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ýčet nejpravděpodob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Výčet nejpravděpodob...'!$C$136:$K$428</definedName>
    <definedName name="_xlnm.Print_Area" localSheetId="1">'01 - Výčet nejpravděpodob...'!$C$4:$J$76,'01 - Výčet nejpravděpodob...'!$C$82:$J$118,'01 - Výčet nejpravděpodob...'!$C$124:$K$428</definedName>
    <definedName name="_xlnm.Print_Titles" localSheetId="1">'01 - Výčet nejpravděpodob...'!$136:$136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T213"/>
  <c r="R214"/>
  <c r="R213"/>
  <c r="P214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F131"/>
  <c r="E129"/>
  <c r="F89"/>
  <c r="E87"/>
  <c r="J24"/>
  <c r="E24"/>
  <c r="J134"/>
  <c r="J23"/>
  <c r="J21"/>
  <c r="E21"/>
  <c r="J133"/>
  <c r="J20"/>
  <c r="J18"/>
  <c r="E18"/>
  <c r="F92"/>
  <c r="J17"/>
  <c r="J15"/>
  <c r="E15"/>
  <c r="F133"/>
  <c r="J14"/>
  <c r="J12"/>
  <c r="J89"/>
  <c r="E7"/>
  <c r="E85"/>
  <c i="1" r="L90"/>
  <c r="AM90"/>
  <c r="AM89"/>
  <c r="L89"/>
  <c r="AM87"/>
  <c r="L87"/>
  <c r="L85"/>
  <c r="L84"/>
  <c i="2" r="BK314"/>
  <c r="J214"/>
  <c r="BK188"/>
  <c r="BK427"/>
  <c r="J336"/>
  <c r="J188"/>
  <c r="BK325"/>
  <c r="J423"/>
  <c r="J355"/>
  <c r="J276"/>
  <c r="BK350"/>
  <c r="J414"/>
  <c r="BK290"/>
  <c r="J207"/>
  <c r="J322"/>
  <c r="J169"/>
  <c r="J301"/>
  <c r="J144"/>
  <c r="J346"/>
  <c r="J333"/>
  <c r="BK386"/>
  <c r="BK252"/>
  <c r="BK205"/>
  <c r="J190"/>
  <c r="J172"/>
  <c r="BK157"/>
  <c r="BK425"/>
  <c r="J239"/>
  <c r="J192"/>
  <c r="J178"/>
  <c r="BK393"/>
  <c r="BK322"/>
  <c r="J425"/>
  <c r="BK416"/>
  <c r="J365"/>
  <c r="BK285"/>
  <c r="BK262"/>
  <c r="BK232"/>
  <c r="J372"/>
  <c r="J247"/>
  <c r="BK201"/>
  <c r="BK336"/>
  <c r="BK405"/>
  <c r="BK344"/>
  <c r="BK194"/>
  <c r="J380"/>
  <c r="BK254"/>
  <c r="J186"/>
  <c r="J391"/>
  <c r="J327"/>
  <c r="BK283"/>
  <c r="J241"/>
  <c r="J403"/>
  <c r="J274"/>
  <c r="BK414"/>
  <c r="BK355"/>
  <c r="BK260"/>
  <c r="BK401"/>
  <c r="BK331"/>
  <c r="BK297"/>
  <c r="J148"/>
  <c r="J350"/>
  <c r="J268"/>
  <c r="J222"/>
  <c r="BK192"/>
  <c r="BK176"/>
  <c r="J142"/>
  <c r="J374"/>
  <c r="BK222"/>
  <c r="J184"/>
  <c r="BK340"/>
  <c r="BK230"/>
  <c r="J384"/>
  <c r="BK342"/>
  <c r="J305"/>
  <c r="J270"/>
  <c r="J254"/>
  <c r="J376"/>
  <c r="J325"/>
  <c r="J203"/>
  <c r="J342"/>
  <c r="J243"/>
  <c r="BK382"/>
  <c r="BK294"/>
  <c r="J182"/>
  <c r="J401"/>
  <c r="J218"/>
  <c r="J397"/>
  <c r="BK348"/>
  <c r="J290"/>
  <c r="J237"/>
  <c r="BK320"/>
  <c r="BK239"/>
  <c r="BK142"/>
  <c r="BK359"/>
  <c r="J285"/>
  <c r="J140"/>
  <c r="J314"/>
  <c r="J252"/>
  <c r="J163"/>
  <c r="J409"/>
  <c r="BK292"/>
  <c r="BK218"/>
  <c r="J201"/>
  <c r="BK178"/>
  <c r="BK155"/>
  <c r="BK423"/>
  <c r="BK209"/>
  <c r="J180"/>
  <c r="BK361"/>
  <c r="J266"/>
  <c r="J421"/>
  <c r="J367"/>
  <c r="BK333"/>
  <c r="BK272"/>
  <c r="J256"/>
  <c r="J382"/>
  <c r="BK274"/>
  <c r="J412"/>
  <c r="J297"/>
  <c r="BK384"/>
  <c r="BK338"/>
  <c r="J165"/>
  <c r="J338"/>
  <c r="J211"/>
  <c r="J157"/>
  <c r="BK369"/>
  <c r="BK305"/>
  <c r="BK270"/>
  <c r="BK245"/>
  <c r="BK365"/>
  <c r="J258"/>
  <c r="J146"/>
  <c r="J399"/>
  <c r="BK312"/>
  <c r="J235"/>
  <c r="J344"/>
  <c r="BK182"/>
  <c r="BK380"/>
  <c r="BK226"/>
  <c r="J209"/>
  <c r="J199"/>
  <c r="BK184"/>
  <c r="J159"/>
  <c r="J427"/>
  <c r="BK278"/>
  <c r="J230"/>
  <c r="BK352"/>
  <c r="BK287"/>
  <c r="BK211"/>
  <c r="J405"/>
  <c r="J329"/>
  <c r="BK301"/>
  <c r="BK190"/>
  <c r="BK409"/>
  <c r="J262"/>
  <c r="J174"/>
  <c r="BK376"/>
  <c r="J312"/>
  <c r="J280"/>
  <c r="BK249"/>
  <c r="J369"/>
  <c r="BK268"/>
  <c r="BK148"/>
  <c r="J292"/>
  <c r="J418"/>
  <c r="J318"/>
  <c r="J176"/>
  <c r="BK140"/>
  <c r="BK224"/>
  <c r="J167"/>
  <c r="BK418"/>
  <c r="J196"/>
  <c r="J357"/>
  <c r="BK372"/>
  <c r="J283"/>
  <c r="J151"/>
  <c r="BK318"/>
  <c r="BK395"/>
  <c r="BK374"/>
  <c r="BK159"/>
  <c r="BK266"/>
  <c r="BK165"/>
  <c r="BK258"/>
  <c r="BK228"/>
  <c r="BK388"/>
  <c r="BK391"/>
  <c r="J307"/>
  <c r="J407"/>
  <c r="J226"/>
  <c r="BK327"/>
  <c r="J361"/>
  <c r="J205"/>
  <c r="BK307"/>
  <c r="BK256"/>
  <c r="BK235"/>
  <c r="BK363"/>
  <c r="J363"/>
  <c r="BK172"/>
  <c r="BK367"/>
  <c r="BK280"/>
  <c r="J224"/>
  <c r="BK203"/>
  <c r="BK196"/>
  <c r="BK180"/>
  <c r="BK163"/>
  <c r="J153"/>
  <c r="J299"/>
  <c r="BK214"/>
  <c r="J194"/>
  <c r="BK174"/>
  <c r="J352"/>
  <c r="J245"/>
  <c r="BK412"/>
  <c r="J359"/>
  <c r="BK310"/>
  <c r="BK264"/>
  <c r="J249"/>
  <c r="J386"/>
  <c r="J340"/>
  <c r="BK243"/>
  <c r="BK161"/>
  <c r="J393"/>
  <c r="J388"/>
  <c r="BK329"/>
  <c r="BK220"/>
  <c r="BK169"/>
  <c r="BK151"/>
  <c r="J316"/>
  <c r="BK199"/>
  <c r="J395"/>
  <c r="J331"/>
  <c r="BK299"/>
  <c r="BK276"/>
  <c r="J264"/>
  <c i="1" r="AS94"/>
  <c i="2" r="J294"/>
  <c r="J416"/>
  <c r="J287"/>
  <c r="J228"/>
  <c r="J378"/>
  <c r="BK316"/>
  <c r="BK303"/>
  <c r="BK167"/>
  <c r="BK247"/>
  <c r="BK146"/>
  <c r="BK241"/>
  <c r="J232"/>
  <c r="BK357"/>
  <c r="BK207"/>
  <c r="BK186"/>
  <c r="J161"/>
  <c r="BK421"/>
  <c r="BK397"/>
  <c r="J260"/>
  <c r="BK378"/>
  <c r="J320"/>
  <c r="BK403"/>
  <c r="J220"/>
  <c r="BK346"/>
  <c r="BK399"/>
  <c r="J272"/>
  <c r="J278"/>
  <c r="J155"/>
  <c r="J303"/>
  <c r="BK407"/>
  <c r="BK144"/>
  <c r="BK237"/>
  <c r="J348"/>
  <c r="J310"/>
  <c r="BK153"/>
  <c l="1" r="BK139"/>
  <c r="T139"/>
  <c r="BK171"/>
  <c r="J171"/>
  <c r="J100"/>
  <c r="P198"/>
  <c r="R217"/>
  <c r="BK234"/>
  <c r="J234"/>
  <c r="J105"/>
  <c r="T251"/>
  <c r="T282"/>
  <c r="BK296"/>
  <c r="J296"/>
  <c r="J109"/>
  <c r="T296"/>
  <c r="BK324"/>
  <c r="J324"/>
  <c r="J111"/>
  <c r="T324"/>
  <c r="T150"/>
  <c r="T198"/>
  <c r="BK251"/>
  <c r="J251"/>
  <c r="J106"/>
  <c r="P282"/>
  <c r="BK309"/>
  <c r="J309"/>
  <c r="J110"/>
  <c r="P354"/>
  <c r="T171"/>
  <c r="P234"/>
  <c r="BK282"/>
  <c r="J282"/>
  <c r="J107"/>
  <c r="P296"/>
  <c r="P335"/>
  <c r="BK150"/>
  <c r="J150"/>
  <c r="J99"/>
  <c r="P139"/>
  <c r="R150"/>
  <c r="R139"/>
  <c r="BK198"/>
  <c r="J198"/>
  <c r="J101"/>
  <c r="P217"/>
  <c r="T234"/>
  <c r="R289"/>
  <c r="R309"/>
  <c r="R335"/>
  <c r="P371"/>
  <c r="T390"/>
  <c r="P420"/>
  <c r="P150"/>
  <c r="R171"/>
  <c r="R198"/>
  <c r="T217"/>
  <c r="R234"/>
  <c r="R251"/>
  <c r="R282"/>
  <c r="BK289"/>
  <c r="J289"/>
  <c r="J108"/>
  <c r="T289"/>
  <c r="R296"/>
  <c r="T309"/>
  <c r="P324"/>
  <c r="BK335"/>
  <c r="J335"/>
  <c r="J112"/>
  <c r="T335"/>
  <c r="R354"/>
  <c r="T354"/>
  <c r="BK371"/>
  <c r="J371"/>
  <c r="J114"/>
  <c r="T371"/>
  <c r="BK390"/>
  <c r="J390"/>
  <c r="J115"/>
  <c r="R390"/>
  <c r="BK411"/>
  <c r="J411"/>
  <c r="J116"/>
  <c r="P411"/>
  <c r="T411"/>
  <c r="BK420"/>
  <c r="J420"/>
  <c r="J117"/>
  <c r="R420"/>
  <c r="P171"/>
  <c r="BK217"/>
  <c r="J217"/>
  <c r="J104"/>
  <c r="P251"/>
  <c r="P289"/>
  <c r="P309"/>
  <c r="R324"/>
  <c r="BK354"/>
  <c r="J354"/>
  <c r="J113"/>
  <c r="R371"/>
  <c r="P390"/>
  <c r="R411"/>
  <c r="T420"/>
  <c r="BK213"/>
  <c r="J213"/>
  <c r="J102"/>
  <c r="BE157"/>
  <c r="BE159"/>
  <c r="BE165"/>
  <c r="BE226"/>
  <c r="BE283"/>
  <c r="BE355"/>
  <c r="BE365"/>
  <c r="BE380"/>
  <c r="BE397"/>
  <c r="BE405"/>
  <c r="BE421"/>
  <c r="BE148"/>
  <c r="BE264"/>
  <c r="BE278"/>
  <c r="BE305"/>
  <c r="BE314"/>
  <c r="BE338"/>
  <c r="BE382"/>
  <c r="BE393"/>
  <c r="BE395"/>
  <c r="BE412"/>
  <c r="J91"/>
  <c r="BE249"/>
  <c r="BE266"/>
  <c r="BE316"/>
  <c r="BE374"/>
  <c r="BE425"/>
  <c r="BE427"/>
  <c r="F91"/>
  <c r="BE142"/>
  <c r="BE235"/>
  <c r="BE239"/>
  <c r="BE254"/>
  <c r="BE268"/>
  <c r="BE287"/>
  <c r="BE301"/>
  <c r="BE372"/>
  <c r="BE414"/>
  <c r="BE144"/>
  <c r="BE167"/>
  <c r="BE172"/>
  <c r="BE176"/>
  <c r="BE178"/>
  <c r="BE203"/>
  <c r="BE214"/>
  <c r="BE243"/>
  <c r="BE258"/>
  <c r="BE307"/>
  <c r="BE310"/>
  <c r="BE320"/>
  <c r="BE331"/>
  <c r="BE342"/>
  <c r="BE344"/>
  <c r="BE346"/>
  <c r="BE348"/>
  <c r="BE359"/>
  <c r="BE361"/>
  <c r="BE376"/>
  <c r="BE416"/>
  <c r="BE423"/>
  <c r="J131"/>
  <c r="BE188"/>
  <c r="BE237"/>
  <c r="BE241"/>
  <c r="BE260"/>
  <c r="BE290"/>
  <c r="BE401"/>
  <c r="BE228"/>
  <c r="BE245"/>
  <c r="BE256"/>
  <c r="BE322"/>
  <c r="BE384"/>
  <c r="BE391"/>
  <c r="BE403"/>
  <c r="BE169"/>
  <c r="BE196"/>
  <c r="BE207"/>
  <c r="BE280"/>
  <c r="BE329"/>
  <c r="BE357"/>
  <c r="BE378"/>
  <c r="BE409"/>
  <c r="E127"/>
  <c r="F134"/>
  <c r="BE247"/>
  <c r="BE252"/>
  <c r="BE270"/>
  <c r="BE276"/>
  <c r="BE292"/>
  <c r="BE312"/>
  <c r="BE318"/>
  <c r="BE327"/>
  <c r="BE336"/>
  <c r="BE340"/>
  <c r="BE350"/>
  <c r="BE386"/>
  <c r="BE399"/>
  <c r="BE407"/>
  <c r="BE232"/>
  <c r="BE262"/>
  <c r="BE272"/>
  <c r="BE294"/>
  <c r="BE303"/>
  <c r="BE333"/>
  <c r="BE369"/>
  <c r="BE140"/>
  <c r="BE146"/>
  <c r="BE151"/>
  <c r="BE155"/>
  <c r="BE182"/>
  <c r="BE186"/>
  <c r="BE190"/>
  <c r="BE199"/>
  <c r="BE352"/>
  <c r="BE367"/>
  <c r="BE388"/>
  <c r="J92"/>
  <c r="BE153"/>
  <c r="BE161"/>
  <c r="BE163"/>
  <c r="BE174"/>
  <c r="BE180"/>
  <c r="BE184"/>
  <c r="BE192"/>
  <c r="BE194"/>
  <c r="BE201"/>
  <c r="BE205"/>
  <c r="BE209"/>
  <c r="BE211"/>
  <c r="BE218"/>
  <c r="BE220"/>
  <c r="BE222"/>
  <c r="BE224"/>
  <c r="BE230"/>
  <c r="BE274"/>
  <c r="BE285"/>
  <c r="BE297"/>
  <c r="BE299"/>
  <c r="BE325"/>
  <c r="BE363"/>
  <c r="BE418"/>
  <c r="F37"/>
  <c i="1" r="BD95"/>
  <c r="BD94"/>
  <c r="W33"/>
  <c i="2" r="F36"/>
  <c i="1" r="BC95"/>
  <c r="BC94"/>
  <c r="W32"/>
  <c i="2" r="F35"/>
  <c i="1" r="BB95"/>
  <c r="BB94"/>
  <c r="AX94"/>
  <c i="2" r="J34"/>
  <c i="1" r="AW95"/>
  <c i="2" r="F34"/>
  <c i="1" r="BA95"/>
  <c r="BA94"/>
  <c r="AW94"/>
  <c r="AK30"/>
  <c i="2" l="1" r="T216"/>
  <c r="P216"/>
  <c r="R138"/>
  <c r="P138"/>
  <c r="R216"/>
  <c r="T138"/>
  <c r="T137"/>
  <c r="BK138"/>
  <c r="J138"/>
  <c r="J97"/>
  <c r="J139"/>
  <c r="J98"/>
  <c r="BK216"/>
  <c r="J216"/>
  <c r="J103"/>
  <c i="1" r="W30"/>
  <c i="2" r="F33"/>
  <c i="1" r="AZ95"/>
  <c r="AZ94"/>
  <c r="W29"/>
  <c r="AY94"/>
  <c r="W31"/>
  <c i="2" r="J33"/>
  <c i="1" r="AV95"/>
  <c r="AT95"/>
  <c i="2" l="1" r="P137"/>
  <c i="1" r="AU95"/>
  <c i="2" r="R137"/>
  <c r="BK137"/>
  <c r="J137"/>
  <c r="J96"/>
  <c i="1" r="AU94"/>
  <c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<sst xmlns="http://schemas.openxmlformats.org/spreadsheetml/2006/main">
  <si>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</si>
  <si>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</si>
  <si>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</si>
  <si>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</si>
  <si>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</si>
  <si>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{693f0727-9b10-4970-8677-e8a03103af65}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</si>
  <si>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</si>
  <si>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</si>
  <si>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</si>
  <si>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</si>
  <si>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</si>
  <si>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</si>
  <si>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</si>
  <si>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IMPORT</t>
  </si>
  <si>
    <t>Stavba:</t>
  </si>
  <si>
    <t>2_01 Příloha 1a ZD - Položkový soupis předpokládaných objemů prací</t>
  </si>
  <si>
    <t>KSO:</t>
  </si>
  <si>
    <t>CC-CZ:</t>
  </si>
  <si>
    <t>Místo:</t>
  </si>
  <si>
    <t xml:space="preserve"> </t>
  </si>
  <si>
    <t>Datum:</t>
  </si>
  <si>
    <t>28. 2. 2023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</si>
  <si>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</si>
  <si>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</si>
  <si>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</si>
  <si>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</si>
  <si>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</si>
  <si>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</si>
  <si>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</si>
  <si>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</si>
  <si>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</si>
  <si>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</si>
  <si>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</si>
  <si>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</si>
  <si>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</si>
  <si>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</si>
  <si>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</si>
  <si>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</si>
  <si>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</si>
  <si>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</si>
  <si>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</si>
  <si>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</si>
  <si>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</si>
  <si>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</si>
  <si>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</si>
  <si>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</si>
  <si>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</si>
  <si>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</si>
  <si>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</si>
  <si>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</si>
  <si>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</si>
  <si>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</si>
  <si>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</si>
  <si>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</si>
  <si>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</si>
  <si>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</si>
  <si>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</si>
  <si>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</si>
  <si>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</si>
  <si>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</si>
  <si>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</si>
  <si>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</si>
  <si>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</si>
  <si>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</si>
  <si>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</si>
  <si>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</si>
  <si>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</si>
  <si>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</si>
  <si>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</si>
  <si>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</si>
  <si>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</si>
  <si>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</si>
  <si>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</si>
  <si>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</si>
  <si>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01</t>
  </si>
  <si>
    <t>Výčet nejpravděpodob...</t>
  </si>
  <si>
    <t>STA</t>
  </si>
  <si>
    <t>1</t>
  </si>
  <si>
    <t>{13de1f46-7378-421e-b68d-3039c2986a1e}</t>
  </si>
  <si>
    <t>2</t>
  </si>
  <si>
    <t>KRYCÍ LIST SOUPISU PRACÍ</t>
  </si>
  <si>
    <t>Objekt:</t>
  </si>
  <si>
    <t>01 - Výčet nejpravděpodob...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</si>
  <si>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</si>
  <si>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</si>
  <si>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</si>
  <si>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</si>
  <si>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</si>
  <si>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</si>
  <si>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</si>
  <si>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</si>
  <si>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</si>
  <si>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</si>
  <si>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</si>
  <si>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</si>
  <si>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</si>
  <si>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</si>
  <si>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</si>
  <si>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</si>
  <si>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</si>
  <si>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</si>
  <si>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</si>
  <si>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</si>
  <si>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</si>
  <si>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</si>
  <si>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</si>
  <si>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</si>
  <si>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</si>
  <si>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</si>
  <si>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</si>
  <si>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</si>
  <si>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</si>
  <si>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</si>
  <si>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</si>
  <si>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</si>
  <si>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</si>
  <si>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</si>
  <si>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</si>
  <si>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</si>
  <si>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</si>
  <si>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</si>
  <si>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</si>
  <si>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</si>
  <si>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</si>
  <si>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</si>
  <si>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</si>
  <si>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</si>
  <si>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</si>
  <si>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</si>
  <si>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v příčkách nebo stěnách cihlami plnými pálenými plochy do 0,0225 m2, tloušťky přes 100 mm</t>
  </si>
  <si>
    <t>kus</t>
  </si>
  <si>
    <t>4</t>
  </si>
  <si>
    <t>PP</t>
  </si>
  <si>
    <t>340271035</t>
  </si>
  <si>
    <t>Zazdívka otvorů v příčkách nebo stěnách pórobetonovými tvárnicemi plochy přes 1 m2 do 4 m2, objemová hmotnost 500 kg/m3, tloušťka příčky 125 mm</t>
  </si>
  <si>
    <t>m2</t>
  </si>
  <si>
    <t>342272225</t>
  </si>
  <si>
    <t>Příčky z pórobetonových tvárnic hladkých na tenké maltové lože objemová hmotnost do 500 kg/m3, tloušťka příčky 100 mm</t>
  </si>
  <si>
    <t>6</t>
  </si>
  <si>
    <t>342272245</t>
  </si>
  <si>
    <t>Příčky z pórobetonových tvárnic hladkých na tenké maltové lože objemová hmotnost do 500 kg/m3, tloušťka příčky 150 mm</t>
  </si>
  <si>
    <t>8</t>
  </si>
  <si>
    <t>5</t>
  </si>
  <si>
    <t>346272216</t>
  </si>
  <si>
    <t>Přizdívky z pórobetonových tvárnic objemová hmotnost do 500 kg/m3, na tenké maltové lože, tloušťka přizdívky 50 mm</t>
  </si>
  <si>
    <t>10</t>
  </si>
  <si>
    <t>Úpravy povrchů, podlahy a osazování výplní</t>
  </si>
  <si>
    <t>612135101</t>
  </si>
  <si>
    <t>Hrubá výplň rýh maltou jakékoli šířky rýhy ve stěnách</t>
  </si>
  <si>
    <t>12</t>
  </si>
  <si>
    <t>7</t>
  </si>
  <si>
    <t>612142001</t>
  </si>
  <si>
    <t>Potažení vnitřních ploch pletivem v ploše nebo pruzích, na plném podkladu sklovláknitým vtlačením do tmelu stěn</t>
  </si>
  <si>
    <t>14</t>
  </si>
  <si>
    <t>612311131</t>
  </si>
  <si>
    <t>Potažení vnitřních ploch štukem tloušťky do 3 mm svislých konstrukcí stěn</t>
  </si>
  <si>
    <t>16</t>
  </si>
  <si>
    <t>9</t>
  </si>
  <si>
    <t>612321111</t>
  </si>
  <si>
    <t>Omítka vápenocementová vnitřních ploch nanášená ručně jednovrstvá, tloušťky do 10 mm hrubá zatřená svislých konstrukcí stěn</t>
  </si>
  <si>
    <t>18</t>
  </si>
  <si>
    <t>612325211</t>
  </si>
  <si>
    <t>Vápenocementová omítka jednotlivých malých ploch hladká na stěnách, plochy jednotlivě do 0,09 m2</t>
  </si>
  <si>
    <t>20</t>
  </si>
  <si>
    <t>11</t>
  </si>
  <si>
    <t>619995001</t>
  </si>
  <si>
    <t>Začištění omítek (s dodáním hmot) kolem oken, dveří, podlah, obkladů apod.</t>
  </si>
  <si>
    <t>m</t>
  </si>
  <si>
    <t>22</t>
  </si>
  <si>
    <t>631311112</t>
  </si>
  <si>
    <t>Mazanina z betonu prostého bez zvýšených nároků na prostředí tl. přes 50 do 80 mm tř. C 8/10</t>
  </si>
  <si>
    <t>m3</t>
  </si>
  <si>
    <t>24</t>
  </si>
  <si>
    <t>13</t>
  </si>
  <si>
    <t>642944121</t>
  </si>
  <si>
    <t>Osazení ocelových dveřních zárubní lisovaných nebo z úhelníků dodatečně s vybetonováním prahu, plochy do 2,5 m2</t>
  </si>
  <si>
    <t>26</t>
  </si>
  <si>
    <t>M</t>
  </si>
  <si>
    <t>55331130</t>
  </si>
  <si>
    <t>zárubeň ocelová pro běžné zdění hranatý profil 125 800 levá,pravá</t>
  </si>
  <si>
    <t>28</t>
  </si>
  <si>
    <t>55331126</t>
  </si>
  <si>
    <t>zárubeň ocelová pro běžné zdění hranatý profil 125 600 levá,pravá</t>
  </si>
  <si>
    <t>30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</si>
  <si>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</si>
  <si>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</si>
  <si>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</si>
  <si>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32</t>
  </si>
  <si>
    <t>17</t>
  </si>
  <si>
    <t>949111211</t>
  </si>
  <si>
    <t>Montáž lešení lehkého kozového trubkového Příplatek za první a každý další den použití lešení k ceně -1111</t>
  </si>
  <si>
    <t>sada</t>
  </si>
  <si>
    <t>34</t>
  </si>
  <si>
    <t>949111812</t>
  </si>
  <si>
    <t>Demontáž lešení lehkého kozového trubkového o výšce lešeňové podlahy přes 1,2 do 1,9 m</t>
  </si>
  <si>
    <t>36</t>
  </si>
  <si>
    <t>19</t>
  </si>
  <si>
    <t>952901111</t>
  </si>
  <si>
    <t>Vyčištění budov nebo objektů před předáním do užívání budov bytové nebo občanské výstavby, světlé výšky podlaží do 4 m</t>
  </si>
  <si>
    <t>38</t>
  </si>
  <si>
    <t>962031133</t>
  </si>
  <si>
    <t>Bourání příček z cihel, tvárnic nebo příčkovek z cihel pálených, plných nebo dutých na maltu vápennou nebo vápenocementovou, tl. do 150 mm</t>
  </si>
  <si>
    <t>40</t>
  </si>
  <si>
    <t>968062355</t>
  </si>
  <si>
    <t>Vybourání dřevěných rámů oken s křídly, dveřních zárubní, vrat, stěn, ostění nebo obkladů rámů oken s křídly dvojitých, plochy do 2 m2</t>
  </si>
  <si>
    <t>42</t>
  </si>
  <si>
    <t>968072455</t>
  </si>
  <si>
    <t>Vybourání kovových rámů oken s křídly, dveřních zárubní, vrat, stěn, ostění nebo obkladů dveřních zárubní, plochy do 2 m2</t>
  </si>
  <si>
    <t>44</t>
  </si>
  <si>
    <t>23</t>
  </si>
  <si>
    <t>969011121</t>
  </si>
  <si>
    <t>Vybourání vodovodního, plynového a pod. vedení DN do 52 mm</t>
  </si>
  <si>
    <t>46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</si>
  <si>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</si>
  <si>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</si>
  <si>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48</t>
  </si>
  <si>
    <t>25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</si>
  <si>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</si>
  <si>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</si>
  <si>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50</t>
  </si>
  <si>
    <t>971033631</t>
  </si>
  <si>
    <t>Vybourání otvorů ve zdivu základovém nebo nadzákladovém z cihel, tvárnic, příčkovek z cihel pálených na maltu vápennou nebo vápenocementovou plochy do 4 m2, tl. do 150 mm</t>
  </si>
  <si>
    <t>52</t>
  </si>
  <si>
    <t>27</t>
  </si>
  <si>
    <t>972054241</t>
  </si>
  <si>
    <t>Vybourání otvorů ve stropech nebo klenbách železobetonových bez odstranění podlahy a násypu, plochy do 0,09 m2, tl. do 150 mm</t>
  </si>
  <si>
    <t>54</t>
  </si>
  <si>
    <t>974031144</t>
  </si>
  <si>
    <t>Vysekání rýh ve zdivu cihelném na maltu vápennou nebo vápenocementovou do hl. 70 mm a šířky do 150 mm</t>
  </si>
  <si>
    <t>56</t>
  </si>
  <si>
    <t>997</t>
  </si>
  <si>
    <t>Přesun sutě</t>
  </si>
  <si>
    <t>29</t>
  </si>
  <si>
    <t>997006004</t>
  </si>
  <si>
    <t>Pytlování nebezpečného odpadu ze střešních šablon s obsahem azbestu</t>
  </si>
  <si>
    <t>t</t>
  </si>
  <si>
    <t>CS ÚRS 2023 01</t>
  </si>
  <si>
    <t>1745568294</t>
  </si>
  <si>
    <t>Úprava stavebního odpadu pytlování nebezpečného odpadu s obsahem azbestu ze šablon</t>
  </si>
  <si>
    <t>997006014</t>
  </si>
  <si>
    <t>Pytlování nebezpečného odpadu z vlnitých tabulí s obsahem azbestu</t>
  </si>
  <si>
    <t>1618204818</t>
  </si>
  <si>
    <t>Úprava stavebního odpadu pytlování nebezpečného odpadu s obsahem azbestu z vlnitých tabulí</t>
  </si>
  <si>
    <t>31</t>
  </si>
  <si>
    <t>997013211</t>
  </si>
  <si>
    <t>Vnitrostaveništní doprava suti a vybouraných hmot vodorovně do 50 m svisle ručně (nošením po schodech) pro budovy a haly výšky do 6 m</t>
  </si>
  <si>
    <t>58</t>
  </si>
  <si>
    <t>997013511</t>
  </si>
  <si>
    <t>Odvoz suti a vybouraných hmot z meziskládky na skládku s naložením a se složením, na vzdálenost do 1 km</t>
  </si>
  <si>
    <t>60</t>
  </si>
  <si>
    <t>33</t>
  </si>
  <si>
    <t>997013509</t>
  </si>
  <si>
    <t>Odvoz suti a vybouraných hmot na skládku nebo meziskládku se složením, na vzdálenost Příplatek k ceně za každý další i započatý 1 km přes 1 km</t>
  </si>
  <si>
    <t>62</t>
  </si>
  <si>
    <t>997013821</t>
  </si>
  <si>
    <t>Poplatek za uložení na skládce (skládkovné) stavebního odpadu s obsahem azbestu kód odpadu 17 06 05</t>
  </si>
  <si>
    <t>1586200355</t>
  </si>
  <si>
    <t>Poplatek za uložení stavebního odpadu na skládce (skládkovné) ze stavebních materiálů obsahujících azbest zatříděných do Katalogu odpadů pod kódem 17 06 05</t>
  </si>
  <si>
    <t>35</t>
  </si>
  <si>
    <t>997013831</t>
  </si>
  <si>
    <t>Poplatek za uložení stavebního odpadu na skládce (skládkovné) směsného stavebního a demoličního zatříděného do Katalogu odpadů pod kódem 170 904</t>
  </si>
  <si>
    <t>64</t>
  </si>
  <si>
    <t>998</t>
  </si>
  <si>
    <t>Přesun hmot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</si>
  <si>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</si>
  <si>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</si>
  <si>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66</t>
  </si>
  <si>
    <t>PSV</t>
  </si>
  <si>
    <t>Práce a dodávky PSV</t>
  </si>
  <si>
    <t>721</t>
  </si>
  <si>
    <t>Zdravotechnika - vnitřní kanalizace</t>
  </si>
  <si>
    <t>37</t>
  </si>
  <si>
    <t>721140802</t>
  </si>
  <si>
    <t>Demontáž potrubí z litinových trub odpadních nebo dešťových do DN 100</t>
  </si>
  <si>
    <t>68</t>
  </si>
  <si>
    <t>721210812</t>
  </si>
  <si>
    <t>Demontáž kanalizačního příslušenství vpustí podlahových z kyselinovzdorné kameniny DN 70</t>
  </si>
  <si>
    <t>70</t>
  </si>
  <si>
    <t>39</t>
  </si>
  <si>
    <t>721174025</t>
  </si>
  <si>
    <t>Potrubí z plastových trub polypropylenové odpadní (svislé) DN 110</t>
  </si>
  <si>
    <t>72</t>
  </si>
  <si>
    <t>721174045</t>
  </si>
  <si>
    <t>Potrubí z plastových trub polypropylenové připojovací DN 110</t>
  </si>
  <si>
    <t>74</t>
  </si>
  <si>
    <t>41</t>
  </si>
  <si>
    <t>721174043</t>
  </si>
  <si>
    <t>Potrubí z plastových trub polypropylenové připojovací DN 50</t>
  </si>
  <si>
    <t>76</t>
  </si>
  <si>
    <t>721211401</t>
  </si>
  <si>
    <t>Podlahové vpusti s vodorovným odtokem DN 40/50</t>
  </si>
  <si>
    <t>78</t>
  </si>
  <si>
    <t>43</t>
  </si>
  <si>
    <t>721290111</t>
  </si>
  <si>
    <t>Zkouška těsnosti kanalizace v objektech vodou do DN 125</t>
  </si>
  <si>
    <t>80</t>
  </si>
  <si>
    <t>998721101</t>
  </si>
  <si>
    <t>Přesun hmot pro vnitřní kanalizace stanovený z hmotnosti přesunovaného materiálu vodorovná dopravní vzdálenost do 50 m v objektech výšky do 6 m</t>
  </si>
  <si>
    <t>82</t>
  </si>
  <si>
    <t>722</t>
  </si>
  <si>
    <t>Zdravotechnika - vnitřní vodovod</t>
  </si>
  <si>
    <t>45</t>
  </si>
  <si>
    <t>722174002</t>
  </si>
  <si>
    <t>Potrubí z plastových trubek z polypropylenu (PPR) svařovaných polyfuzně PN 16 (SDR 7,4) D 20 x 2,8</t>
  </si>
  <si>
    <t>84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</si>
  <si>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</si>
  <si>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</si>
  <si>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86</t>
  </si>
  <si>
    <t>47</t>
  </si>
  <si>
    <t>722220111</t>
  </si>
  <si>
    <t>Armatury s jedním závitem nástěnky pro výtokový ventil G 1/2</t>
  </si>
  <si>
    <t>88</t>
  </si>
  <si>
    <t>722232171</t>
  </si>
  <si>
    <t>Armatury se dvěma závity kulové kohouty PN 42 do 185 °C rohové plnoprůtokové vnější a vnitřní závit G 1/2</t>
  </si>
  <si>
    <t>90</t>
  </si>
  <si>
    <t>49</t>
  </si>
  <si>
    <t>722240122</t>
  </si>
  <si>
    <t>Armatury z plastických hmot kohouty (PPR) kulové DN 20</t>
  </si>
  <si>
    <t>92</t>
  </si>
  <si>
    <t>722290226</t>
  </si>
  <si>
    <t>Zkoušky, proplach a desinfekce vodovodního potrubí zkoušky těsnosti vodovodního potrubí závitového do DN 50</t>
  </si>
  <si>
    <t>94</t>
  </si>
  <si>
    <t>51</t>
  </si>
  <si>
    <t>722290234</t>
  </si>
  <si>
    <t>Zkoušky, proplach a desinfekce vodovodního potrubí proplach a desinfekce vodovodního potrubí do DN 80</t>
  </si>
  <si>
    <t>96</t>
  </si>
  <si>
    <t>998722101</t>
  </si>
  <si>
    <t>Přesun hmot pro vnitřní vodovod stanovený z hmotnosti přesunovaného materiálu vodorovná dopravní vzdálenost do 50 m v objektech výšky do 6 m</t>
  </si>
  <si>
    <t>98</t>
  </si>
  <si>
    <t>725</t>
  </si>
  <si>
    <t>Zdravotechnika - zařizovací předměty</t>
  </si>
  <si>
    <t>53</t>
  </si>
  <si>
    <t>725110811</t>
  </si>
  <si>
    <t>Demontáž klozetů splachovacích s nádrží nebo tlakovým splachovačem</t>
  </si>
  <si>
    <t>soubor</t>
  </si>
  <si>
    <t>100</t>
  </si>
  <si>
    <t>725112171</t>
  </si>
  <si>
    <t>Zařízení záchodů kombi klozety s hlubokým splachováním odpad vodorovný</t>
  </si>
  <si>
    <t>102</t>
  </si>
  <si>
    <t>55</t>
  </si>
  <si>
    <t>725121502</t>
  </si>
  <si>
    <t>Pisoárové záchodky keramické bez splachovací nádrže urinál bez odsávání s otvorem pro ventil</t>
  </si>
  <si>
    <t>104</t>
  </si>
  <si>
    <t>725210821</t>
  </si>
  <si>
    <t>Demontáž umyvadel bez výtokových armatur umyvadel</t>
  </si>
  <si>
    <t>106</t>
  </si>
  <si>
    <t>57</t>
  </si>
  <si>
    <t>725211603</t>
  </si>
  <si>
    <t>Umyvadla keramická bílá bez výtokových armatur připevněná na stěnu šrouby bez sloupu nebo krytu na sifon 600 mm</t>
  </si>
  <si>
    <t>108</t>
  </si>
  <si>
    <t>725244204</t>
  </si>
  <si>
    <t>Sprchové dveře a zástěny zástěny sprchové ke stěně bezdveřové, pevná stěna sklo tl. 6 mm, na vaničku šířky 1000 mm</t>
  </si>
  <si>
    <t>110</t>
  </si>
  <si>
    <t>59</t>
  </si>
  <si>
    <t>725244312</t>
  </si>
  <si>
    <t>Sprchové dveře a zástěny zástěny sprchové do niky rámové se skleněnou výplní tl. 4 a 5 mm dveře posuvné jednodílné, na vaničku šířky 1000 mm</t>
  </si>
  <si>
    <t>112</t>
  </si>
  <si>
    <t>725330840</t>
  </si>
  <si>
    <t>Demontáž výlevek bez výtokových armatur a bez nádrže a splachovacího potrubí ocelových nebo litinových</t>
  </si>
  <si>
    <t>114</t>
  </si>
  <si>
    <t>61</t>
  </si>
  <si>
    <t>725291211</t>
  </si>
  <si>
    <t>Doplňky zařízení koupelen a záchodů keramické mýdelník jednoduchý</t>
  </si>
  <si>
    <t>116</t>
  </si>
  <si>
    <t>725291511</t>
  </si>
  <si>
    <t>Doplňky zařízení koupelen a záchodů plastové dávkovač tekutého mýdla na 350 ml</t>
  </si>
  <si>
    <t>118</t>
  </si>
  <si>
    <t>63</t>
  </si>
  <si>
    <t>725820801</t>
  </si>
  <si>
    <t>Demontáž baterií nástěnných do G 3/4</t>
  </si>
  <si>
    <t>120</t>
  </si>
  <si>
    <t>725822611</t>
  </si>
  <si>
    <t>Baterie umyvadlové stojánkové pákové bez výpusti</t>
  </si>
  <si>
    <t>122</t>
  </si>
  <si>
    <t>65</t>
  </si>
  <si>
    <t>725841311</t>
  </si>
  <si>
    <t>Baterie sprchové nástěnné pákové</t>
  </si>
  <si>
    <t>124</t>
  </si>
  <si>
    <t>725980123</t>
  </si>
  <si>
    <t>Dvířka 30/30</t>
  </si>
  <si>
    <t>126</t>
  </si>
  <si>
    <t>67</t>
  </si>
  <si>
    <t>998725101</t>
  </si>
  <si>
    <t>Přesun hmot pro zařizovací předměty stanovený z hmotnosti přesunovaného materiálu vodorovná dopravní vzdálenost do 50 m v objektech výšky do 6 m</t>
  </si>
  <si>
    <t>128</t>
  </si>
  <si>
    <t>735</t>
  </si>
  <si>
    <t>Ústřední vytápění</t>
  </si>
  <si>
    <t>735111810</t>
  </si>
  <si>
    <t>Demontáž otopných těles litinových článkových</t>
  </si>
  <si>
    <t>130</t>
  </si>
  <si>
    <t>69</t>
  </si>
  <si>
    <t>735141112</t>
  </si>
  <si>
    <t>Montáž otopných těles lamelových na stěnu výšky tělesa přes 1400 mm</t>
  </si>
  <si>
    <t>132</t>
  </si>
  <si>
    <t>735151399</t>
  </si>
  <si>
    <t>Otopná tělesa panelová dvoudesková PN 1,0 MPa, T do 110°C bez přídavné přestupní plochy výšky tělesa 700 mm stavební délky / výkonu 1200 mm / 1340 W</t>
  </si>
  <si>
    <t>134</t>
  </si>
  <si>
    <t>741</t>
  </si>
  <si>
    <t>Elektroinstalace - silnoproud</t>
  </si>
  <si>
    <t>71</t>
  </si>
  <si>
    <t>21020100R</t>
  </si>
  <si>
    <t>Montáž svítidla - bytové stropní/1 zdroj</t>
  </si>
  <si>
    <t>ks</t>
  </si>
  <si>
    <t>136</t>
  </si>
  <si>
    <t>509201R</t>
  </si>
  <si>
    <t>Nástropní svítidlo LED 20W, 4000K</t>
  </si>
  <si>
    <t>138</t>
  </si>
  <si>
    <t>73</t>
  </si>
  <si>
    <t>509202R</t>
  </si>
  <si>
    <t>stropní panel do podhledu LED 40W, 4000K</t>
  </si>
  <si>
    <t>140</t>
  </si>
  <si>
    <t>751</t>
  </si>
  <si>
    <t>Vzduchotechnika</t>
  </si>
  <si>
    <t>751510861</t>
  </si>
  <si>
    <t>Demontáž vzduchotechnického potrubí plechového do suti čtyřhranného s přírubou, průřezu přes 0,03 do 0,13 m2</t>
  </si>
  <si>
    <t>142</t>
  </si>
  <si>
    <t>75</t>
  </si>
  <si>
    <t>644941111</t>
  </si>
  <si>
    <t>Montáž průvětrníků nebo mřížek odvětrávacích velikosti do 150 x 200 mm</t>
  </si>
  <si>
    <t>144</t>
  </si>
  <si>
    <t>55341428</t>
  </si>
  <si>
    <t>mřížka větrací nerezová kruhová se síťovinou 150mm</t>
  </si>
  <si>
    <t>146</t>
  </si>
  <si>
    <t>77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</si>
  <si>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</si>
  <si>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</si>
  <si>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148</t>
  </si>
  <si>
    <t>751311092</t>
  </si>
  <si>
    <t>Montáž vyústí čtyřhranné do čtyřhranného potrubí, průřezu přes 0,040 do 0,080 m2</t>
  </si>
  <si>
    <t>150</t>
  </si>
  <si>
    <t>79</t>
  </si>
  <si>
    <t>998751101</t>
  </si>
  <si>
    <t>Přesun hmot pro vzduchotechniku stanovený z hmotnosti přesunovaného materiálu vodorovná dopravní vzdálenost do 100 m v objektech výšky do 12 m</t>
  </si>
  <si>
    <t>152</t>
  </si>
  <si>
    <t>763</t>
  </si>
  <si>
    <t>Konstrukce suché výstavby</t>
  </si>
  <si>
    <t>763121411</t>
  </si>
  <si>
    <t>Stěna předsazená ze sádrokartonových desek s nosnou konstrukcí z ocelových profilů CW, UW jednoduše opláštěná deskou standardní A tl. 12,5 mm, bez TI, EI 15 stěna tl. 62,5 mm, profil 50</t>
  </si>
  <si>
    <t>154</t>
  </si>
  <si>
    <t>81</t>
  </si>
  <si>
    <t>763131451</t>
  </si>
  <si>
    <t>Podhled ze sádrokartonových desek dvouvrstvá zavěšená spodní konstrukce z ocelových profilů CD, UD jednoduše opláštěná deskou impregnovanou H2, tl. 12,5 mm, bez TI</t>
  </si>
  <si>
    <t>156</t>
  </si>
  <si>
    <t>763131751</t>
  </si>
  <si>
    <t>Podhled ze sádrokartonových desek ostatní práce a konstrukce na podhledech ze sádrokartonových desek montáž parotěsné zábrany</t>
  </si>
  <si>
    <t>158</t>
  </si>
  <si>
    <t>83</t>
  </si>
  <si>
    <t>28329274</t>
  </si>
  <si>
    <t>fólie PE vyztužená pro parotěsnou vrstvu (reakce na oheň - třída E) 110g/m2</t>
  </si>
  <si>
    <t>160</t>
  </si>
  <si>
    <t>763431011</t>
  </si>
  <si>
    <t>Montáž podhledu minerálního včetně zavěšeného roštu polozapuštěného s panely vyjímatelnými, velikosti panelů do 0,36 m2</t>
  </si>
  <si>
    <t>162</t>
  </si>
  <si>
    <t>85</t>
  </si>
  <si>
    <t>59036075</t>
  </si>
  <si>
    <t>panel akustický polozapuštěná hrana viditelný rošt š.24, bílá, tl 15mm</t>
  </si>
  <si>
    <t>164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</si>
  <si>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</si>
  <si>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</si>
  <si>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166</t>
  </si>
  <si>
    <t>765</t>
  </si>
  <si>
    <t>Krytina skládaná</t>
  </si>
  <si>
    <t>87</t>
  </si>
  <si>
    <t>765131803</t>
  </si>
  <si>
    <t>Demontáž azbestocementové skládané krytiny sklonu do 30° do suti</t>
  </si>
  <si>
    <t>651151697</t>
  </si>
  <si>
    <t>Demontáž azbestocementové krytiny skládané sklonu do 30° do suti</t>
  </si>
  <si>
    <t>765131823</t>
  </si>
  <si>
    <t>Demontáž hřebene nebo nároží z hřebenáčů azbestocementové skládané krytiny sklonu do 30° do suti</t>
  </si>
  <si>
    <t>1628281746</t>
  </si>
  <si>
    <t>Demontáž azbestocementové krytiny skládané sklonu do 30° hřebene nebo nároží z hřebenáčů do suti</t>
  </si>
  <si>
    <t>89</t>
  </si>
  <si>
    <t>765131857</t>
  </si>
  <si>
    <t>Demontáž vlnité azbestocementové krytiny sklonu do 30° do suti</t>
  </si>
  <si>
    <t>191761941</t>
  </si>
  <si>
    <t>Demontáž azbestocementové krytiny vlnité sklonu do 30° do suti</t>
  </si>
  <si>
    <t>765131877</t>
  </si>
  <si>
    <t>Demontáž hřebene nebo nároží vlnité azbestocementové krytiny sklonu do 30° do suti</t>
  </si>
  <si>
    <t>1773251591</t>
  </si>
  <si>
    <t>Demontáž azbestocementové krytiny vlnité sklonu do 30° hřebene nebo nároží do suti</t>
  </si>
  <si>
    <t>91</t>
  </si>
  <si>
    <t>765231851</t>
  </si>
  <si>
    <t>Demontáž obkladu stěn azbestocementovou krytinou skládanou do suti</t>
  </si>
  <si>
    <t>-1398028961</t>
  </si>
  <si>
    <t>Demontáž obkladu stěn skládanou azbestocementovou krytinou z pravoúhlých formátů nebo desek do suti</t>
  </si>
  <si>
    <t>766</t>
  </si>
  <si>
    <t>Konstrukce truhlářské</t>
  </si>
  <si>
    <t>766622216</t>
  </si>
  <si>
    <t>Montáž oken plastových plochy do 1 m2 včetně montáže rámu otevíravých do zdiva</t>
  </si>
  <si>
    <t>168</t>
  </si>
  <si>
    <t>93</t>
  </si>
  <si>
    <t>61140049</t>
  </si>
  <si>
    <t>okno plastové otevíravé/sklopné dvojsklo do plochy 1m2</t>
  </si>
  <si>
    <t>170</t>
  </si>
  <si>
    <t>766691914</t>
  </si>
  <si>
    <t>Ostatní práce vyvěšení nebo zavěšení křídel s případným uložením a opětovným zavěšením po provedení stavebních změn dřevěných dveřních, plochy do 2 m2</t>
  </si>
  <si>
    <t>172</t>
  </si>
  <si>
    <t>95</t>
  </si>
  <si>
    <t>61160186R</t>
  </si>
  <si>
    <t>dveře dřevěné vnitřní hladké plné 1křídlé bílé 800x1970mm + kování</t>
  </si>
  <si>
    <t>174</t>
  </si>
  <si>
    <t>61160185R</t>
  </si>
  <si>
    <t>dveře dřevěné vnitřní hladké plné 1křídlé bílé 600x1970mm + kování</t>
  </si>
  <si>
    <t>176</t>
  </si>
  <si>
    <t>97</t>
  </si>
  <si>
    <t>766695212</t>
  </si>
  <si>
    <t>Montáž ostatních truhlářských konstrukcí prahů dveří jednokřídlových, šířky do 100 mm</t>
  </si>
  <si>
    <t>178</t>
  </si>
  <si>
    <t>61187156</t>
  </si>
  <si>
    <t>práh dveřní dřevěný dubový tl 20mm dl 820mm š 100mm</t>
  </si>
  <si>
    <t>180</t>
  </si>
  <si>
    <t>99</t>
  </si>
  <si>
    <t>61187116</t>
  </si>
  <si>
    <t>práh dveřní dřevěný dubový tl 20mm dl 620mm š 100mm</t>
  </si>
  <si>
    <t>182</t>
  </si>
  <si>
    <t>998766101</t>
  </si>
  <si>
    <t>Přesun hmot pro konstrukce truhlářské stanovený z hmotnosti přesunovaného materiálu vodorovná dopravní vzdálenost do 50 m v objektech výšky do 6 m</t>
  </si>
  <si>
    <t>184</t>
  </si>
  <si>
    <t>771</t>
  </si>
  <si>
    <t>Podlahy z dlaždic</t>
  </si>
  <si>
    <t>101</t>
  </si>
  <si>
    <t>771573810</t>
  </si>
  <si>
    <t>Demontáž podlah z dlaždic keramických lepených</t>
  </si>
  <si>
    <t>186</t>
  </si>
  <si>
    <t>776111311</t>
  </si>
  <si>
    <t>Příprava podkladu vysátí podlah</t>
  </si>
  <si>
    <t>188</t>
  </si>
  <si>
    <t>103</t>
  </si>
  <si>
    <t>771591111</t>
  </si>
  <si>
    <t>Příprava podkladu před provedením dlažby nátěr penetrační na podlahu</t>
  </si>
  <si>
    <t>190</t>
  </si>
  <si>
    <t>771151012</t>
  </si>
  <si>
    <t>Příprava podkladu před provedením dlažby samonivelační stěrka min.pevnosti 20 MPa, tloušťky přes 3 do 5 mm</t>
  </si>
  <si>
    <t>192</t>
  </si>
  <si>
    <t>105</t>
  </si>
  <si>
    <t>711193121</t>
  </si>
  <si>
    <t>Izolace proti zemní vlhkosti ostatní těsnicí hmotou dvousložkovou na bázi cementu na ploše vodorovné V</t>
  </si>
  <si>
    <t>194</t>
  </si>
  <si>
    <t>771574112</t>
  </si>
  <si>
    <t>Montáž podlah z dlaždic keramických lepených flexibilním lepidlem maloformátových hladkých přes 9 do 12 ks/m2</t>
  </si>
  <si>
    <t>196</t>
  </si>
  <si>
    <t>107</t>
  </si>
  <si>
    <t>5976100R</t>
  </si>
  <si>
    <t>dlažba keramická protiskluzná</t>
  </si>
  <si>
    <t>198</t>
  </si>
  <si>
    <t>998771102</t>
  </si>
  <si>
    <t>Přesun hmot pro podlahy z dlaždic stanovený z hmotnosti přesunovaného materiálu vodorovná dopravní vzdálenost do 50 m v objektech výšky přes 6 do 12 m</t>
  </si>
  <si>
    <t>200</t>
  </si>
  <si>
    <t>776</t>
  </si>
  <si>
    <t>Podlahy povlakové</t>
  </si>
  <si>
    <t>109</t>
  </si>
  <si>
    <t>202</t>
  </si>
  <si>
    <t>776121111</t>
  </si>
  <si>
    <t>Příprava podkladu penetrace vodou ředitelná na savý podklad (válečkováním) ředěná v poměru 1:3 podlah</t>
  </si>
  <si>
    <t>204</t>
  </si>
  <si>
    <t>111</t>
  </si>
  <si>
    <t>776141113</t>
  </si>
  <si>
    <t>Příprava podkladu vyrovnání samonivelační stěrkou podlah min.pevnosti 20 MPa, tloušťky přes 5 do 8 mm</t>
  </si>
  <si>
    <t>206</t>
  </si>
  <si>
    <t>776221111</t>
  </si>
  <si>
    <t>Montáž podlahovin z PVC lepením standardním lepidlem z pásů standardních</t>
  </si>
  <si>
    <t>208</t>
  </si>
  <si>
    <t>113</t>
  </si>
  <si>
    <t>28412245</t>
  </si>
  <si>
    <t>krytina podlahová heterogenní š 1,5m tl 2mm</t>
  </si>
  <si>
    <t>210</t>
  </si>
  <si>
    <t>776223111</t>
  </si>
  <si>
    <t>Montáž podlahovin z PVC spoj podlah svařováním za tepla (včetně frézování)</t>
  </si>
  <si>
    <t>212</t>
  </si>
  <si>
    <t>115</t>
  </si>
  <si>
    <t>776411111</t>
  </si>
  <si>
    <t>Montáž soklíků lepením obvodových, výšky do 80 mm</t>
  </si>
  <si>
    <t>214</t>
  </si>
  <si>
    <t>28411004</t>
  </si>
  <si>
    <t>lišta soklová PVC samolepící 30x30mm</t>
  </si>
  <si>
    <t>216</t>
  </si>
  <si>
    <t>117</t>
  </si>
  <si>
    <t>998776101</t>
  </si>
  <si>
    <t>Přesun hmot pro podlahy povlakové stanovený z hmotnosti přesunovaného materiálu vodorovná dopravní vzdálenost do 50 m v objektech výšky do 6 m</t>
  </si>
  <si>
    <t>218</t>
  </si>
  <si>
    <t>781</t>
  </si>
  <si>
    <t>Dokončovací práce - obklady</t>
  </si>
  <si>
    <t>781471810</t>
  </si>
  <si>
    <t>Demontáž obkladů z dlaždic keramických kladených do malty</t>
  </si>
  <si>
    <t>220</t>
  </si>
  <si>
    <t>119</t>
  </si>
  <si>
    <t>781121011</t>
  </si>
  <si>
    <t>Příprava podkladu před provedením obkladu nátěr penetrační na stěnu</t>
  </si>
  <si>
    <t>222</t>
  </si>
  <si>
    <t>711193131</t>
  </si>
  <si>
    <t>Izolace proti zemní vlhkosti ostatní těsnicí hmotou dvousložkovou na bázi cementu na ploše svislé S</t>
  </si>
  <si>
    <t>224</t>
  </si>
  <si>
    <t>121</t>
  </si>
  <si>
    <t>781474114</t>
  </si>
  <si>
    <t>Montáž obkladů vnitřních stěn z dlaždic keramických lepených flexibilním lepidlem maloformátových hladkých přes 19 do 22 ks/m2</t>
  </si>
  <si>
    <t>226</t>
  </si>
  <si>
    <t>59761040</t>
  </si>
  <si>
    <t>obklad keramický hladký přes 19 do 22ks/m2</t>
  </si>
  <si>
    <t>228</t>
  </si>
  <si>
    <t>123</t>
  </si>
  <si>
    <t>781494111</t>
  </si>
  <si>
    <t>Obklad - dokončující práce profily ukončovací lepené flexibilním lepidlem rohové</t>
  </si>
  <si>
    <t>230</t>
  </si>
  <si>
    <t>781494511</t>
  </si>
  <si>
    <t>Obklad - dokončující práce profily ukončovací lepené flexibilním lepidlem ukončovací</t>
  </si>
  <si>
    <t>232</t>
  </si>
  <si>
    <t>125</t>
  </si>
  <si>
    <t>781491021</t>
  </si>
  <si>
    <t>Montáž zrcadel lepených silikonovým tmelem na keramický obklad, plochy do 1 m2</t>
  </si>
  <si>
    <t>234</t>
  </si>
  <si>
    <t>63465122R</t>
  </si>
  <si>
    <t>zrcadlo čiré tl 3mm rozměr 500x700mm</t>
  </si>
  <si>
    <t>236</t>
  </si>
  <si>
    <t>127</t>
  </si>
  <si>
    <t>998781102</t>
  </si>
  <si>
    <t>Přesun hmot pro obklady keramické stanovený z hmotnosti přesunovaného materiálu vodorovná dopravní vzdálenost do 50 m v objektech výšky přes 6 do 12 m</t>
  </si>
  <si>
    <t>238</t>
  </si>
  <si>
    <t>783</t>
  </si>
  <si>
    <t>Dokončovací práce - nátěry</t>
  </si>
  <si>
    <t>783314201</t>
  </si>
  <si>
    <t>Základní antikorozní nátěr zámečnických konstrukcí jednonásobný syntetický standardní</t>
  </si>
  <si>
    <t>240</t>
  </si>
  <si>
    <t>129</t>
  </si>
  <si>
    <t>783317101</t>
  </si>
  <si>
    <t>Krycí nátěr (email) zámečnických konstrukcí jednonásobný syntetický standardní</t>
  </si>
  <si>
    <t>242</t>
  </si>
  <si>
    <t>783813131</t>
  </si>
  <si>
    <t>Penetrační nátěr omítek hladkých omítek hladkých, zrnitých tenkovrstvých nebo štukových stupně členitosti 1 a 2 syntetický</t>
  </si>
  <si>
    <t>244</t>
  </si>
  <si>
    <t>131</t>
  </si>
  <si>
    <t>783817121</t>
  </si>
  <si>
    <t>Krycí (ochranný ) nátěr omítek jednonásobný hladkých omítek hladkých, zrnitých tenkovrstvých nebo štukových stupně členitosti 1 a 2 syntetický</t>
  </si>
  <si>
    <t>246</t>
  </si>
  <si>
    <t>784</t>
  </si>
  <si>
    <t>Dokončovací práce - malby a tapety</t>
  </si>
  <si>
    <t>784121001</t>
  </si>
  <si>
    <t>Oškrabání malby v místnostech výšky do 3,80 m</t>
  </si>
  <si>
    <t>248</t>
  </si>
  <si>
    <t>133</t>
  </si>
  <si>
    <t>784181001</t>
  </si>
  <si>
    <t>Pačokování jednonásobné v místnostech výšky do 3,80 m</t>
  </si>
  <si>
    <t>250</t>
  </si>
  <si>
    <t>784211111</t>
  </si>
  <si>
    <t>Malby z malířských směsí otěruvzdorných za mokra dvojnásobné, bílé za mokra otěruvzdorné velmi dobře v místnostech výšky do 3,80 m</t>
  </si>
  <si>
    <t>252</t>
  </si>
  <si>
    <t>135</t>
  </si>
  <si>
    <t>784221101</t>
  </si>
  <si>
    <t>Malby z malířských směsí otěruvzdorných za sucha dvojnásobné, bílé za sucha otěruvzdorné dobře v místnostech výšky do 3,80 m</t>
  </si>
  <si>
    <t>254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</si>
</sst>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19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19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27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28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19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27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29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29421760.82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34</v>
      </c>
      <c r="E29" s="38"/>
      <c r="F29" s="26" t="s">
        <v>35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29421760.82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6178569.7699999996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36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37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38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39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40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41</v>
      </c>
      <c r="U35" s="44"/>
      <c r="V35" s="44"/>
      <c r="W35" s="44"/>
      <c r="X35" s="46" t="s">
        <v>42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35600330.590000004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43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44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45</v>
      </c>
      <c r="AI60" s="33"/>
      <c r="AJ60" s="33"/>
      <c r="AK60" s="33"/>
      <c r="AL60" s="33"/>
      <c r="AM60" s="54" t="s">
        <v>46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47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48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45</v>
      </c>
      <c r="AI75" s="33"/>
      <c r="AJ75" s="33"/>
      <c r="AK75" s="33"/>
      <c r="AL75" s="33"/>
      <c r="AM75" s="54" t="s">
        <v>46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IMPORT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2_01 Příloha 1a ZD - Položkový soupis předpokládaných objemů prací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28. 2. 2023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26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50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28</v>
      </c>
      <c r="AJ90" s="31"/>
      <c r="AK90" s="31"/>
      <c r="AL90" s="31"/>
      <c r="AM90" s="70" t="str">
        <f>IF(E20="","",E20)</f>
        <v xml:space="preserve"> 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51</v>
      </c>
      <c r="D92" s="84"/>
      <c r="E92" s="84"/>
      <c r="F92" s="84"/>
      <c r="G92" s="84"/>
      <c r="H92" s="85"/>
      <c r="I92" s="86" t="s">
        <v>52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53</v>
      </c>
      <c r="AH92" s="84"/>
      <c r="AI92" s="84"/>
      <c r="AJ92" s="84"/>
      <c r="AK92" s="84"/>
      <c r="AL92" s="84"/>
      <c r="AM92" s="84"/>
      <c r="AN92" s="86" t="s">
        <v>54</v>
      </c>
      <c r="AO92" s="84"/>
      <c r="AP92" s="88"/>
      <c r="AQ92" s="89" t="s">
        <v>55</v>
      </c>
      <c r="AR92" s="35"/>
      <c r="AS92" s="90" t="s">
        <v>56</v>
      </c>
      <c r="AT92" s="91" t="s">
        <v>57</v>
      </c>
      <c r="AU92" s="91" t="s">
        <v>58</v>
      </c>
      <c r="AV92" s="91" t="s">
        <v>59</v>
      </c>
      <c r="AW92" s="91" t="s">
        <v>60</v>
      </c>
      <c r="AX92" s="91" t="s">
        <v>61</v>
      </c>
      <c r="AY92" s="91" t="s">
        <v>62</v>
      </c>
      <c r="AZ92" s="91" t="s">
        <v>63</v>
      </c>
      <c r="BA92" s="91" t="s">
        <v>64</v>
      </c>
      <c r="BB92" s="91" t="s">
        <v>65</v>
      </c>
      <c r="BC92" s="91" t="s">
        <v>66</v>
      </c>
      <c r="BD92" s="92" t="s">
        <v>67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68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ROUND(AG95,2)</f>
        <v>29421760.82</v>
      </c>
      <c r="AH94" s="99"/>
      <c r="AI94" s="99"/>
      <c r="AJ94" s="99"/>
      <c r="AK94" s="99"/>
      <c r="AL94" s="99"/>
      <c r="AM94" s="99"/>
      <c r="AN94" s="100">
        <f>SUM(AG94,AT94)</f>
        <v>35600330.590000004</v>
      </c>
      <c r="AO94" s="100"/>
      <c r="AP94" s="100"/>
      <c r="AQ94" s="101" t="s">
        <v>1</v>
      </c>
      <c r="AR94" s="102"/>
      <c r="AS94" s="103">
        <f>ROUND(AS95,2)</f>
        <v>0</v>
      </c>
      <c r="AT94" s="104">
        <f>ROUND(SUM(AV94:AW94),2)</f>
        <v>6178569.7699999996</v>
      </c>
      <c r="AU94" s="105">
        <f>ROUND(AU95,5)</f>
        <v>2481.7950000000001</v>
      </c>
      <c r="AV94" s="104">
        <f>ROUND(AZ94*L29,2)</f>
        <v>6178569.7699999996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ROUND(AZ95,2)</f>
        <v>29421760.82</v>
      </c>
      <c r="BA94" s="104">
        <f>ROUND(BA95,2)</f>
        <v>0</v>
      </c>
      <c r="BB94" s="104">
        <f>ROUND(BB95,2)</f>
        <v>0</v>
      </c>
      <c r="BC94" s="104">
        <f>ROUND(BC95,2)</f>
        <v>0</v>
      </c>
      <c r="BD94" s="106">
        <f>ROUND(BD95,2)</f>
        <v>0</v>
      </c>
      <c r="BE94" s="6"/>
      <c r="BS94" s="107" t="s">
        <v>69</v>
      </c>
      <c r="BT94" s="107" t="s">
        <v>70</v>
      </c>
      <c r="BU94" s="108" t="s">
        <v>71</v>
      </c>
      <c r="BV94" s="107" t="s">
        <v>13</v>
      </c>
      <c r="BW94" s="107" t="s">
        <v>5</v>
      </c>
      <c r="BX94" s="107" t="s">
        <v>72</v>
      </c>
      <c r="CL94" s="107" t="s">
        <v>1</v>
      </c>
    </row>
    <row r="95" s="7" customFormat="1" ht="16.5" customHeight="1">
      <c r="A95" s="109" t="s">
        <v>73</v>
      </c>
      <c r="B95" s="110"/>
      <c r="C95" s="111"/>
      <c r="D95" s="112" t="s">
        <v>74</v>
      </c>
      <c r="E95" s="112"/>
      <c r="F95" s="112"/>
      <c r="G95" s="112"/>
      <c r="H95" s="112"/>
      <c r="I95" s="113"/>
      <c r="J95" s="112" t="s">
        <v>75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'01 - Výčet nejpravděpodob...'!J30</f>
        <v>29421760.82</v>
      </c>
      <c r="AH95" s="113"/>
      <c r="AI95" s="113"/>
      <c r="AJ95" s="113"/>
      <c r="AK95" s="113"/>
      <c r="AL95" s="113"/>
      <c r="AM95" s="113"/>
      <c r="AN95" s="114">
        <f>SUM(AG95,AT95)</f>
        <v>35600330.590000004</v>
      </c>
      <c r="AO95" s="113"/>
      <c r="AP95" s="113"/>
      <c r="AQ95" s="115" t="s">
        <v>76</v>
      </c>
      <c r="AR95" s="116"/>
      <c r="AS95" s="117">
        <v>0</v>
      </c>
      <c r="AT95" s="118">
        <f>ROUND(SUM(AV95:AW95),2)</f>
        <v>6178569.7699999996</v>
      </c>
      <c r="AU95" s="119">
        <f>'01 - Výčet nejpravděpodob...'!P137</f>
        <v>2481.7950000000001</v>
      </c>
      <c r="AV95" s="118">
        <f>'01 - Výčet nejpravděpodob...'!J33</f>
        <v>6178569.7699999996</v>
      </c>
      <c r="AW95" s="118">
        <f>'01 - Výčet nejpravděpodob...'!J34</f>
        <v>0</v>
      </c>
      <c r="AX95" s="118">
        <f>'01 - Výčet nejpravděpodob...'!J35</f>
        <v>0</v>
      </c>
      <c r="AY95" s="118">
        <f>'01 - Výčet nejpravděpodob...'!J36</f>
        <v>0</v>
      </c>
      <c r="AZ95" s="118">
        <f>'01 - Výčet nejpravděpodob...'!F33</f>
        <v>29421760.82</v>
      </c>
      <c r="BA95" s="118">
        <f>'01 - Výčet nejpravděpodob...'!F34</f>
        <v>0</v>
      </c>
      <c r="BB95" s="118">
        <f>'01 - Výčet nejpravděpodob...'!F35</f>
        <v>0</v>
      </c>
      <c r="BC95" s="118">
        <f>'01 - Výčet nejpravděpodob...'!F36</f>
        <v>0</v>
      </c>
      <c r="BD95" s="120">
        <f>'01 - Výčet nejpravděpodob...'!F37</f>
        <v>0</v>
      </c>
      <c r="BE95" s="7"/>
      <c r="BT95" s="121" t="s">
        <v>77</v>
      </c>
      <c r="BV95" s="121" t="s">
        <v>13</v>
      </c>
      <c r="BW95" s="121" t="s">
        <v>78</v>
      </c>
      <c r="BX95" s="121" t="s">
        <v>5</v>
      </c>
      <c r="CL95" s="121" t="s">
        <v>1</v>
      </c>
      <c r="CM95" s="121" t="s">
        <v>79</v>
      </c>
    </row>
    <row r="96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5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="2" customFormat="1" ht="6.96" customHeight="1">
      <c r="A97" s="29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sheet="1" formatColumns="0" formatRows="0" objects="1" scenarios="1" spinCount="100000" saltValue="uEDKcJWW6AgiLF6wbRdJZvHsLxjB0S9nvcxz2xLnEVesmTtBaIdavioXfi0s/yGHysE2FihG/BnqwDJkthGk0A==" hashValue="eUHtJC8uNM9WzSrlFi62ZUylD15AQf3MBdyEcNjyDTIMhN5GyKKYxF9ZGGuWZ2I190L6lcRsWDZ1PKRv9H6asw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Výčet nejpravděpodo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78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7"/>
      <c r="AT3" s="14" t="s">
        <v>79</v>
      </c>
    </row>
    <row r="4" s="1" customFormat="1" ht="24.96" customHeight="1">
      <c r="B4" s="17"/>
      <c r="D4" s="124" t="s">
        <v>80</v>
      </c>
      <c r="L4" s="17"/>
      <c r="M4" s="125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6" t="s">
        <v>14</v>
      </c>
      <c r="L6" s="17"/>
    </row>
    <row r="7" s="1" customFormat="1" ht="26.25" customHeight="1">
      <c r="B7" s="17"/>
      <c r="E7" s="127" t="str">
        <f>'Rekapitulace stavby'!K6</f>
        <v>2_01 Příloha 1a ZD - Položkový soupis předpokládaných objemů prací</v>
      </c>
      <c r="F7" s="126"/>
      <c r="G7" s="126"/>
      <c r="H7" s="126"/>
      <c r="L7" s="17"/>
    </row>
    <row r="8" s="2" customFormat="1" ht="12" customHeight="1">
      <c r="A8" s="29"/>
      <c r="B8" s="35"/>
      <c r="C8" s="29"/>
      <c r="D8" s="126" t="s">
        <v>81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28" t="s">
        <v>82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26" t="s">
        <v>16</v>
      </c>
      <c r="E11" s="29"/>
      <c r="F11" s="129" t="s">
        <v>1</v>
      </c>
      <c r="G11" s="29"/>
      <c r="H11" s="29"/>
      <c r="I11" s="126" t="s">
        <v>17</v>
      </c>
      <c r="J11" s="129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26" t="s">
        <v>18</v>
      </c>
      <c r="E12" s="29"/>
      <c r="F12" s="129" t="s">
        <v>19</v>
      </c>
      <c r="G12" s="29"/>
      <c r="H12" s="29"/>
      <c r="I12" s="126" t="s">
        <v>20</v>
      </c>
      <c r="J12" s="130" t="str">
        <f>'Rekapitulace stavby'!AN8</f>
        <v>28. 2. 2023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26" t="s">
        <v>22</v>
      </c>
      <c r="E14" s="29"/>
      <c r="F14" s="29"/>
      <c r="G14" s="29"/>
      <c r="H14" s="29"/>
      <c r="I14" s="126" t="s">
        <v>23</v>
      </c>
      <c r="J14" s="129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29" t="str">
        <f>IF('Rekapitulace stavby'!E11="","",'Rekapitulace stavby'!E11)</f>
        <v xml:space="preserve"> </v>
      </c>
      <c r="F15" s="29"/>
      <c r="G15" s="29"/>
      <c r="H15" s="29"/>
      <c r="I15" s="126" t="s">
        <v>24</v>
      </c>
      <c r="J15" s="129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26" t="s">
        <v>25</v>
      </c>
      <c r="E17" s="29"/>
      <c r="F17" s="29"/>
      <c r="G17" s="29"/>
      <c r="H17" s="29"/>
      <c r="I17" s="126" t="s">
        <v>23</v>
      </c>
      <c r="J17" s="129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29" t="str">
        <f>'Rekapitulace stavby'!E14</f>
        <v xml:space="preserve"> </v>
      </c>
      <c r="F18" s="129"/>
      <c r="G18" s="129"/>
      <c r="H18" s="129"/>
      <c r="I18" s="126" t="s">
        <v>24</v>
      </c>
      <c r="J18" s="129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26" t="s">
        <v>26</v>
      </c>
      <c r="E20" s="29"/>
      <c r="F20" s="29"/>
      <c r="G20" s="29"/>
      <c r="H20" s="29"/>
      <c r="I20" s="126" t="s">
        <v>23</v>
      </c>
      <c r="J20" s="129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29" t="str">
        <f>IF('Rekapitulace stavby'!E17="","",'Rekapitulace stavby'!E17)</f>
        <v xml:space="preserve"> </v>
      </c>
      <c r="F21" s="29"/>
      <c r="G21" s="29"/>
      <c r="H21" s="29"/>
      <c r="I21" s="126" t="s">
        <v>24</v>
      </c>
      <c r="J21" s="129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26" t="s">
        <v>28</v>
      </c>
      <c r="E23" s="29"/>
      <c r="F23" s="29"/>
      <c r="G23" s="29"/>
      <c r="H23" s="29"/>
      <c r="I23" s="126" t="s">
        <v>23</v>
      </c>
      <c r="J23" s="129" t="str">
        <f>IF('Rekapitulace stavby'!AN19="","",'Rekapitulace stavby'!AN19)</f>
        <v/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29" t="str">
        <f>IF('Rekapitulace stavby'!E20="","",'Rekapitulace stavby'!E20)</f>
        <v xml:space="preserve"> </v>
      </c>
      <c r="F24" s="29"/>
      <c r="G24" s="29"/>
      <c r="H24" s="29"/>
      <c r="I24" s="126" t="s">
        <v>24</v>
      </c>
      <c r="J24" s="129" t="str">
        <f>IF('Rekapitulace stavby'!AN20="","",'Rekapitulace stavby'!AN20)</f>
        <v/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26" t="s">
        <v>29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1"/>
      <c r="B27" s="132"/>
      <c r="C27" s="131"/>
      <c r="D27" s="131"/>
      <c r="E27" s="133" t="s">
        <v>1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5"/>
      <c r="E29" s="135"/>
      <c r="F29" s="135"/>
      <c r="G29" s="135"/>
      <c r="H29" s="135"/>
      <c r="I29" s="135"/>
      <c r="J29" s="135"/>
      <c r="K29" s="135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36" t="s">
        <v>30</v>
      </c>
      <c r="E30" s="29"/>
      <c r="F30" s="29"/>
      <c r="G30" s="29"/>
      <c r="H30" s="29"/>
      <c r="I30" s="29"/>
      <c r="J30" s="137">
        <f>ROUND(J137, 2)</f>
        <v>29421760.82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5"/>
      <c r="E31" s="135"/>
      <c r="F31" s="135"/>
      <c r="G31" s="135"/>
      <c r="H31" s="135"/>
      <c r="I31" s="135"/>
      <c r="J31" s="135"/>
      <c r="K31" s="135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38" t="s">
        <v>32</v>
      </c>
      <c r="G32" s="29"/>
      <c r="H32" s="29"/>
      <c r="I32" s="138" t="s">
        <v>31</v>
      </c>
      <c r="J32" s="138" t="s">
        <v>33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39" t="s">
        <v>34</v>
      </c>
      <c r="E33" s="126" t="s">
        <v>35</v>
      </c>
      <c r="F33" s="140">
        <f>ROUND((SUM(BE137:BE428)),  2)</f>
        <v>29421760.82</v>
      </c>
      <c r="G33" s="29"/>
      <c r="H33" s="29"/>
      <c r="I33" s="141">
        <v>0.20999999999999999</v>
      </c>
      <c r="J33" s="140">
        <f>ROUND(((SUM(BE137:BE428))*I33),  2)</f>
        <v>6178569.7699999996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26" t="s">
        <v>36</v>
      </c>
      <c r="F34" s="140">
        <f>ROUND((SUM(BF137:BF428)),  2)</f>
        <v>0</v>
      </c>
      <c r="G34" s="29"/>
      <c r="H34" s="29"/>
      <c r="I34" s="141">
        <v>0.14999999999999999</v>
      </c>
      <c r="J34" s="140">
        <f>ROUND(((SUM(BF137:BF428))*I34),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26" t="s">
        <v>37</v>
      </c>
      <c r="F35" s="140">
        <f>ROUND((SUM(BG137:BG428)),  2)</f>
        <v>0</v>
      </c>
      <c r="G35" s="29"/>
      <c r="H35" s="29"/>
      <c r="I35" s="141">
        <v>0.20999999999999999</v>
      </c>
      <c r="J35" s="140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26" t="s">
        <v>38</v>
      </c>
      <c r="F36" s="140">
        <f>ROUND((SUM(BH137:BH428)),  2)</f>
        <v>0</v>
      </c>
      <c r="G36" s="29"/>
      <c r="H36" s="29"/>
      <c r="I36" s="141">
        <v>0.14999999999999999</v>
      </c>
      <c r="J36" s="140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26" t="s">
        <v>39</v>
      </c>
      <c r="F37" s="140">
        <f>ROUND((SUM(BI137:BI428)),  2)</f>
        <v>0</v>
      </c>
      <c r="G37" s="29"/>
      <c r="H37" s="29"/>
      <c r="I37" s="141">
        <v>0</v>
      </c>
      <c r="J37" s="140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2"/>
      <c r="D39" s="143" t="s">
        <v>40</v>
      </c>
      <c r="E39" s="144"/>
      <c r="F39" s="144"/>
      <c r="G39" s="145" t="s">
        <v>41</v>
      </c>
      <c r="H39" s="146" t="s">
        <v>42</v>
      </c>
      <c r="I39" s="144"/>
      <c r="J39" s="147">
        <f>SUM(J30:J37)</f>
        <v>35600330.590000004</v>
      </c>
      <c r="K39" s="148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49" t="s">
        <v>43</v>
      </c>
      <c r="E50" s="150"/>
      <c r="F50" s="150"/>
      <c r="G50" s="149" t="s">
        <v>44</v>
      </c>
      <c r="H50" s="150"/>
      <c r="I50" s="150"/>
      <c r="J50" s="150"/>
      <c r="K50" s="150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1" t="s">
        <v>45</v>
      </c>
      <c r="E61" s="152"/>
      <c r="F61" s="153" t="s">
        <v>46</v>
      </c>
      <c r="G61" s="151" t="s">
        <v>45</v>
      </c>
      <c r="H61" s="152"/>
      <c r="I61" s="152"/>
      <c r="J61" s="154" t="s">
        <v>46</v>
      </c>
      <c r="K61" s="152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49" t="s">
        <v>47</v>
      </c>
      <c r="E65" s="155"/>
      <c r="F65" s="155"/>
      <c r="G65" s="149" t="s">
        <v>48</v>
      </c>
      <c r="H65" s="155"/>
      <c r="I65" s="155"/>
      <c r="J65" s="155"/>
      <c r="K65" s="155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1" t="s">
        <v>45</v>
      </c>
      <c r="E76" s="152"/>
      <c r="F76" s="153" t="s">
        <v>46</v>
      </c>
      <c r="G76" s="151" t="s">
        <v>45</v>
      </c>
      <c r="H76" s="152"/>
      <c r="I76" s="152"/>
      <c r="J76" s="154" t="s">
        <v>46</v>
      </c>
      <c r="K76" s="152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83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0" t="str">
        <f>E7</f>
        <v>2_01 Příloha 1a ZD - Položkový soupis předpokládaných objemů prací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81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6" t="str">
        <f>E9</f>
        <v>01 - Výčet nejpravděpodob...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69" t="str">
        <f>IF(J12="","",J12)</f>
        <v>28. 2. 2023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 xml:space="preserve"> </v>
      </c>
      <c r="G91" s="31"/>
      <c r="H91" s="31"/>
      <c r="I91" s="26" t="s">
        <v>26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 xml:space="preserve"> </v>
      </c>
      <c r="G92" s="31"/>
      <c r="H92" s="31"/>
      <c r="I92" s="26" t="s">
        <v>28</v>
      </c>
      <c r="J92" s="27" t="str">
        <f>E24</f>
        <v xml:space="preserve"> 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1" t="s">
        <v>84</v>
      </c>
      <c r="D94" s="162"/>
      <c r="E94" s="162"/>
      <c r="F94" s="162"/>
      <c r="G94" s="162"/>
      <c r="H94" s="162"/>
      <c r="I94" s="162"/>
      <c r="J94" s="163" t="s">
        <v>85</v>
      </c>
      <c r="K94" s="162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4" t="s">
        <v>86</v>
      </c>
      <c r="D96" s="31"/>
      <c r="E96" s="31"/>
      <c r="F96" s="31"/>
      <c r="G96" s="31"/>
      <c r="H96" s="31"/>
      <c r="I96" s="31"/>
      <c r="J96" s="100">
        <f>J137</f>
        <v>29421760.82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87</v>
      </c>
    </row>
    <row r="97" s="9" customFormat="1" ht="24.96" customHeight="1">
      <c r="A97" s="9"/>
      <c r="B97" s="165"/>
      <c r="C97" s="166"/>
      <c r="D97" s="167" t="s">
        <v>88</v>
      </c>
      <c r="E97" s="168"/>
      <c r="F97" s="168"/>
      <c r="G97" s="168"/>
      <c r="H97" s="168"/>
      <c r="I97" s="168"/>
      <c r="J97" s="169">
        <f>J138</f>
        <v>7112980.7000000002</v>
      </c>
      <c r="K97" s="166"/>
      <c r="L97" s="17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1"/>
      <c r="C98" s="172"/>
      <c r="D98" s="173" t="s">
        <v>89</v>
      </c>
      <c r="E98" s="174"/>
      <c r="F98" s="174"/>
      <c r="G98" s="174"/>
      <c r="H98" s="174"/>
      <c r="I98" s="174"/>
      <c r="J98" s="175">
        <f>J139</f>
        <v>1031830</v>
      </c>
      <c r="K98" s="172"/>
      <c r="L98" s="17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1"/>
      <c r="C99" s="172"/>
      <c r="D99" s="173" t="s">
        <v>90</v>
      </c>
      <c r="E99" s="174"/>
      <c r="F99" s="174"/>
      <c r="G99" s="174"/>
      <c r="H99" s="174"/>
      <c r="I99" s="174"/>
      <c r="J99" s="175">
        <f>J150</f>
        <v>3014400</v>
      </c>
      <c r="K99" s="172"/>
      <c r="L99" s="17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1"/>
      <c r="C100" s="172"/>
      <c r="D100" s="173" t="s">
        <v>91</v>
      </c>
      <c r="E100" s="174"/>
      <c r="F100" s="174"/>
      <c r="G100" s="174"/>
      <c r="H100" s="174"/>
      <c r="I100" s="174"/>
      <c r="J100" s="175">
        <f>J171</f>
        <v>1157643</v>
      </c>
      <c r="K100" s="172"/>
      <c r="L100" s="17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1"/>
      <c r="C101" s="172"/>
      <c r="D101" s="173" t="s">
        <v>92</v>
      </c>
      <c r="E101" s="174"/>
      <c r="F101" s="174"/>
      <c r="G101" s="174"/>
      <c r="H101" s="174"/>
      <c r="I101" s="174"/>
      <c r="J101" s="175">
        <f>J198</f>
        <v>1873207.7</v>
      </c>
      <c r="K101" s="172"/>
      <c r="L101" s="17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1"/>
      <c r="C102" s="172"/>
      <c r="D102" s="173" t="s">
        <v>93</v>
      </c>
      <c r="E102" s="174"/>
      <c r="F102" s="174"/>
      <c r="G102" s="174"/>
      <c r="H102" s="174"/>
      <c r="I102" s="174"/>
      <c r="J102" s="175">
        <f>J213</f>
        <v>35900</v>
      </c>
      <c r="K102" s="172"/>
      <c r="L102" s="17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65"/>
      <c r="C103" s="166"/>
      <c r="D103" s="167" t="s">
        <v>94</v>
      </c>
      <c r="E103" s="168"/>
      <c r="F103" s="168"/>
      <c r="G103" s="168"/>
      <c r="H103" s="168"/>
      <c r="I103" s="168"/>
      <c r="J103" s="169">
        <f>J216</f>
        <v>22308780.120000001</v>
      </c>
      <c r="K103" s="166"/>
      <c r="L103" s="17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1"/>
      <c r="C104" s="172"/>
      <c r="D104" s="173" t="s">
        <v>95</v>
      </c>
      <c r="E104" s="174"/>
      <c r="F104" s="174"/>
      <c r="G104" s="174"/>
      <c r="H104" s="174"/>
      <c r="I104" s="174"/>
      <c r="J104" s="175">
        <f>J217</f>
        <v>35015.119999999995</v>
      </c>
      <c r="K104" s="172"/>
      <c r="L104" s="17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1"/>
      <c r="C105" s="172"/>
      <c r="D105" s="173" t="s">
        <v>96</v>
      </c>
      <c r="E105" s="174"/>
      <c r="F105" s="174"/>
      <c r="G105" s="174"/>
      <c r="H105" s="174"/>
      <c r="I105" s="174"/>
      <c r="J105" s="175">
        <f>J234</f>
        <v>281474</v>
      </c>
      <c r="K105" s="172"/>
      <c r="L105" s="17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1"/>
      <c r="C106" s="172"/>
      <c r="D106" s="173" t="s">
        <v>97</v>
      </c>
      <c r="E106" s="174"/>
      <c r="F106" s="174"/>
      <c r="G106" s="174"/>
      <c r="H106" s="174"/>
      <c r="I106" s="174"/>
      <c r="J106" s="175">
        <f>J251</f>
        <v>2034980</v>
      </c>
      <c r="K106" s="172"/>
      <c r="L106" s="17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1"/>
      <c r="C107" s="172"/>
      <c r="D107" s="173" t="s">
        <v>98</v>
      </c>
      <c r="E107" s="174"/>
      <c r="F107" s="174"/>
      <c r="G107" s="174"/>
      <c r="H107" s="174"/>
      <c r="I107" s="174"/>
      <c r="J107" s="175">
        <f>J282</f>
        <v>18950</v>
      </c>
      <c r="K107" s="172"/>
      <c r="L107" s="17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1"/>
      <c r="C108" s="172"/>
      <c r="D108" s="173" t="s">
        <v>99</v>
      </c>
      <c r="E108" s="174"/>
      <c r="F108" s="174"/>
      <c r="G108" s="174"/>
      <c r="H108" s="174"/>
      <c r="I108" s="174"/>
      <c r="J108" s="175">
        <f>J289</f>
        <v>1010000</v>
      </c>
      <c r="K108" s="172"/>
      <c r="L108" s="17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1"/>
      <c r="C109" s="172"/>
      <c r="D109" s="173" t="s">
        <v>100</v>
      </c>
      <c r="E109" s="174"/>
      <c r="F109" s="174"/>
      <c r="G109" s="174"/>
      <c r="H109" s="174"/>
      <c r="I109" s="174"/>
      <c r="J109" s="175">
        <f>J296</f>
        <v>43960</v>
      </c>
      <c r="K109" s="172"/>
      <c r="L109" s="17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1"/>
      <c r="C110" s="172"/>
      <c r="D110" s="173" t="s">
        <v>101</v>
      </c>
      <c r="E110" s="174"/>
      <c r="F110" s="174"/>
      <c r="G110" s="174"/>
      <c r="H110" s="174"/>
      <c r="I110" s="174"/>
      <c r="J110" s="175">
        <f>J309</f>
        <v>539540</v>
      </c>
      <c r="K110" s="172"/>
      <c r="L110" s="17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1"/>
      <c r="C111" s="172"/>
      <c r="D111" s="173" t="s">
        <v>102</v>
      </c>
      <c r="E111" s="174"/>
      <c r="F111" s="174"/>
      <c r="G111" s="174"/>
      <c r="H111" s="174"/>
      <c r="I111" s="174"/>
      <c r="J111" s="175">
        <f>J324</f>
        <v>1310900</v>
      </c>
      <c r="K111" s="172"/>
      <c r="L111" s="17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1"/>
      <c r="C112" s="172"/>
      <c r="D112" s="173" t="s">
        <v>103</v>
      </c>
      <c r="E112" s="174"/>
      <c r="F112" s="174"/>
      <c r="G112" s="174"/>
      <c r="H112" s="174"/>
      <c r="I112" s="174"/>
      <c r="J112" s="175">
        <f>J335</f>
        <v>1208600</v>
      </c>
      <c r="K112" s="172"/>
      <c r="L112" s="17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1"/>
      <c r="C113" s="172"/>
      <c r="D113" s="173" t="s">
        <v>104</v>
      </c>
      <c r="E113" s="174"/>
      <c r="F113" s="174"/>
      <c r="G113" s="174"/>
      <c r="H113" s="174"/>
      <c r="I113" s="174"/>
      <c r="J113" s="175">
        <f>J354</f>
        <v>1578334</v>
      </c>
      <c r="K113" s="172"/>
      <c r="L113" s="17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1"/>
      <c r="C114" s="172"/>
      <c r="D114" s="173" t="s">
        <v>105</v>
      </c>
      <c r="E114" s="174"/>
      <c r="F114" s="174"/>
      <c r="G114" s="174"/>
      <c r="H114" s="174"/>
      <c r="I114" s="174"/>
      <c r="J114" s="175">
        <f>J371</f>
        <v>5703340</v>
      </c>
      <c r="K114" s="172"/>
      <c r="L114" s="17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1"/>
      <c r="C115" s="172"/>
      <c r="D115" s="173" t="s">
        <v>106</v>
      </c>
      <c r="E115" s="174"/>
      <c r="F115" s="174"/>
      <c r="G115" s="174"/>
      <c r="H115" s="174"/>
      <c r="I115" s="174"/>
      <c r="J115" s="175">
        <f>J390</f>
        <v>659227</v>
      </c>
      <c r="K115" s="172"/>
      <c r="L115" s="17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1"/>
      <c r="C116" s="172"/>
      <c r="D116" s="173" t="s">
        <v>107</v>
      </c>
      <c r="E116" s="174"/>
      <c r="F116" s="174"/>
      <c r="G116" s="174"/>
      <c r="H116" s="174"/>
      <c r="I116" s="174"/>
      <c r="J116" s="175">
        <f>J411</f>
        <v>436960</v>
      </c>
      <c r="K116" s="172"/>
      <c r="L116" s="17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1"/>
      <c r="C117" s="172"/>
      <c r="D117" s="173" t="s">
        <v>108</v>
      </c>
      <c r="E117" s="174"/>
      <c r="F117" s="174"/>
      <c r="G117" s="174"/>
      <c r="H117" s="174"/>
      <c r="I117" s="174"/>
      <c r="J117" s="175">
        <f>J420</f>
        <v>7447500</v>
      </c>
      <c r="K117" s="172"/>
      <c r="L117" s="17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3" s="2" customFormat="1" ht="6.96" customHeight="1">
      <c r="A123" s="29"/>
      <c r="B123" s="58"/>
      <c r="C123" s="59"/>
      <c r="D123" s="59"/>
      <c r="E123" s="59"/>
      <c r="F123" s="59"/>
      <c r="G123" s="59"/>
      <c r="H123" s="59"/>
      <c r="I123" s="59"/>
      <c r="J123" s="59"/>
      <c r="K123" s="59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24.96" customHeight="1">
      <c r="A124" s="29"/>
      <c r="B124" s="30"/>
      <c r="C124" s="20" t="s">
        <v>109</v>
      </c>
      <c r="D124" s="31"/>
      <c r="E124" s="31"/>
      <c r="F124" s="31"/>
      <c r="G124" s="31"/>
      <c r="H124" s="31"/>
      <c r="I124" s="31"/>
      <c r="J124" s="31"/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2" customHeight="1">
      <c r="A126" s="29"/>
      <c r="B126" s="30"/>
      <c r="C126" s="26" t="s">
        <v>14</v>
      </c>
      <c r="D126" s="31"/>
      <c r="E126" s="31"/>
      <c r="F126" s="31"/>
      <c r="G126" s="31"/>
      <c r="H126" s="31"/>
      <c r="I126" s="31"/>
      <c r="J126" s="31"/>
      <c r="K126" s="31"/>
      <c r="L126" s="53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26.25" customHeight="1">
      <c r="A127" s="29"/>
      <c r="B127" s="30"/>
      <c r="C127" s="31"/>
      <c r="D127" s="31"/>
      <c r="E127" s="160" t="str">
        <f>E7</f>
        <v>2_01 Příloha 1a ZD - Položkový soupis předpokládaných objemů prací</v>
      </c>
      <c r="F127" s="26"/>
      <c r="G127" s="26"/>
      <c r="H127" s="26"/>
      <c r="I127" s="31"/>
      <c r="J127" s="31"/>
      <c r="K127" s="31"/>
      <c r="L127" s="53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2" customHeight="1">
      <c r="A128" s="29"/>
      <c r="B128" s="30"/>
      <c r="C128" s="26" t="s">
        <v>81</v>
      </c>
      <c r="D128" s="31"/>
      <c r="E128" s="31"/>
      <c r="F128" s="31"/>
      <c r="G128" s="31"/>
      <c r="H128" s="31"/>
      <c r="I128" s="31"/>
      <c r="J128" s="31"/>
      <c r="K128" s="31"/>
      <c r="L128" s="53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2" customFormat="1" ht="16.5" customHeight="1">
      <c r="A129" s="29"/>
      <c r="B129" s="30"/>
      <c r="C129" s="31"/>
      <c r="D129" s="31"/>
      <c r="E129" s="66" t="str">
        <f>E9</f>
        <v>01 - Výčet nejpravděpodob...</v>
      </c>
      <c r="F129" s="31"/>
      <c r="G129" s="31"/>
      <c r="H129" s="31"/>
      <c r="I129" s="31"/>
      <c r="J129" s="31"/>
      <c r="K129" s="31"/>
      <c r="L129" s="53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="2" customFormat="1" ht="6.96" customHeight="1">
      <c r="A130" s="29"/>
      <c r="B130" s="30"/>
      <c r="C130" s="31"/>
      <c r="D130" s="31"/>
      <c r="E130" s="31"/>
      <c r="F130" s="31"/>
      <c r="G130" s="31"/>
      <c r="H130" s="31"/>
      <c r="I130" s="31"/>
      <c r="J130" s="31"/>
      <c r="K130" s="31"/>
      <c r="L130" s="53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="2" customFormat="1" ht="12" customHeight="1">
      <c r="A131" s="29"/>
      <c r="B131" s="30"/>
      <c r="C131" s="26" t="s">
        <v>18</v>
      </c>
      <c r="D131" s="31"/>
      <c r="E131" s="31"/>
      <c r="F131" s="23" t="str">
        <f>F12</f>
        <v xml:space="preserve"> </v>
      </c>
      <c r="G131" s="31"/>
      <c r="H131" s="31"/>
      <c r="I131" s="26" t="s">
        <v>20</v>
      </c>
      <c r="J131" s="69" t="str">
        <f>IF(J12="","",J12)</f>
        <v>28. 2. 2023</v>
      </c>
      <c r="K131" s="31"/>
      <c r="L131" s="53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="2" customFormat="1" ht="6.96" customHeight="1">
      <c r="A132" s="29"/>
      <c r="B132" s="30"/>
      <c r="C132" s="31"/>
      <c r="D132" s="31"/>
      <c r="E132" s="31"/>
      <c r="F132" s="31"/>
      <c r="G132" s="31"/>
      <c r="H132" s="31"/>
      <c r="I132" s="31"/>
      <c r="J132" s="31"/>
      <c r="K132" s="31"/>
      <c r="L132" s="53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="2" customFormat="1" ht="15.15" customHeight="1">
      <c r="A133" s="29"/>
      <c r="B133" s="30"/>
      <c r="C133" s="26" t="s">
        <v>22</v>
      </c>
      <c r="D133" s="31"/>
      <c r="E133" s="31"/>
      <c r="F133" s="23" t="str">
        <f>E15</f>
        <v xml:space="preserve"> </v>
      </c>
      <c r="G133" s="31"/>
      <c r="H133" s="31"/>
      <c r="I133" s="26" t="s">
        <v>26</v>
      </c>
      <c r="J133" s="27" t="str">
        <f>E21</f>
        <v xml:space="preserve"> </v>
      </c>
      <c r="K133" s="31"/>
      <c r="L133" s="53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="2" customFormat="1" ht="15.15" customHeight="1">
      <c r="A134" s="29"/>
      <c r="B134" s="30"/>
      <c r="C134" s="26" t="s">
        <v>25</v>
      </c>
      <c r="D134" s="31"/>
      <c r="E134" s="31"/>
      <c r="F134" s="23" t="str">
        <f>IF(E18="","",E18)</f>
        <v xml:space="preserve"> </v>
      </c>
      <c r="G134" s="31"/>
      <c r="H134" s="31"/>
      <c r="I134" s="26" t="s">
        <v>28</v>
      </c>
      <c r="J134" s="27" t="str">
        <f>E24</f>
        <v xml:space="preserve"> </v>
      </c>
      <c r="K134" s="31"/>
      <c r="L134" s="53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="2" customFormat="1" ht="10.32" customHeight="1">
      <c r="A135" s="29"/>
      <c r="B135" s="30"/>
      <c r="C135" s="31"/>
      <c r="D135" s="31"/>
      <c r="E135" s="31"/>
      <c r="F135" s="31"/>
      <c r="G135" s="31"/>
      <c r="H135" s="31"/>
      <c r="I135" s="31"/>
      <c r="J135" s="31"/>
      <c r="K135" s="31"/>
      <c r="L135" s="53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="11" customFormat="1" ht="29.28" customHeight="1">
      <c r="A136" s="177"/>
      <c r="B136" s="178"/>
      <c r="C136" s="179" t="s">
        <v>110</v>
      </c>
      <c r="D136" s="180" t="s">
        <v>55</v>
      </c>
      <c r="E136" s="180" t="s">
        <v>51</v>
      </c>
      <c r="F136" s="180" t="s">
        <v>52</v>
      </c>
      <c r="G136" s="180" t="s">
        <v>111</v>
      </c>
      <c r="H136" s="180" t="s">
        <v>112</v>
      </c>
      <c r="I136" s="180" t="s">
        <v>113</v>
      </c>
      <c r="J136" s="180" t="s">
        <v>85</v>
      </c>
      <c r="K136" s="181" t="s">
        <v>114</v>
      </c>
      <c r="L136" s="182"/>
      <c r="M136" s="90" t="s">
        <v>1</v>
      </c>
      <c r="N136" s="91" t="s">
        <v>34</v>
      </c>
      <c r="O136" s="91" t="s">
        <v>115</v>
      </c>
      <c r="P136" s="91" t="s">
        <v>116</v>
      </c>
      <c r="Q136" s="91" t="s">
        <v>117</v>
      </c>
      <c r="R136" s="91" t="s">
        <v>118</v>
      </c>
      <c r="S136" s="91" t="s">
        <v>119</v>
      </c>
      <c r="T136" s="92" t="s">
        <v>120</v>
      </c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/>
    </row>
    <row r="137" s="2" customFormat="1" ht="22.8" customHeight="1">
      <c r="A137" s="29"/>
      <c r="B137" s="30"/>
      <c r="C137" s="97" t="s">
        <v>121</v>
      </c>
      <c r="D137" s="31"/>
      <c r="E137" s="31"/>
      <c r="F137" s="31"/>
      <c r="G137" s="31"/>
      <c r="H137" s="31"/>
      <c r="I137" s="31"/>
      <c r="J137" s="183">
        <f>BK137</f>
        <v>29421760.82</v>
      </c>
      <c r="K137" s="31"/>
      <c r="L137" s="35"/>
      <c r="M137" s="93"/>
      <c r="N137" s="184"/>
      <c r="O137" s="94"/>
      <c r="P137" s="185">
        <f>P138+P216</f>
        <v>2481.7950000000001</v>
      </c>
      <c r="Q137" s="94"/>
      <c r="R137" s="185">
        <f>R138+R216</f>
        <v>1.8065150000000001</v>
      </c>
      <c r="S137" s="94"/>
      <c r="T137" s="186">
        <f>T138+T216</f>
        <v>64.655000000000001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69</v>
      </c>
      <c r="AU137" s="14" t="s">
        <v>87</v>
      </c>
      <c r="BK137" s="187">
        <f>BK138+BK216</f>
        <v>29421760.82</v>
      </c>
    </row>
    <row r="138" s="12" customFormat="1" ht="25.92" customHeight="1">
      <c r="A138" s="12"/>
      <c r="B138" s="188"/>
      <c r="C138" s="189"/>
      <c r="D138" s="190" t="s">
        <v>69</v>
      </c>
      <c r="E138" s="191" t="s">
        <v>122</v>
      </c>
      <c r="F138" s="191" t="s">
        <v>123</v>
      </c>
      <c r="G138" s="189"/>
      <c r="H138" s="189"/>
      <c r="I138" s="189"/>
      <c r="J138" s="192">
        <f>BK138</f>
        <v>7112980.7000000002</v>
      </c>
      <c r="K138" s="189"/>
      <c r="L138" s="193"/>
      <c r="M138" s="194"/>
      <c r="N138" s="195"/>
      <c r="O138" s="195"/>
      <c r="P138" s="196">
        <f>P139+P150+P171+P198+P213</f>
        <v>581.89499999999998</v>
      </c>
      <c r="Q138" s="195"/>
      <c r="R138" s="196">
        <f>R139+R150+R171+R198+R213</f>
        <v>0.8405149999999999</v>
      </c>
      <c r="S138" s="195"/>
      <c r="T138" s="197">
        <f>T139+T150+T171+T198+T213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8" t="s">
        <v>77</v>
      </c>
      <c r="AT138" s="199" t="s">
        <v>69</v>
      </c>
      <c r="AU138" s="199" t="s">
        <v>70</v>
      </c>
      <c r="AY138" s="198" t="s">
        <v>124</v>
      </c>
      <c r="BK138" s="200">
        <f>BK139+BK150+BK171+BK198+BK213</f>
        <v>7112980.7000000002</v>
      </c>
    </row>
    <row r="139" s="12" customFormat="1" ht="22.8" customHeight="1">
      <c r="A139" s="12"/>
      <c r="B139" s="188"/>
      <c r="C139" s="189"/>
      <c r="D139" s="190" t="s">
        <v>69</v>
      </c>
      <c r="E139" s="201" t="s">
        <v>125</v>
      </c>
      <c r="F139" s="201" t="s">
        <v>126</v>
      </c>
      <c r="G139" s="189"/>
      <c r="H139" s="189"/>
      <c r="I139" s="189"/>
      <c r="J139" s="202">
        <f>BK139</f>
        <v>1031830</v>
      </c>
      <c r="K139" s="189"/>
      <c r="L139" s="193"/>
      <c r="M139" s="194"/>
      <c r="N139" s="195"/>
      <c r="O139" s="195"/>
      <c r="P139" s="196">
        <f>SUM(P140:P149)</f>
        <v>0</v>
      </c>
      <c r="Q139" s="195"/>
      <c r="R139" s="196">
        <f>SUM(R140:R149)</f>
        <v>0</v>
      </c>
      <c r="S139" s="195"/>
      <c r="T139" s="197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8" t="s">
        <v>77</v>
      </c>
      <c r="AT139" s="199" t="s">
        <v>69</v>
      </c>
      <c r="AU139" s="199" t="s">
        <v>77</v>
      </c>
      <c r="AY139" s="198" t="s">
        <v>124</v>
      </c>
      <c r="BK139" s="200">
        <f>SUM(BK140:BK149)</f>
        <v>1031830</v>
      </c>
    </row>
    <row r="140" s="2" customFormat="1" ht="33" customHeight="1">
      <c r="A140" s="29"/>
      <c r="B140" s="30"/>
      <c r="C140" s="203" t="s">
        <v>77</v>
      </c>
      <c r="D140" s="203" t="s">
        <v>127</v>
      </c>
      <c r="E140" s="204" t="s">
        <v>128</v>
      </c>
      <c r="F140" s="205" t="s">
        <v>129</v>
      </c>
      <c r="G140" s="206" t="s">
        <v>130</v>
      </c>
      <c r="H140" s="207">
        <v>700</v>
      </c>
      <c r="I140" s="208">
        <v>121</v>
      </c>
      <c r="J140" s="208">
        <f>ROUND(I140*H140,2)</f>
        <v>84700</v>
      </c>
      <c r="K140" s="205" t="s">
        <v>1</v>
      </c>
      <c r="L140" s="35"/>
      <c r="M140" s="209" t="s">
        <v>1</v>
      </c>
      <c r="N140" s="210" t="s">
        <v>35</v>
      </c>
      <c r="O140" s="211">
        <v>0</v>
      </c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3" t="s">
        <v>131</v>
      </c>
      <c r="AT140" s="213" t="s">
        <v>127</v>
      </c>
      <c r="AU140" s="213" t="s">
        <v>79</v>
      </c>
      <c r="AY140" s="14" t="s">
        <v>124</v>
      </c>
      <c r="BE140" s="214">
        <f>IF(N140="základní",J140,0)</f>
        <v>84700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4" t="s">
        <v>77</v>
      </c>
      <c r="BK140" s="214">
        <f>ROUND(I140*H140,2)</f>
        <v>84700</v>
      </c>
      <c r="BL140" s="14" t="s">
        <v>131</v>
      </c>
      <c r="BM140" s="213" t="s">
        <v>79</v>
      </c>
    </row>
    <row r="141" s="2" customFormat="1">
      <c r="A141" s="29"/>
      <c r="B141" s="30"/>
      <c r="C141" s="31"/>
      <c r="D141" s="215" t="s">
        <v>132</v>
      </c>
      <c r="E141" s="31"/>
      <c r="F141" s="216" t="s">
        <v>129</v>
      </c>
      <c r="G141" s="31"/>
      <c r="H141" s="31"/>
      <c r="I141" s="31"/>
      <c r="J141" s="31"/>
      <c r="K141" s="31"/>
      <c r="L141" s="35"/>
      <c r="M141" s="217"/>
      <c r="N141" s="218"/>
      <c r="O141" s="81"/>
      <c r="P141" s="81"/>
      <c r="Q141" s="81"/>
      <c r="R141" s="81"/>
      <c r="S141" s="81"/>
      <c r="T141" s="8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132</v>
      </c>
      <c r="AU141" s="14" t="s">
        <v>79</v>
      </c>
    </row>
    <row r="142" s="2" customFormat="1" ht="49.05" customHeight="1">
      <c r="A142" s="29"/>
      <c r="B142" s="30"/>
      <c r="C142" s="203" t="s">
        <v>79</v>
      </c>
      <c r="D142" s="203" t="s">
        <v>127</v>
      </c>
      <c r="E142" s="204" t="s">
        <v>133</v>
      </c>
      <c r="F142" s="205" t="s">
        <v>134</v>
      </c>
      <c r="G142" s="206" t="s">
        <v>135</v>
      </c>
      <c r="H142" s="207">
        <v>190</v>
      </c>
      <c r="I142" s="208">
        <v>927</v>
      </c>
      <c r="J142" s="208">
        <f>ROUND(I142*H142,2)</f>
        <v>176130</v>
      </c>
      <c r="K142" s="205" t="s">
        <v>1</v>
      </c>
      <c r="L142" s="35"/>
      <c r="M142" s="209" t="s">
        <v>1</v>
      </c>
      <c r="N142" s="210" t="s">
        <v>35</v>
      </c>
      <c r="O142" s="211">
        <v>0</v>
      </c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3" t="s">
        <v>131</v>
      </c>
      <c r="AT142" s="213" t="s">
        <v>127</v>
      </c>
      <c r="AU142" s="213" t="s">
        <v>79</v>
      </c>
      <c r="AY142" s="14" t="s">
        <v>124</v>
      </c>
      <c r="BE142" s="214">
        <f>IF(N142="základní",J142,0)</f>
        <v>176130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77</v>
      </c>
      <c r="BK142" s="214">
        <f>ROUND(I142*H142,2)</f>
        <v>176130</v>
      </c>
      <c r="BL142" s="14" t="s">
        <v>131</v>
      </c>
      <c r="BM142" s="213" t="s">
        <v>131</v>
      </c>
    </row>
    <row r="143" s="2" customFormat="1">
      <c r="A143" s="29"/>
      <c r="B143" s="30"/>
      <c r="C143" s="31"/>
      <c r="D143" s="215" t="s">
        <v>132</v>
      </c>
      <c r="E143" s="31"/>
      <c r="F143" s="216" t="s">
        <v>134</v>
      </c>
      <c r="G143" s="31"/>
      <c r="H143" s="31"/>
      <c r="I143" s="31"/>
      <c r="J143" s="31"/>
      <c r="K143" s="31"/>
      <c r="L143" s="35"/>
      <c r="M143" s="217"/>
      <c r="N143" s="218"/>
      <c r="O143" s="81"/>
      <c r="P143" s="81"/>
      <c r="Q143" s="81"/>
      <c r="R143" s="81"/>
      <c r="S143" s="81"/>
      <c r="T143" s="8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132</v>
      </c>
      <c r="AU143" s="14" t="s">
        <v>79</v>
      </c>
    </row>
    <row r="144" s="2" customFormat="1" ht="37.8" customHeight="1">
      <c r="A144" s="29"/>
      <c r="B144" s="30"/>
      <c r="C144" s="203" t="s">
        <v>125</v>
      </c>
      <c r="D144" s="203" t="s">
        <v>127</v>
      </c>
      <c r="E144" s="204" t="s">
        <v>136</v>
      </c>
      <c r="F144" s="205" t="s">
        <v>137</v>
      </c>
      <c r="G144" s="206" t="s">
        <v>135</v>
      </c>
      <c r="H144" s="207">
        <v>300</v>
      </c>
      <c r="I144" s="208">
        <v>732</v>
      </c>
      <c r="J144" s="208">
        <f>ROUND(I144*H144,2)</f>
        <v>219600</v>
      </c>
      <c r="K144" s="205" t="s">
        <v>1</v>
      </c>
      <c r="L144" s="35"/>
      <c r="M144" s="209" t="s">
        <v>1</v>
      </c>
      <c r="N144" s="210" t="s">
        <v>35</v>
      </c>
      <c r="O144" s="211">
        <v>0</v>
      </c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3" t="s">
        <v>131</v>
      </c>
      <c r="AT144" s="213" t="s">
        <v>127</v>
      </c>
      <c r="AU144" s="213" t="s">
        <v>79</v>
      </c>
      <c r="AY144" s="14" t="s">
        <v>124</v>
      </c>
      <c r="BE144" s="214">
        <f>IF(N144="základní",J144,0)</f>
        <v>219600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77</v>
      </c>
      <c r="BK144" s="214">
        <f>ROUND(I144*H144,2)</f>
        <v>219600</v>
      </c>
      <c r="BL144" s="14" t="s">
        <v>131</v>
      </c>
      <c r="BM144" s="213" t="s">
        <v>138</v>
      </c>
    </row>
    <row r="145" s="2" customFormat="1">
      <c r="A145" s="29"/>
      <c r="B145" s="30"/>
      <c r="C145" s="31"/>
      <c r="D145" s="215" t="s">
        <v>132</v>
      </c>
      <c r="E145" s="31"/>
      <c r="F145" s="216" t="s">
        <v>137</v>
      </c>
      <c r="G145" s="31"/>
      <c r="H145" s="31"/>
      <c r="I145" s="31"/>
      <c r="J145" s="31"/>
      <c r="K145" s="31"/>
      <c r="L145" s="35"/>
      <c r="M145" s="217"/>
      <c r="N145" s="218"/>
      <c r="O145" s="81"/>
      <c r="P145" s="81"/>
      <c r="Q145" s="81"/>
      <c r="R145" s="81"/>
      <c r="S145" s="81"/>
      <c r="T145" s="8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132</v>
      </c>
      <c r="AU145" s="14" t="s">
        <v>79</v>
      </c>
    </row>
    <row r="146" s="2" customFormat="1" ht="37.8" customHeight="1">
      <c r="A146" s="29"/>
      <c r="B146" s="30"/>
      <c r="C146" s="203" t="s">
        <v>131</v>
      </c>
      <c r="D146" s="203" t="s">
        <v>127</v>
      </c>
      <c r="E146" s="204" t="s">
        <v>139</v>
      </c>
      <c r="F146" s="205" t="s">
        <v>140</v>
      </c>
      <c r="G146" s="206" t="s">
        <v>135</v>
      </c>
      <c r="H146" s="207">
        <v>300</v>
      </c>
      <c r="I146" s="208">
        <v>1010</v>
      </c>
      <c r="J146" s="208">
        <f>ROUND(I146*H146,2)</f>
        <v>303000</v>
      </c>
      <c r="K146" s="205" t="s">
        <v>1</v>
      </c>
      <c r="L146" s="35"/>
      <c r="M146" s="209" t="s">
        <v>1</v>
      </c>
      <c r="N146" s="210" t="s">
        <v>35</v>
      </c>
      <c r="O146" s="211">
        <v>0</v>
      </c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3" t="s">
        <v>131</v>
      </c>
      <c r="AT146" s="213" t="s">
        <v>127</v>
      </c>
      <c r="AU146" s="213" t="s">
        <v>79</v>
      </c>
      <c r="AY146" s="14" t="s">
        <v>124</v>
      </c>
      <c r="BE146" s="214">
        <f>IF(N146="základní",J146,0)</f>
        <v>303000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77</v>
      </c>
      <c r="BK146" s="214">
        <f>ROUND(I146*H146,2)</f>
        <v>303000</v>
      </c>
      <c r="BL146" s="14" t="s">
        <v>131</v>
      </c>
      <c r="BM146" s="213" t="s">
        <v>141</v>
      </c>
    </row>
    <row r="147" s="2" customFormat="1">
      <c r="A147" s="29"/>
      <c r="B147" s="30"/>
      <c r="C147" s="31"/>
      <c r="D147" s="215" t="s">
        <v>132</v>
      </c>
      <c r="E147" s="31"/>
      <c r="F147" s="216" t="s">
        <v>140</v>
      </c>
      <c r="G147" s="31"/>
      <c r="H147" s="31"/>
      <c r="I147" s="31"/>
      <c r="J147" s="31"/>
      <c r="K147" s="31"/>
      <c r="L147" s="35"/>
      <c r="M147" s="217"/>
      <c r="N147" s="218"/>
      <c r="O147" s="81"/>
      <c r="P147" s="81"/>
      <c r="Q147" s="81"/>
      <c r="R147" s="81"/>
      <c r="S147" s="81"/>
      <c r="T147" s="8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132</v>
      </c>
      <c r="AU147" s="14" t="s">
        <v>79</v>
      </c>
    </row>
    <row r="148" s="2" customFormat="1" ht="37.8" customHeight="1">
      <c r="A148" s="29"/>
      <c r="B148" s="30"/>
      <c r="C148" s="203" t="s">
        <v>142</v>
      </c>
      <c r="D148" s="203" t="s">
        <v>127</v>
      </c>
      <c r="E148" s="204" t="s">
        <v>143</v>
      </c>
      <c r="F148" s="205" t="s">
        <v>144</v>
      </c>
      <c r="G148" s="206" t="s">
        <v>135</v>
      </c>
      <c r="H148" s="207">
        <v>400</v>
      </c>
      <c r="I148" s="208">
        <v>621</v>
      </c>
      <c r="J148" s="208">
        <f>ROUND(I148*H148,2)</f>
        <v>248400</v>
      </c>
      <c r="K148" s="205" t="s">
        <v>1</v>
      </c>
      <c r="L148" s="35"/>
      <c r="M148" s="209" t="s">
        <v>1</v>
      </c>
      <c r="N148" s="210" t="s">
        <v>35</v>
      </c>
      <c r="O148" s="211">
        <v>0</v>
      </c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3" t="s">
        <v>131</v>
      </c>
      <c r="AT148" s="213" t="s">
        <v>127</v>
      </c>
      <c r="AU148" s="213" t="s">
        <v>79</v>
      </c>
      <c r="AY148" s="14" t="s">
        <v>124</v>
      </c>
      <c r="BE148" s="214">
        <f>IF(N148="základní",J148,0)</f>
        <v>248400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4" t="s">
        <v>77</v>
      </c>
      <c r="BK148" s="214">
        <f>ROUND(I148*H148,2)</f>
        <v>248400</v>
      </c>
      <c r="BL148" s="14" t="s">
        <v>131</v>
      </c>
      <c r="BM148" s="213" t="s">
        <v>145</v>
      </c>
    </row>
    <row r="149" s="2" customFormat="1">
      <c r="A149" s="29"/>
      <c r="B149" s="30"/>
      <c r="C149" s="31"/>
      <c r="D149" s="215" t="s">
        <v>132</v>
      </c>
      <c r="E149" s="31"/>
      <c r="F149" s="216" t="s">
        <v>144</v>
      </c>
      <c r="G149" s="31"/>
      <c r="H149" s="31"/>
      <c r="I149" s="31"/>
      <c r="J149" s="31"/>
      <c r="K149" s="31"/>
      <c r="L149" s="35"/>
      <c r="M149" s="217"/>
      <c r="N149" s="218"/>
      <c r="O149" s="81"/>
      <c r="P149" s="81"/>
      <c r="Q149" s="81"/>
      <c r="R149" s="81"/>
      <c r="S149" s="81"/>
      <c r="T149" s="8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132</v>
      </c>
      <c r="AU149" s="14" t="s">
        <v>79</v>
      </c>
    </row>
    <row r="150" s="12" customFormat="1" ht="22.8" customHeight="1">
      <c r="A150" s="12"/>
      <c r="B150" s="188"/>
      <c r="C150" s="189"/>
      <c r="D150" s="190" t="s">
        <v>69</v>
      </c>
      <c r="E150" s="201" t="s">
        <v>138</v>
      </c>
      <c r="F150" s="201" t="s">
        <v>146</v>
      </c>
      <c r="G150" s="189"/>
      <c r="H150" s="189"/>
      <c r="I150" s="189"/>
      <c r="J150" s="202">
        <f>BK150</f>
        <v>3014400</v>
      </c>
      <c r="K150" s="189"/>
      <c r="L150" s="193"/>
      <c r="M150" s="194"/>
      <c r="N150" s="195"/>
      <c r="O150" s="195"/>
      <c r="P150" s="196">
        <f>SUM(P151:P170)</f>
        <v>0</v>
      </c>
      <c r="Q150" s="195"/>
      <c r="R150" s="196">
        <f>SUM(R151:R170)</f>
        <v>0</v>
      </c>
      <c r="S150" s="195"/>
      <c r="T150" s="197">
        <f>SUM(T151:T170)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8" t="s">
        <v>77</v>
      </c>
      <c r="AT150" s="199" t="s">
        <v>69</v>
      </c>
      <c r="AU150" s="199" t="s">
        <v>77</v>
      </c>
      <c r="AY150" s="198" t="s">
        <v>124</v>
      </c>
      <c r="BK150" s="200">
        <f>SUM(BK151:BK170)</f>
        <v>3014400</v>
      </c>
    </row>
    <row r="151" s="2" customFormat="1" ht="21.75" customHeight="1">
      <c r="A151" s="29"/>
      <c r="B151" s="30"/>
      <c r="C151" s="203" t="s">
        <v>138</v>
      </c>
      <c r="D151" s="203" t="s">
        <v>127</v>
      </c>
      <c r="E151" s="204" t="s">
        <v>147</v>
      </c>
      <c r="F151" s="205" t="s">
        <v>148</v>
      </c>
      <c r="G151" s="206" t="s">
        <v>135</v>
      </c>
      <c r="H151" s="207">
        <v>100</v>
      </c>
      <c r="I151" s="208">
        <v>553</v>
      </c>
      <c r="J151" s="208">
        <f>ROUND(I151*H151,2)</f>
        <v>55300</v>
      </c>
      <c r="K151" s="205" t="s">
        <v>1</v>
      </c>
      <c r="L151" s="35"/>
      <c r="M151" s="209" t="s">
        <v>1</v>
      </c>
      <c r="N151" s="210" t="s">
        <v>35</v>
      </c>
      <c r="O151" s="211">
        <v>0</v>
      </c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3" t="s">
        <v>131</v>
      </c>
      <c r="AT151" s="213" t="s">
        <v>127</v>
      </c>
      <c r="AU151" s="213" t="s">
        <v>79</v>
      </c>
      <c r="AY151" s="14" t="s">
        <v>124</v>
      </c>
      <c r="BE151" s="214">
        <f>IF(N151="základní",J151,0)</f>
        <v>55300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77</v>
      </c>
      <c r="BK151" s="214">
        <f>ROUND(I151*H151,2)</f>
        <v>55300</v>
      </c>
      <c r="BL151" s="14" t="s">
        <v>131</v>
      </c>
      <c r="BM151" s="213" t="s">
        <v>149</v>
      </c>
    </row>
    <row r="152" s="2" customFormat="1">
      <c r="A152" s="29"/>
      <c r="B152" s="30"/>
      <c r="C152" s="31"/>
      <c r="D152" s="215" t="s">
        <v>132</v>
      </c>
      <c r="E152" s="31"/>
      <c r="F152" s="216" t="s">
        <v>148</v>
      </c>
      <c r="G152" s="31"/>
      <c r="H152" s="31"/>
      <c r="I152" s="31"/>
      <c r="J152" s="31"/>
      <c r="K152" s="31"/>
      <c r="L152" s="35"/>
      <c r="M152" s="217"/>
      <c r="N152" s="218"/>
      <c r="O152" s="81"/>
      <c r="P152" s="81"/>
      <c r="Q152" s="81"/>
      <c r="R152" s="81"/>
      <c r="S152" s="81"/>
      <c r="T152" s="82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132</v>
      </c>
      <c r="AU152" s="14" t="s">
        <v>79</v>
      </c>
    </row>
    <row r="153" s="2" customFormat="1" ht="37.8" customHeight="1">
      <c r="A153" s="29"/>
      <c r="B153" s="30"/>
      <c r="C153" s="203" t="s">
        <v>150</v>
      </c>
      <c r="D153" s="203" t="s">
        <v>127</v>
      </c>
      <c r="E153" s="204" t="s">
        <v>151</v>
      </c>
      <c r="F153" s="205" t="s">
        <v>152</v>
      </c>
      <c r="G153" s="206" t="s">
        <v>135</v>
      </c>
      <c r="H153" s="207">
        <v>1200</v>
      </c>
      <c r="I153" s="208">
        <v>266</v>
      </c>
      <c r="J153" s="208">
        <f>ROUND(I153*H153,2)</f>
        <v>319200</v>
      </c>
      <c r="K153" s="205" t="s">
        <v>1</v>
      </c>
      <c r="L153" s="35"/>
      <c r="M153" s="209" t="s">
        <v>1</v>
      </c>
      <c r="N153" s="210" t="s">
        <v>35</v>
      </c>
      <c r="O153" s="211">
        <v>0</v>
      </c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3" t="s">
        <v>131</v>
      </c>
      <c r="AT153" s="213" t="s">
        <v>127</v>
      </c>
      <c r="AU153" s="213" t="s">
        <v>79</v>
      </c>
      <c r="AY153" s="14" t="s">
        <v>124</v>
      </c>
      <c r="BE153" s="214">
        <f>IF(N153="základní",J153,0)</f>
        <v>319200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77</v>
      </c>
      <c r="BK153" s="214">
        <f>ROUND(I153*H153,2)</f>
        <v>319200</v>
      </c>
      <c r="BL153" s="14" t="s">
        <v>131</v>
      </c>
      <c r="BM153" s="213" t="s">
        <v>153</v>
      </c>
    </row>
    <row r="154" s="2" customFormat="1">
      <c r="A154" s="29"/>
      <c r="B154" s="30"/>
      <c r="C154" s="31"/>
      <c r="D154" s="215" t="s">
        <v>132</v>
      </c>
      <c r="E154" s="31"/>
      <c r="F154" s="216" t="s">
        <v>152</v>
      </c>
      <c r="G154" s="31"/>
      <c r="H154" s="31"/>
      <c r="I154" s="31"/>
      <c r="J154" s="31"/>
      <c r="K154" s="31"/>
      <c r="L154" s="35"/>
      <c r="M154" s="217"/>
      <c r="N154" s="218"/>
      <c r="O154" s="81"/>
      <c r="P154" s="81"/>
      <c r="Q154" s="81"/>
      <c r="R154" s="81"/>
      <c r="S154" s="81"/>
      <c r="T154" s="8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132</v>
      </c>
      <c r="AU154" s="14" t="s">
        <v>79</v>
      </c>
    </row>
    <row r="155" s="2" customFormat="1" ht="24.15" customHeight="1">
      <c r="A155" s="29"/>
      <c r="B155" s="30"/>
      <c r="C155" s="203" t="s">
        <v>141</v>
      </c>
      <c r="D155" s="203" t="s">
        <v>127</v>
      </c>
      <c r="E155" s="204" t="s">
        <v>154</v>
      </c>
      <c r="F155" s="205" t="s">
        <v>155</v>
      </c>
      <c r="G155" s="206" t="s">
        <v>135</v>
      </c>
      <c r="H155" s="207">
        <v>1200</v>
      </c>
      <c r="I155" s="208">
        <v>171</v>
      </c>
      <c r="J155" s="208">
        <f>ROUND(I155*H155,2)</f>
        <v>205200</v>
      </c>
      <c r="K155" s="205" t="s">
        <v>1</v>
      </c>
      <c r="L155" s="35"/>
      <c r="M155" s="209" t="s">
        <v>1</v>
      </c>
      <c r="N155" s="210" t="s">
        <v>35</v>
      </c>
      <c r="O155" s="211">
        <v>0</v>
      </c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3" t="s">
        <v>131</v>
      </c>
      <c r="AT155" s="213" t="s">
        <v>127</v>
      </c>
      <c r="AU155" s="213" t="s">
        <v>79</v>
      </c>
      <c r="AY155" s="14" t="s">
        <v>124</v>
      </c>
      <c r="BE155" s="214">
        <f>IF(N155="základní",J155,0)</f>
        <v>205200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4" t="s">
        <v>77</v>
      </c>
      <c r="BK155" s="214">
        <f>ROUND(I155*H155,2)</f>
        <v>205200</v>
      </c>
      <c r="BL155" s="14" t="s">
        <v>131</v>
      </c>
      <c r="BM155" s="213" t="s">
        <v>156</v>
      </c>
    </row>
    <row r="156" s="2" customFormat="1">
      <c r="A156" s="29"/>
      <c r="B156" s="30"/>
      <c r="C156" s="31"/>
      <c r="D156" s="215" t="s">
        <v>132</v>
      </c>
      <c r="E156" s="31"/>
      <c r="F156" s="216" t="s">
        <v>155</v>
      </c>
      <c r="G156" s="31"/>
      <c r="H156" s="31"/>
      <c r="I156" s="31"/>
      <c r="J156" s="31"/>
      <c r="K156" s="31"/>
      <c r="L156" s="35"/>
      <c r="M156" s="217"/>
      <c r="N156" s="218"/>
      <c r="O156" s="81"/>
      <c r="P156" s="81"/>
      <c r="Q156" s="81"/>
      <c r="R156" s="81"/>
      <c r="S156" s="81"/>
      <c r="T156" s="8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132</v>
      </c>
      <c r="AU156" s="14" t="s">
        <v>79</v>
      </c>
    </row>
    <row r="157" s="2" customFormat="1" ht="37.8" customHeight="1">
      <c r="A157" s="29"/>
      <c r="B157" s="30"/>
      <c r="C157" s="203" t="s">
        <v>157</v>
      </c>
      <c r="D157" s="203" t="s">
        <v>127</v>
      </c>
      <c r="E157" s="204" t="s">
        <v>158</v>
      </c>
      <c r="F157" s="205" t="s">
        <v>159</v>
      </c>
      <c r="G157" s="206" t="s">
        <v>135</v>
      </c>
      <c r="H157" s="207">
        <v>1200</v>
      </c>
      <c r="I157" s="208">
        <v>243</v>
      </c>
      <c r="J157" s="208">
        <f>ROUND(I157*H157,2)</f>
        <v>291600</v>
      </c>
      <c r="K157" s="205" t="s">
        <v>1</v>
      </c>
      <c r="L157" s="35"/>
      <c r="M157" s="209" t="s">
        <v>1</v>
      </c>
      <c r="N157" s="210" t="s">
        <v>35</v>
      </c>
      <c r="O157" s="211">
        <v>0</v>
      </c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13" t="s">
        <v>131</v>
      </c>
      <c r="AT157" s="213" t="s">
        <v>127</v>
      </c>
      <c r="AU157" s="213" t="s">
        <v>79</v>
      </c>
      <c r="AY157" s="14" t="s">
        <v>124</v>
      </c>
      <c r="BE157" s="214">
        <f>IF(N157="základní",J157,0)</f>
        <v>291600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77</v>
      </c>
      <c r="BK157" s="214">
        <f>ROUND(I157*H157,2)</f>
        <v>291600</v>
      </c>
      <c r="BL157" s="14" t="s">
        <v>131</v>
      </c>
      <c r="BM157" s="213" t="s">
        <v>160</v>
      </c>
    </row>
    <row r="158" s="2" customFormat="1">
      <c r="A158" s="29"/>
      <c r="B158" s="30"/>
      <c r="C158" s="31"/>
      <c r="D158" s="215" t="s">
        <v>132</v>
      </c>
      <c r="E158" s="31"/>
      <c r="F158" s="216" t="s">
        <v>159</v>
      </c>
      <c r="G158" s="31"/>
      <c r="H158" s="31"/>
      <c r="I158" s="31"/>
      <c r="J158" s="31"/>
      <c r="K158" s="31"/>
      <c r="L158" s="35"/>
      <c r="M158" s="217"/>
      <c r="N158" s="218"/>
      <c r="O158" s="81"/>
      <c r="P158" s="81"/>
      <c r="Q158" s="81"/>
      <c r="R158" s="81"/>
      <c r="S158" s="81"/>
      <c r="T158" s="82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132</v>
      </c>
      <c r="AU158" s="14" t="s">
        <v>79</v>
      </c>
    </row>
    <row r="159" s="2" customFormat="1" ht="33" customHeight="1">
      <c r="A159" s="29"/>
      <c r="B159" s="30"/>
      <c r="C159" s="203" t="s">
        <v>145</v>
      </c>
      <c r="D159" s="203" t="s">
        <v>127</v>
      </c>
      <c r="E159" s="204" t="s">
        <v>161</v>
      </c>
      <c r="F159" s="205" t="s">
        <v>162</v>
      </c>
      <c r="G159" s="206" t="s">
        <v>130</v>
      </c>
      <c r="H159" s="207">
        <v>200</v>
      </c>
      <c r="I159" s="208">
        <v>135</v>
      </c>
      <c r="J159" s="208">
        <f>ROUND(I159*H159,2)</f>
        <v>27000</v>
      </c>
      <c r="K159" s="205" t="s">
        <v>1</v>
      </c>
      <c r="L159" s="35"/>
      <c r="M159" s="209" t="s">
        <v>1</v>
      </c>
      <c r="N159" s="210" t="s">
        <v>35</v>
      </c>
      <c r="O159" s="211">
        <v>0</v>
      </c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3" t="s">
        <v>131</v>
      </c>
      <c r="AT159" s="213" t="s">
        <v>127</v>
      </c>
      <c r="AU159" s="213" t="s">
        <v>79</v>
      </c>
      <c r="AY159" s="14" t="s">
        <v>124</v>
      </c>
      <c r="BE159" s="214">
        <f>IF(N159="základní",J159,0)</f>
        <v>27000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4" t="s">
        <v>77</v>
      </c>
      <c r="BK159" s="214">
        <f>ROUND(I159*H159,2)</f>
        <v>27000</v>
      </c>
      <c r="BL159" s="14" t="s">
        <v>131</v>
      </c>
      <c r="BM159" s="213" t="s">
        <v>163</v>
      </c>
    </row>
    <row r="160" s="2" customFormat="1">
      <c r="A160" s="29"/>
      <c r="B160" s="30"/>
      <c r="C160" s="31"/>
      <c r="D160" s="215" t="s">
        <v>132</v>
      </c>
      <c r="E160" s="31"/>
      <c r="F160" s="216" t="s">
        <v>162</v>
      </c>
      <c r="G160" s="31"/>
      <c r="H160" s="31"/>
      <c r="I160" s="31"/>
      <c r="J160" s="31"/>
      <c r="K160" s="31"/>
      <c r="L160" s="35"/>
      <c r="M160" s="217"/>
      <c r="N160" s="218"/>
      <c r="O160" s="81"/>
      <c r="P160" s="81"/>
      <c r="Q160" s="81"/>
      <c r="R160" s="81"/>
      <c r="S160" s="81"/>
      <c r="T160" s="82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132</v>
      </c>
      <c r="AU160" s="14" t="s">
        <v>79</v>
      </c>
    </row>
    <row r="161" s="2" customFormat="1" ht="24.15" customHeight="1">
      <c r="A161" s="29"/>
      <c r="B161" s="30"/>
      <c r="C161" s="203" t="s">
        <v>164</v>
      </c>
      <c r="D161" s="203" t="s">
        <v>127</v>
      </c>
      <c r="E161" s="204" t="s">
        <v>165</v>
      </c>
      <c r="F161" s="205" t="s">
        <v>166</v>
      </c>
      <c r="G161" s="206" t="s">
        <v>167</v>
      </c>
      <c r="H161" s="207">
        <v>800</v>
      </c>
      <c r="I161" s="208">
        <v>213</v>
      </c>
      <c r="J161" s="208">
        <f>ROUND(I161*H161,2)</f>
        <v>170400</v>
      </c>
      <c r="K161" s="205" t="s">
        <v>1</v>
      </c>
      <c r="L161" s="35"/>
      <c r="M161" s="209" t="s">
        <v>1</v>
      </c>
      <c r="N161" s="210" t="s">
        <v>35</v>
      </c>
      <c r="O161" s="211">
        <v>0</v>
      </c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3" t="s">
        <v>131</v>
      </c>
      <c r="AT161" s="213" t="s">
        <v>127</v>
      </c>
      <c r="AU161" s="213" t="s">
        <v>79</v>
      </c>
      <c r="AY161" s="14" t="s">
        <v>124</v>
      </c>
      <c r="BE161" s="214">
        <f>IF(N161="základní",J161,0)</f>
        <v>170400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4" t="s">
        <v>77</v>
      </c>
      <c r="BK161" s="214">
        <f>ROUND(I161*H161,2)</f>
        <v>170400</v>
      </c>
      <c r="BL161" s="14" t="s">
        <v>131</v>
      </c>
      <c r="BM161" s="213" t="s">
        <v>168</v>
      </c>
    </row>
    <row r="162" s="2" customFormat="1">
      <c r="A162" s="29"/>
      <c r="B162" s="30"/>
      <c r="C162" s="31"/>
      <c r="D162" s="215" t="s">
        <v>132</v>
      </c>
      <c r="E162" s="31"/>
      <c r="F162" s="216" t="s">
        <v>166</v>
      </c>
      <c r="G162" s="31"/>
      <c r="H162" s="31"/>
      <c r="I162" s="31"/>
      <c r="J162" s="31"/>
      <c r="K162" s="31"/>
      <c r="L162" s="35"/>
      <c r="M162" s="217"/>
      <c r="N162" s="218"/>
      <c r="O162" s="81"/>
      <c r="P162" s="81"/>
      <c r="Q162" s="81"/>
      <c r="R162" s="81"/>
      <c r="S162" s="81"/>
      <c r="T162" s="82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132</v>
      </c>
      <c r="AU162" s="14" t="s">
        <v>79</v>
      </c>
    </row>
    <row r="163" s="2" customFormat="1" ht="33" customHeight="1">
      <c r="A163" s="29"/>
      <c r="B163" s="30"/>
      <c r="C163" s="203" t="s">
        <v>149</v>
      </c>
      <c r="D163" s="203" t="s">
        <v>127</v>
      </c>
      <c r="E163" s="204" t="s">
        <v>169</v>
      </c>
      <c r="F163" s="205" t="s">
        <v>170</v>
      </c>
      <c r="G163" s="206" t="s">
        <v>171</v>
      </c>
      <c r="H163" s="207">
        <v>200</v>
      </c>
      <c r="I163" s="208">
        <v>4400</v>
      </c>
      <c r="J163" s="208">
        <f>ROUND(I163*H163,2)</f>
        <v>880000</v>
      </c>
      <c r="K163" s="205" t="s">
        <v>1</v>
      </c>
      <c r="L163" s="35"/>
      <c r="M163" s="209" t="s">
        <v>1</v>
      </c>
      <c r="N163" s="210" t="s">
        <v>35</v>
      </c>
      <c r="O163" s="211">
        <v>0</v>
      </c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13" t="s">
        <v>131</v>
      </c>
      <c r="AT163" s="213" t="s">
        <v>127</v>
      </c>
      <c r="AU163" s="213" t="s">
        <v>79</v>
      </c>
      <c r="AY163" s="14" t="s">
        <v>124</v>
      </c>
      <c r="BE163" s="214">
        <f>IF(N163="základní",J163,0)</f>
        <v>880000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4" t="s">
        <v>77</v>
      </c>
      <c r="BK163" s="214">
        <f>ROUND(I163*H163,2)</f>
        <v>880000</v>
      </c>
      <c r="BL163" s="14" t="s">
        <v>131</v>
      </c>
      <c r="BM163" s="213" t="s">
        <v>172</v>
      </c>
    </row>
    <row r="164" s="2" customFormat="1">
      <c r="A164" s="29"/>
      <c r="B164" s="30"/>
      <c r="C164" s="31"/>
      <c r="D164" s="215" t="s">
        <v>132</v>
      </c>
      <c r="E164" s="31"/>
      <c r="F164" s="216" t="s">
        <v>170</v>
      </c>
      <c r="G164" s="31"/>
      <c r="H164" s="31"/>
      <c r="I164" s="31"/>
      <c r="J164" s="31"/>
      <c r="K164" s="31"/>
      <c r="L164" s="35"/>
      <c r="M164" s="217"/>
      <c r="N164" s="218"/>
      <c r="O164" s="81"/>
      <c r="P164" s="81"/>
      <c r="Q164" s="81"/>
      <c r="R164" s="81"/>
      <c r="S164" s="81"/>
      <c r="T164" s="82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132</v>
      </c>
      <c r="AU164" s="14" t="s">
        <v>79</v>
      </c>
    </row>
    <row r="165" s="2" customFormat="1" ht="37.8" customHeight="1">
      <c r="A165" s="29"/>
      <c r="B165" s="30"/>
      <c r="C165" s="203" t="s">
        <v>173</v>
      </c>
      <c r="D165" s="203" t="s">
        <v>127</v>
      </c>
      <c r="E165" s="204" t="s">
        <v>174</v>
      </c>
      <c r="F165" s="205" t="s">
        <v>175</v>
      </c>
      <c r="G165" s="206" t="s">
        <v>130</v>
      </c>
      <c r="H165" s="207">
        <v>300</v>
      </c>
      <c r="I165" s="208">
        <v>784</v>
      </c>
      <c r="J165" s="208">
        <f>ROUND(I165*H165,2)</f>
        <v>235200</v>
      </c>
      <c r="K165" s="205" t="s">
        <v>1</v>
      </c>
      <c r="L165" s="35"/>
      <c r="M165" s="209" t="s">
        <v>1</v>
      </c>
      <c r="N165" s="210" t="s">
        <v>35</v>
      </c>
      <c r="O165" s="211">
        <v>0</v>
      </c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3" t="s">
        <v>131</v>
      </c>
      <c r="AT165" s="213" t="s">
        <v>127</v>
      </c>
      <c r="AU165" s="213" t="s">
        <v>79</v>
      </c>
      <c r="AY165" s="14" t="s">
        <v>124</v>
      </c>
      <c r="BE165" s="214">
        <f>IF(N165="základní",J165,0)</f>
        <v>235200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4" t="s">
        <v>77</v>
      </c>
      <c r="BK165" s="214">
        <f>ROUND(I165*H165,2)</f>
        <v>235200</v>
      </c>
      <c r="BL165" s="14" t="s">
        <v>131</v>
      </c>
      <c r="BM165" s="213" t="s">
        <v>176</v>
      </c>
    </row>
    <row r="166" s="2" customFormat="1">
      <c r="A166" s="29"/>
      <c r="B166" s="30"/>
      <c r="C166" s="31"/>
      <c r="D166" s="215" t="s">
        <v>132</v>
      </c>
      <c r="E166" s="31"/>
      <c r="F166" s="216" t="s">
        <v>175</v>
      </c>
      <c r="G166" s="31"/>
      <c r="H166" s="31"/>
      <c r="I166" s="31"/>
      <c r="J166" s="31"/>
      <c r="K166" s="31"/>
      <c r="L166" s="35"/>
      <c r="M166" s="217"/>
      <c r="N166" s="218"/>
      <c r="O166" s="81"/>
      <c r="P166" s="81"/>
      <c r="Q166" s="81"/>
      <c r="R166" s="81"/>
      <c r="S166" s="81"/>
      <c r="T166" s="82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132</v>
      </c>
      <c r="AU166" s="14" t="s">
        <v>79</v>
      </c>
    </row>
    <row r="167" s="2" customFormat="1" ht="24.15" customHeight="1">
      <c r="A167" s="29"/>
      <c r="B167" s="30"/>
      <c r="C167" s="219" t="s">
        <v>153</v>
      </c>
      <c r="D167" s="219" t="s">
        <v>177</v>
      </c>
      <c r="E167" s="220" t="s">
        <v>178</v>
      </c>
      <c r="F167" s="221" t="s">
        <v>179</v>
      </c>
      <c r="G167" s="222" t="s">
        <v>130</v>
      </c>
      <c r="H167" s="223">
        <v>110</v>
      </c>
      <c r="I167" s="224">
        <v>3800</v>
      </c>
      <c r="J167" s="224">
        <f>ROUND(I167*H167,2)</f>
        <v>418000</v>
      </c>
      <c r="K167" s="221" t="s">
        <v>1</v>
      </c>
      <c r="L167" s="225"/>
      <c r="M167" s="226" t="s">
        <v>1</v>
      </c>
      <c r="N167" s="227" t="s">
        <v>35</v>
      </c>
      <c r="O167" s="211">
        <v>0</v>
      </c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3" t="s">
        <v>141</v>
      </c>
      <c r="AT167" s="213" t="s">
        <v>177</v>
      </c>
      <c r="AU167" s="213" t="s">
        <v>79</v>
      </c>
      <c r="AY167" s="14" t="s">
        <v>124</v>
      </c>
      <c r="BE167" s="214">
        <f>IF(N167="základní",J167,0)</f>
        <v>418000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77</v>
      </c>
      <c r="BK167" s="214">
        <f>ROUND(I167*H167,2)</f>
        <v>418000</v>
      </c>
      <c r="BL167" s="14" t="s">
        <v>131</v>
      </c>
      <c r="BM167" s="213" t="s">
        <v>180</v>
      </c>
    </row>
    <row r="168" s="2" customFormat="1">
      <c r="A168" s="29"/>
      <c r="B168" s="30"/>
      <c r="C168" s="31"/>
      <c r="D168" s="215" t="s">
        <v>132</v>
      </c>
      <c r="E168" s="31"/>
      <c r="F168" s="216" t="s">
        <v>179</v>
      </c>
      <c r="G168" s="31"/>
      <c r="H168" s="31"/>
      <c r="I168" s="31"/>
      <c r="J168" s="31"/>
      <c r="K168" s="31"/>
      <c r="L168" s="35"/>
      <c r="M168" s="217"/>
      <c r="N168" s="218"/>
      <c r="O168" s="81"/>
      <c r="P168" s="81"/>
      <c r="Q168" s="81"/>
      <c r="R168" s="81"/>
      <c r="S168" s="81"/>
      <c r="T168" s="82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132</v>
      </c>
      <c r="AU168" s="14" t="s">
        <v>79</v>
      </c>
    </row>
    <row r="169" s="2" customFormat="1" ht="24.15" customHeight="1">
      <c r="A169" s="29"/>
      <c r="B169" s="30"/>
      <c r="C169" s="219" t="s">
        <v>8</v>
      </c>
      <c r="D169" s="219" t="s">
        <v>177</v>
      </c>
      <c r="E169" s="220" t="s">
        <v>181</v>
      </c>
      <c r="F169" s="221" t="s">
        <v>182</v>
      </c>
      <c r="G169" s="222" t="s">
        <v>130</v>
      </c>
      <c r="H169" s="223">
        <v>110</v>
      </c>
      <c r="I169" s="224">
        <v>3750</v>
      </c>
      <c r="J169" s="224">
        <f>ROUND(I169*H169,2)</f>
        <v>412500</v>
      </c>
      <c r="K169" s="221" t="s">
        <v>1</v>
      </c>
      <c r="L169" s="225"/>
      <c r="M169" s="226" t="s">
        <v>1</v>
      </c>
      <c r="N169" s="227" t="s">
        <v>35</v>
      </c>
      <c r="O169" s="211">
        <v>0</v>
      </c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13" t="s">
        <v>141</v>
      </c>
      <c r="AT169" s="213" t="s">
        <v>177</v>
      </c>
      <c r="AU169" s="213" t="s">
        <v>79</v>
      </c>
      <c r="AY169" s="14" t="s">
        <v>124</v>
      </c>
      <c r="BE169" s="214">
        <f>IF(N169="základní",J169,0)</f>
        <v>412500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" t="s">
        <v>77</v>
      </c>
      <c r="BK169" s="214">
        <f>ROUND(I169*H169,2)</f>
        <v>412500</v>
      </c>
      <c r="BL169" s="14" t="s">
        <v>131</v>
      </c>
      <c r="BM169" s="213" t="s">
        <v>183</v>
      </c>
    </row>
    <row r="170" s="2" customFormat="1">
      <c r="A170" s="29"/>
      <c r="B170" s="30"/>
      <c r="C170" s="31"/>
      <c r="D170" s="215" t="s">
        <v>132</v>
      </c>
      <c r="E170" s="31"/>
      <c r="F170" s="216" t="s">
        <v>182</v>
      </c>
      <c r="G170" s="31"/>
      <c r="H170" s="31"/>
      <c r="I170" s="31"/>
      <c r="J170" s="31"/>
      <c r="K170" s="31"/>
      <c r="L170" s="35"/>
      <c r="M170" s="217"/>
      <c r="N170" s="218"/>
      <c r="O170" s="81"/>
      <c r="P170" s="81"/>
      <c r="Q170" s="81"/>
      <c r="R170" s="81"/>
      <c r="S170" s="81"/>
      <c r="T170" s="82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4" t="s">
        <v>132</v>
      </c>
      <c r="AU170" s="14" t="s">
        <v>79</v>
      </c>
    </row>
    <row r="171" s="12" customFormat="1" ht="22.8" customHeight="1">
      <c r="A171" s="12"/>
      <c r="B171" s="188"/>
      <c r="C171" s="189"/>
      <c r="D171" s="190" t="s">
        <v>69</v>
      </c>
      <c r="E171" s="201" t="s">
        <v>157</v>
      </c>
      <c r="F171" s="201" t="s">
        <v>184</v>
      </c>
      <c r="G171" s="189"/>
      <c r="H171" s="189"/>
      <c r="I171" s="189"/>
      <c r="J171" s="202">
        <f>BK171</f>
        <v>1157643</v>
      </c>
      <c r="K171" s="189"/>
      <c r="L171" s="193"/>
      <c r="M171" s="194"/>
      <c r="N171" s="195"/>
      <c r="O171" s="195"/>
      <c r="P171" s="196">
        <f>SUM(P172:P197)</f>
        <v>0</v>
      </c>
      <c r="Q171" s="195"/>
      <c r="R171" s="196">
        <f>SUM(R172:R197)</f>
        <v>0</v>
      </c>
      <c r="S171" s="195"/>
      <c r="T171" s="197">
        <f>SUM(T172:T197)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8" t="s">
        <v>77</v>
      </c>
      <c r="AT171" s="199" t="s">
        <v>69</v>
      </c>
      <c r="AU171" s="199" t="s">
        <v>77</v>
      </c>
      <c r="AY171" s="198" t="s">
        <v>124</v>
      </c>
      <c r="BK171" s="200">
        <f>SUM(BK172:BK197)</f>
        <v>1157643</v>
      </c>
    </row>
    <row r="172" s="2" customFormat="1" ht="37.8" customHeight="1">
      <c r="A172" s="29"/>
      <c r="B172" s="30"/>
      <c r="C172" s="203" t="s">
        <v>156</v>
      </c>
      <c r="D172" s="203" t="s">
        <v>127</v>
      </c>
      <c r="E172" s="204" t="s">
        <v>185</v>
      </c>
      <c r="F172" s="205" t="s">
        <v>186</v>
      </c>
      <c r="G172" s="206" t="s">
        <v>135</v>
      </c>
      <c r="H172" s="207">
        <v>300</v>
      </c>
      <c r="I172" s="208">
        <v>63.600000000000001</v>
      </c>
      <c r="J172" s="208">
        <f>ROUND(I172*H172,2)</f>
        <v>19080</v>
      </c>
      <c r="K172" s="205" t="s">
        <v>1</v>
      </c>
      <c r="L172" s="35"/>
      <c r="M172" s="209" t="s">
        <v>1</v>
      </c>
      <c r="N172" s="210" t="s">
        <v>35</v>
      </c>
      <c r="O172" s="211">
        <v>0</v>
      </c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13" t="s">
        <v>131</v>
      </c>
      <c r="AT172" s="213" t="s">
        <v>127</v>
      </c>
      <c r="AU172" s="213" t="s">
        <v>79</v>
      </c>
      <c r="AY172" s="14" t="s">
        <v>124</v>
      </c>
      <c r="BE172" s="214">
        <f>IF(N172="základní",J172,0)</f>
        <v>19080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77</v>
      </c>
      <c r="BK172" s="214">
        <f>ROUND(I172*H172,2)</f>
        <v>19080</v>
      </c>
      <c r="BL172" s="14" t="s">
        <v>131</v>
      </c>
      <c r="BM172" s="213" t="s">
        <v>187</v>
      </c>
    </row>
    <row r="173" s="2" customFormat="1">
      <c r="A173" s="29"/>
      <c r="B173" s="30"/>
      <c r="C173" s="31"/>
      <c r="D173" s="215" t="s">
        <v>132</v>
      </c>
      <c r="E173" s="31"/>
      <c r="F173" s="216" t="s">
        <v>186</v>
      </c>
      <c r="G173" s="31"/>
      <c r="H173" s="31"/>
      <c r="I173" s="31"/>
      <c r="J173" s="31"/>
      <c r="K173" s="31"/>
      <c r="L173" s="35"/>
      <c r="M173" s="217"/>
      <c r="N173" s="218"/>
      <c r="O173" s="81"/>
      <c r="P173" s="81"/>
      <c r="Q173" s="81"/>
      <c r="R173" s="81"/>
      <c r="S173" s="81"/>
      <c r="T173" s="8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4" t="s">
        <v>132</v>
      </c>
      <c r="AU173" s="14" t="s">
        <v>79</v>
      </c>
    </row>
    <row r="174" s="2" customFormat="1" ht="33" customHeight="1">
      <c r="A174" s="29"/>
      <c r="B174" s="30"/>
      <c r="C174" s="203" t="s">
        <v>188</v>
      </c>
      <c r="D174" s="203" t="s">
        <v>127</v>
      </c>
      <c r="E174" s="204" t="s">
        <v>189</v>
      </c>
      <c r="F174" s="205" t="s">
        <v>190</v>
      </c>
      <c r="G174" s="206" t="s">
        <v>191</v>
      </c>
      <c r="H174" s="207">
        <v>1800</v>
      </c>
      <c r="I174" s="208">
        <v>8.4000000000000004</v>
      </c>
      <c r="J174" s="208">
        <f>ROUND(I174*H174,2)</f>
        <v>15120</v>
      </c>
      <c r="K174" s="205" t="s">
        <v>1</v>
      </c>
      <c r="L174" s="35"/>
      <c r="M174" s="209" t="s">
        <v>1</v>
      </c>
      <c r="N174" s="210" t="s">
        <v>35</v>
      </c>
      <c r="O174" s="211">
        <v>0</v>
      </c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3" t="s">
        <v>131</v>
      </c>
      <c r="AT174" s="213" t="s">
        <v>127</v>
      </c>
      <c r="AU174" s="213" t="s">
        <v>79</v>
      </c>
      <c r="AY174" s="14" t="s">
        <v>124</v>
      </c>
      <c r="BE174" s="214">
        <f>IF(N174="základní",J174,0)</f>
        <v>15120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77</v>
      </c>
      <c r="BK174" s="214">
        <f>ROUND(I174*H174,2)</f>
        <v>15120</v>
      </c>
      <c r="BL174" s="14" t="s">
        <v>131</v>
      </c>
      <c r="BM174" s="213" t="s">
        <v>192</v>
      </c>
    </row>
    <row r="175" s="2" customFormat="1">
      <c r="A175" s="29"/>
      <c r="B175" s="30"/>
      <c r="C175" s="31"/>
      <c r="D175" s="215" t="s">
        <v>132</v>
      </c>
      <c r="E175" s="31"/>
      <c r="F175" s="216" t="s">
        <v>190</v>
      </c>
      <c r="G175" s="31"/>
      <c r="H175" s="31"/>
      <c r="I175" s="31"/>
      <c r="J175" s="31"/>
      <c r="K175" s="31"/>
      <c r="L175" s="35"/>
      <c r="M175" s="217"/>
      <c r="N175" s="218"/>
      <c r="O175" s="81"/>
      <c r="P175" s="81"/>
      <c r="Q175" s="81"/>
      <c r="R175" s="81"/>
      <c r="S175" s="81"/>
      <c r="T175" s="82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132</v>
      </c>
      <c r="AU175" s="14" t="s">
        <v>79</v>
      </c>
    </row>
    <row r="176" s="2" customFormat="1" ht="24.15" customHeight="1">
      <c r="A176" s="29"/>
      <c r="B176" s="30"/>
      <c r="C176" s="203" t="s">
        <v>160</v>
      </c>
      <c r="D176" s="203" t="s">
        <v>127</v>
      </c>
      <c r="E176" s="204" t="s">
        <v>193</v>
      </c>
      <c r="F176" s="205" t="s">
        <v>194</v>
      </c>
      <c r="G176" s="206" t="s">
        <v>191</v>
      </c>
      <c r="H176" s="207">
        <v>1800</v>
      </c>
      <c r="I176" s="208">
        <v>268</v>
      </c>
      <c r="J176" s="208">
        <f>ROUND(I176*H176,2)</f>
        <v>482400</v>
      </c>
      <c r="K176" s="205" t="s">
        <v>1</v>
      </c>
      <c r="L176" s="35"/>
      <c r="M176" s="209" t="s">
        <v>1</v>
      </c>
      <c r="N176" s="210" t="s">
        <v>35</v>
      </c>
      <c r="O176" s="211">
        <v>0</v>
      </c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3" t="s">
        <v>131</v>
      </c>
      <c r="AT176" s="213" t="s">
        <v>127</v>
      </c>
      <c r="AU176" s="213" t="s">
        <v>79</v>
      </c>
      <c r="AY176" s="14" t="s">
        <v>124</v>
      </c>
      <c r="BE176" s="214">
        <f>IF(N176="základní",J176,0)</f>
        <v>482400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4" t="s">
        <v>77</v>
      </c>
      <c r="BK176" s="214">
        <f>ROUND(I176*H176,2)</f>
        <v>482400</v>
      </c>
      <c r="BL176" s="14" t="s">
        <v>131</v>
      </c>
      <c r="BM176" s="213" t="s">
        <v>195</v>
      </c>
    </row>
    <row r="177" s="2" customFormat="1">
      <c r="A177" s="29"/>
      <c r="B177" s="30"/>
      <c r="C177" s="31"/>
      <c r="D177" s="215" t="s">
        <v>132</v>
      </c>
      <c r="E177" s="31"/>
      <c r="F177" s="216" t="s">
        <v>194</v>
      </c>
      <c r="G177" s="31"/>
      <c r="H177" s="31"/>
      <c r="I177" s="31"/>
      <c r="J177" s="31"/>
      <c r="K177" s="31"/>
      <c r="L177" s="35"/>
      <c r="M177" s="217"/>
      <c r="N177" s="218"/>
      <c r="O177" s="81"/>
      <c r="P177" s="81"/>
      <c r="Q177" s="81"/>
      <c r="R177" s="81"/>
      <c r="S177" s="81"/>
      <c r="T177" s="8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132</v>
      </c>
      <c r="AU177" s="14" t="s">
        <v>79</v>
      </c>
    </row>
    <row r="178" s="2" customFormat="1" ht="37.8" customHeight="1">
      <c r="A178" s="29"/>
      <c r="B178" s="30"/>
      <c r="C178" s="203" t="s">
        <v>196</v>
      </c>
      <c r="D178" s="203" t="s">
        <v>127</v>
      </c>
      <c r="E178" s="204" t="s">
        <v>197</v>
      </c>
      <c r="F178" s="205" t="s">
        <v>198</v>
      </c>
      <c r="G178" s="206" t="s">
        <v>135</v>
      </c>
      <c r="H178" s="207">
        <v>1800</v>
      </c>
      <c r="I178" s="208">
        <v>134</v>
      </c>
      <c r="J178" s="208">
        <f>ROUND(I178*H178,2)</f>
        <v>241200</v>
      </c>
      <c r="K178" s="205" t="s">
        <v>1</v>
      </c>
      <c r="L178" s="35"/>
      <c r="M178" s="209" t="s">
        <v>1</v>
      </c>
      <c r="N178" s="210" t="s">
        <v>35</v>
      </c>
      <c r="O178" s="211">
        <v>0</v>
      </c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13" t="s">
        <v>131</v>
      </c>
      <c r="AT178" s="213" t="s">
        <v>127</v>
      </c>
      <c r="AU178" s="213" t="s">
        <v>79</v>
      </c>
      <c r="AY178" s="14" t="s">
        <v>124</v>
      </c>
      <c r="BE178" s="214">
        <f>IF(N178="základní",J178,0)</f>
        <v>241200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77</v>
      </c>
      <c r="BK178" s="214">
        <f>ROUND(I178*H178,2)</f>
        <v>241200</v>
      </c>
      <c r="BL178" s="14" t="s">
        <v>131</v>
      </c>
      <c r="BM178" s="213" t="s">
        <v>199</v>
      </c>
    </row>
    <row r="179" s="2" customFormat="1">
      <c r="A179" s="29"/>
      <c r="B179" s="30"/>
      <c r="C179" s="31"/>
      <c r="D179" s="215" t="s">
        <v>132</v>
      </c>
      <c r="E179" s="31"/>
      <c r="F179" s="216" t="s">
        <v>198</v>
      </c>
      <c r="G179" s="31"/>
      <c r="H179" s="31"/>
      <c r="I179" s="31"/>
      <c r="J179" s="31"/>
      <c r="K179" s="31"/>
      <c r="L179" s="35"/>
      <c r="M179" s="217"/>
      <c r="N179" s="218"/>
      <c r="O179" s="81"/>
      <c r="P179" s="81"/>
      <c r="Q179" s="81"/>
      <c r="R179" s="81"/>
      <c r="S179" s="81"/>
      <c r="T179" s="82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4" t="s">
        <v>132</v>
      </c>
      <c r="AU179" s="14" t="s">
        <v>79</v>
      </c>
    </row>
    <row r="180" s="2" customFormat="1" ht="44.25" customHeight="1">
      <c r="A180" s="29"/>
      <c r="B180" s="30"/>
      <c r="C180" s="203" t="s">
        <v>163</v>
      </c>
      <c r="D180" s="203" t="s">
        <v>127</v>
      </c>
      <c r="E180" s="204" t="s">
        <v>200</v>
      </c>
      <c r="F180" s="205" t="s">
        <v>201</v>
      </c>
      <c r="G180" s="206" t="s">
        <v>135</v>
      </c>
      <c r="H180" s="207">
        <v>1000</v>
      </c>
      <c r="I180" s="208">
        <v>150</v>
      </c>
      <c r="J180" s="208">
        <f>ROUND(I180*H180,2)</f>
        <v>150000</v>
      </c>
      <c r="K180" s="205" t="s">
        <v>1</v>
      </c>
      <c r="L180" s="35"/>
      <c r="M180" s="209" t="s">
        <v>1</v>
      </c>
      <c r="N180" s="210" t="s">
        <v>35</v>
      </c>
      <c r="O180" s="211">
        <v>0</v>
      </c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3" t="s">
        <v>131</v>
      </c>
      <c r="AT180" s="213" t="s">
        <v>127</v>
      </c>
      <c r="AU180" s="213" t="s">
        <v>79</v>
      </c>
      <c r="AY180" s="14" t="s">
        <v>124</v>
      </c>
      <c r="BE180" s="214">
        <f>IF(N180="základní",J180,0)</f>
        <v>150000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77</v>
      </c>
      <c r="BK180" s="214">
        <f>ROUND(I180*H180,2)</f>
        <v>150000</v>
      </c>
      <c r="BL180" s="14" t="s">
        <v>131</v>
      </c>
      <c r="BM180" s="213" t="s">
        <v>202</v>
      </c>
    </row>
    <row r="181" s="2" customFormat="1">
      <c r="A181" s="29"/>
      <c r="B181" s="30"/>
      <c r="C181" s="31"/>
      <c r="D181" s="215" t="s">
        <v>132</v>
      </c>
      <c r="E181" s="31"/>
      <c r="F181" s="216" t="s">
        <v>201</v>
      </c>
      <c r="G181" s="31"/>
      <c r="H181" s="31"/>
      <c r="I181" s="31"/>
      <c r="J181" s="31"/>
      <c r="K181" s="31"/>
      <c r="L181" s="35"/>
      <c r="M181" s="217"/>
      <c r="N181" s="218"/>
      <c r="O181" s="81"/>
      <c r="P181" s="81"/>
      <c r="Q181" s="81"/>
      <c r="R181" s="81"/>
      <c r="S181" s="81"/>
      <c r="T181" s="82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132</v>
      </c>
      <c r="AU181" s="14" t="s">
        <v>79</v>
      </c>
    </row>
    <row r="182" s="2" customFormat="1" ht="37.8" customHeight="1">
      <c r="A182" s="29"/>
      <c r="B182" s="30"/>
      <c r="C182" s="203" t="s">
        <v>7</v>
      </c>
      <c r="D182" s="203" t="s">
        <v>127</v>
      </c>
      <c r="E182" s="204" t="s">
        <v>203</v>
      </c>
      <c r="F182" s="205" t="s">
        <v>204</v>
      </c>
      <c r="G182" s="206" t="s">
        <v>135</v>
      </c>
      <c r="H182" s="207">
        <v>160</v>
      </c>
      <c r="I182" s="208">
        <v>251</v>
      </c>
      <c r="J182" s="208">
        <f>ROUND(I182*H182,2)</f>
        <v>40160</v>
      </c>
      <c r="K182" s="205" t="s">
        <v>1</v>
      </c>
      <c r="L182" s="35"/>
      <c r="M182" s="209" t="s">
        <v>1</v>
      </c>
      <c r="N182" s="210" t="s">
        <v>35</v>
      </c>
      <c r="O182" s="211">
        <v>0</v>
      </c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13" t="s">
        <v>131</v>
      </c>
      <c r="AT182" s="213" t="s">
        <v>127</v>
      </c>
      <c r="AU182" s="213" t="s">
        <v>79</v>
      </c>
      <c r="AY182" s="14" t="s">
        <v>124</v>
      </c>
      <c r="BE182" s="214">
        <f>IF(N182="základní",J182,0)</f>
        <v>40160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4" t="s">
        <v>77</v>
      </c>
      <c r="BK182" s="214">
        <f>ROUND(I182*H182,2)</f>
        <v>40160</v>
      </c>
      <c r="BL182" s="14" t="s">
        <v>131</v>
      </c>
      <c r="BM182" s="213" t="s">
        <v>205</v>
      </c>
    </row>
    <row r="183" s="2" customFormat="1">
      <c r="A183" s="29"/>
      <c r="B183" s="30"/>
      <c r="C183" s="31"/>
      <c r="D183" s="215" t="s">
        <v>132</v>
      </c>
      <c r="E183" s="31"/>
      <c r="F183" s="216" t="s">
        <v>204</v>
      </c>
      <c r="G183" s="31"/>
      <c r="H183" s="31"/>
      <c r="I183" s="31"/>
      <c r="J183" s="31"/>
      <c r="K183" s="31"/>
      <c r="L183" s="35"/>
      <c r="M183" s="217"/>
      <c r="N183" s="218"/>
      <c r="O183" s="81"/>
      <c r="P183" s="81"/>
      <c r="Q183" s="81"/>
      <c r="R183" s="81"/>
      <c r="S183" s="81"/>
      <c r="T183" s="82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132</v>
      </c>
      <c r="AU183" s="14" t="s">
        <v>79</v>
      </c>
    </row>
    <row r="184" s="2" customFormat="1" ht="37.8" customHeight="1">
      <c r="A184" s="29"/>
      <c r="B184" s="30"/>
      <c r="C184" s="203" t="s">
        <v>168</v>
      </c>
      <c r="D184" s="203" t="s">
        <v>127</v>
      </c>
      <c r="E184" s="204" t="s">
        <v>206</v>
      </c>
      <c r="F184" s="205" t="s">
        <v>207</v>
      </c>
      <c r="G184" s="206" t="s">
        <v>135</v>
      </c>
      <c r="H184" s="207">
        <v>160</v>
      </c>
      <c r="I184" s="208">
        <v>385</v>
      </c>
      <c r="J184" s="208">
        <f>ROUND(I184*H184,2)</f>
        <v>61600</v>
      </c>
      <c r="K184" s="205" t="s">
        <v>1</v>
      </c>
      <c r="L184" s="35"/>
      <c r="M184" s="209" t="s">
        <v>1</v>
      </c>
      <c r="N184" s="210" t="s">
        <v>35</v>
      </c>
      <c r="O184" s="211">
        <v>0</v>
      </c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13" t="s">
        <v>131</v>
      </c>
      <c r="AT184" s="213" t="s">
        <v>127</v>
      </c>
      <c r="AU184" s="213" t="s">
        <v>79</v>
      </c>
      <c r="AY184" s="14" t="s">
        <v>124</v>
      </c>
      <c r="BE184" s="214">
        <f>IF(N184="základní",J184,0)</f>
        <v>61600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77</v>
      </c>
      <c r="BK184" s="214">
        <f>ROUND(I184*H184,2)</f>
        <v>61600</v>
      </c>
      <c r="BL184" s="14" t="s">
        <v>131</v>
      </c>
      <c r="BM184" s="213" t="s">
        <v>208</v>
      </c>
    </row>
    <row r="185" s="2" customFormat="1">
      <c r="A185" s="29"/>
      <c r="B185" s="30"/>
      <c r="C185" s="31"/>
      <c r="D185" s="215" t="s">
        <v>132</v>
      </c>
      <c r="E185" s="31"/>
      <c r="F185" s="216" t="s">
        <v>207</v>
      </c>
      <c r="G185" s="31"/>
      <c r="H185" s="31"/>
      <c r="I185" s="31"/>
      <c r="J185" s="31"/>
      <c r="K185" s="31"/>
      <c r="L185" s="35"/>
      <c r="M185" s="217"/>
      <c r="N185" s="218"/>
      <c r="O185" s="81"/>
      <c r="P185" s="81"/>
      <c r="Q185" s="81"/>
      <c r="R185" s="81"/>
      <c r="S185" s="81"/>
      <c r="T185" s="82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4" t="s">
        <v>132</v>
      </c>
      <c r="AU185" s="14" t="s">
        <v>79</v>
      </c>
    </row>
    <row r="186" s="2" customFormat="1" ht="24.15" customHeight="1">
      <c r="A186" s="29"/>
      <c r="B186" s="30"/>
      <c r="C186" s="203" t="s">
        <v>209</v>
      </c>
      <c r="D186" s="203" t="s">
        <v>127</v>
      </c>
      <c r="E186" s="204" t="s">
        <v>210</v>
      </c>
      <c r="F186" s="205" t="s">
        <v>211</v>
      </c>
      <c r="G186" s="206" t="s">
        <v>167</v>
      </c>
      <c r="H186" s="207">
        <v>250</v>
      </c>
      <c r="I186" s="208">
        <v>55</v>
      </c>
      <c r="J186" s="208">
        <f>ROUND(I186*H186,2)</f>
        <v>13750</v>
      </c>
      <c r="K186" s="205" t="s">
        <v>1</v>
      </c>
      <c r="L186" s="35"/>
      <c r="M186" s="209" t="s">
        <v>1</v>
      </c>
      <c r="N186" s="210" t="s">
        <v>35</v>
      </c>
      <c r="O186" s="211">
        <v>0</v>
      </c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3" t="s">
        <v>131</v>
      </c>
      <c r="AT186" s="213" t="s">
        <v>127</v>
      </c>
      <c r="AU186" s="213" t="s">
        <v>79</v>
      </c>
      <c r="AY186" s="14" t="s">
        <v>124</v>
      </c>
      <c r="BE186" s="214">
        <f>IF(N186="základní",J186,0)</f>
        <v>13750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" t="s">
        <v>77</v>
      </c>
      <c r="BK186" s="214">
        <f>ROUND(I186*H186,2)</f>
        <v>13750</v>
      </c>
      <c r="BL186" s="14" t="s">
        <v>131</v>
      </c>
      <c r="BM186" s="213" t="s">
        <v>212</v>
      </c>
    </row>
    <row r="187" s="2" customFormat="1">
      <c r="A187" s="29"/>
      <c r="B187" s="30"/>
      <c r="C187" s="31"/>
      <c r="D187" s="215" t="s">
        <v>132</v>
      </c>
      <c r="E187" s="31"/>
      <c r="F187" s="216" t="s">
        <v>211</v>
      </c>
      <c r="G187" s="31"/>
      <c r="H187" s="31"/>
      <c r="I187" s="31"/>
      <c r="J187" s="31"/>
      <c r="K187" s="31"/>
      <c r="L187" s="35"/>
      <c r="M187" s="217"/>
      <c r="N187" s="218"/>
      <c r="O187" s="81"/>
      <c r="P187" s="81"/>
      <c r="Q187" s="81"/>
      <c r="R187" s="81"/>
      <c r="S187" s="81"/>
      <c r="T187" s="82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132</v>
      </c>
      <c r="AU187" s="14" t="s">
        <v>79</v>
      </c>
    </row>
    <row r="188" s="2" customFormat="1" ht="55.5" customHeight="1">
      <c r="A188" s="29"/>
      <c r="B188" s="30"/>
      <c r="C188" s="203" t="s">
        <v>172</v>
      </c>
      <c r="D188" s="203" t="s">
        <v>127</v>
      </c>
      <c r="E188" s="204" t="s">
        <v>213</v>
      </c>
      <c r="F188" s="205" t="s">
        <v>214</v>
      </c>
      <c r="G188" s="206" t="s">
        <v>130</v>
      </c>
      <c r="H188" s="207">
        <v>110</v>
      </c>
      <c r="I188" s="208">
        <v>87.299999999999997</v>
      </c>
      <c r="J188" s="208">
        <f>ROUND(I188*H188,2)</f>
        <v>9603</v>
      </c>
      <c r="K188" s="205" t="s">
        <v>1</v>
      </c>
      <c r="L188" s="35"/>
      <c r="M188" s="209" t="s">
        <v>1</v>
      </c>
      <c r="N188" s="210" t="s">
        <v>35</v>
      </c>
      <c r="O188" s="211">
        <v>0</v>
      </c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13" t="s">
        <v>131</v>
      </c>
      <c r="AT188" s="213" t="s">
        <v>127</v>
      </c>
      <c r="AU188" s="213" t="s">
        <v>79</v>
      </c>
      <c r="AY188" s="14" t="s">
        <v>124</v>
      </c>
      <c r="BE188" s="214">
        <f>IF(N188="základní",J188,0)</f>
        <v>9603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4" t="s">
        <v>77</v>
      </c>
      <c r="BK188" s="214">
        <f>ROUND(I188*H188,2)</f>
        <v>9603</v>
      </c>
      <c r="BL188" s="14" t="s">
        <v>131</v>
      </c>
      <c r="BM188" s="213" t="s">
        <v>215</v>
      </c>
    </row>
    <row r="189" s="2" customFormat="1">
      <c r="A189" s="29"/>
      <c r="B189" s="30"/>
      <c r="C189" s="31"/>
      <c r="D189" s="215" t="s">
        <v>132</v>
      </c>
      <c r="E189" s="31"/>
      <c r="F189" s="216" t="s">
        <v>214</v>
      </c>
      <c r="G189" s="31"/>
      <c r="H189" s="31"/>
      <c r="I189" s="31"/>
      <c r="J189" s="31"/>
      <c r="K189" s="31"/>
      <c r="L189" s="35"/>
      <c r="M189" s="217"/>
      <c r="N189" s="218"/>
      <c r="O189" s="81"/>
      <c r="P189" s="81"/>
      <c r="Q189" s="81"/>
      <c r="R189" s="81"/>
      <c r="S189" s="81"/>
      <c r="T189" s="82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132</v>
      </c>
      <c r="AU189" s="14" t="s">
        <v>79</v>
      </c>
    </row>
    <row r="190" s="2" customFormat="1" ht="55.5" customHeight="1">
      <c r="A190" s="29"/>
      <c r="B190" s="30"/>
      <c r="C190" s="203" t="s">
        <v>216</v>
      </c>
      <c r="D190" s="203" t="s">
        <v>127</v>
      </c>
      <c r="E190" s="204" t="s">
        <v>217</v>
      </c>
      <c r="F190" s="205" t="s">
        <v>218</v>
      </c>
      <c r="G190" s="206" t="s">
        <v>130</v>
      </c>
      <c r="H190" s="207">
        <v>130</v>
      </c>
      <c r="I190" s="208">
        <v>156</v>
      </c>
      <c r="J190" s="208">
        <f>ROUND(I190*H190,2)</f>
        <v>20280</v>
      </c>
      <c r="K190" s="205" t="s">
        <v>1</v>
      </c>
      <c r="L190" s="35"/>
      <c r="M190" s="209" t="s">
        <v>1</v>
      </c>
      <c r="N190" s="210" t="s">
        <v>35</v>
      </c>
      <c r="O190" s="211">
        <v>0</v>
      </c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13" t="s">
        <v>131</v>
      </c>
      <c r="AT190" s="213" t="s">
        <v>127</v>
      </c>
      <c r="AU190" s="213" t="s">
        <v>79</v>
      </c>
      <c r="AY190" s="14" t="s">
        <v>124</v>
      </c>
      <c r="BE190" s="214">
        <f>IF(N190="základní",J190,0)</f>
        <v>20280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77</v>
      </c>
      <c r="BK190" s="214">
        <f>ROUND(I190*H190,2)</f>
        <v>20280</v>
      </c>
      <c r="BL190" s="14" t="s">
        <v>131</v>
      </c>
      <c r="BM190" s="213" t="s">
        <v>219</v>
      </c>
    </row>
    <row r="191" s="2" customFormat="1">
      <c r="A191" s="29"/>
      <c r="B191" s="30"/>
      <c r="C191" s="31"/>
      <c r="D191" s="215" t="s">
        <v>132</v>
      </c>
      <c r="E191" s="31"/>
      <c r="F191" s="216" t="s">
        <v>218</v>
      </c>
      <c r="G191" s="31"/>
      <c r="H191" s="31"/>
      <c r="I191" s="31"/>
      <c r="J191" s="31"/>
      <c r="K191" s="31"/>
      <c r="L191" s="35"/>
      <c r="M191" s="217"/>
      <c r="N191" s="218"/>
      <c r="O191" s="81"/>
      <c r="P191" s="81"/>
      <c r="Q191" s="81"/>
      <c r="R191" s="81"/>
      <c r="S191" s="81"/>
      <c r="T191" s="82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132</v>
      </c>
      <c r="AU191" s="14" t="s">
        <v>79</v>
      </c>
    </row>
    <row r="192" s="2" customFormat="1" ht="55.5" customHeight="1">
      <c r="A192" s="29"/>
      <c r="B192" s="30"/>
      <c r="C192" s="203" t="s">
        <v>176</v>
      </c>
      <c r="D192" s="203" t="s">
        <v>127</v>
      </c>
      <c r="E192" s="204" t="s">
        <v>220</v>
      </c>
      <c r="F192" s="205" t="s">
        <v>221</v>
      </c>
      <c r="G192" s="206" t="s">
        <v>135</v>
      </c>
      <c r="H192" s="207">
        <v>50</v>
      </c>
      <c r="I192" s="208">
        <v>176</v>
      </c>
      <c r="J192" s="208">
        <f>ROUND(I192*H192,2)</f>
        <v>8800</v>
      </c>
      <c r="K192" s="205" t="s">
        <v>1</v>
      </c>
      <c r="L192" s="35"/>
      <c r="M192" s="209" t="s">
        <v>1</v>
      </c>
      <c r="N192" s="210" t="s">
        <v>35</v>
      </c>
      <c r="O192" s="211">
        <v>0</v>
      </c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13" t="s">
        <v>131</v>
      </c>
      <c r="AT192" s="213" t="s">
        <v>127</v>
      </c>
      <c r="AU192" s="213" t="s">
        <v>79</v>
      </c>
      <c r="AY192" s="14" t="s">
        <v>124</v>
      </c>
      <c r="BE192" s="214">
        <f>IF(N192="základní",J192,0)</f>
        <v>8800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" t="s">
        <v>77</v>
      </c>
      <c r="BK192" s="214">
        <f>ROUND(I192*H192,2)</f>
        <v>8800</v>
      </c>
      <c r="BL192" s="14" t="s">
        <v>131</v>
      </c>
      <c r="BM192" s="213" t="s">
        <v>222</v>
      </c>
    </row>
    <row r="193" s="2" customFormat="1">
      <c r="A193" s="29"/>
      <c r="B193" s="30"/>
      <c r="C193" s="31"/>
      <c r="D193" s="215" t="s">
        <v>132</v>
      </c>
      <c r="E193" s="31"/>
      <c r="F193" s="216" t="s">
        <v>221</v>
      </c>
      <c r="G193" s="31"/>
      <c r="H193" s="31"/>
      <c r="I193" s="31"/>
      <c r="J193" s="31"/>
      <c r="K193" s="31"/>
      <c r="L193" s="35"/>
      <c r="M193" s="217"/>
      <c r="N193" s="218"/>
      <c r="O193" s="81"/>
      <c r="P193" s="81"/>
      <c r="Q193" s="81"/>
      <c r="R193" s="81"/>
      <c r="S193" s="81"/>
      <c r="T193" s="82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132</v>
      </c>
      <c r="AU193" s="14" t="s">
        <v>79</v>
      </c>
    </row>
    <row r="194" s="2" customFormat="1" ht="37.8" customHeight="1">
      <c r="A194" s="29"/>
      <c r="B194" s="30"/>
      <c r="C194" s="203" t="s">
        <v>223</v>
      </c>
      <c r="D194" s="203" t="s">
        <v>127</v>
      </c>
      <c r="E194" s="204" t="s">
        <v>224</v>
      </c>
      <c r="F194" s="205" t="s">
        <v>225</v>
      </c>
      <c r="G194" s="206" t="s">
        <v>130</v>
      </c>
      <c r="H194" s="207">
        <v>50</v>
      </c>
      <c r="I194" s="208">
        <v>343</v>
      </c>
      <c r="J194" s="208">
        <f>ROUND(I194*H194,2)</f>
        <v>17150</v>
      </c>
      <c r="K194" s="205" t="s">
        <v>1</v>
      </c>
      <c r="L194" s="35"/>
      <c r="M194" s="209" t="s">
        <v>1</v>
      </c>
      <c r="N194" s="210" t="s">
        <v>35</v>
      </c>
      <c r="O194" s="211">
        <v>0</v>
      </c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13" t="s">
        <v>131</v>
      </c>
      <c r="AT194" s="213" t="s">
        <v>127</v>
      </c>
      <c r="AU194" s="213" t="s">
        <v>79</v>
      </c>
      <c r="AY194" s="14" t="s">
        <v>124</v>
      </c>
      <c r="BE194" s="214">
        <f>IF(N194="základní",J194,0)</f>
        <v>17150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4" t="s">
        <v>77</v>
      </c>
      <c r="BK194" s="214">
        <f>ROUND(I194*H194,2)</f>
        <v>17150</v>
      </c>
      <c r="BL194" s="14" t="s">
        <v>131</v>
      </c>
      <c r="BM194" s="213" t="s">
        <v>226</v>
      </c>
    </row>
    <row r="195" s="2" customFormat="1">
      <c r="A195" s="29"/>
      <c r="B195" s="30"/>
      <c r="C195" s="31"/>
      <c r="D195" s="215" t="s">
        <v>132</v>
      </c>
      <c r="E195" s="31"/>
      <c r="F195" s="216" t="s">
        <v>225</v>
      </c>
      <c r="G195" s="31"/>
      <c r="H195" s="31"/>
      <c r="I195" s="31"/>
      <c r="J195" s="31"/>
      <c r="K195" s="31"/>
      <c r="L195" s="35"/>
      <c r="M195" s="217"/>
      <c r="N195" s="218"/>
      <c r="O195" s="81"/>
      <c r="P195" s="81"/>
      <c r="Q195" s="81"/>
      <c r="R195" s="81"/>
      <c r="S195" s="81"/>
      <c r="T195" s="82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132</v>
      </c>
      <c r="AU195" s="14" t="s">
        <v>79</v>
      </c>
    </row>
    <row r="196" s="2" customFormat="1" ht="37.8" customHeight="1">
      <c r="A196" s="29"/>
      <c r="B196" s="30"/>
      <c r="C196" s="203" t="s">
        <v>180</v>
      </c>
      <c r="D196" s="203" t="s">
        <v>127</v>
      </c>
      <c r="E196" s="204" t="s">
        <v>227</v>
      </c>
      <c r="F196" s="205" t="s">
        <v>228</v>
      </c>
      <c r="G196" s="206" t="s">
        <v>167</v>
      </c>
      <c r="H196" s="207">
        <v>500</v>
      </c>
      <c r="I196" s="208">
        <v>157</v>
      </c>
      <c r="J196" s="208">
        <f>ROUND(I196*H196,2)</f>
        <v>78500</v>
      </c>
      <c r="K196" s="205" t="s">
        <v>1</v>
      </c>
      <c r="L196" s="35"/>
      <c r="M196" s="209" t="s">
        <v>1</v>
      </c>
      <c r="N196" s="210" t="s">
        <v>35</v>
      </c>
      <c r="O196" s="211">
        <v>0</v>
      </c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13" t="s">
        <v>131</v>
      </c>
      <c r="AT196" s="213" t="s">
        <v>127</v>
      </c>
      <c r="AU196" s="213" t="s">
        <v>79</v>
      </c>
      <c r="AY196" s="14" t="s">
        <v>124</v>
      </c>
      <c r="BE196" s="214">
        <f>IF(N196="základní",J196,0)</f>
        <v>78500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4" t="s">
        <v>77</v>
      </c>
      <c r="BK196" s="214">
        <f>ROUND(I196*H196,2)</f>
        <v>78500</v>
      </c>
      <c r="BL196" s="14" t="s">
        <v>131</v>
      </c>
      <c r="BM196" s="213" t="s">
        <v>229</v>
      </c>
    </row>
    <row r="197" s="2" customFormat="1">
      <c r="A197" s="29"/>
      <c r="B197" s="30"/>
      <c r="C197" s="31"/>
      <c r="D197" s="215" t="s">
        <v>132</v>
      </c>
      <c r="E197" s="31"/>
      <c r="F197" s="216" t="s">
        <v>228</v>
      </c>
      <c r="G197" s="31"/>
      <c r="H197" s="31"/>
      <c r="I197" s="31"/>
      <c r="J197" s="31"/>
      <c r="K197" s="31"/>
      <c r="L197" s="35"/>
      <c r="M197" s="217"/>
      <c r="N197" s="218"/>
      <c r="O197" s="81"/>
      <c r="P197" s="81"/>
      <c r="Q197" s="81"/>
      <c r="R197" s="81"/>
      <c r="S197" s="81"/>
      <c r="T197" s="82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T197" s="14" t="s">
        <v>132</v>
      </c>
      <c r="AU197" s="14" t="s">
        <v>79</v>
      </c>
    </row>
    <row r="198" s="12" customFormat="1" ht="22.8" customHeight="1">
      <c r="A198" s="12"/>
      <c r="B198" s="188"/>
      <c r="C198" s="189"/>
      <c r="D198" s="190" t="s">
        <v>69</v>
      </c>
      <c r="E198" s="201" t="s">
        <v>230</v>
      </c>
      <c r="F198" s="201" t="s">
        <v>231</v>
      </c>
      <c r="G198" s="189"/>
      <c r="H198" s="189"/>
      <c r="I198" s="189"/>
      <c r="J198" s="202">
        <f>BK198</f>
        <v>1873207.7</v>
      </c>
      <c r="K198" s="189"/>
      <c r="L198" s="193"/>
      <c r="M198" s="194"/>
      <c r="N198" s="195"/>
      <c r="O198" s="195"/>
      <c r="P198" s="196">
        <f>SUM(P199:P212)</f>
        <v>581.89499999999998</v>
      </c>
      <c r="Q198" s="195"/>
      <c r="R198" s="196">
        <f>SUM(R199:R212)</f>
        <v>0.8405149999999999</v>
      </c>
      <c r="S198" s="195"/>
      <c r="T198" s="197">
        <f>SUM(T199:T212)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8" t="s">
        <v>77</v>
      </c>
      <c r="AT198" s="199" t="s">
        <v>69</v>
      </c>
      <c r="AU198" s="199" t="s">
        <v>77</v>
      </c>
      <c r="AY198" s="198" t="s">
        <v>124</v>
      </c>
      <c r="BK198" s="200">
        <f>SUM(BK199:BK212)</f>
        <v>1873207.7</v>
      </c>
    </row>
    <row r="199" s="2" customFormat="1" ht="24.15" customHeight="1">
      <c r="A199" s="29"/>
      <c r="B199" s="30"/>
      <c r="C199" s="203" t="s">
        <v>232</v>
      </c>
      <c r="D199" s="203" t="s">
        <v>127</v>
      </c>
      <c r="E199" s="204" t="s">
        <v>233</v>
      </c>
      <c r="F199" s="205" t="s">
        <v>234</v>
      </c>
      <c r="G199" s="206" t="s">
        <v>235</v>
      </c>
      <c r="H199" s="207">
        <v>64.655000000000001</v>
      </c>
      <c r="I199" s="208">
        <v>3490</v>
      </c>
      <c r="J199" s="208">
        <f>ROUND(I199*H199,2)</f>
        <v>225645.95000000001</v>
      </c>
      <c r="K199" s="205" t="s">
        <v>236</v>
      </c>
      <c r="L199" s="35"/>
      <c r="M199" s="209" t="s">
        <v>1</v>
      </c>
      <c r="N199" s="210" t="s">
        <v>35</v>
      </c>
      <c r="O199" s="211">
        <v>4.2000000000000002</v>
      </c>
      <c r="P199" s="211">
        <f>O199*H199</f>
        <v>271.55100000000004</v>
      </c>
      <c r="Q199" s="211">
        <v>0.0054999999999999997</v>
      </c>
      <c r="R199" s="211">
        <f>Q199*H199</f>
        <v>0.35560249999999999</v>
      </c>
      <c r="S199" s="211">
        <v>0</v>
      </c>
      <c r="T199" s="212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13" t="s">
        <v>131</v>
      </c>
      <c r="AT199" s="213" t="s">
        <v>127</v>
      </c>
      <c r="AU199" s="213" t="s">
        <v>79</v>
      </c>
      <c r="AY199" s="14" t="s">
        <v>124</v>
      </c>
      <c r="BE199" s="214">
        <f>IF(N199="základní",J199,0)</f>
        <v>225645.95000000001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77</v>
      </c>
      <c r="BK199" s="214">
        <f>ROUND(I199*H199,2)</f>
        <v>225645.95000000001</v>
      </c>
      <c r="BL199" s="14" t="s">
        <v>131</v>
      </c>
      <c r="BM199" s="213" t="s">
        <v>237</v>
      </c>
    </row>
    <row r="200" s="2" customFormat="1">
      <c r="A200" s="29"/>
      <c r="B200" s="30"/>
      <c r="C200" s="31"/>
      <c r="D200" s="215" t="s">
        <v>132</v>
      </c>
      <c r="E200" s="31"/>
      <c r="F200" s="216" t="s">
        <v>238</v>
      </c>
      <c r="G200" s="31"/>
      <c r="H200" s="31"/>
      <c r="I200" s="31"/>
      <c r="J200" s="31"/>
      <c r="K200" s="31"/>
      <c r="L200" s="35"/>
      <c r="M200" s="217"/>
      <c r="N200" s="218"/>
      <c r="O200" s="81"/>
      <c r="P200" s="81"/>
      <c r="Q200" s="81"/>
      <c r="R200" s="81"/>
      <c r="S200" s="81"/>
      <c r="T200" s="82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132</v>
      </c>
      <c r="AU200" s="14" t="s">
        <v>79</v>
      </c>
    </row>
    <row r="201" s="2" customFormat="1" ht="24.15" customHeight="1">
      <c r="A201" s="29"/>
      <c r="B201" s="30"/>
      <c r="C201" s="203" t="s">
        <v>183</v>
      </c>
      <c r="D201" s="203" t="s">
        <v>127</v>
      </c>
      <c r="E201" s="204" t="s">
        <v>239</v>
      </c>
      <c r="F201" s="205" t="s">
        <v>240</v>
      </c>
      <c r="G201" s="206" t="s">
        <v>235</v>
      </c>
      <c r="H201" s="207">
        <v>64.655000000000001</v>
      </c>
      <c r="I201" s="208">
        <v>3850</v>
      </c>
      <c r="J201" s="208">
        <f>ROUND(I201*H201,2)</f>
        <v>248921.75</v>
      </c>
      <c r="K201" s="205" t="s">
        <v>236</v>
      </c>
      <c r="L201" s="35"/>
      <c r="M201" s="209" t="s">
        <v>1</v>
      </c>
      <c r="N201" s="210" t="s">
        <v>35</v>
      </c>
      <c r="O201" s="211">
        <v>4.7999999999999998</v>
      </c>
      <c r="P201" s="211">
        <f>O201*H201</f>
        <v>310.34399999999999</v>
      </c>
      <c r="Q201" s="211">
        <v>0.0074999999999999997</v>
      </c>
      <c r="R201" s="211">
        <f>Q201*H201</f>
        <v>0.48491249999999997</v>
      </c>
      <c r="S201" s="211">
        <v>0</v>
      </c>
      <c r="T201" s="212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13" t="s">
        <v>131</v>
      </c>
      <c r="AT201" s="213" t="s">
        <v>127</v>
      </c>
      <c r="AU201" s="213" t="s">
        <v>79</v>
      </c>
      <c r="AY201" s="14" t="s">
        <v>124</v>
      </c>
      <c r="BE201" s="214">
        <f>IF(N201="základní",J201,0)</f>
        <v>248921.75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4" t="s">
        <v>77</v>
      </c>
      <c r="BK201" s="214">
        <f>ROUND(I201*H201,2)</f>
        <v>248921.75</v>
      </c>
      <c r="BL201" s="14" t="s">
        <v>131</v>
      </c>
      <c r="BM201" s="213" t="s">
        <v>241</v>
      </c>
    </row>
    <row r="202" s="2" customFormat="1">
      <c r="A202" s="29"/>
      <c r="B202" s="30"/>
      <c r="C202" s="31"/>
      <c r="D202" s="215" t="s">
        <v>132</v>
      </c>
      <c r="E202" s="31"/>
      <c r="F202" s="216" t="s">
        <v>242</v>
      </c>
      <c r="G202" s="31"/>
      <c r="H202" s="31"/>
      <c r="I202" s="31"/>
      <c r="J202" s="31"/>
      <c r="K202" s="31"/>
      <c r="L202" s="35"/>
      <c r="M202" s="217"/>
      <c r="N202" s="218"/>
      <c r="O202" s="81"/>
      <c r="P202" s="81"/>
      <c r="Q202" s="81"/>
      <c r="R202" s="81"/>
      <c r="S202" s="81"/>
      <c r="T202" s="82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132</v>
      </c>
      <c r="AU202" s="14" t="s">
        <v>79</v>
      </c>
    </row>
    <row r="203" s="2" customFormat="1" ht="37.8" customHeight="1">
      <c r="A203" s="29"/>
      <c r="B203" s="30"/>
      <c r="C203" s="203" t="s">
        <v>243</v>
      </c>
      <c r="D203" s="203" t="s">
        <v>127</v>
      </c>
      <c r="E203" s="204" t="s">
        <v>244</v>
      </c>
      <c r="F203" s="205" t="s">
        <v>245</v>
      </c>
      <c r="G203" s="206" t="s">
        <v>235</v>
      </c>
      <c r="H203" s="207">
        <v>100</v>
      </c>
      <c r="I203" s="208">
        <v>928</v>
      </c>
      <c r="J203" s="208">
        <f>ROUND(I203*H203,2)</f>
        <v>92800</v>
      </c>
      <c r="K203" s="205" t="s">
        <v>1</v>
      </c>
      <c r="L203" s="35"/>
      <c r="M203" s="209" t="s">
        <v>1</v>
      </c>
      <c r="N203" s="210" t="s">
        <v>35</v>
      </c>
      <c r="O203" s="211">
        <v>0</v>
      </c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13" t="s">
        <v>131</v>
      </c>
      <c r="AT203" s="213" t="s">
        <v>127</v>
      </c>
      <c r="AU203" s="213" t="s">
        <v>79</v>
      </c>
      <c r="AY203" s="14" t="s">
        <v>124</v>
      </c>
      <c r="BE203" s="214">
        <f>IF(N203="základní",J203,0)</f>
        <v>92800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4" t="s">
        <v>77</v>
      </c>
      <c r="BK203" s="214">
        <f>ROUND(I203*H203,2)</f>
        <v>92800</v>
      </c>
      <c r="BL203" s="14" t="s">
        <v>131</v>
      </c>
      <c r="BM203" s="213" t="s">
        <v>246</v>
      </c>
    </row>
    <row r="204" s="2" customFormat="1">
      <c r="A204" s="29"/>
      <c r="B204" s="30"/>
      <c r="C204" s="31"/>
      <c r="D204" s="215" t="s">
        <v>132</v>
      </c>
      <c r="E204" s="31"/>
      <c r="F204" s="216" t="s">
        <v>245</v>
      </c>
      <c r="G204" s="31"/>
      <c r="H204" s="31"/>
      <c r="I204" s="31"/>
      <c r="J204" s="31"/>
      <c r="K204" s="31"/>
      <c r="L204" s="35"/>
      <c r="M204" s="217"/>
      <c r="N204" s="218"/>
      <c r="O204" s="81"/>
      <c r="P204" s="81"/>
      <c r="Q204" s="81"/>
      <c r="R204" s="81"/>
      <c r="S204" s="81"/>
      <c r="T204" s="82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132</v>
      </c>
      <c r="AU204" s="14" t="s">
        <v>79</v>
      </c>
    </row>
    <row r="205" s="2" customFormat="1" ht="37.8" customHeight="1">
      <c r="A205" s="29"/>
      <c r="B205" s="30"/>
      <c r="C205" s="203" t="s">
        <v>187</v>
      </c>
      <c r="D205" s="203" t="s">
        <v>127</v>
      </c>
      <c r="E205" s="204" t="s">
        <v>247</v>
      </c>
      <c r="F205" s="205" t="s">
        <v>248</v>
      </c>
      <c r="G205" s="206" t="s">
        <v>235</v>
      </c>
      <c r="H205" s="207">
        <v>100</v>
      </c>
      <c r="I205" s="208">
        <v>446</v>
      </c>
      <c r="J205" s="208">
        <f>ROUND(I205*H205,2)</f>
        <v>44600</v>
      </c>
      <c r="K205" s="205" t="s">
        <v>1</v>
      </c>
      <c r="L205" s="35"/>
      <c r="M205" s="209" t="s">
        <v>1</v>
      </c>
      <c r="N205" s="210" t="s">
        <v>35</v>
      </c>
      <c r="O205" s="211">
        <v>0</v>
      </c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13" t="s">
        <v>131</v>
      </c>
      <c r="AT205" s="213" t="s">
        <v>127</v>
      </c>
      <c r="AU205" s="213" t="s">
        <v>79</v>
      </c>
      <c r="AY205" s="14" t="s">
        <v>124</v>
      </c>
      <c r="BE205" s="214">
        <f>IF(N205="základní",J205,0)</f>
        <v>44600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4" t="s">
        <v>77</v>
      </c>
      <c r="BK205" s="214">
        <f>ROUND(I205*H205,2)</f>
        <v>44600</v>
      </c>
      <c r="BL205" s="14" t="s">
        <v>131</v>
      </c>
      <c r="BM205" s="213" t="s">
        <v>249</v>
      </c>
    </row>
    <row r="206" s="2" customFormat="1">
      <c r="A206" s="29"/>
      <c r="B206" s="30"/>
      <c r="C206" s="31"/>
      <c r="D206" s="215" t="s">
        <v>132</v>
      </c>
      <c r="E206" s="31"/>
      <c r="F206" s="216" t="s">
        <v>248</v>
      </c>
      <c r="G206" s="31"/>
      <c r="H206" s="31"/>
      <c r="I206" s="31"/>
      <c r="J206" s="31"/>
      <c r="K206" s="31"/>
      <c r="L206" s="35"/>
      <c r="M206" s="217"/>
      <c r="N206" s="218"/>
      <c r="O206" s="81"/>
      <c r="P206" s="81"/>
      <c r="Q206" s="81"/>
      <c r="R206" s="81"/>
      <c r="S206" s="81"/>
      <c r="T206" s="82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4" t="s">
        <v>132</v>
      </c>
      <c r="AU206" s="14" t="s">
        <v>79</v>
      </c>
    </row>
    <row r="207" s="2" customFormat="1" ht="44.25" customHeight="1">
      <c r="A207" s="29"/>
      <c r="B207" s="30"/>
      <c r="C207" s="203" t="s">
        <v>250</v>
      </c>
      <c r="D207" s="203" t="s">
        <v>127</v>
      </c>
      <c r="E207" s="204" t="s">
        <v>251</v>
      </c>
      <c r="F207" s="205" t="s">
        <v>252</v>
      </c>
      <c r="G207" s="206" t="s">
        <v>235</v>
      </c>
      <c r="H207" s="207">
        <v>200</v>
      </c>
      <c r="I207" s="208">
        <v>13.699999999999999</v>
      </c>
      <c r="J207" s="208">
        <f>ROUND(I207*H207,2)</f>
        <v>2740</v>
      </c>
      <c r="K207" s="205" t="s">
        <v>1</v>
      </c>
      <c r="L207" s="35"/>
      <c r="M207" s="209" t="s">
        <v>1</v>
      </c>
      <c r="N207" s="210" t="s">
        <v>35</v>
      </c>
      <c r="O207" s="211">
        <v>0</v>
      </c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13" t="s">
        <v>131</v>
      </c>
      <c r="AT207" s="213" t="s">
        <v>127</v>
      </c>
      <c r="AU207" s="213" t="s">
        <v>79</v>
      </c>
      <c r="AY207" s="14" t="s">
        <v>124</v>
      </c>
      <c r="BE207" s="214">
        <f>IF(N207="základní",J207,0)</f>
        <v>2740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4" t="s">
        <v>77</v>
      </c>
      <c r="BK207" s="214">
        <f>ROUND(I207*H207,2)</f>
        <v>2740</v>
      </c>
      <c r="BL207" s="14" t="s">
        <v>131</v>
      </c>
      <c r="BM207" s="213" t="s">
        <v>253</v>
      </c>
    </row>
    <row r="208" s="2" customFormat="1">
      <c r="A208" s="29"/>
      <c r="B208" s="30"/>
      <c r="C208" s="31"/>
      <c r="D208" s="215" t="s">
        <v>132</v>
      </c>
      <c r="E208" s="31"/>
      <c r="F208" s="216" t="s">
        <v>252</v>
      </c>
      <c r="G208" s="31"/>
      <c r="H208" s="31"/>
      <c r="I208" s="31"/>
      <c r="J208" s="31"/>
      <c r="K208" s="31"/>
      <c r="L208" s="35"/>
      <c r="M208" s="217"/>
      <c r="N208" s="218"/>
      <c r="O208" s="81"/>
      <c r="P208" s="81"/>
      <c r="Q208" s="81"/>
      <c r="R208" s="81"/>
      <c r="S208" s="81"/>
      <c r="T208" s="82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132</v>
      </c>
      <c r="AU208" s="14" t="s">
        <v>79</v>
      </c>
    </row>
    <row r="209" s="2" customFormat="1" ht="37.8" customHeight="1">
      <c r="A209" s="29"/>
      <c r="B209" s="30"/>
      <c r="C209" s="203" t="s">
        <v>192</v>
      </c>
      <c r="D209" s="203" t="s">
        <v>127</v>
      </c>
      <c r="E209" s="204" t="s">
        <v>254</v>
      </c>
      <c r="F209" s="205" t="s">
        <v>255</v>
      </c>
      <c r="G209" s="206" t="s">
        <v>235</v>
      </c>
      <c r="H209" s="207">
        <v>350</v>
      </c>
      <c r="I209" s="208">
        <v>3270</v>
      </c>
      <c r="J209" s="208">
        <f>ROUND(I209*H209,2)</f>
        <v>1144500</v>
      </c>
      <c r="K209" s="205" t="s">
        <v>236</v>
      </c>
      <c r="L209" s="35"/>
      <c r="M209" s="209" t="s">
        <v>1</v>
      </c>
      <c r="N209" s="210" t="s">
        <v>35</v>
      </c>
      <c r="O209" s="211">
        <v>0</v>
      </c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13" t="s">
        <v>131</v>
      </c>
      <c r="AT209" s="213" t="s">
        <v>127</v>
      </c>
      <c r="AU209" s="213" t="s">
        <v>79</v>
      </c>
      <c r="AY209" s="14" t="s">
        <v>124</v>
      </c>
      <c r="BE209" s="214">
        <f>IF(N209="základní",J209,0)</f>
        <v>1144500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4" t="s">
        <v>77</v>
      </c>
      <c r="BK209" s="214">
        <f>ROUND(I209*H209,2)</f>
        <v>1144500</v>
      </c>
      <c r="BL209" s="14" t="s">
        <v>131</v>
      </c>
      <c r="BM209" s="213" t="s">
        <v>256</v>
      </c>
    </row>
    <row r="210" s="2" customFormat="1">
      <c r="A210" s="29"/>
      <c r="B210" s="30"/>
      <c r="C210" s="31"/>
      <c r="D210" s="215" t="s">
        <v>132</v>
      </c>
      <c r="E210" s="31"/>
      <c r="F210" s="216" t="s">
        <v>257</v>
      </c>
      <c r="G210" s="31"/>
      <c r="H210" s="31"/>
      <c r="I210" s="31"/>
      <c r="J210" s="31"/>
      <c r="K210" s="31"/>
      <c r="L210" s="35"/>
      <c r="M210" s="217"/>
      <c r="N210" s="218"/>
      <c r="O210" s="81"/>
      <c r="P210" s="81"/>
      <c r="Q210" s="81"/>
      <c r="R210" s="81"/>
      <c r="S210" s="81"/>
      <c r="T210" s="8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132</v>
      </c>
      <c r="AU210" s="14" t="s">
        <v>79</v>
      </c>
    </row>
    <row r="211" s="2" customFormat="1" ht="44.25" customHeight="1">
      <c r="A211" s="29"/>
      <c r="B211" s="30"/>
      <c r="C211" s="203" t="s">
        <v>258</v>
      </c>
      <c r="D211" s="203" t="s">
        <v>127</v>
      </c>
      <c r="E211" s="204" t="s">
        <v>259</v>
      </c>
      <c r="F211" s="205" t="s">
        <v>260</v>
      </c>
      <c r="G211" s="206" t="s">
        <v>235</v>
      </c>
      <c r="H211" s="207">
        <v>100</v>
      </c>
      <c r="I211" s="208">
        <v>1140</v>
      </c>
      <c r="J211" s="208">
        <f>ROUND(I211*H211,2)</f>
        <v>114000</v>
      </c>
      <c r="K211" s="205" t="s">
        <v>1</v>
      </c>
      <c r="L211" s="35"/>
      <c r="M211" s="209" t="s">
        <v>1</v>
      </c>
      <c r="N211" s="210" t="s">
        <v>35</v>
      </c>
      <c r="O211" s="211">
        <v>0</v>
      </c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13" t="s">
        <v>131</v>
      </c>
      <c r="AT211" s="213" t="s">
        <v>127</v>
      </c>
      <c r="AU211" s="213" t="s">
        <v>79</v>
      </c>
      <c r="AY211" s="14" t="s">
        <v>124</v>
      </c>
      <c r="BE211" s="214">
        <f>IF(N211="základní",J211,0)</f>
        <v>114000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4" t="s">
        <v>77</v>
      </c>
      <c r="BK211" s="214">
        <f>ROUND(I211*H211,2)</f>
        <v>114000</v>
      </c>
      <c r="BL211" s="14" t="s">
        <v>131</v>
      </c>
      <c r="BM211" s="213" t="s">
        <v>261</v>
      </c>
    </row>
    <row r="212" s="2" customFormat="1">
      <c r="A212" s="29"/>
      <c r="B212" s="30"/>
      <c r="C212" s="31"/>
      <c r="D212" s="215" t="s">
        <v>132</v>
      </c>
      <c r="E212" s="31"/>
      <c r="F212" s="216" t="s">
        <v>260</v>
      </c>
      <c r="G212" s="31"/>
      <c r="H212" s="31"/>
      <c r="I212" s="31"/>
      <c r="J212" s="31"/>
      <c r="K212" s="31"/>
      <c r="L212" s="35"/>
      <c r="M212" s="217"/>
      <c r="N212" s="218"/>
      <c r="O212" s="81"/>
      <c r="P212" s="81"/>
      <c r="Q212" s="81"/>
      <c r="R212" s="81"/>
      <c r="S212" s="81"/>
      <c r="T212" s="82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4" t="s">
        <v>132</v>
      </c>
      <c r="AU212" s="14" t="s">
        <v>79</v>
      </c>
    </row>
    <row r="213" s="12" customFormat="1" ht="22.8" customHeight="1">
      <c r="A213" s="12"/>
      <c r="B213" s="188"/>
      <c r="C213" s="189"/>
      <c r="D213" s="190" t="s">
        <v>69</v>
      </c>
      <c r="E213" s="201" t="s">
        <v>262</v>
      </c>
      <c r="F213" s="201" t="s">
        <v>263</v>
      </c>
      <c r="G213" s="189"/>
      <c r="H213" s="189"/>
      <c r="I213" s="189"/>
      <c r="J213" s="202">
        <f>BK213</f>
        <v>35900</v>
      </c>
      <c r="K213" s="189"/>
      <c r="L213" s="193"/>
      <c r="M213" s="194"/>
      <c r="N213" s="195"/>
      <c r="O213" s="195"/>
      <c r="P213" s="196">
        <f>SUM(P214:P215)</f>
        <v>0</v>
      </c>
      <c r="Q213" s="195"/>
      <c r="R213" s="196">
        <f>SUM(R214:R215)</f>
        <v>0</v>
      </c>
      <c r="S213" s="195"/>
      <c r="T213" s="197">
        <f>SUM(T214:T215)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8" t="s">
        <v>77</v>
      </c>
      <c r="AT213" s="199" t="s">
        <v>69</v>
      </c>
      <c r="AU213" s="199" t="s">
        <v>77</v>
      </c>
      <c r="AY213" s="198" t="s">
        <v>124</v>
      </c>
      <c r="BK213" s="200">
        <f>SUM(BK214:BK215)</f>
        <v>35900</v>
      </c>
    </row>
    <row r="214" s="2" customFormat="1" ht="55.5" customHeight="1">
      <c r="A214" s="29"/>
      <c r="B214" s="30"/>
      <c r="C214" s="203" t="s">
        <v>195</v>
      </c>
      <c r="D214" s="203" t="s">
        <v>127</v>
      </c>
      <c r="E214" s="204" t="s">
        <v>264</v>
      </c>
      <c r="F214" s="205" t="s">
        <v>265</v>
      </c>
      <c r="G214" s="206" t="s">
        <v>235</v>
      </c>
      <c r="H214" s="207">
        <v>100</v>
      </c>
      <c r="I214" s="208">
        <v>359</v>
      </c>
      <c r="J214" s="208">
        <f>ROUND(I214*H214,2)</f>
        <v>35900</v>
      </c>
      <c r="K214" s="205" t="s">
        <v>1</v>
      </c>
      <c r="L214" s="35"/>
      <c r="M214" s="209" t="s">
        <v>1</v>
      </c>
      <c r="N214" s="210" t="s">
        <v>35</v>
      </c>
      <c r="O214" s="211">
        <v>0</v>
      </c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13" t="s">
        <v>131</v>
      </c>
      <c r="AT214" s="213" t="s">
        <v>127</v>
      </c>
      <c r="AU214" s="213" t="s">
        <v>79</v>
      </c>
      <c r="AY214" s="14" t="s">
        <v>124</v>
      </c>
      <c r="BE214" s="214">
        <f>IF(N214="základní",J214,0)</f>
        <v>35900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4" t="s">
        <v>77</v>
      </c>
      <c r="BK214" s="214">
        <f>ROUND(I214*H214,2)</f>
        <v>35900</v>
      </c>
      <c r="BL214" s="14" t="s">
        <v>131</v>
      </c>
      <c r="BM214" s="213" t="s">
        <v>266</v>
      </c>
    </row>
    <row r="215" s="2" customFormat="1">
      <c r="A215" s="29"/>
      <c r="B215" s="30"/>
      <c r="C215" s="31"/>
      <c r="D215" s="215" t="s">
        <v>132</v>
      </c>
      <c r="E215" s="31"/>
      <c r="F215" s="216" t="s">
        <v>265</v>
      </c>
      <c r="G215" s="31"/>
      <c r="H215" s="31"/>
      <c r="I215" s="31"/>
      <c r="J215" s="31"/>
      <c r="K215" s="31"/>
      <c r="L215" s="35"/>
      <c r="M215" s="217"/>
      <c r="N215" s="218"/>
      <c r="O215" s="81"/>
      <c r="P215" s="81"/>
      <c r="Q215" s="81"/>
      <c r="R215" s="81"/>
      <c r="S215" s="81"/>
      <c r="T215" s="82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T215" s="14" t="s">
        <v>132</v>
      </c>
      <c r="AU215" s="14" t="s">
        <v>79</v>
      </c>
    </row>
    <row r="216" s="12" customFormat="1" ht="25.92" customHeight="1">
      <c r="A216" s="12"/>
      <c r="B216" s="188"/>
      <c r="C216" s="189"/>
      <c r="D216" s="190" t="s">
        <v>69</v>
      </c>
      <c r="E216" s="191" t="s">
        <v>267</v>
      </c>
      <c r="F216" s="191" t="s">
        <v>268</v>
      </c>
      <c r="G216" s="189"/>
      <c r="H216" s="189"/>
      <c r="I216" s="189"/>
      <c r="J216" s="192">
        <f>BK216</f>
        <v>22308780.120000001</v>
      </c>
      <c r="K216" s="189"/>
      <c r="L216" s="193"/>
      <c r="M216" s="194"/>
      <c r="N216" s="195"/>
      <c r="O216" s="195"/>
      <c r="P216" s="196">
        <f>P217+P234+P251+P282+P289+P296+P309+P324+P335+P354+P371+P390+P411+P420</f>
        <v>1899.8999999999999</v>
      </c>
      <c r="Q216" s="195"/>
      <c r="R216" s="196">
        <f>R217+R234+R251+R282+R289+R296+R309+R324+R335+R354+R371+R390+R411+R420</f>
        <v>0.96600000000000008</v>
      </c>
      <c r="S216" s="195"/>
      <c r="T216" s="197">
        <f>T217+T234+T251+T282+T289+T296+T309+T324+T335+T354+T371+T390+T411+T420</f>
        <v>64.655000000000001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8" t="s">
        <v>79</v>
      </c>
      <c r="AT216" s="199" t="s">
        <v>69</v>
      </c>
      <c r="AU216" s="199" t="s">
        <v>70</v>
      </c>
      <c r="AY216" s="198" t="s">
        <v>124</v>
      </c>
      <c r="BK216" s="200">
        <f>BK217+BK234+BK251+BK282+BK289+BK296+BK309+BK324+BK335+BK354+BK371+BK390+BK411+BK420</f>
        <v>22308780.120000001</v>
      </c>
    </row>
    <row r="217" s="12" customFormat="1" ht="22.8" customHeight="1">
      <c r="A217" s="12"/>
      <c r="B217" s="188"/>
      <c r="C217" s="189"/>
      <c r="D217" s="190" t="s">
        <v>69</v>
      </c>
      <c r="E217" s="201" t="s">
        <v>269</v>
      </c>
      <c r="F217" s="201" t="s">
        <v>270</v>
      </c>
      <c r="G217" s="189"/>
      <c r="H217" s="189"/>
      <c r="I217" s="189"/>
      <c r="J217" s="202">
        <f>BK217</f>
        <v>35015.119999999995</v>
      </c>
      <c r="K217" s="189"/>
      <c r="L217" s="193"/>
      <c r="M217" s="194"/>
      <c r="N217" s="195"/>
      <c r="O217" s="195"/>
      <c r="P217" s="196">
        <f>SUM(P218:P233)</f>
        <v>0</v>
      </c>
      <c r="Q217" s="195"/>
      <c r="R217" s="196">
        <f>SUM(R218:R233)</f>
        <v>0</v>
      </c>
      <c r="S217" s="195"/>
      <c r="T217" s="197">
        <f>SUM(T218:T233)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8" t="s">
        <v>79</v>
      </c>
      <c r="AT217" s="199" t="s">
        <v>69</v>
      </c>
      <c r="AU217" s="199" t="s">
        <v>77</v>
      </c>
      <c r="AY217" s="198" t="s">
        <v>124</v>
      </c>
      <c r="BK217" s="200">
        <f>SUM(BK218:BK233)</f>
        <v>35015.119999999995</v>
      </c>
    </row>
    <row r="218" s="2" customFormat="1" ht="24.15" customHeight="1">
      <c r="A218" s="29"/>
      <c r="B218" s="30"/>
      <c r="C218" s="203" t="s">
        <v>271</v>
      </c>
      <c r="D218" s="203" t="s">
        <v>127</v>
      </c>
      <c r="E218" s="204" t="s">
        <v>272</v>
      </c>
      <c r="F218" s="205" t="s">
        <v>273</v>
      </c>
      <c r="G218" s="206" t="s">
        <v>167</v>
      </c>
      <c r="H218" s="207">
        <v>22</v>
      </c>
      <c r="I218" s="208">
        <v>185</v>
      </c>
      <c r="J218" s="208">
        <f>ROUND(I218*H218,2)</f>
        <v>4070</v>
      </c>
      <c r="K218" s="205" t="s">
        <v>1</v>
      </c>
      <c r="L218" s="35"/>
      <c r="M218" s="209" t="s">
        <v>1</v>
      </c>
      <c r="N218" s="210" t="s">
        <v>35</v>
      </c>
      <c r="O218" s="211">
        <v>0</v>
      </c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13" t="s">
        <v>156</v>
      </c>
      <c r="AT218" s="213" t="s">
        <v>127</v>
      </c>
      <c r="AU218" s="213" t="s">
        <v>79</v>
      </c>
      <c r="AY218" s="14" t="s">
        <v>124</v>
      </c>
      <c r="BE218" s="214">
        <f>IF(N218="základní",J218,0)</f>
        <v>4070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4" t="s">
        <v>77</v>
      </c>
      <c r="BK218" s="214">
        <f>ROUND(I218*H218,2)</f>
        <v>4070</v>
      </c>
      <c r="BL218" s="14" t="s">
        <v>156</v>
      </c>
      <c r="BM218" s="213" t="s">
        <v>274</v>
      </c>
    </row>
    <row r="219" s="2" customFormat="1">
      <c r="A219" s="29"/>
      <c r="B219" s="30"/>
      <c r="C219" s="31"/>
      <c r="D219" s="215" t="s">
        <v>132</v>
      </c>
      <c r="E219" s="31"/>
      <c r="F219" s="216" t="s">
        <v>273</v>
      </c>
      <c r="G219" s="31"/>
      <c r="H219" s="31"/>
      <c r="I219" s="31"/>
      <c r="J219" s="31"/>
      <c r="K219" s="31"/>
      <c r="L219" s="35"/>
      <c r="M219" s="217"/>
      <c r="N219" s="218"/>
      <c r="O219" s="81"/>
      <c r="P219" s="81"/>
      <c r="Q219" s="81"/>
      <c r="R219" s="81"/>
      <c r="S219" s="81"/>
      <c r="T219" s="82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132</v>
      </c>
      <c r="AU219" s="14" t="s">
        <v>79</v>
      </c>
    </row>
    <row r="220" s="2" customFormat="1" ht="24.15" customHeight="1">
      <c r="A220" s="29"/>
      <c r="B220" s="30"/>
      <c r="C220" s="203" t="s">
        <v>199</v>
      </c>
      <c r="D220" s="203" t="s">
        <v>127</v>
      </c>
      <c r="E220" s="204" t="s">
        <v>275</v>
      </c>
      <c r="F220" s="205" t="s">
        <v>276</v>
      </c>
      <c r="G220" s="206" t="s">
        <v>130</v>
      </c>
      <c r="H220" s="207">
        <v>4</v>
      </c>
      <c r="I220" s="208">
        <v>166</v>
      </c>
      <c r="J220" s="208">
        <f>ROUND(I220*H220,2)</f>
        <v>664</v>
      </c>
      <c r="K220" s="205" t="s">
        <v>1</v>
      </c>
      <c r="L220" s="35"/>
      <c r="M220" s="209" t="s">
        <v>1</v>
      </c>
      <c r="N220" s="210" t="s">
        <v>35</v>
      </c>
      <c r="O220" s="211">
        <v>0</v>
      </c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13" t="s">
        <v>156</v>
      </c>
      <c r="AT220" s="213" t="s">
        <v>127</v>
      </c>
      <c r="AU220" s="213" t="s">
        <v>79</v>
      </c>
      <c r="AY220" s="14" t="s">
        <v>124</v>
      </c>
      <c r="BE220" s="214">
        <f>IF(N220="základní",J220,0)</f>
        <v>664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4" t="s">
        <v>77</v>
      </c>
      <c r="BK220" s="214">
        <f>ROUND(I220*H220,2)</f>
        <v>664</v>
      </c>
      <c r="BL220" s="14" t="s">
        <v>156</v>
      </c>
      <c r="BM220" s="213" t="s">
        <v>277</v>
      </c>
    </row>
    <row r="221" s="2" customFormat="1">
      <c r="A221" s="29"/>
      <c r="B221" s="30"/>
      <c r="C221" s="31"/>
      <c r="D221" s="215" t="s">
        <v>132</v>
      </c>
      <c r="E221" s="31"/>
      <c r="F221" s="216" t="s">
        <v>276</v>
      </c>
      <c r="G221" s="31"/>
      <c r="H221" s="31"/>
      <c r="I221" s="31"/>
      <c r="J221" s="31"/>
      <c r="K221" s="31"/>
      <c r="L221" s="35"/>
      <c r="M221" s="217"/>
      <c r="N221" s="218"/>
      <c r="O221" s="81"/>
      <c r="P221" s="81"/>
      <c r="Q221" s="81"/>
      <c r="R221" s="81"/>
      <c r="S221" s="81"/>
      <c r="T221" s="82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4" t="s">
        <v>132</v>
      </c>
      <c r="AU221" s="14" t="s">
        <v>79</v>
      </c>
    </row>
    <row r="222" s="2" customFormat="1" ht="24.15" customHeight="1">
      <c r="A222" s="29"/>
      <c r="B222" s="30"/>
      <c r="C222" s="203" t="s">
        <v>278</v>
      </c>
      <c r="D222" s="203" t="s">
        <v>127</v>
      </c>
      <c r="E222" s="204" t="s">
        <v>279</v>
      </c>
      <c r="F222" s="205" t="s">
        <v>280</v>
      </c>
      <c r="G222" s="206" t="s">
        <v>167</v>
      </c>
      <c r="H222" s="207">
        <v>20</v>
      </c>
      <c r="I222" s="208">
        <v>737</v>
      </c>
      <c r="J222" s="208">
        <f>ROUND(I222*H222,2)</f>
        <v>14740</v>
      </c>
      <c r="K222" s="205" t="s">
        <v>1</v>
      </c>
      <c r="L222" s="35"/>
      <c r="M222" s="209" t="s">
        <v>1</v>
      </c>
      <c r="N222" s="210" t="s">
        <v>35</v>
      </c>
      <c r="O222" s="211">
        <v>0</v>
      </c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13" t="s">
        <v>156</v>
      </c>
      <c r="AT222" s="213" t="s">
        <v>127</v>
      </c>
      <c r="AU222" s="213" t="s">
        <v>79</v>
      </c>
      <c r="AY222" s="14" t="s">
        <v>124</v>
      </c>
      <c r="BE222" s="214">
        <f>IF(N222="základní",J222,0)</f>
        <v>14740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4" t="s">
        <v>77</v>
      </c>
      <c r="BK222" s="214">
        <f>ROUND(I222*H222,2)</f>
        <v>14740</v>
      </c>
      <c r="BL222" s="14" t="s">
        <v>156</v>
      </c>
      <c r="BM222" s="213" t="s">
        <v>281</v>
      </c>
    </row>
    <row r="223" s="2" customFormat="1">
      <c r="A223" s="29"/>
      <c r="B223" s="30"/>
      <c r="C223" s="31"/>
      <c r="D223" s="215" t="s">
        <v>132</v>
      </c>
      <c r="E223" s="31"/>
      <c r="F223" s="216" t="s">
        <v>280</v>
      </c>
      <c r="G223" s="31"/>
      <c r="H223" s="31"/>
      <c r="I223" s="31"/>
      <c r="J223" s="31"/>
      <c r="K223" s="31"/>
      <c r="L223" s="35"/>
      <c r="M223" s="217"/>
      <c r="N223" s="218"/>
      <c r="O223" s="81"/>
      <c r="P223" s="81"/>
      <c r="Q223" s="81"/>
      <c r="R223" s="81"/>
      <c r="S223" s="81"/>
      <c r="T223" s="82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132</v>
      </c>
      <c r="AU223" s="14" t="s">
        <v>79</v>
      </c>
    </row>
    <row r="224" s="2" customFormat="1" ht="24.15" customHeight="1">
      <c r="A224" s="29"/>
      <c r="B224" s="30"/>
      <c r="C224" s="203" t="s">
        <v>202</v>
      </c>
      <c r="D224" s="203" t="s">
        <v>127</v>
      </c>
      <c r="E224" s="204" t="s">
        <v>282</v>
      </c>
      <c r="F224" s="205" t="s">
        <v>283</v>
      </c>
      <c r="G224" s="206" t="s">
        <v>167</v>
      </c>
      <c r="H224" s="207">
        <v>1.6000000000000001</v>
      </c>
      <c r="I224" s="208">
        <v>802</v>
      </c>
      <c r="J224" s="208">
        <f>ROUND(I224*H224,2)</f>
        <v>1283.2000000000001</v>
      </c>
      <c r="K224" s="205" t="s">
        <v>1</v>
      </c>
      <c r="L224" s="35"/>
      <c r="M224" s="209" t="s">
        <v>1</v>
      </c>
      <c r="N224" s="210" t="s">
        <v>35</v>
      </c>
      <c r="O224" s="211">
        <v>0</v>
      </c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13" t="s">
        <v>156</v>
      </c>
      <c r="AT224" s="213" t="s">
        <v>127</v>
      </c>
      <c r="AU224" s="213" t="s">
        <v>79</v>
      </c>
      <c r="AY224" s="14" t="s">
        <v>124</v>
      </c>
      <c r="BE224" s="214">
        <f>IF(N224="základní",J224,0)</f>
        <v>1283.2000000000001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4" t="s">
        <v>77</v>
      </c>
      <c r="BK224" s="214">
        <f>ROUND(I224*H224,2)</f>
        <v>1283.2000000000001</v>
      </c>
      <c r="BL224" s="14" t="s">
        <v>156</v>
      </c>
      <c r="BM224" s="213" t="s">
        <v>284</v>
      </c>
    </row>
    <row r="225" s="2" customFormat="1">
      <c r="A225" s="29"/>
      <c r="B225" s="30"/>
      <c r="C225" s="31"/>
      <c r="D225" s="215" t="s">
        <v>132</v>
      </c>
      <c r="E225" s="31"/>
      <c r="F225" s="216" t="s">
        <v>283</v>
      </c>
      <c r="G225" s="31"/>
      <c r="H225" s="31"/>
      <c r="I225" s="31"/>
      <c r="J225" s="31"/>
      <c r="K225" s="31"/>
      <c r="L225" s="35"/>
      <c r="M225" s="217"/>
      <c r="N225" s="218"/>
      <c r="O225" s="81"/>
      <c r="P225" s="81"/>
      <c r="Q225" s="81"/>
      <c r="R225" s="81"/>
      <c r="S225" s="81"/>
      <c r="T225" s="82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132</v>
      </c>
      <c r="AU225" s="14" t="s">
        <v>79</v>
      </c>
    </row>
    <row r="226" s="2" customFormat="1" ht="24.15" customHeight="1">
      <c r="A226" s="29"/>
      <c r="B226" s="30"/>
      <c r="C226" s="203" t="s">
        <v>285</v>
      </c>
      <c r="D226" s="203" t="s">
        <v>127</v>
      </c>
      <c r="E226" s="204" t="s">
        <v>286</v>
      </c>
      <c r="F226" s="205" t="s">
        <v>287</v>
      </c>
      <c r="G226" s="206" t="s">
        <v>167</v>
      </c>
      <c r="H226" s="207">
        <v>20.399999999999999</v>
      </c>
      <c r="I226" s="208">
        <v>531</v>
      </c>
      <c r="J226" s="208">
        <f>ROUND(I226*H226,2)</f>
        <v>10832.4</v>
      </c>
      <c r="K226" s="205" t="s">
        <v>1</v>
      </c>
      <c r="L226" s="35"/>
      <c r="M226" s="209" t="s">
        <v>1</v>
      </c>
      <c r="N226" s="210" t="s">
        <v>35</v>
      </c>
      <c r="O226" s="211">
        <v>0</v>
      </c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13" t="s">
        <v>156</v>
      </c>
      <c r="AT226" s="213" t="s">
        <v>127</v>
      </c>
      <c r="AU226" s="213" t="s">
        <v>79</v>
      </c>
      <c r="AY226" s="14" t="s">
        <v>124</v>
      </c>
      <c r="BE226" s="214">
        <f>IF(N226="základní",J226,0)</f>
        <v>10832.4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4" t="s">
        <v>77</v>
      </c>
      <c r="BK226" s="214">
        <f>ROUND(I226*H226,2)</f>
        <v>10832.4</v>
      </c>
      <c r="BL226" s="14" t="s">
        <v>156</v>
      </c>
      <c r="BM226" s="213" t="s">
        <v>288</v>
      </c>
    </row>
    <row r="227" s="2" customFormat="1">
      <c r="A227" s="29"/>
      <c r="B227" s="30"/>
      <c r="C227" s="31"/>
      <c r="D227" s="215" t="s">
        <v>132</v>
      </c>
      <c r="E227" s="31"/>
      <c r="F227" s="216" t="s">
        <v>287</v>
      </c>
      <c r="G227" s="31"/>
      <c r="H227" s="31"/>
      <c r="I227" s="31"/>
      <c r="J227" s="31"/>
      <c r="K227" s="31"/>
      <c r="L227" s="35"/>
      <c r="M227" s="217"/>
      <c r="N227" s="218"/>
      <c r="O227" s="81"/>
      <c r="P227" s="81"/>
      <c r="Q227" s="81"/>
      <c r="R227" s="81"/>
      <c r="S227" s="81"/>
      <c r="T227" s="82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4" t="s">
        <v>132</v>
      </c>
      <c r="AU227" s="14" t="s">
        <v>79</v>
      </c>
    </row>
    <row r="228" s="2" customFormat="1" ht="21.75" customHeight="1">
      <c r="A228" s="29"/>
      <c r="B228" s="30"/>
      <c r="C228" s="203" t="s">
        <v>205</v>
      </c>
      <c r="D228" s="203" t="s">
        <v>127</v>
      </c>
      <c r="E228" s="204" t="s">
        <v>289</v>
      </c>
      <c r="F228" s="205" t="s">
        <v>290</v>
      </c>
      <c r="G228" s="206" t="s">
        <v>130</v>
      </c>
      <c r="H228" s="207">
        <v>2</v>
      </c>
      <c r="I228" s="208">
        <v>1120</v>
      </c>
      <c r="J228" s="208">
        <f>ROUND(I228*H228,2)</f>
        <v>2240</v>
      </c>
      <c r="K228" s="205" t="s">
        <v>1</v>
      </c>
      <c r="L228" s="35"/>
      <c r="M228" s="209" t="s">
        <v>1</v>
      </c>
      <c r="N228" s="210" t="s">
        <v>35</v>
      </c>
      <c r="O228" s="211">
        <v>0</v>
      </c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13" t="s">
        <v>156</v>
      </c>
      <c r="AT228" s="213" t="s">
        <v>127</v>
      </c>
      <c r="AU228" s="213" t="s">
        <v>79</v>
      </c>
      <c r="AY228" s="14" t="s">
        <v>124</v>
      </c>
      <c r="BE228" s="214">
        <f>IF(N228="základní",J228,0)</f>
        <v>2240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4" t="s">
        <v>77</v>
      </c>
      <c r="BK228" s="214">
        <f>ROUND(I228*H228,2)</f>
        <v>2240</v>
      </c>
      <c r="BL228" s="14" t="s">
        <v>156</v>
      </c>
      <c r="BM228" s="213" t="s">
        <v>291</v>
      </c>
    </row>
    <row r="229" s="2" customFormat="1">
      <c r="A229" s="29"/>
      <c r="B229" s="30"/>
      <c r="C229" s="31"/>
      <c r="D229" s="215" t="s">
        <v>132</v>
      </c>
      <c r="E229" s="31"/>
      <c r="F229" s="216" t="s">
        <v>290</v>
      </c>
      <c r="G229" s="31"/>
      <c r="H229" s="31"/>
      <c r="I229" s="31"/>
      <c r="J229" s="31"/>
      <c r="K229" s="31"/>
      <c r="L229" s="35"/>
      <c r="M229" s="217"/>
      <c r="N229" s="218"/>
      <c r="O229" s="81"/>
      <c r="P229" s="81"/>
      <c r="Q229" s="81"/>
      <c r="R229" s="81"/>
      <c r="S229" s="81"/>
      <c r="T229" s="82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132</v>
      </c>
      <c r="AU229" s="14" t="s">
        <v>79</v>
      </c>
    </row>
    <row r="230" s="2" customFormat="1" ht="24.15" customHeight="1">
      <c r="A230" s="29"/>
      <c r="B230" s="30"/>
      <c r="C230" s="203" t="s">
        <v>292</v>
      </c>
      <c r="D230" s="203" t="s">
        <v>127</v>
      </c>
      <c r="E230" s="204" t="s">
        <v>293</v>
      </c>
      <c r="F230" s="205" t="s">
        <v>294</v>
      </c>
      <c r="G230" s="206" t="s">
        <v>167</v>
      </c>
      <c r="H230" s="207">
        <v>42</v>
      </c>
      <c r="I230" s="208">
        <v>27.600000000000001</v>
      </c>
      <c r="J230" s="208">
        <f>ROUND(I230*H230,2)</f>
        <v>1159.2000000000001</v>
      </c>
      <c r="K230" s="205" t="s">
        <v>1</v>
      </c>
      <c r="L230" s="35"/>
      <c r="M230" s="209" t="s">
        <v>1</v>
      </c>
      <c r="N230" s="210" t="s">
        <v>35</v>
      </c>
      <c r="O230" s="211">
        <v>0</v>
      </c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13" t="s">
        <v>156</v>
      </c>
      <c r="AT230" s="213" t="s">
        <v>127</v>
      </c>
      <c r="AU230" s="213" t="s">
        <v>79</v>
      </c>
      <c r="AY230" s="14" t="s">
        <v>124</v>
      </c>
      <c r="BE230" s="214">
        <f>IF(N230="základní",J230,0)</f>
        <v>1159.2000000000001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4" t="s">
        <v>77</v>
      </c>
      <c r="BK230" s="214">
        <f>ROUND(I230*H230,2)</f>
        <v>1159.2000000000001</v>
      </c>
      <c r="BL230" s="14" t="s">
        <v>156</v>
      </c>
      <c r="BM230" s="213" t="s">
        <v>295</v>
      </c>
    </row>
    <row r="231" s="2" customFormat="1">
      <c r="A231" s="29"/>
      <c r="B231" s="30"/>
      <c r="C231" s="31"/>
      <c r="D231" s="215" t="s">
        <v>132</v>
      </c>
      <c r="E231" s="31"/>
      <c r="F231" s="216" t="s">
        <v>294</v>
      </c>
      <c r="G231" s="31"/>
      <c r="H231" s="31"/>
      <c r="I231" s="31"/>
      <c r="J231" s="31"/>
      <c r="K231" s="31"/>
      <c r="L231" s="35"/>
      <c r="M231" s="217"/>
      <c r="N231" s="218"/>
      <c r="O231" s="81"/>
      <c r="P231" s="81"/>
      <c r="Q231" s="81"/>
      <c r="R231" s="81"/>
      <c r="S231" s="81"/>
      <c r="T231" s="82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132</v>
      </c>
      <c r="AU231" s="14" t="s">
        <v>79</v>
      </c>
    </row>
    <row r="232" s="2" customFormat="1" ht="44.25" customHeight="1">
      <c r="A232" s="29"/>
      <c r="B232" s="30"/>
      <c r="C232" s="203" t="s">
        <v>208</v>
      </c>
      <c r="D232" s="203" t="s">
        <v>127</v>
      </c>
      <c r="E232" s="204" t="s">
        <v>296</v>
      </c>
      <c r="F232" s="205" t="s">
        <v>297</v>
      </c>
      <c r="G232" s="206" t="s">
        <v>235</v>
      </c>
      <c r="H232" s="207">
        <v>0.034000000000000002</v>
      </c>
      <c r="I232" s="208">
        <v>774</v>
      </c>
      <c r="J232" s="208">
        <f>ROUND(I232*H232,2)</f>
        <v>26.32</v>
      </c>
      <c r="K232" s="205" t="s">
        <v>1</v>
      </c>
      <c r="L232" s="35"/>
      <c r="M232" s="209" t="s">
        <v>1</v>
      </c>
      <c r="N232" s="210" t="s">
        <v>35</v>
      </c>
      <c r="O232" s="211">
        <v>0</v>
      </c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13" t="s">
        <v>156</v>
      </c>
      <c r="AT232" s="213" t="s">
        <v>127</v>
      </c>
      <c r="AU232" s="213" t="s">
        <v>79</v>
      </c>
      <c r="AY232" s="14" t="s">
        <v>124</v>
      </c>
      <c r="BE232" s="214">
        <f>IF(N232="základní",J232,0)</f>
        <v>26.32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4" t="s">
        <v>77</v>
      </c>
      <c r="BK232" s="214">
        <f>ROUND(I232*H232,2)</f>
        <v>26.32</v>
      </c>
      <c r="BL232" s="14" t="s">
        <v>156</v>
      </c>
      <c r="BM232" s="213" t="s">
        <v>298</v>
      </c>
    </row>
    <row r="233" s="2" customFormat="1">
      <c r="A233" s="29"/>
      <c r="B233" s="30"/>
      <c r="C233" s="31"/>
      <c r="D233" s="215" t="s">
        <v>132</v>
      </c>
      <c r="E233" s="31"/>
      <c r="F233" s="216" t="s">
        <v>297</v>
      </c>
      <c r="G233" s="31"/>
      <c r="H233" s="31"/>
      <c r="I233" s="31"/>
      <c r="J233" s="31"/>
      <c r="K233" s="31"/>
      <c r="L233" s="35"/>
      <c r="M233" s="217"/>
      <c r="N233" s="218"/>
      <c r="O233" s="81"/>
      <c r="P233" s="81"/>
      <c r="Q233" s="81"/>
      <c r="R233" s="81"/>
      <c r="S233" s="81"/>
      <c r="T233" s="82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132</v>
      </c>
      <c r="AU233" s="14" t="s">
        <v>79</v>
      </c>
    </row>
    <row r="234" s="12" customFormat="1" ht="22.8" customHeight="1">
      <c r="A234" s="12"/>
      <c r="B234" s="188"/>
      <c r="C234" s="189"/>
      <c r="D234" s="190" t="s">
        <v>69</v>
      </c>
      <c r="E234" s="201" t="s">
        <v>299</v>
      </c>
      <c r="F234" s="201" t="s">
        <v>300</v>
      </c>
      <c r="G234" s="189"/>
      <c r="H234" s="189"/>
      <c r="I234" s="189"/>
      <c r="J234" s="202">
        <f>BK234</f>
        <v>281474</v>
      </c>
      <c r="K234" s="189"/>
      <c r="L234" s="193"/>
      <c r="M234" s="194"/>
      <c r="N234" s="195"/>
      <c r="O234" s="195"/>
      <c r="P234" s="196">
        <f>SUM(P235:P250)</f>
        <v>0</v>
      </c>
      <c r="Q234" s="195"/>
      <c r="R234" s="196">
        <f>SUM(R235:R250)</f>
        <v>0</v>
      </c>
      <c r="S234" s="195"/>
      <c r="T234" s="197">
        <f>SUM(T235:T250)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8" t="s">
        <v>79</v>
      </c>
      <c r="AT234" s="199" t="s">
        <v>69</v>
      </c>
      <c r="AU234" s="199" t="s">
        <v>77</v>
      </c>
      <c r="AY234" s="198" t="s">
        <v>124</v>
      </c>
      <c r="BK234" s="200">
        <f>SUM(BK235:BK250)</f>
        <v>281474</v>
      </c>
    </row>
    <row r="235" s="2" customFormat="1" ht="33" customHeight="1">
      <c r="A235" s="29"/>
      <c r="B235" s="30"/>
      <c r="C235" s="203" t="s">
        <v>301</v>
      </c>
      <c r="D235" s="203" t="s">
        <v>127</v>
      </c>
      <c r="E235" s="204" t="s">
        <v>302</v>
      </c>
      <c r="F235" s="205" t="s">
        <v>303</v>
      </c>
      <c r="G235" s="206" t="s">
        <v>167</v>
      </c>
      <c r="H235" s="207">
        <v>200</v>
      </c>
      <c r="I235" s="208">
        <v>364</v>
      </c>
      <c r="J235" s="208">
        <f>ROUND(I235*H235,2)</f>
        <v>72800</v>
      </c>
      <c r="K235" s="205" t="s">
        <v>1</v>
      </c>
      <c r="L235" s="35"/>
      <c r="M235" s="209" t="s">
        <v>1</v>
      </c>
      <c r="N235" s="210" t="s">
        <v>35</v>
      </c>
      <c r="O235" s="211">
        <v>0</v>
      </c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13" t="s">
        <v>156</v>
      </c>
      <c r="AT235" s="213" t="s">
        <v>127</v>
      </c>
      <c r="AU235" s="213" t="s">
        <v>79</v>
      </c>
      <c r="AY235" s="14" t="s">
        <v>124</v>
      </c>
      <c r="BE235" s="214">
        <f>IF(N235="základní",J235,0)</f>
        <v>72800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4" t="s">
        <v>77</v>
      </c>
      <c r="BK235" s="214">
        <f>ROUND(I235*H235,2)</f>
        <v>72800</v>
      </c>
      <c r="BL235" s="14" t="s">
        <v>156</v>
      </c>
      <c r="BM235" s="213" t="s">
        <v>304</v>
      </c>
    </row>
    <row r="236" s="2" customFormat="1">
      <c r="A236" s="29"/>
      <c r="B236" s="30"/>
      <c r="C236" s="31"/>
      <c r="D236" s="215" t="s">
        <v>132</v>
      </c>
      <c r="E236" s="31"/>
      <c r="F236" s="216" t="s">
        <v>303</v>
      </c>
      <c r="G236" s="31"/>
      <c r="H236" s="31"/>
      <c r="I236" s="31"/>
      <c r="J236" s="31"/>
      <c r="K236" s="31"/>
      <c r="L236" s="35"/>
      <c r="M236" s="217"/>
      <c r="N236" s="218"/>
      <c r="O236" s="81"/>
      <c r="P236" s="81"/>
      <c r="Q236" s="81"/>
      <c r="R236" s="81"/>
      <c r="S236" s="81"/>
      <c r="T236" s="82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132</v>
      </c>
      <c r="AU236" s="14" t="s">
        <v>79</v>
      </c>
    </row>
    <row r="237" s="2" customFormat="1" ht="55.5" customHeight="1">
      <c r="A237" s="29"/>
      <c r="B237" s="30"/>
      <c r="C237" s="203" t="s">
        <v>212</v>
      </c>
      <c r="D237" s="203" t="s">
        <v>127</v>
      </c>
      <c r="E237" s="204" t="s">
        <v>305</v>
      </c>
      <c r="F237" s="205" t="s">
        <v>306</v>
      </c>
      <c r="G237" s="206" t="s">
        <v>167</v>
      </c>
      <c r="H237" s="207">
        <v>200</v>
      </c>
      <c r="I237" s="208">
        <v>69.099999999999994</v>
      </c>
      <c r="J237" s="208">
        <f>ROUND(I237*H237,2)</f>
        <v>13820</v>
      </c>
      <c r="K237" s="205" t="s">
        <v>1</v>
      </c>
      <c r="L237" s="35"/>
      <c r="M237" s="209" t="s">
        <v>1</v>
      </c>
      <c r="N237" s="210" t="s">
        <v>35</v>
      </c>
      <c r="O237" s="211">
        <v>0</v>
      </c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213" t="s">
        <v>156</v>
      </c>
      <c r="AT237" s="213" t="s">
        <v>127</v>
      </c>
      <c r="AU237" s="213" t="s">
        <v>79</v>
      </c>
      <c r="AY237" s="14" t="s">
        <v>124</v>
      </c>
      <c r="BE237" s="214">
        <f>IF(N237="základní",J237,0)</f>
        <v>13820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4" t="s">
        <v>77</v>
      </c>
      <c r="BK237" s="214">
        <f>ROUND(I237*H237,2)</f>
        <v>13820</v>
      </c>
      <c r="BL237" s="14" t="s">
        <v>156</v>
      </c>
      <c r="BM237" s="213" t="s">
        <v>307</v>
      </c>
    </row>
    <row r="238" s="2" customFormat="1">
      <c r="A238" s="29"/>
      <c r="B238" s="30"/>
      <c r="C238" s="31"/>
      <c r="D238" s="215" t="s">
        <v>132</v>
      </c>
      <c r="E238" s="31"/>
      <c r="F238" s="216" t="s">
        <v>306</v>
      </c>
      <c r="G238" s="31"/>
      <c r="H238" s="31"/>
      <c r="I238" s="31"/>
      <c r="J238" s="31"/>
      <c r="K238" s="31"/>
      <c r="L238" s="35"/>
      <c r="M238" s="217"/>
      <c r="N238" s="218"/>
      <c r="O238" s="81"/>
      <c r="P238" s="81"/>
      <c r="Q238" s="81"/>
      <c r="R238" s="81"/>
      <c r="S238" s="81"/>
      <c r="T238" s="82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132</v>
      </c>
      <c r="AU238" s="14" t="s">
        <v>79</v>
      </c>
    </row>
    <row r="239" s="2" customFormat="1" ht="24.15" customHeight="1">
      <c r="A239" s="29"/>
      <c r="B239" s="30"/>
      <c r="C239" s="203" t="s">
        <v>308</v>
      </c>
      <c r="D239" s="203" t="s">
        <v>127</v>
      </c>
      <c r="E239" s="204" t="s">
        <v>309</v>
      </c>
      <c r="F239" s="205" t="s">
        <v>310</v>
      </c>
      <c r="G239" s="206" t="s">
        <v>130</v>
      </c>
      <c r="H239" s="207">
        <v>26</v>
      </c>
      <c r="I239" s="208">
        <v>269</v>
      </c>
      <c r="J239" s="208">
        <f>ROUND(I239*H239,2)</f>
        <v>6994</v>
      </c>
      <c r="K239" s="205" t="s">
        <v>1</v>
      </c>
      <c r="L239" s="35"/>
      <c r="M239" s="209" t="s">
        <v>1</v>
      </c>
      <c r="N239" s="210" t="s">
        <v>35</v>
      </c>
      <c r="O239" s="211">
        <v>0</v>
      </c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13" t="s">
        <v>156</v>
      </c>
      <c r="AT239" s="213" t="s">
        <v>127</v>
      </c>
      <c r="AU239" s="213" t="s">
        <v>79</v>
      </c>
      <c r="AY239" s="14" t="s">
        <v>124</v>
      </c>
      <c r="BE239" s="214">
        <f>IF(N239="základní",J239,0)</f>
        <v>6994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4" t="s">
        <v>77</v>
      </c>
      <c r="BK239" s="214">
        <f>ROUND(I239*H239,2)</f>
        <v>6994</v>
      </c>
      <c r="BL239" s="14" t="s">
        <v>156</v>
      </c>
      <c r="BM239" s="213" t="s">
        <v>311</v>
      </c>
    </row>
    <row r="240" s="2" customFormat="1">
      <c r="A240" s="29"/>
      <c r="B240" s="30"/>
      <c r="C240" s="31"/>
      <c r="D240" s="215" t="s">
        <v>132</v>
      </c>
      <c r="E240" s="31"/>
      <c r="F240" s="216" t="s">
        <v>310</v>
      </c>
      <c r="G240" s="31"/>
      <c r="H240" s="31"/>
      <c r="I240" s="31"/>
      <c r="J240" s="31"/>
      <c r="K240" s="31"/>
      <c r="L240" s="35"/>
      <c r="M240" s="217"/>
      <c r="N240" s="218"/>
      <c r="O240" s="81"/>
      <c r="P240" s="81"/>
      <c r="Q240" s="81"/>
      <c r="R240" s="81"/>
      <c r="S240" s="81"/>
      <c r="T240" s="82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132</v>
      </c>
      <c r="AU240" s="14" t="s">
        <v>79</v>
      </c>
    </row>
    <row r="241" s="2" customFormat="1" ht="33" customHeight="1">
      <c r="A241" s="29"/>
      <c r="B241" s="30"/>
      <c r="C241" s="203" t="s">
        <v>215</v>
      </c>
      <c r="D241" s="203" t="s">
        <v>127</v>
      </c>
      <c r="E241" s="204" t="s">
        <v>312</v>
      </c>
      <c r="F241" s="205" t="s">
        <v>313</v>
      </c>
      <c r="G241" s="206" t="s">
        <v>130</v>
      </c>
      <c r="H241" s="207">
        <v>30</v>
      </c>
      <c r="I241" s="208">
        <v>510</v>
      </c>
      <c r="J241" s="208">
        <f>ROUND(I241*H241,2)</f>
        <v>15300</v>
      </c>
      <c r="K241" s="205" t="s">
        <v>1</v>
      </c>
      <c r="L241" s="35"/>
      <c r="M241" s="209" t="s">
        <v>1</v>
      </c>
      <c r="N241" s="210" t="s">
        <v>35</v>
      </c>
      <c r="O241" s="211">
        <v>0</v>
      </c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13" t="s">
        <v>156</v>
      </c>
      <c r="AT241" s="213" t="s">
        <v>127</v>
      </c>
      <c r="AU241" s="213" t="s">
        <v>79</v>
      </c>
      <c r="AY241" s="14" t="s">
        <v>124</v>
      </c>
      <c r="BE241" s="214">
        <f>IF(N241="základní",J241,0)</f>
        <v>15300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4" t="s">
        <v>77</v>
      </c>
      <c r="BK241" s="214">
        <f>ROUND(I241*H241,2)</f>
        <v>15300</v>
      </c>
      <c r="BL241" s="14" t="s">
        <v>156</v>
      </c>
      <c r="BM241" s="213" t="s">
        <v>314</v>
      </c>
    </row>
    <row r="242" s="2" customFormat="1">
      <c r="A242" s="29"/>
      <c r="B242" s="30"/>
      <c r="C242" s="31"/>
      <c r="D242" s="215" t="s">
        <v>132</v>
      </c>
      <c r="E242" s="31"/>
      <c r="F242" s="216" t="s">
        <v>313</v>
      </c>
      <c r="G242" s="31"/>
      <c r="H242" s="31"/>
      <c r="I242" s="31"/>
      <c r="J242" s="31"/>
      <c r="K242" s="31"/>
      <c r="L242" s="35"/>
      <c r="M242" s="217"/>
      <c r="N242" s="218"/>
      <c r="O242" s="81"/>
      <c r="P242" s="81"/>
      <c r="Q242" s="81"/>
      <c r="R242" s="81"/>
      <c r="S242" s="81"/>
      <c r="T242" s="82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132</v>
      </c>
      <c r="AU242" s="14" t="s">
        <v>79</v>
      </c>
    </row>
    <row r="243" s="2" customFormat="1" ht="24.15" customHeight="1">
      <c r="A243" s="29"/>
      <c r="B243" s="30"/>
      <c r="C243" s="203" t="s">
        <v>315</v>
      </c>
      <c r="D243" s="203" t="s">
        <v>127</v>
      </c>
      <c r="E243" s="204" t="s">
        <v>316</v>
      </c>
      <c r="F243" s="205" t="s">
        <v>317</v>
      </c>
      <c r="G243" s="206" t="s">
        <v>130</v>
      </c>
      <c r="H243" s="207">
        <v>30</v>
      </c>
      <c r="I243" s="208">
        <v>310</v>
      </c>
      <c r="J243" s="208">
        <f>ROUND(I243*H243,2)</f>
        <v>9300</v>
      </c>
      <c r="K243" s="205" t="s">
        <v>1</v>
      </c>
      <c r="L243" s="35"/>
      <c r="M243" s="209" t="s">
        <v>1</v>
      </c>
      <c r="N243" s="210" t="s">
        <v>35</v>
      </c>
      <c r="O243" s="211">
        <v>0</v>
      </c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213" t="s">
        <v>156</v>
      </c>
      <c r="AT243" s="213" t="s">
        <v>127</v>
      </c>
      <c r="AU243" s="213" t="s">
        <v>79</v>
      </c>
      <c r="AY243" s="14" t="s">
        <v>124</v>
      </c>
      <c r="BE243" s="214">
        <f>IF(N243="základní",J243,0)</f>
        <v>9300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4" t="s">
        <v>77</v>
      </c>
      <c r="BK243" s="214">
        <f>ROUND(I243*H243,2)</f>
        <v>9300</v>
      </c>
      <c r="BL243" s="14" t="s">
        <v>156</v>
      </c>
      <c r="BM243" s="213" t="s">
        <v>318</v>
      </c>
    </row>
    <row r="244" s="2" customFormat="1">
      <c r="A244" s="29"/>
      <c r="B244" s="30"/>
      <c r="C244" s="31"/>
      <c r="D244" s="215" t="s">
        <v>132</v>
      </c>
      <c r="E244" s="31"/>
      <c r="F244" s="216" t="s">
        <v>317</v>
      </c>
      <c r="G244" s="31"/>
      <c r="H244" s="31"/>
      <c r="I244" s="31"/>
      <c r="J244" s="31"/>
      <c r="K244" s="31"/>
      <c r="L244" s="35"/>
      <c r="M244" s="217"/>
      <c r="N244" s="218"/>
      <c r="O244" s="81"/>
      <c r="P244" s="81"/>
      <c r="Q244" s="81"/>
      <c r="R244" s="81"/>
      <c r="S244" s="81"/>
      <c r="T244" s="82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132</v>
      </c>
      <c r="AU244" s="14" t="s">
        <v>79</v>
      </c>
    </row>
    <row r="245" s="2" customFormat="1" ht="37.8" customHeight="1">
      <c r="A245" s="29"/>
      <c r="B245" s="30"/>
      <c r="C245" s="203" t="s">
        <v>219</v>
      </c>
      <c r="D245" s="203" t="s">
        <v>127</v>
      </c>
      <c r="E245" s="204" t="s">
        <v>319</v>
      </c>
      <c r="F245" s="205" t="s">
        <v>320</v>
      </c>
      <c r="G245" s="206" t="s">
        <v>167</v>
      </c>
      <c r="H245" s="207">
        <v>1800</v>
      </c>
      <c r="I245" s="208">
        <v>58.899999999999999</v>
      </c>
      <c r="J245" s="208">
        <f>ROUND(I245*H245,2)</f>
        <v>106020</v>
      </c>
      <c r="K245" s="205" t="s">
        <v>1</v>
      </c>
      <c r="L245" s="35"/>
      <c r="M245" s="209" t="s">
        <v>1</v>
      </c>
      <c r="N245" s="210" t="s">
        <v>35</v>
      </c>
      <c r="O245" s="211">
        <v>0</v>
      </c>
      <c r="P245" s="211">
        <f>O245*H245</f>
        <v>0</v>
      </c>
      <c r="Q245" s="211">
        <v>0</v>
      </c>
      <c r="R245" s="211">
        <f>Q245*H245</f>
        <v>0</v>
      </c>
      <c r="S245" s="211">
        <v>0</v>
      </c>
      <c r="T245" s="212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13" t="s">
        <v>156</v>
      </c>
      <c r="AT245" s="213" t="s">
        <v>127</v>
      </c>
      <c r="AU245" s="213" t="s">
        <v>79</v>
      </c>
      <c r="AY245" s="14" t="s">
        <v>124</v>
      </c>
      <c r="BE245" s="214">
        <f>IF(N245="základní",J245,0)</f>
        <v>106020</v>
      </c>
      <c r="BF245" s="214">
        <f>IF(N245="snížená",J245,0)</f>
        <v>0</v>
      </c>
      <c r="BG245" s="214">
        <f>IF(N245="zákl. přenesená",J245,0)</f>
        <v>0</v>
      </c>
      <c r="BH245" s="214">
        <f>IF(N245="sníž. přenesená",J245,0)</f>
        <v>0</v>
      </c>
      <c r="BI245" s="214">
        <f>IF(N245="nulová",J245,0)</f>
        <v>0</v>
      </c>
      <c r="BJ245" s="14" t="s">
        <v>77</v>
      </c>
      <c r="BK245" s="214">
        <f>ROUND(I245*H245,2)</f>
        <v>106020</v>
      </c>
      <c r="BL245" s="14" t="s">
        <v>156</v>
      </c>
      <c r="BM245" s="213" t="s">
        <v>321</v>
      </c>
    </row>
    <row r="246" s="2" customFormat="1">
      <c r="A246" s="29"/>
      <c r="B246" s="30"/>
      <c r="C246" s="31"/>
      <c r="D246" s="215" t="s">
        <v>132</v>
      </c>
      <c r="E246" s="31"/>
      <c r="F246" s="216" t="s">
        <v>320</v>
      </c>
      <c r="G246" s="31"/>
      <c r="H246" s="31"/>
      <c r="I246" s="31"/>
      <c r="J246" s="31"/>
      <c r="K246" s="31"/>
      <c r="L246" s="35"/>
      <c r="M246" s="217"/>
      <c r="N246" s="218"/>
      <c r="O246" s="81"/>
      <c r="P246" s="81"/>
      <c r="Q246" s="81"/>
      <c r="R246" s="81"/>
      <c r="S246" s="81"/>
      <c r="T246" s="82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132</v>
      </c>
      <c r="AU246" s="14" t="s">
        <v>79</v>
      </c>
    </row>
    <row r="247" s="2" customFormat="1" ht="33" customHeight="1">
      <c r="A247" s="29"/>
      <c r="B247" s="30"/>
      <c r="C247" s="203" t="s">
        <v>322</v>
      </c>
      <c r="D247" s="203" t="s">
        <v>127</v>
      </c>
      <c r="E247" s="204" t="s">
        <v>323</v>
      </c>
      <c r="F247" s="205" t="s">
        <v>324</v>
      </c>
      <c r="G247" s="206" t="s">
        <v>167</v>
      </c>
      <c r="H247" s="207">
        <v>1000</v>
      </c>
      <c r="I247" s="208">
        <v>50.299999999999997</v>
      </c>
      <c r="J247" s="208">
        <f>ROUND(I247*H247,2)</f>
        <v>50300</v>
      </c>
      <c r="K247" s="205" t="s">
        <v>1</v>
      </c>
      <c r="L247" s="35"/>
      <c r="M247" s="209" t="s">
        <v>1</v>
      </c>
      <c r="N247" s="210" t="s">
        <v>35</v>
      </c>
      <c r="O247" s="211">
        <v>0</v>
      </c>
      <c r="P247" s="211">
        <f>O247*H247</f>
        <v>0</v>
      </c>
      <c r="Q247" s="211">
        <v>0</v>
      </c>
      <c r="R247" s="211">
        <f>Q247*H247</f>
        <v>0</v>
      </c>
      <c r="S247" s="211">
        <v>0</v>
      </c>
      <c r="T247" s="212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13" t="s">
        <v>156</v>
      </c>
      <c r="AT247" s="213" t="s">
        <v>127</v>
      </c>
      <c r="AU247" s="213" t="s">
        <v>79</v>
      </c>
      <c r="AY247" s="14" t="s">
        <v>124</v>
      </c>
      <c r="BE247" s="214">
        <f>IF(N247="základní",J247,0)</f>
        <v>50300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4" t="s">
        <v>77</v>
      </c>
      <c r="BK247" s="214">
        <f>ROUND(I247*H247,2)</f>
        <v>50300</v>
      </c>
      <c r="BL247" s="14" t="s">
        <v>156</v>
      </c>
      <c r="BM247" s="213" t="s">
        <v>325</v>
      </c>
    </row>
    <row r="248" s="2" customFormat="1">
      <c r="A248" s="29"/>
      <c r="B248" s="30"/>
      <c r="C248" s="31"/>
      <c r="D248" s="215" t="s">
        <v>132</v>
      </c>
      <c r="E248" s="31"/>
      <c r="F248" s="216" t="s">
        <v>324</v>
      </c>
      <c r="G248" s="31"/>
      <c r="H248" s="31"/>
      <c r="I248" s="31"/>
      <c r="J248" s="31"/>
      <c r="K248" s="31"/>
      <c r="L248" s="35"/>
      <c r="M248" s="217"/>
      <c r="N248" s="218"/>
      <c r="O248" s="81"/>
      <c r="P248" s="81"/>
      <c r="Q248" s="81"/>
      <c r="R248" s="81"/>
      <c r="S248" s="81"/>
      <c r="T248" s="82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132</v>
      </c>
      <c r="AU248" s="14" t="s">
        <v>79</v>
      </c>
    </row>
    <row r="249" s="2" customFormat="1" ht="44.25" customHeight="1">
      <c r="A249" s="29"/>
      <c r="B249" s="30"/>
      <c r="C249" s="203" t="s">
        <v>222</v>
      </c>
      <c r="D249" s="203" t="s">
        <v>127</v>
      </c>
      <c r="E249" s="204" t="s">
        <v>326</v>
      </c>
      <c r="F249" s="205" t="s">
        <v>327</v>
      </c>
      <c r="G249" s="206" t="s">
        <v>235</v>
      </c>
      <c r="H249" s="207">
        <v>10</v>
      </c>
      <c r="I249" s="208">
        <v>694</v>
      </c>
      <c r="J249" s="208">
        <f>ROUND(I249*H249,2)</f>
        <v>6940</v>
      </c>
      <c r="K249" s="205" t="s">
        <v>1</v>
      </c>
      <c r="L249" s="35"/>
      <c r="M249" s="209" t="s">
        <v>1</v>
      </c>
      <c r="N249" s="210" t="s">
        <v>35</v>
      </c>
      <c r="O249" s="211">
        <v>0</v>
      </c>
      <c r="P249" s="211">
        <f>O249*H249</f>
        <v>0</v>
      </c>
      <c r="Q249" s="211">
        <v>0</v>
      </c>
      <c r="R249" s="211">
        <f>Q249*H249</f>
        <v>0</v>
      </c>
      <c r="S249" s="211">
        <v>0</v>
      </c>
      <c r="T249" s="212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213" t="s">
        <v>156</v>
      </c>
      <c r="AT249" s="213" t="s">
        <v>127</v>
      </c>
      <c r="AU249" s="213" t="s">
        <v>79</v>
      </c>
      <c r="AY249" s="14" t="s">
        <v>124</v>
      </c>
      <c r="BE249" s="214">
        <f>IF(N249="základní",J249,0)</f>
        <v>6940</v>
      </c>
      <c r="BF249" s="214">
        <f>IF(N249="snížená",J249,0)</f>
        <v>0</v>
      </c>
      <c r="BG249" s="214">
        <f>IF(N249="zákl. přenesená",J249,0)</f>
        <v>0</v>
      </c>
      <c r="BH249" s="214">
        <f>IF(N249="sníž. přenesená",J249,0)</f>
        <v>0</v>
      </c>
      <c r="BI249" s="214">
        <f>IF(N249="nulová",J249,0)</f>
        <v>0</v>
      </c>
      <c r="BJ249" s="14" t="s">
        <v>77</v>
      </c>
      <c r="BK249" s="214">
        <f>ROUND(I249*H249,2)</f>
        <v>6940</v>
      </c>
      <c r="BL249" s="14" t="s">
        <v>156</v>
      </c>
      <c r="BM249" s="213" t="s">
        <v>328</v>
      </c>
    </row>
    <row r="250" s="2" customFormat="1">
      <c r="A250" s="29"/>
      <c r="B250" s="30"/>
      <c r="C250" s="31"/>
      <c r="D250" s="215" t="s">
        <v>132</v>
      </c>
      <c r="E250" s="31"/>
      <c r="F250" s="216" t="s">
        <v>327</v>
      </c>
      <c r="G250" s="31"/>
      <c r="H250" s="31"/>
      <c r="I250" s="31"/>
      <c r="J250" s="31"/>
      <c r="K250" s="31"/>
      <c r="L250" s="35"/>
      <c r="M250" s="217"/>
      <c r="N250" s="218"/>
      <c r="O250" s="81"/>
      <c r="P250" s="81"/>
      <c r="Q250" s="81"/>
      <c r="R250" s="81"/>
      <c r="S250" s="81"/>
      <c r="T250" s="82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132</v>
      </c>
      <c r="AU250" s="14" t="s">
        <v>79</v>
      </c>
    </row>
    <row r="251" s="12" customFormat="1" ht="22.8" customHeight="1">
      <c r="A251" s="12"/>
      <c r="B251" s="188"/>
      <c r="C251" s="189"/>
      <c r="D251" s="190" t="s">
        <v>69</v>
      </c>
      <c r="E251" s="201" t="s">
        <v>329</v>
      </c>
      <c r="F251" s="201" t="s">
        <v>330</v>
      </c>
      <c r="G251" s="189"/>
      <c r="H251" s="189"/>
      <c r="I251" s="189"/>
      <c r="J251" s="202">
        <f>BK251</f>
        <v>2034980</v>
      </c>
      <c r="K251" s="189"/>
      <c r="L251" s="193"/>
      <c r="M251" s="194"/>
      <c r="N251" s="195"/>
      <c r="O251" s="195"/>
      <c r="P251" s="196">
        <f>SUM(P252:P281)</f>
        <v>0</v>
      </c>
      <c r="Q251" s="195"/>
      <c r="R251" s="196">
        <f>SUM(R252:R281)</f>
        <v>0</v>
      </c>
      <c r="S251" s="195"/>
      <c r="T251" s="197">
        <f>SUM(T252:T281)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8" t="s">
        <v>79</v>
      </c>
      <c r="AT251" s="199" t="s">
        <v>69</v>
      </c>
      <c r="AU251" s="199" t="s">
        <v>77</v>
      </c>
      <c r="AY251" s="198" t="s">
        <v>124</v>
      </c>
      <c r="BK251" s="200">
        <f>SUM(BK252:BK281)</f>
        <v>2034980</v>
      </c>
    </row>
    <row r="252" s="2" customFormat="1" ht="24.15" customHeight="1">
      <c r="A252" s="29"/>
      <c r="B252" s="30"/>
      <c r="C252" s="203" t="s">
        <v>331</v>
      </c>
      <c r="D252" s="203" t="s">
        <v>127</v>
      </c>
      <c r="E252" s="204" t="s">
        <v>332</v>
      </c>
      <c r="F252" s="205" t="s">
        <v>333</v>
      </c>
      <c r="G252" s="206" t="s">
        <v>334</v>
      </c>
      <c r="H252" s="207">
        <v>50</v>
      </c>
      <c r="I252" s="208">
        <v>245</v>
      </c>
      <c r="J252" s="208">
        <f>ROUND(I252*H252,2)</f>
        <v>12250</v>
      </c>
      <c r="K252" s="205" t="s">
        <v>1</v>
      </c>
      <c r="L252" s="35"/>
      <c r="M252" s="209" t="s">
        <v>1</v>
      </c>
      <c r="N252" s="210" t="s">
        <v>35</v>
      </c>
      <c r="O252" s="211">
        <v>0</v>
      </c>
      <c r="P252" s="211">
        <f>O252*H252</f>
        <v>0</v>
      </c>
      <c r="Q252" s="211">
        <v>0</v>
      </c>
      <c r="R252" s="211">
        <f>Q252*H252</f>
        <v>0</v>
      </c>
      <c r="S252" s="211">
        <v>0</v>
      </c>
      <c r="T252" s="212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213" t="s">
        <v>156</v>
      </c>
      <c r="AT252" s="213" t="s">
        <v>127</v>
      </c>
      <c r="AU252" s="213" t="s">
        <v>79</v>
      </c>
      <c r="AY252" s="14" t="s">
        <v>124</v>
      </c>
      <c r="BE252" s="214">
        <f>IF(N252="základní",J252,0)</f>
        <v>12250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4" t="s">
        <v>77</v>
      </c>
      <c r="BK252" s="214">
        <f>ROUND(I252*H252,2)</f>
        <v>12250</v>
      </c>
      <c r="BL252" s="14" t="s">
        <v>156</v>
      </c>
      <c r="BM252" s="213" t="s">
        <v>335</v>
      </c>
    </row>
    <row r="253" s="2" customFormat="1">
      <c r="A253" s="29"/>
      <c r="B253" s="30"/>
      <c r="C253" s="31"/>
      <c r="D253" s="215" t="s">
        <v>132</v>
      </c>
      <c r="E253" s="31"/>
      <c r="F253" s="216" t="s">
        <v>333</v>
      </c>
      <c r="G253" s="31"/>
      <c r="H253" s="31"/>
      <c r="I253" s="31"/>
      <c r="J253" s="31"/>
      <c r="K253" s="31"/>
      <c r="L253" s="35"/>
      <c r="M253" s="217"/>
      <c r="N253" s="218"/>
      <c r="O253" s="81"/>
      <c r="P253" s="81"/>
      <c r="Q253" s="81"/>
      <c r="R253" s="81"/>
      <c r="S253" s="81"/>
      <c r="T253" s="82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T253" s="14" t="s">
        <v>132</v>
      </c>
      <c r="AU253" s="14" t="s">
        <v>79</v>
      </c>
    </row>
    <row r="254" s="2" customFormat="1" ht="24.15" customHeight="1">
      <c r="A254" s="29"/>
      <c r="B254" s="30"/>
      <c r="C254" s="203" t="s">
        <v>226</v>
      </c>
      <c r="D254" s="203" t="s">
        <v>127</v>
      </c>
      <c r="E254" s="204" t="s">
        <v>336</v>
      </c>
      <c r="F254" s="205" t="s">
        <v>337</v>
      </c>
      <c r="G254" s="206" t="s">
        <v>334</v>
      </c>
      <c r="H254" s="207">
        <v>50</v>
      </c>
      <c r="I254" s="208">
        <v>5950</v>
      </c>
      <c r="J254" s="208">
        <f>ROUND(I254*H254,2)</f>
        <v>297500</v>
      </c>
      <c r="K254" s="205" t="s">
        <v>1</v>
      </c>
      <c r="L254" s="35"/>
      <c r="M254" s="209" t="s">
        <v>1</v>
      </c>
      <c r="N254" s="210" t="s">
        <v>35</v>
      </c>
      <c r="O254" s="211">
        <v>0</v>
      </c>
      <c r="P254" s="211">
        <f>O254*H254</f>
        <v>0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213" t="s">
        <v>156</v>
      </c>
      <c r="AT254" s="213" t="s">
        <v>127</v>
      </c>
      <c r="AU254" s="213" t="s">
        <v>79</v>
      </c>
      <c r="AY254" s="14" t="s">
        <v>124</v>
      </c>
      <c r="BE254" s="214">
        <f>IF(N254="základní",J254,0)</f>
        <v>297500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4" t="s">
        <v>77</v>
      </c>
      <c r="BK254" s="214">
        <f>ROUND(I254*H254,2)</f>
        <v>297500</v>
      </c>
      <c r="BL254" s="14" t="s">
        <v>156</v>
      </c>
      <c r="BM254" s="213" t="s">
        <v>338</v>
      </c>
    </row>
    <row r="255" s="2" customFormat="1">
      <c r="A255" s="29"/>
      <c r="B255" s="30"/>
      <c r="C255" s="31"/>
      <c r="D255" s="215" t="s">
        <v>132</v>
      </c>
      <c r="E255" s="31"/>
      <c r="F255" s="216" t="s">
        <v>337</v>
      </c>
      <c r="G255" s="31"/>
      <c r="H255" s="31"/>
      <c r="I255" s="31"/>
      <c r="J255" s="31"/>
      <c r="K255" s="31"/>
      <c r="L255" s="35"/>
      <c r="M255" s="217"/>
      <c r="N255" s="218"/>
      <c r="O255" s="81"/>
      <c r="P255" s="81"/>
      <c r="Q255" s="81"/>
      <c r="R255" s="81"/>
      <c r="S255" s="81"/>
      <c r="T255" s="82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132</v>
      </c>
      <c r="AU255" s="14" t="s">
        <v>79</v>
      </c>
    </row>
    <row r="256" s="2" customFormat="1" ht="24.15" customHeight="1">
      <c r="A256" s="29"/>
      <c r="B256" s="30"/>
      <c r="C256" s="203" t="s">
        <v>339</v>
      </c>
      <c r="D256" s="203" t="s">
        <v>127</v>
      </c>
      <c r="E256" s="204" t="s">
        <v>340</v>
      </c>
      <c r="F256" s="205" t="s">
        <v>341</v>
      </c>
      <c r="G256" s="206" t="s">
        <v>334</v>
      </c>
      <c r="H256" s="207">
        <v>50</v>
      </c>
      <c r="I256" s="208">
        <v>4720</v>
      </c>
      <c r="J256" s="208">
        <f>ROUND(I256*H256,2)</f>
        <v>236000</v>
      </c>
      <c r="K256" s="205" t="s">
        <v>1</v>
      </c>
      <c r="L256" s="35"/>
      <c r="M256" s="209" t="s">
        <v>1</v>
      </c>
      <c r="N256" s="210" t="s">
        <v>35</v>
      </c>
      <c r="O256" s="211">
        <v>0</v>
      </c>
      <c r="P256" s="211">
        <f>O256*H256</f>
        <v>0</v>
      </c>
      <c r="Q256" s="211">
        <v>0</v>
      </c>
      <c r="R256" s="211">
        <f>Q256*H256</f>
        <v>0</v>
      </c>
      <c r="S256" s="211">
        <v>0</v>
      </c>
      <c r="T256" s="212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213" t="s">
        <v>156</v>
      </c>
      <c r="AT256" s="213" t="s">
        <v>127</v>
      </c>
      <c r="AU256" s="213" t="s">
        <v>79</v>
      </c>
      <c r="AY256" s="14" t="s">
        <v>124</v>
      </c>
      <c r="BE256" s="214">
        <f>IF(N256="základní",J256,0)</f>
        <v>236000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4" t="s">
        <v>77</v>
      </c>
      <c r="BK256" s="214">
        <f>ROUND(I256*H256,2)</f>
        <v>236000</v>
      </c>
      <c r="BL256" s="14" t="s">
        <v>156</v>
      </c>
      <c r="BM256" s="213" t="s">
        <v>342</v>
      </c>
    </row>
    <row r="257" s="2" customFormat="1">
      <c r="A257" s="29"/>
      <c r="B257" s="30"/>
      <c r="C257" s="31"/>
      <c r="D257" s="215" t="s">
        <v>132</v>
      </c>
      <c r="E257" s="31"/>
      <c r="F257" s="216" t="s">
        <v>341</v>
      </c>
      <c r="G257" s="31"/>
      <c r="H257" s="31"/>
      <c r="I257" s="31"/>
      <c r="J257" s="31"/>
      <c r="K257" s="31"/>
      <c r="L257" s="35"/>
      <c r="M257" s="217"/>
      <c r="N257" s="218"/>
      <c r="O257" s="81"/>
      <c r="P257" s="81"/>
      <c r="Q257" s="81"/>
      <c r="R257" s="81"/>
      <c r="S257" s="81"/>
      <c r="T257" s="82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132</v>
      </c>
      <c r="AU257" s="14" t="s">
        <v>79</v>
      </c>
    </row>
    <row r="258" s="2" customFormat="1" ht="21.75" customHeight="1">
      <c r="A258" s="29"/>
      <c r="B258" s="30"/>
      <c r="C258" s="203" t="s">
        <v>229</v>
      </c>
      <c r="D258" s="203" t="s">
        <v>127</v>
      </c>
      <c r="E258" s="204" t="s">
        <v>343</v>
      </c>
      <c r="F258" s="205" t="s">
        <v>344</v>
      </c>
      <c r="G258" s="206" t="s">
        <v>334</v>
      </c>
      <c r="H258" s="207">
        <v>50</v>
      </c>
      <c r="I258" s="208">
        <v>162</v>
      </c>
      <c r="J258" s="208">
        <f>ROUND(I258*H258,2)</f>
        <v>8100</v>
      </c>
      <c r="K258" s="205" t="s">
        <v>1</v>
      </c>
      <c r="L258" s="35"/>
      <c r="M258" s="209" t="s">
        <v>1</v>
      </c>
      <c r="N258" s="210" t="s">
        <v>35</v>
      </c>
      <c r="O258" s="211">
        <v>0</v>
      </c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213" t="s">
        <v>156</v>
      </c>
      <c r="AT258" s="213" t="s">
        <v>127</v>
      </c>
      <c r="AU258" s="213" t="s">
        <v>79</v>
      </c>
      <c r="AY258" s="14" t="s">
        <v>124</v>
      </c>
      <c r="BE258" s="214">
        <f>IF(N258="základní",J258,0)</f>
        <v>8100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4" t="s">
        <v>77</v>
      </c>
      <c r="BK258" s="214">
        <f>ROUND(I258*H258,2)</f>
        <v>8100</v>
      </c>
      <c r="BL258" s="14" t="s">
        <v>156</v>
      </c>
      <c r="BM258" s="213" t="s">
        <v>345</v>
      </c>
    </row>
    <row r="259" s="2" customFormat="1">
      <c r="A259" s="29"/>
      <c r="B259" s="30"/>
      <c r="C259" s="31"/>
      <c r="D259" s="215" t="s">
        <v>132</v>
      </c>
      <c r="E259" s="31"/>
      <c r="F259" s="216" t="s">
        <v>344</v>
      </c>
      <c r="G259" s="31"/>
      <c r="H259" s="31"/>
      <c r="I259" s="31"/>
      <c r="J259" s="31"/>
      <c r="K259" s="31"/>
      <c r="L259" s="35"/>
      <c r="M259" s="217"/>
      <c r="N259" s="218"/>
      <c r="O259" s="81"/>
      <c r="P259" s="81"/>
      <c r="Q259" s="81"/>
      <c r="R259" s="81"/>
      <c r="S259" s="81"/>
      <c r="T259" s="82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4" t="s">
        <v>132</v>
      </c>
      <c r="AU259" s="14" t="s">
        <v>79</v>
      </c>
    </row>
    <row r="260" s="2" customFormat="1" ht="37.8" customHeight="1">
      <c r="A260" s="29"/>
      <c r="B260" s="30"/>
      <c r="C260" s="203" t="s">
        <v>346</v>
      </c>
      <c r="D260" s="203" t="s">
        <v>127</v>
      </c>
      <c r="E260" s="204" t="s">
        <v>347</v>
      </c>
      <c r="F260" s="205" t="s">
        <v>348</v>
      </c>
      <c r="G260" s="206" t="s">
        <v>334</v>
      </c>
      <c r="H260" s="207">
        <v>50</v>
      </c>
      <c r="I260" s="208">
        <v>4720</v>
      </c>
      <c r="J260" s="208">
        <f>ROUND(I260*H260,2)</f>
        <v>236000</v>
      </c>
      <c r="K260" s="205" t="s">
        <v>1</v>
      </c>
      <c r="L260" s="35"/>
      <c r="M260" s="209" t="s">
        <v>1</v>
      </c>
      <c r="N260" s="210" t="s">
        <v>35</v>
      </c>
      <c r="O260" s="211">
        <v>0</v>
      </c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213" t="s">
        <v>156</v>
      </c>
      <c r="AT260" s="213" t="s">
        <v>127</v>
      </c>
      <c r="AU260" s="213" t="s">
        <v>79</v>
      </c>
      <c r="AY260" s="14" t="s">
        <v>124</v>
      </c>
      <c r="BE260" s="214">
        <f>IF(N260="základní",J260,0)</f>
        <v>236000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4" t="s">
        <v>77</v>
      </c>
      <c r="BK260" s="214">
        <f>ROUND(I260*H260,2)</f>
        <v>236000</v>
      </c>
      <c r="BL260" s="14" t="s">
        <v>156</v>
      </c>
      <c r="BM260" s="213" t="s">
        <v>349</v>
      </c>
    </row>
    <row r="261" s="2" customFormat="1">
      <c r="A261" s="29"/>
      <c r="B261" s="30"/>
      <c r="C261" s="31"/>
      <c r="D261" s="215" t="s">
        <v>132</v>
      </c>
      <c r="E261" s="31"/>
      <c r="F261" s="216" t="s">
        <v>348</v>
      </c>
      <c r="G261" s="31"/>
      <c r="H261" s="31"/>
      <c r="I261" s="31"/>
      <c r="J261" s="31"/>
      <c r="K261" s="31"/>
      <c r="L261" s="35"/>
      <c r="M261" s="217"/>
      <c r="N261" s="218"/>
      <c r="O261" s="81"/>
      <c r="P261" s="81"/>
      <c r="Q261" s="81"/>
      <c r="R261" s="81"/>
      <c r="S261" s="81"/>
      <c r="T261" s="82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132</v>
      </c>
      <c r="AU261" s="14" t="s">
        <v>79</v>
      </c>
    </row>
    <row r="262" s="2" customFormat="1" ht="37.8" customHeight="1">
      <c r="A262" s="29"/>
      <c r="B262" s="30"/>
      <c r="C262" s="203" t="s">
        <v>246</v>
      </c>
      <c r="D262" s="203" t="s">
        <v>127</v>
      </c>
      <c r="E262" s="204" t="s">
        <v>350</v>
      </c>
      <c r="F262" s="205" t="s">
        <v>351</v>
      </c>
      <c r="G262" s="206" t="s">
        <v>334</v>
      </c>
      <c r="H262" s="207">
        <v>50</v>
      </c>
      <c r="I262" s="208">
        <v>7610</v>
      </c>
      <c r="J262" s="208">
        <f>ROUND(I262*H262,2)</f>
        <v>380500</v>
      </c>
      <c r="K262" s="205" t="s">
        <v>1</v>
      </c>
      <c r="L262" s="35"/>
      <c r="M262" s="209" t="s">
        <v>1</v>
      </c>
      <c r="N262" s="210" t="s">
        <v>35</v>
      </c>
      <c r="O262" s="211">
        <v>0</v>
      </c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213" t="s">
        <v>156</v>
      </c>
      <c r="AT262" s="213" t="s">
        <v>127</v>
      </c>
      <c r="AU262" s="213" t="s">
        <v>79</v>
      </c>
      <c r="AY262" s="14" t="s">
        <v>124</v>
      </c>
      <c r="BE262" s="214">
        <f>IF(N262="základní",J262,0)</f>
        <v>380500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4" t="s">
        <v>77</v>
      </c>
      <c r="BK262" s="214">
        <f>ROUND(I262*H262,2)</f>
        <v>380500</v>
      </c>
      <c r="BL262" s="14" t="s">
        <v>156</v>
      </c>
      <c r="BM262" s="213" t="s">
        <v>352</v>
      </c>
    </row>
    <row r="263" s="2" customFormat="1">
      <c r="A263" s="29"/>
      <c r="B263" s="30"/>
      <c r="C263" s="31"/>
      <c r="D263" s="215" t="s">
        <v>132</v>
      </c>
      <c r="E263" s="31"/>
      <c r="F263" s="216" t="s">
        <v>351</v>
      </c>
      <c r="G263" s="31"/>
      <c r="H263" s="31"/>
      <c r="I263" s="31"/>
      <c r="J263" s="31"/>
      <c r="K263" s="31"/>
      <c r="L263" s="35"/>
      <c r="M263" s="217"/>
      <c r="N263" s="218"/>
      <c r="O263" s="81"/>
      <c r="P263" s="81"/>
      <c r="Q263" s="81"/>
      <c r="R263" s="81"/>
      <c r="S263" s="81"/>
      <c r="T263" s="82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132</v>
      </c>
      <c r="AU263" s="14" t="s">
        <v>79</v>
      </c>
    </row>
    <row r="264" s="2" customFormat="1" ht="44.25" customHeight="1">
      <c r="A264" s="29"/>
      <c r="B264" s="30"/>
      <c r="C264" s="203" t="s">
        <v>353</v>
      </c>
      <c r="D264" s="203" t="s">
        <v>127</v>
      </c>
      <c r="E264" s="204" t="s">
        <v>354</v>
      </c>
      <c r="F264" s="205" t="s">
        <v>355</v>
      </c>
      <c r="G264" s="206" t="s">
        <v>334</v>
      </c>
      <c r="H264" s="207">
        <v>50</v>
      </c>
      <c r="I264" s="208">
        <v>9490</v>
      </c>
      <c r="J264" s="208">
        <f>ROUND(I264*H264,2)</f>
        <v>474500</v>
      </c>
      <c r="K264" s="205" t="s">
        <v>1</v>
      </c>
      <c r="L264" s="35"/>
      <c r="M264" s="209" t="s">
        <v>1</v>
      </c>
      <c r="N264" s="210" t="s">
        <v>35</v>
      </c>
      <c r="O264" s="211">
        <v>0</v>
      </c>
      <c r="P264" s="211">
        <f>O264*H264</f>
        <v>0</v>
      </c>
      <c r="Q264" s="211">
        <v>0</v>
      </c>
      <c r="R264" s="211">
        <f>Q264*H264</f>
        <v>0</v>
      </c>
      <c r="S264" s="211">
        <v>0</v>
      </c>
      <c r="T264" s="212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213" t="s">
        <v>156</v>
      </c>
      <c r="AT264" s="213" t="s">
        <v>127</v>
      </c>
      <c r="AU264" s="213" t="s">
        <v>79</v>
      </c>
      <c r="AY264" s="14" t="s">
        <v>124</v>
      </c>
      <c r="BE264" s="214">
        <f>IF(N264="základní",J264,0)</f>
        <v>474500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4" t="s">
        <v>77</v>
      </c>
      <c r="BK264" s="214">
        <f>ROUND(I264*H264,2)</f>
        <v>474500</v>
      </c>
      <c r="BL264" s="14" t="s">
        <v>156</v>
      </c>
      <c r="BM264" s="213" t="s">
        <v>356</v>
      </c>
    </row>
    <row r="265" s="2" customFormat="1">
      <c r="A265" s="29"/>
      <c r="B265" s="30"/>
      <c r="C265" s="31"/>
      <c r="D265" s="215" t="s">
        <v>132</v>
      </c>
      <c r="E265" s="31"/>
      <c r="F265" s="216" t="s">
        <v>355</v>
      </c>
      <c r="G265" s="31"/>
      <c r="H265" s="31"/>
      <c r="I265" s="31"/>
      <c r="J265" s="31"/>
      <c r="K265" s="31"/>
      <c r="L265" s="35"/>
      <c r="M265" s="217"/>
      <c r="N265" s="218"/>
      <c r="O265" s="81"/>
      <c r="P265" s="81"/>
      <c r="Q265" s="81"/>
      <c r="R265" s="81"/>
      <c r="S265" s="81"/>
      <c r="T265" s="82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4" t="s">
        <v>132</v>
      </c>
      <c r="AU265" s="14" t="s">
        <v>79</v>
      </c>
    </row>
    <row r="266" s="2" customFormat="1" ht="33" customHeight="1">
      <c r="A266" s="29"/>
      <c r="B266" s="30"/>
      <c r="C266" s="203" t="s">
        <v>249</v>
      </c>
      <c r="D266" s="203" t="s">
        <v>127</v>
      </c>
      <c r="E266" s="204" t="s">
        <v>357</v>
      </c>
      <c r="F266" s="205" t="s">
        <v>358</v>
      </c>
      <c r="G266" s="206" t="s">
        <v>334</v>
      </c>
      <c r="H266" s="207">
        <v>30</v>
      </c>
      <c r="I266" s="208">
        <v>259</v>
      </c>
      <c r="J266" s="208">
        <f>ROUND(I266*H266,2)</f>
        <v>7770</v>
      </c>
      <c r="K266" s="205" t="s">
        <v>1</v>
      </c>
      <c r="L266" s="35"/>
      <c r="M266" s="209" t="s">
        <v>1</v>
      </c>
      <c r="N266" s="210" t="s">
        <v>35</v>
      </c>
      <c r="O266" s="211">
        <v>0</v>
      </c>
      <c r="P266" s="211">
        <f>O266*H266</f>
        <v>0</v>
      </c>
      <c r="Q266" s="211">
        <v>0</v>
      </c>
      <c r="R266" s="211">
        <f>Q266*H266</f>
        <v>0</v>
      </c>
      <c r="S266" s="211">
        <v>0</v>
      </c>
      <c r="T266" s="212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213" t="s">
        <v>156</v>
      </c>
      <c r="AT266" s="213" t="s">
        <v>127</v>
      </c>
      <c r="AU266" s="213" t="s">
        <v>79</v>
      </c>
      <c r="AY266" s="14" t="s">
        <v>124</v>
      </c>
      <c r="BE266" s="214">
        <f>IF(N266="základní",J266,0)</f>
        <v>7770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4" t="s">
        <v>77</v>
      </c>
      <c r="BK266" s="214">
        <f>ROUND(I266*H266,2)</f>
        <v>7770</v>
      </c>
      <c r="BL266" s="14" t="s">
        <v>156</v>
      </c>
      <c r="BM266" s="213" t="s">
        <v>359</v>
      </c>
    </row>
    <row r="267" s="2" customFormat="1">
      <c r="A267" s="29"/>
      <c r="B267" s="30"/>
      <c r="C267" s="31"/>
      <c r="D267" s="215" t="s">
        <v>132</v>
      </c>
      <c r="E267" s="31"/>
      <c r="F267" s="216" t="s">
        <v>358</v>
      </c>
      <c r="G267" s="31"/>
      <c r="H267" s="31"/>
      <c r="I267" s="31"/>
      <c r="J267" s="31"/>
      <c r="K267" s="31"/>
      <c r="L267" s="35"/>
      <c r="M267" s="217"/>
      <c r="N267" s="218"/>
      <c r="O267" s="81"/>
      <c r="P267" s="81"/>
      <c r="Q267" s="81"/>
      <c r="R267" s="81"/>
      <c r="S267" s="81"/>
      <c r="T267" s="82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4" t="s">
        <v>132</v>
      </c>
      <c r="AU267" s="14" t="s">
        <v>79</v>
      </c>
    </row>
    <row r="268" s="2" customFormat="1" ht="24.15" customHeight="1">
      <c r="A268" s="29"/>
      <c r="B268" s="30"/>
      <c r="C268" s="203" t="s">
        <v>360</v>
      </c>
      <c r="D268" s="203" t="s">
        <v>127</v>
      </c>
      <c r="E268" s="204" t="s">
        <v>361</v>
      </c>
      <c r="F268" s="205" t="s">
        <v>362</v>
      </c>
      <c r="G268" s="206" t="s">
        <v>334</v>
      </c>
      <c r="H268" s="207">
        <v>20</v>
      </c>
      <c r="I268" s="208">
        <v>271</v>
      </c>
      <c r="J268" s="208">
        <f>ROUND(I268*H268,2)</f>
        <v>5420</v>
      </c>
      <c r="K268" s="205" t="s">
        <v>1</v>
      </c>
      <c r="L268" s="35"/>
      <c r="M268" s="209" t="s">
        <v>1</v>
      </c>
      <c r="N268" s="210" t="s">
        <v>35</v>
      </c>
      <c r="O268" s="211">
        <v>0</v>
      </c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213" t="s">
        <v>156</v>
      </c>
      <c r="AT268" s="213" t="s">
        <v>127</v>
      </c>
      <c r="AU268" s="213" t="s">
        <v>79</v>
      </c>
      <c r="AY268" s="14" t="s">
        <v>124</v>
      </c>
      <c r="BE268" s="214">
        <f>IF(N268="základní",J268,0)</f>
        <v>5420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4" t="s">
        <v>77</v>
      </c>
      <c r="BK268" s="214">
        <f>ROUND(I268*H268,2)</f>
        <v>5420</v>
      </c>
      <c r="BL268" s="14" t="s">
        <v>156</v>
      </c>
      <c r="BM268" s="213" t="s">
        <v>363</v>
      </c>
    </row>
    <row r="269" s="2" customFormat="1">
      <c r="A269" s="29"/>
      <c r="B269" s="30"/>
      <c r="C269" s="31"/>
      <c r="D269" s="215" t="s">
        <v>132</v>
      </c>
      <c r="E269" s="31"/>
      <c r="F269" s="216" t="s">
        <v>362</v>
      </c>
      <c r="G269" s="31"/>
      <c r="H269" s="31"/>
      <c r="I269" s="31"/>
      <c r="J269" s="31"/>
      <c r="K269" s="31"/>
      <c r="L269" s="35"/>
      <c r="M269" s="217"/>
      <c r="N269" s="218"/>
      <c r="O269" s="81"/>
      <c r="P269" s="81"/>
      <c r="Q269" s="81"/>
      <c r="R269" s="81"/>
      <c r="S269" s="81"/>
      <c r="T269" s="82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4" t="s">
        <v>132</v>
      </c>
      <c r="AU269" s="14" t="s">
        <v>79</v>
      </c>
    </row>
    <row r="270" s="2" customFormat="1" ht="24.15" customHeight="1">
      <c r="A270" s="29"/>
      <c r="B270" s="30"/>
      <c r="C270" s="203" t="s">
        <v>253</v>
      </c>
      <c r="D270" s="203" t="s">
        <v>127</v>
      </c>
      <c r="E270" s="204" t="s">
        <v>364</v>
      </c>
      <c r="F270" s="205" t="s">
        <v>365</v>
      </c>
      <c r="G270" s="206" t="s">
        <v>334</v>
      </c>
      <c r="H270" s="207">
        <v>20</v>
      </c>
      <c r="I270" s="208">
        <v>1100</v>
      </c>
      <c r="J270" s="208">
        <f>ROUND(I270*H270,2)</f>
        <v>22000</v>
      </c>
      <c r="K270" s="205" t="s">
        <v>1</v>
      </c>
      <c r="L270" s="35"/>
      <c r="M270" s="209" t="s">
        <v>1</v>
      </c>
      <c r="N270" s="210" t="s">
        <v>35</v>
      </c>
      <c r="O270" s="211">
        <v>0</v>
      </c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213" t="s">
        <v>156</v>
      </c>
      <c r="AT270" s="213" t="s">
        <v>127</v>
      </c>
      <c r="AU270" s="213" t="s">
        <v>79</v>
      </c>
      <c r="AY270" s="14" t="s">
        <v>124</v>
      </c>
      <c r="BE270" s="214">
        <f>IF(N270="základní",J270,0)</f>
        <v>22000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4" t="s">
        <v>77</v>
      </c>
      <c r="BK270" s="214">
        <f>ROUND(I270*H270,2)</f>
        <v>22000</v>
      </c>
      <c r="BL270" s="14" t="s">
        <v>156</v>
      </c>
      <c r="BM270" s="213" t="s">
        <v>366</v>
      </c>
    </row>
    <row r="271" s="2" customFormat="1">
      <c r="A271" s="29"/>
      <c r="B271" s="30"/>
      <c r="C271" s="31"/>
      <c r="D271" s="215" t="s">
        <v>132</v>
      </c>
      <c r="E271" s="31"/>
      <c r="F271" s="216" t="s">
        <v>365</v>
      </c>
      <c r="G271" s="31"/>
      <c r="H271" s="31"/>
      <c r="I271" s="31"/>
      <c r="J271" s="31"/>
      <c r="K271" s="31"/>
      <c r="L271" s="35"/>
      <c r="M271" s="217"/>
      <c r="N271" s="218"/>
      <c r="O271" s="81"/>
      <c r="P271" s="81"/>
      <c r="Q271" s="81"/>
      <c r="R271" s="81"/>
      <c r="S271" s="81"/>
      <c r="T271" s="82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4" t="s">
        <v>132</v>
      </c>
      <c r="AU271" s="14" t="s">
        <v>79</v>
      </c>
    </row>
    <row r="272" s="2" customFormat="1" ht="16.5" customHeight="1">
      <c r="A272" s="29"/>
      <c r="B272" s="30"/>
      <c r="C272" s="203" t="s">
        <v>367</v>
      </c>
      <c r="D272" s="203" t="s">
        <v>127</v>
      </c>
      <c r="E272" s="204" t="s">
        <v>368</v>
      </c>
      <c r="F272" s="205" t="s">
        <v>369</v>
      </c>
      <c r="G272" s="206" t="s">
        <v>334</v>
      </c>
      <c r="H272" s="207">
        <v>50</v>
      </c>
      <c r="I272" s="208">
        <v>97</v>
      </c>
      <c r="J272" s="208">
        <f>ROUND(I272*H272,2)</f>
        <v>4850</v>
      </c>
      <c r="K272" s="205" t="s">
        <v>1</v>
      </c>
      <c r="L272" s="35"/>
      <c r="M272" s="209" t="s">
        <v>1</v>
      </c>
      <c r="N272" s="210" t="s">
        <v>35</v>
      </c>
      <c r="O272" s="211">
        <v>0</v>
      </c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213" t="s">
        <v>156</v>
      </c>
      <c r="AT272" s="213" t="s">
        <v>127</v>
      </c>
      <c r="AU272" s="213" t="s">
        <v>79</v>
      </c>
      <c r="AY272" s="14" t="s">
        <v>124</v>
      </c>
      <c r="BE272" s="214">
        <f>IF(N272="základní",J272,0)</f>
        <v>4850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4" t="s">
        <v>77</v>
      </c>
      <c r="BK272" s="214">
        <f>ROUND(I272*H272,2)</f>
        <v>4850</v>
      </c>
      <c r="BL272" s="14" t="s">
        <v>156</v>
      </c>
      <c r="BM272" s="213" t="s">
        <v>370</v>
      </c>
    </row>
    <row r="273" s="2" customFormat="1">
      <c r="A273" s="29"/>
      <c r="B273" s="30"/>
      <c r="C273" s="31"/>
      <c r="D273" s="215" t="s">
        <v>132</v>
      </c>
      <c r="E273" s="31"/>
      <c r="F273" s="216" t="s">
        <v>369</v>
      </c>
      <c r="G273" s="31"/>
      <c r="H273" s="31"/>
      <c r="I273" s="31"/>
      <c r="J273" s="31"/>
      <c r="K273" s="31"/>
      <c r="L273" s="35"/>
      <c r="M273" s="217"/>
      <c r="N273" s="218"/>
      <c r="O273" s="81"/>
      <c r="P273" s="81"/>
      <c r="Q273" s="81"/>
      <c r="R273" s="81"/>
      <c r="S273" s="81"/>
      <c r="T273" s="82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4" t="s">
        <v>132</v>
      </c>
      <c r="AU273" s="14" t="s">
        <v>79</v>
      </c>
    </row>
    <row r="274" s="2" customFormat="1" ht="21.75" customHeight="1">
      <c r="A274" s="29"/>
      <c r="B274" s="30"/>
      <c r="C274" s="203" t="s">
        <v>261</v>
      </c>
      <c r="D274" s="203" t="s">
        <v>127</v>
      </c>
      <c r="E274" s="204" t="s">
        <v>371</v>
      </c>
      <c r="F274" s="205" t="s">
        <v>372</v>
      </c>
      <c r="G274" s="206" t="s">
        <v>334</v>
      </c>
      <c r="H274" s="207">
        <v>50</v>
      </c>
      <c r="I274" s="208">
        <v>1980</v>
      </c>
      <c r="J274" s="208">
        <f>ROUND(I274*H274,2)</f>
        <v>99000</v>
      </c>
      <c r="K274" s="205" t="s">
        <v>1</v>
      </c>
      <c r="L274" s="35"/>
      <c r="M274" s="209" t="s">
        <v>1</v>
      </c>
      <c r="N274" s="210" t="s">
        <v>35</v>
      </c>
      <c r="O274" s="211">
        <v>0</v>
      </c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213" t="s">
        <v>156</v>
      </c>
      <c r="AT274" s="213" t="s">
        <v>127</v>
      </c>
      <c r="AU274" s="213" t="s">
        <v>79</v>
      </c>
      <c r="AY274" s="14" t="s">
        <v>124</v>
      </c>
      <c r="BE274" s="214">
        <f>IF(N274="základní",J274,0)</f>
        <v>99000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4" t="s">
        <v>77</v>
      </c>
      <c r="BK274" s="214">
        <f>ROUND(I274*H274,2)</f>
        <v>99000</v>
      </c>
      <c r="BL274" s="14" t="s">
        <v>156</v>
      </c>
      <c r="BM274" s="213" t="s">
        <v>373</v>
      </c>
    </row>
    <row r="275" s="2" customFormat="1">
      <c r="A275" s="29"/>
      <c r="B275" s="30"/>
      <c r="C275" s="31"/>
      <c r="D275" s="215" t="s">
        <v>132</v>
      </c>
      <c r="E275" s="31"/>
      <c r="F275" s="216" t="s">
        <v>372</v>
      </c>
      <c r="G275" s="31"/>
      <c r="H275" s="31"/>
      <c r="I275" s="31"/>
      <c r="J275" s="31"/>
      <c r="K275" s="31"/>
      <c r="L275" s="35"/>
      <c r="M275" s="217"/>
      <c r="N275" s="218"/>
      <c r="O275" s="81"/>
      <c r="P275" s="81"/>
      <c r="Q275" s="81"/>
      <c r="R275" s="81"/>
      <c r="S275" s="81"/>
      <c r="T275" s="82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132</v>
      </c>
      <c r="AU275" s="14" t="s">
        <v>79</v>
      </c>
    </row>
    <row r="276" s="2" customFormat="1" ht="16.5" customHeight="1">
      <c r="A276" s="29"/>
      <c r="B276" s="30"/>
      <c r="C276" s="203" t="s">
        <v>374</v>
      </c>
      <c r="D276" s="203" t="s">
        <v>127</v>
      </c>
      <c r="E276" s="204" t="s">
        <v>375</v>
      </c>
      <c r="F276" s="205" t="s">
        <v>376</v>
      </c>
      <c r="G276" s="206" t="s">
        <v>334</v>
      </c>
      <c r="H276" s="207">
        <v>50</v>
      </c>
      <c r="I276" s="208">
        <v>3450</v>
      </c>
      <c r="J276" s="208">
        <f>ROUND(I276*H276,2)</f>
        <v>172500</v>
      </c>
      <c r="K276" s="205" t="s">
        <v>1</v>
      </c>
      <c r="L276" s="35"/>
      <c r="M276" s="209" t="s">
        <v>1</v>
      </c>
      <c r="N276" s="210" t="s">
        <v>35</v>
      </c>
      <c r="O276" s="211">
        <v>0</v>
      </c>
      <c r="P276" s="211">
        <f>O276*H276</f>
        <v>0</v>
      </c>
      <c r="Q276" s="211">
        <v>0</v>
      </c>
      <c r="R276" s="211">
        <f>Q276*H276</f>
        <v>0</v>
      </c>
      <c r="S276" s="211">
        <v>0</v>
      </c>
      <c r="T276" s="212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213" t="s">
        <v>156</v>
      </c>
      <c r="AT276" s="213" t="s">
        <v>127</v>
      </c>
      <c r="AU276" s="213" t="s">
        <v>79</v>
      </c>
      <c r="AY276" s="14" t="s">
        <v>124</v>
      </c>
      <c r="BE276" s="214">
        <f>IF(N276="základní",J276,0)</f>
        <v>172500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4" t="s">
        <v>77</v>
      </c>
      <c r="BK276" s="214">
        <f>ROUND(I276*H276,2)</f>
        <v>172500</v>
      </c>
      <c r="BL276" s="14" t="s">
        <v>156</v>
      </c>
      <c r="BM276" s="213" t="s">
        <v>377</v>
      </c>
    </row>
    <row r="277" s="2" customFormat="1">
      <c r="A277" s="29"/>
      <c r="B277" s="30"/>
      <c r="C277" s="31"/>
      <c r="D277" s="215" t="s">
        <v>132</v>
      </c>
      <c r="E277" s="31"/>
      <c r="F277" s="216" t="s">
        <v>376</v>
      </c>
      <c r="G277" s="31"/>
      <c r="H277" s="31"/>
      <c r="I277" s="31"/>
      <c r="J277" s="31"/>
      <c r="K277" s="31"/>
      <c r="L277" s="35"/>
      <c r="M277" s="217"/>
      <c r="N277" s="218"/>
      <c r="O277" s="81"/>
      <c r="P277" s="81"/>
      <c r="Q277" s="81"/>
      <c r="R277" s="81"/>
      <c r="S277" s="81"/>
      <c r="T277" s="82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4" t="s">
        <v>132</v>
      </c>
      <c r="AU277" s="14" t="s">
        <v>79</v>
      </c>
    </row>
    <row r="278" s="2" customFormat="1" ht="16.5" customHeight="1">
      <c r="A278" s="29"/>
      <c r="B278" s="30"/>
      <c r="C278" s="203" t="s">
        <v>266</v>
      </c>
      <c r="D278" s="203" t="s">
        <v>127</v>
      </c>
      <c r="E278" s="204" t="s">
        <v>378</v>
      </c>
      <c r="F278" s="205" t="s">
        <v>379</v>
      </c>
      <c r="G278" s="206" t="s">
        <v>130</v>
      </c>
      <c r="H278" s="207">
        <v>100</v>
      </c>
      <c r="I278" s="208">
        <v>705</v>
      </c>
      <c r="J278" s="208">
        <f>ROUND(I278*H278,2)</f>
        <v>70500</v>
      </c>
      <c r="K278" s="205" t="s">
        <v>1</v>
      </c>
      <c r="L278" s="35"/>
      <c r="M278" s="209" t="s">
        <v>1</v>
      </c>
      <c r="N278" s="210" t="s">
        <v>35</v>
      </c>
      <c r="O278" s="211">
        <v>0</v>
      </c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213" t="s">
        <v>156</v>
      </c>
      <c r="AT278" s="213" t="s">
        <v>127</v>
      </c>
      <c r="AU278" s="213" t="s">
        <v>79</v>
      </c>
      <c r="AY278" s="14" t="s">
        <v>124</v>
      </c>
      <c r="BE278" s="214">
        <f>IF(N278="základní",J278,0)</f>
        <v>70500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4" t="s">
        <v>77</v>
      </c>
      <c r="BK278" s="214">
        <f>ROUND(I278*H278,2)</f>
        <v>70500</v>
      </c>
      <c r="BL278" s="14" t="s">
        <v>156</v>
      </c>
      <c r="BM278" s="213" t="s">
        <v>380</v>
      </c>
    </row>
    <row r="279" s="2" customFormat="1">
      <c r="A279" s="29"/>
      <c r="B279" s="30"/>
      <c r="C279" s="31"/>
      <c r="D279" s="215" t="s">
        <v>132</v>
      </c>
      <c r="E279" s="31"/>
      <c r="F279" s="216" t="s">
        <v>379</v>
      </c>
      <c r="G279" s="31"/>
      <c r="H279" s="31"/>
      <c r="I279" s="31"/>
      <c r="J279" s="31"/>
      <c r="K279" s="31"/>
      <c r="L279" s="35"/>
      <c r="M279" s="217"/>
      <c r="N279" s="218"/>
      <c r="O279" s="81"/>
      <c r="P279" s="81"/>
      <c r="Q279" s="81"/>
      <c r="R279" s="81"/>
      <c r="S279" s="81"/>
      <c r="T279" s="82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4" t="s">
        <v>132</v>
      </c>
      <c r="AU279" s="14" t="s">
        <v>79</v>
      </c>
    </row>
    <row r="280" s="2" customFormat="1" ht="44.25" customHeight="1">
      <c r="A280" s="29"/>
      <c r="B280" s="30"/>
      <c r="C280" s="203" t="s">
        <v>381</v>
      </c>
      <c r="D280" s="203" t="s">
        <v>127</v>
      </c>
      <c r="E280" s="204" t="s">
        <v>382</v>
      </c>
      <c r="F280" s="205" t="s">
        <v>383</v>
      </c>
      <c r="G280" s="206" t="s">
        <v>235</v>
      </c>
      <c r="H280" s="207">
        <v>10</v>
      </c>
      <c r="I280" s="208">
        <v>809</v>
      </c>
      <c r="J280" s="208">
        <f>ROUND(I280*H280,2)</f>
        <v>8090</v>
      </c>
      <c r="K280" s="205" t="s">
        <v>1</v>
      </c>
      <c r="L280" s="35"/>
      <c r="M280" s="209" t="s">
        <v>1</v>
      </c>
      <c r="N280" s="210" t="s">
        <v>35</v>
      </c>
      <c r="O280" s="211">
        <v>0</v>
      </c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213" t="s">
        <v>156</v>
      </c>
      <c r="AT280" s="213" t="s">
        <v>127</v>
      </c>
      <c r="AU280" s="213" t="s">
        <v>79</v>
      </c>
      <c r="AY280" s="14" t="s">
        <v>124</v>
      </c>
      <c r="BE280" s="214">
        <f>IF(N280="základní",J280,0)</f>
        <v>8090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4" t="s">
        <v>77</v>
      </c>
      <c r="BK280" s="214">
        <f>ROUND(I280*H280,2)</f>
        <v>8090</v>
      </c>
      <c r="BL280" s="14" t="s">
        <v>156</v>
      </c>
      <c r="BM280" s="213" t="s">
        <v>384</v>
      </c>
    </row>
    <row r="281" s="2" customFormat="1">
      <c r="A281" s="29"/>
      <c r="B281" s="30"/>
      <c r="C281" s="31"/>
      <c r="D281" s="215" t="s">
        <v>132</v>
      </c>
      <c r="E281" s="31"/>
      <c r="F281" s="216" t="s">
        <v>383</v>
      </c>
      <c r="G281" s="31"/>
      <c r="H281" s="31"/>
      <c r="I281" s="31"/>
      <c r="J281" s="31"/>
      <c r="K281" s="31"/>
      <c r="L281" s="35"/>
      <c r="M281" s="217"/>
      <c r="N281" s="218"/>
      <c r="O281" s="81"/>
      <c r="P281" s="81"/>
      <c r="Q281" s="81"/>
      <c r="R281" s="81"/>
      <c r="S281" s="81"/>
      <c r="T281" s="82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4" t="s">
        <v>132</v>
      </c>
      <c r="AU281" s="14" t="s">
        <v>79</v>
      </c>
    </row>
    <row r="282" s="12" customFormat="1" ht="22.8" customHeight="1">
      <c r="A282" s="12"/>
      <c r="B282" s="188"/>
      <c r="C282" s="189"/>
      <c r="D282" s="190" t="s">
        <v>69</v>
      </c>
      <c r="E282" s="201" t="s">
        <v>385</v>
      </c>
      <c r="F282" s="201" t="s">
        <v>386</v>
      </c>
      <c r="G282" s="189"/>
      <c r="H282" s="189"/>
      <c r="I282" s="189"/>
      <c r="J282" s="202">
        <f>BK282</f>
        <v>18950</v>
      </c>
      <c r="K282" s="189"/>
      <c r="L282" s="193"/>
      <c r="M282" s="194"/>
      <c r="N282" s="195"/>
      <c r="O282" s="195"/>
      <c r="P282" s="196">
        <f>SUM(P283:P288)</f>
        <v>0</v>
      </c>
      <c r="Q282" s="195"/>
      <c r="R282" s="196">
        <f>SUM(R283:R288)</f>
        <v>0</v>
      </c>
      <c r="S282" s="195"/>
      <c r="T282" s="197">
        <f>SUM(T283:T288)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8" t="s">
        <v>79</v>
      </c>
      <c r="AT282" s="199" t="s">
        <v>69</v>
      </c>
      <c r="AU282" s="199" t="s">
        <v>77</v>
      </c>
      <c r="AY282" s="198" t="s">
        <v>124</v>
      </c>
      <c r="BK282" s="200">
        <f>SUM(BK283:BK288)</f>
        <v>18950</v>
      </c>
    </row>
    <row r="283" s="2" customFormat="1" ht="16.5" customHeight="1">
      <c r="A283" s="29"/>
      <c r="B283" s="30"/>
      <c r="C283" s="203" t="s">
        <v>274</v>
      </c>
      <c r="D283" s="203" t="s">
        <v>127</v>
      </c>
      <c r="E283" s="204" t="s">
        <v>387</v>
      </c>
      <c r="F283" s="205" t="s">
        <v>388</v>
      </c>
      <c r="G283" s="206" t="s">
        <v>135</v>
      </c>
      <c r="H283" s="207">
        <v>100</v>
      </c>
      <c r="I283" s="208">
        <v>40.5</v>
      </c>
      <c r="J283" s="208">
        <f>ROUND(I283*H283,2)</f>
        <v>4050</v>
      </c>
      <c r="K283" s="205" t="s">
        <v>1</v>
      </c>
      <c r="L283" s="35"/>
      <c r="M283" s="209" t="s">
        <v>1</v>
      </c>
      <c r="N283" s="210" t="s">
        <v>35</v>
      </c>
      <c r="O283" s="211">
        <v>0</v>
      </c>
      <c r="P283" s="211">
        <f>O283*H283</f>
        <v>0</v>
      </c>
      <c r="Q283" s="211">
        <v>0</v>
      </c>
      <c r="R283" s="211">
        <f>Q283*H283</f>
        <v>0</v>
      </c>
      <c r="S283" s="211">
        <v>0</v>
      </c>
      <c r="T283" s="212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213" t="s">
        <v>156</v>
      </c>
      <c r="AT283" s="213" t="s">
        <v>127</v>
      </c>
      <c r="AU283" s="213" t="s">
        <v>79</v>
      </c>
      <c r="AY283" s="14" t="s">
        <v>124</v>
      </c>
      <c r="BE283" s="214">
        <f>IF(N283="základní",J283,0)</f>
        <v>4050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4" t="s">
        <v>77</v>
      </c>
      <c r="BK283" s="214">
        <f>ROUND(I283*H283,2)</f>
        <v>4050</v>
      </c>
      <c r="BL283" s="14" t="s">
        <v>156</v>
      </c>
      <c r="BM283" s="213" t="s">
        <v>389</v>
      </c>
    </row>
    <row r="284" s="2" customFormat="1">
      <c r="A284" s="29"/>
      <c r="B284" s="30"/>
      <c r="C284" s="31"/>
      <c r="D284" s="215" t="s">
        <v>132</v>
      </c>
      <c r="E284" s="31"/>
      <c r="F284" s="216" t="s">
        <v>388</v>
      </c>
      <c r="G284" s="31"/>
      <c r="H284" s="31"/>
      <c r="I284" s="31"/>
      <c r="J284" s="31"/>
      <c r="K284" s="31"/>
      <c r="L284" s="35"/>
      <c r="M284" s="217"/>
      <c r="N284" s="218"/>
      <c r="O284" s="81"/>
      <c r="P284" s="81"/>
      <c r="Q284" s="81"/>
      <c r="R284" s="81"/>
      <c r="S284" s="81"/>
      <c r="T284" s="82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132</v>
      </c>
      <c r="AU284" s="14" t="s">
        <v>79</v>
      </c>
    </row>
    <row r="285" s="2" customFormat="1" ht="24.15" customHeight="1">
      <c r="A285" s="29"/>
      <c r="B285" s="30"/>
      <c r="C285" s="203" t="s">
        <v>390</v>
      </c>
      <c r="D285" s="203" t="s">
        <v>127</v>
      </c>
      <c r="E285" s="204" t="s">
        <v>391</v>
      </c>
      <c r="F285" s="205" t="s">
        <v>392</v>
      </c>
      <c r="G285" s="206" t="s">
        <v>130</v>
      </c>
      <c r="H285" s="207">
        <v>4</v>
      </c>
      <c r="I285" s="208">
        <v>345</v>
      </c>
      <c r="J285" s="208">
        <f>ROUND(I285*H285,2)</f>
        <v>1380</v>
      </c>
      <c r="K285" s="205" t="s">
        <v>1</v>
      </c>
      <c r="L285" s="35"/>
      <c r="M285" s="209" t="s">
        <v>1</v>
      </c>
      <c r="N285" s="210" t="s">
        <v>35</v>
      </c>
      <c r="O285" s="211">
        <v>0</v>
      </c>
      <c r="P285" s="211">
        <f>O285*H285</f>
        <v>0</v>
      </c>
      <c r="Q285" s="211">
        <v>0</v>
      </c>
      <c r="R285" s="211">
        <f>Q285*H285</f>
        <v>0</v>
      </c>
      <c r="S285" s="211">
        <v>0</v>
      </c>
      <c r="T285" s="212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213" t="s">
        <v>156</v>
      </c>
      <c r="AT285" s="213" t="s">
        <v>127</v>
      </c>
      <c r="AU285" s="213" t="s">
        <v>79</v>
      </c>
      <c r="AY285" s="14" t="s">
        <v>124</v>
      </c>
      <c r="BE285" s="214">
        <f>IF(N285="základní",J285,0)</f>
        <v>1380</v>
      </c>
      <c r="BF285" s="214">
        <f>IF(N285="snížená",J285,0)</f>
        <v>0</v>
      </c>
      <c r="BG285" s="214">
        <f>IF(N285="zákl. přenesená",J285,0)</f>
        <v>0</v>
      </c>
      <c r="BH285" s="214">
        <f>IF(N285="sníž. přenesená",J285,0)</f>
        <v>0</v>
      </c>
      <c r="BI285" s="214">
        <f>IF(N285="nulová",J285,0)</f>
        <v>0</v>
      </c>
      <c r="BJ285" s="14" t="s">
        <v>77</v>
      </c>
      <c r="BK285" s="214">
        <f>ROUND(I285*H285,2)</f>
        <v>1380</v>
      </c>
      <c r="BL285" s="14" t="s">
        <v>156</v>
      </c>
      <c r="BM285" s="213" t="s">
        <v>393</v>
      </c>
    </row>
    <row r="286" s="2" customFormat="1">
      <c r="A286" s="29"/>
      <c r="B286" s="30"/>
      <c r="C286" s="31"/>
      <c r="D286" s="215" t="s">
        <v>132</v>
      </c>
      <c r="E286" s="31"/>
      <c r="F286" s="216" t="s">
        <v>392</v>
      </c>
      <c r="G286" s="31"/>
      <c r="H286" s="31"/>
      <c r="I286" s="31"/>
      <c r="J286" s="31"/>
      <c r="K286" s="31"/>
      <c r="L286" s="35"/>
      <c r="M286" s="217"/>
      <c r="N286" s="218"/>
      <c r="O286" s="81"/>
      <c r="P286" s="81"/>
      <c r="Q286" s="81"/>
      <c r="R286" s="81"/>
      <c r="S286" s="81"/>
      <c r="T286" s="82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T286" s="14" t="s">
        <v>132</v>
      </c>
      <c r="AU286" s="14" t="s">
        <v>79</v>
      </c>
    </row>
    <row r="287" s="2" customFormat="1" ht="44.25" customHeight="1">
      <c r="A287" s="29"/>
      <c r="B287" s="30"/>
      <c r="C287" s="203" t="s">
        <v>277</v>
      </c>
      <c r="D287" s="203" t="s">
        <v>127</v>
      </c>
      <c r="E287" s="204" t="s">
        <v>394</v>
      </c>
      <c r="F287" s="205" t="s">
        <v>395</v>
      </c>
      <c r="G287" s="206" t="s">
        <v>130</v>
      </c>
      <c r="H287" s="207">
        <v>2</v>
      </c>
      <c r="I287" s="208">
        <v>6760</v>
      </c>
      <c r="J287" s="208">
        <f>ROUND(I287*H287,2)</f>
        <v>13520</v>
      </c>
      <c r="K287" s="205" t="s">
        <v>1</v>
      </c>
      <c r="L287" s="35"/>
      <c r="M287" s="209" t="s">
        <v>1</v>
      </c>
      <c r="N287" s="210" t="s">
        <v>35</v>
      </c>
      <c r="O287" s="211">
        <v>0</v>
      </c>
      <c r="P287" s="211">
        <f>O287*H287</f>
        <v>0</v>
      </c>
      <c r="Q287" s="211">
        <v>0</v>
      </c>
      <c r="R287" s="211">
        <f>Q287*H287</f>
        <v>0</v>
      </c>
      <c r="S287" s="211">
        <v>0</v>
      </c>
      <c r="T287" s="212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213" t="s">
        <v>156</v>
      </c>
      <c r="AT287" s="213" t="s">
        <v>127</v>
      </c>
      <c r="AU287" s="213" t="s">
        <v>79</v>
      </c>
      <c r="AY287" s="14" t="s">
        <v>124</v>
      </c>
      <c r="BE287" s="214">
        <f>IF(N287="základní",J287,0)</f>
        <v>13520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4" t="s">
        <v>77</v>
      </c>
      <c r="BK287" s="214">
        <f>ROUND(I287*H287,2)</f>
        <v>13520</v>
      </c>
      <c r="BL287" s="14" t="s">
        <v>156</v>
      </c>
      <c r="BM287" s="213" t="s">
        <v>396</v>
      </c>
    </row>
    <row r="288" s="2" customFormat="1">
      <c r="A288" s="29"/>
      <c r="B288" s="30"/>
      <c r="C288" s="31"/>
      <c r="D288" s="215" t="s">
        <v>132</v>
      </c>
      <c r="E288" s="31"/>
      <c r="F288" s="216" t="s">
        <v>395</v>
      </c>
      <c r="G288" s="31"/>
      <c r="H288" s="31"/>
      <c r="I288" s="31"/>
      <c r="J288" s="31"/>
      <c r="K288" s="31"/>
      <c r="L288" s="35"/>
      <c r="M288" s="217"/>
      <c r="N288" s="218"/>
      <c r="O288" s="81"/>
      <c r="P288" s="81"/>
      <c r="Q288" s="81"/>
      <c r="R288" s="81"/>
      <c r="S288" s="81"/>
      <c r="T288" s="82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4" t="s">
        <v>132</v>
      </c>
      <c r="AU288" s="14" t="s">
        <v>79</v>
      </c>
    </row>
    <row r="289" s="12" customFormat="1" ht="22.8" customHeight="1">
      <c r="A289" s="12"/>
      <c r="B289" s="188"/>
      <c r="C289" s="189"/>
      <c r="D289" s="190" t="s">
        <v>69</v>
      </c>
      <c r="E289" s="201" t="s">
        <v>397</v>
      </c>
      <c r="F289" s="201" t="s">
        <v>398</v>
      </c>
      <c r="G289" s="189"/>
      <c r="H289" s="189"/>
      <c r="I289" s="189"/>
      <c r="J289" s="202">
        <f>BK289</f>
        <v>1010000</v>
      </c>
      <c r="K289" s="189"/>
      <c r="L289" s="193"/>
      <c r="M289" s="194"/>
      <c r="N289" s="195"/>
      <c r="O289" s="195"/>
      <c r="P289" s="196">
        <f>SUM(P290:P295)</f>
        <v>0</v>
      </c>
      <c r="Q289" s="195"/>
      <c r="R289" s="196">
        <f>SUM(R290:R295)</f>
        <v>0</v>
      </c>
      <c r="S289" s="195"/>
      <c r="T289" s="197">
        <f>SUM(T290:T295)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8" t="s">
        <v>79</v>
      </c>
      <c r="AT289" s="199" t="s">
        <v>69</v>
      </c>
      <c r="AU289" s="199" t="s">
        <v>77</v>
      </c>
      <c r="AY289" s="198" t="s">
        <v>124</v>
      </c>
      <c r="BK289" s="200">
        <f>SUM(BK290:BK295)</f>
        <v>1010000</v>
      </c>
    </row>
    <row r="290" s="2" customFormat="1" ht="16.5" customHeight="1">
      <c r="A290" s="29"/>
      <c r="B290" s="30"/>
      <c r="C290" s="203" t="s">
        <v>399</v>
      </c>
      <c r="D290" s="203" t="s">
        <v>127</v>
      </c>
      <c r="E290" s="204" t="s">
        <v>400</v>
      </c>
      <c r="F290" s="205" t="s">
        <v>401</v>
      </c>
      <c r="G290" s="206" t="s">
        <v>402</v>
      </c>
      <c r="H290" s="207">
        <v>400</v>
      </c>
      <c r="I290" s="208">
        <v>330</v>
      </c>
      <c r="J290" s="208">
        <f>ROUND(I290*H290,2)</f>
        <v>132000</v>
      </c>
      <c r="K290" s="205" t="s">
        <v>1</v>
      </c>
      <c r="L290" s="35"/>
      <c r="M290" s="209" t="s">
        <v>1</v>
      </c>
      <c r="N290" s="210" t="s">
        <v>35</v>
      </c>
      <c r="O290" s="211">
        <v>0</v>
      </c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213" t="s">
        <v>156</v>
      </c>
      <c r="AT290" s="213" t="s">
        <v>127</v>
      </c>
      <c r="AU290" s="213" t="s">
        <v>79</v>
      </c>
      <c r="AY290" s="14" t="s">
        <v>124</v>
      </c>
      <c r="BE290" s="214">
        <f>IF(N290="základní",J290,0)</f>
        <v>132000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4" t="s">
        <v>77</v>
      </c>
      <c r="BK290" s="214">
        <f>ROUND(I290*H290,2)</f>
        <v>132000</v>
      </c>
      <c r="BL290" s="14" t="s">
        <v>156</v>
      </c>
      <c r="BM290" s="213" t="s">
        <v>403</v>
      </c>
    </row>
    <row r="291" s="2" customFormat="1">
      <c r="A291" s="29"/>
      <c r="B291" s="30"/>
      <c r="C291" s="31"/>
      <c r="D291" s="215" t="s">
        <v>132</v>
      </c>
      <c r="E291" s="31"/>
      <c r="F291" s="216" t="s">
        <v>401</v>
      </c>
      <c r="G291" s="31"/>
      <c r="H291" s="31"/>
      <c r="I291" s="31"/>
      <c r="J291" s="31"/>
      <c r="K291" s="31"/>
      <c r="L291" s="35"/>
      <c r="M291" s="217"/>
      <c r="N291" s="218"/>
      <c r="O291" s="81"/>
      <c r="P291" s="81"/>
      <c r="Q291" s="81"/>
      <c r="R291" s="81"/>
      <c r="S291" s="81"/>
      <c r="T291" s="82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T291" s="14" t="s">
        <v>132</v>
      </c>
      <c r="AU291" s="14" t="s">
        <v>79</v>
      </c>
    </row>
    <row r="292" s="2" customFormat="1" ht="16.5" customHeight="1">
      <c r="A292" s="29"/>
      <c r="B292" s="30"/>
      <c r="C292" s="219" t="s">
        <v>281</v>
      </c>
      <c r="D292" s="219" t="s">
        <v>177</v>
      </c>
      <c r="E292" s="220" t="s">
        <v>404</v>
      </c>
      <c r="F292" s="221" t="s">
        <v>405</v>
      </c>
      <c r="G292" s="222" t="s">
        <v>402</v>
      </c>
      <c r="H292" s="223">
        <v>200</v>
      </c>
      <c r="I292" s="224">
        <v>1590</v>
      </c>
      <c r="J292" s="224">
        <f>ROUND(I292*H292,2)</f>
        <v>318000</v>
      </c>
      <c r="K292" s="221" t="s">
        <v>1</v>
      </c>
      <c r="L292" s="225"/>
      <c r="M292" s="226" t="s">
        <v>1</v>
      </c>
      <c r="N292" s="227" t="s">
        <v>35</v>
      </c>
      <c r="O292" s="211">
        <v>0</v>
      </c>
      <c r="P292" s="211">
        <f>O292*H292</f>
        <v>0</v>
      </c>
      <c r="Q292" s="211">
        <v>0</v>
      </c>
      <c r="R292" s="211">
        <f>Q292*H292</f>
        <v>0</v>
      </c>
      <c r="S292" s="211">
        <v>0</v>
      </c>
      <c r="T292" s="212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213" t="s">
        <v>187</v>
      </c>
      <c r="AT292" s="213" t="s">
        <v>177</v>
      </c>
      <c r="AU292" s="213" t="s">
        <v>79</v>
      </c>
      <c r="AY292" s="14" t="s">
        <v>124</v>
      </c>
      <c r="BE292" s="214">
        <f>IF(N292="základní",J292,0)</f>
        <v>318000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4" t="s">
        <v>77</v>
      </c>
      <c r="BK292" s="214">
        <f>ROUND(I292*H292,2)</f>
        <v>318000</v>
      </c>
      <c r="BL292" s="14" t="s">
        <v>156</v>
      </c>
      <c r="BM292" s="213" t="s">
        <v>406</v>
      </c>
    </row>
    <row r="293" s="2" customFormat="1">
      <c r="A293" s="29"/>
      <c r="B293" s="30"/>
      <c r="C293" s="31"/>
      <c r="D293" s="215" t="s">
        <v>132</v>
      </c>
      <c r="E293" s="31"/>
      <c r="F293" s="216" t="s">
        <v>405</v>
      </c>
      <c r="G293" s="31"/>
      <c r="H293" s="31"/>
      <c r="I293" s="31"/>
      <c r="J293" s="31"/>
      <c r="K293" s="31"/>
      <c r="L293" s="35"/>
      <c r="M293" s="217"/>
      <c r="N293" s="218"/>
      <c r="O293" s="81"/>
      <c r="P293" s="81"/>
      <c r="Q293" s="81"/>
      <c r="R293" s="81"/>
      <c r="S293" s="81"/>
      <c r="T293" s="82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T293" s="14" t="s">
        <v>132</v>
      </c>
      <c r="AU293" s="14" t="s">
        <v>79</v>
      </c>
    </row>
    <row r="294" s="2" customFormat="1" ht="16.5" customHeight="1">
      <c r="A294" s="29"/>
      <c r="B294" s="30"/>
      <c r="C294" s="219" t="s">
        <v>407</v>
      </c>
      <c r="D294" s="219" t="s">
        <v>177</v>
      </c>
      <c r="E294" s="220" t="s">
        <v>408</v>
      </c>
      <c r="F294" s="221" t="s">
        <v>409</v>
      </c>
      <c r="G294" s="222" t="s">
        <v>402</v>
      </c>
      <c r="H294" s="223">
        <v>200</v>
      </c>
      <c r="I294" s="224">
        <v>2800</v>
      </c>
      <c r="J294" s="224">
        <f>ROUND(I294*H294,2)</f>
        <v>560000</v>
      </c>
      <c r="K294" s="221" t="s">
        <v>1</v>
      </c>
      <c r="L294" s="225"/>
      <c r="M294" s="226" t="s">
        <v>1</v>
      </c>
      <c r="N294" s="227" t="s">
        <v>35</v>
      </c>
      <c r="O294" s="211">
        <v>0</v>
      </c>
      <c r="P294" s="211">
        <f>O294*H294</f>
        <v>0</v>
      </c>
      <c r="Q294" s="211">
        <v>0</v>
      </c>
      <c r="R294" s="211">
        <f>Q294*H294</f>
        <v>0</v>
      </c>
      <c r="S294" s="211">
        <v>0</v>
      </c>
      <c r="T294" s="212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213" t="s">
        <v>187</v>
      </c>
      <c r="AT294" s="213" t="s">
        <v>177</v>
      </c>
      <c r="AU294" s="213" t="s">
        <v>79</v>
      </c>
      <c r="AY294" s="14" t="s">
        <v>124</v>
      </c>
      <c r="BE294" s="214">
        <f>IF(N294="základní",J294,0)</f>
        <v>560000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4" t="s">
        <v>77</v>
      </c>
      <c r="BK294" s="214">
        <f>ROUND(I294*H294,2)</f>
        <v>560000</v>
      </c>
      <c r="BL294" s="14" t="s">
        <v>156</v>
      </c>
      <c r="BM294" s="213" t="s">
        <v>410</v>
      </c>
    </row>
    <row r="295" s="2" customFormat="1">
      <c r="A295" s="29"/>
      <c r="B295" s="30"/>
      <c r="C295" s="31"/>
      <c r="D295" s="215" t="s">
        <v>132</v>
      </c>
      <c r="E295" s="31"/>
      <c r="F295" s="216" t="s">
        <v>409</v>
      </c>
      <c r="G295" s="31"/>
      <c r="H295" s="31"/>
      <c r="I295" s="31"/>
      <c r="J295" s="31"/>
      <c r="K295" s="31"/>
      <c r="L295" s="35"/>
      <c r="M295" s="217"/>
      <c r="N295" s="218"/>
      <c r="O295" s="81"/>
      <c r="P295" s="81"/>
      <c r="Q295" s="81"/>
      <c r="R295" s="81"/>
      <c r="S295" s="81"/>
      <c r="T295" s="82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T295" s="14" t="s">
        <v>132</v>
      </c>
      <c r="AU295" s="14" t="s">
        <v>79</v>
      </c>
    </row>
    <row r="296" s="12" customFormat="1" ht="22.8" customHeight="1">
      <c r="A296" s="12"/>
      <c r="B296" s="188"/>
      <c r="C296" s="189"/>
      <c r="D296" s="190" t="s">
        <v>69</v>
      </c>
      <c r="E296" s="201" t="s">
        <v>411</v>
      </c>
      <c r="F296" s="201" t="s">
        <v>412</v>
      </c>
      <c r="G296" s="189"/>
      <c r="H296" s="189"/>
      <c r="I296" s="189"/>
      <c r="J296" s="202">
        <f>BK296</f>
        <v>43960</v>
      </c>
      <c r="K296" s="189"/>
      <c r="L296" s="193"/>
      <c r="M296" s="194"/>
      <c r="N296" s="195"/>
      <c r="O296" s="195"/>
      <c r="P296" s="196">
        <f>SUM(P297:P308)</f>
        <v>0</v>
      </c>
      <c r="Q296" s="195"/>
      <c r="R296" s="196">
        <f>SUM(R297:R308)</f>
        <v>0</v>
      </c>
      <c r="S296" s="195"/>
      <c r="T296" s="197">
        <f>SUM(T297:T308)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98" t="s">
        <v>79</v>
      </c>
      <c r="AT296" s="199" t="s">
        <v>69</v>
      </c>
      <c r="AU296" s="199" t="s">
        <v>77</v>
      </c>
      <c r="AY296" s="198" t="s">
        <v>124</v>
      </c>
      <c r="BK296" s="200">
        <f>SUM(BK297:BK308)</f>
        <v>43960</v>
      </c>
    </row>
    <row r="297" s="2" customFormat="1" ht="37.8" customHeight="1">
      <c r="A297" s="29"/>
      <c r="B297" s="30"/>
      <c r="C297" s="203" t="s">
        <v>284</v>
      </c>
      <c r="D297" s="203" t="s">
        <v>127</v>
      </c>
      <c r="E297" s="204" t="s">
        <v>413</v>
      </c>
      <c r="F297" s="205" t="s">
        <v>414</v>
      </c>
      <c r="G297" s="206" t="s">
        <v>167</v>
      </c>
      <c r="H297" s="207">
        <v>100</v>
      </c>
      <c r="I297" s="208">
        <v>71.700000000000003</v>
      </c>
      <c r="J297" s="208">
        <f>ROUND(I297*H297,2)</f>
        <v>7170</v>
      </c>
      <c r="K297" s="205" t="s">
        <v>1</v>
      </c>
      <c r="L297" s="35"/>
      <c r="M297" s="209" t="s">
        <v>1</v>
      </c>
      <c r="N297" s="210" t="s">
        <v>35</v>
      </c>
      <c r="O297" s="211">
        <v>0</v>
      </c>
      <c r="P297" s="211">
        <f>O297*H297</f>
        <v>0</v>
      </c>
      <c r="Q297" s="211">
        <v>0</v>
      </c>
      <c r="R297" s="211">
        <f>Q297*H297</f>
        <v>0</v>
      </c>
      <c r="S297" s="211">
        <v>0</v>
      </c>
      <c r="T297" s="212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213" t="s">
        <v>156</v>
      </c>
      <c r="AT297" s="213" t="s">
        <v>127</v>
      </c>
      <c r="AU297" s="213" t="s">
        <v>79</v>
      </c>
      <c r="AY297" s="14" t="s">
        <v>124</v>
      </c>
      <c r="BE297" s="214">
        <f>IF(N297="základní",J297,0)</f>
        <v>7170</v>
      </c>
      <c r="BF297" s="214">
        <f>IF(N297="snížená",J297,0)</f>
        <v>0</v>
      </c>
      <c r="BG297" s="214">
        <f>IF(N297="zákl. přenesená",J297,0)</f>
        <v>0</v>
      </c>
      <c r="BH297" s="214">
        <f>IF(N297="sníž. přenesená",J297,0)</f>
        <v>0</v>
      </c>
      <c r="BI297" s="214">
        <f>IF(N297="nulová",J297,0)</f>
        <v>0</v>
      </c>
      <c r="BJ297" s="14" t="s">
        <v>77</v>
      </c>
      <c r="BK297" s="214">
        <f>ROUND(I297*H297,2)</f>
        <v>7170</v>
      </c>
      <c r="BL297" s="14" t="s">
        <v>156</v>
      </c>
      <c r="BM297" s="213" t="s">
        <v>415</v>
      </c>
    </row>
    <row r="298" s="2" customFormat="1">
      <c r="A298" s="29"/>
      <c r="B298" s="30"/>
      <c r="C298" s="31"/>
      <c r="D298" s="215" t="s">
        <v>132</v>
      </c>
      <c r="E298" s="31"/>
      <c r="F298" s="216" t="s">
        <v>414</v>
      </c>
      <c r="G298" s="31"/>
      <c r="H298" s="31"/>
      <c r="I298" s="31"/>
      <c r="J298" s="31"/>
      <c r="K298" s="31"/>
      <c r="L298" s="35"/>
      <c r="M298" s="217"/>
      <c r="N298" s="218"/>
      <c r="O298" s="81"/>
      <c r="P298" s="81"/>
      <c r="Q298" s="81"/>
      <c r="R298" s="81"/>
      <c r="S298" s="81"/>
      <c r="T298" s="82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T298" s="14" t="s">
        <v>132</v>
      </c>
      <c r="AU298" s="14" t="s">
        <v>79</v>
      </c>
    </row>
    <row r="299" s="2" customFormat="1" ht="24.15" customHeight="1">
      <c r="A299" s="29"/>
      <c r="B299" s="30"/>
      <c r="C299" s="203" t="s">
        <v>416</v>
      </c>
      <c r="D299" s="203" t="s">
        <v>127</v>
      </c>
      <c r="E299" s="204" t="s">
        <v>417</v>
      </c>
      <c r="F299" s="205" t="s">
        <v>418</v>
      </c>
      <c r="G299" s="206" t="s">
        <v>130</v>
      </c>
      <c r="H299" s="207">
        <v>20</v>
      </c>
      <c r="I299" s="208">
        <v>72.5</v>
      </c>
      <c r="J299" s="208">
        <f>ROUND(I299*H299,2)</f>
        <v>1450</v>
      </c>
      <c r="K299" s="205" t="s">
        <v>1</v>
      </c>
      <c r="L299" s="35"/>
      <c r="M299" s="209" t="s">
        <v>1</v>
      </c>
      <c r="N299" s="210" t="s">
        <v>35</v>
      </c>
      <c r="O299" s="211">
        <v>0</v>
      </c>
      <c r="P299" s="211">
        <f>O299*H299</f>
        <v>0</v>
      </c>
      <c r="Q299" s="211">
        <v>0</v>
      </c>
      <c r="R299" s="211">
        <f>Q299*H299</f>
        <v>0</v>
      </c>
      <c r="S299" s="211">
        <v>0</v>
      </c>
      <c r="T299" s="212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213" t="s">
        <v>156</v>
      </c>
      <c r="AT299" s="213" t="s">
        <v>127</v>
      </c>
      <c r="AU299" s="213" t="s">
        <v>79</v>
      </c>
      <c r="AY299" s="14" t="s">
        <v>124</v>
      </c>
      <c r="BE299" s="214">
        <f>IF(N299="základní",J299,0)</f>
        <v>1450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4" t="s">
        <v>77</v>
      </c>
      <c r="BK299" s="214">
        <f>ROUND(I299*H299,2)</f>
        <v>1450</v>
      </c>
      <c r="BL299" s="14" t="s">
        <v>156</v>
      </c>
      <c r="BM299" s="213" t="s">
        <v>419</v>
      </c>
    </row>
    <row r="300" s="2" customFormat="1">
      <c r="A300" s="29"/>
      <c r="B300" s="30"/>
      <c r="C300" s="31"/>
      <c r="D300" s="215" t="s">
        <v>132</v>
      </c>
      <c r="E300" s="31"/>
      <c r="F300" s="216" t="s">
        <v>418</v>
      </c>
      <c r="G300" s="31"/>
      <c r="H300" s="31"/>
      <c r="I300" s="31"/>
      <c r="J300" s="31"/>
      <c r="K300" s="31"/>
      <c r="L300" s="35"/>
      <c r="M300" s="217"/>
      <c r="N300" s="218"/>
      <c r="O300" s="81"/>
      <c r="P300" s="81"/>
      <c r="Q300" s="81"/>
      <c r="R300" s="81"/>
      <c r="S300" s="81"/>
      <c r="T300" s="82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4" t="s">
        <v>132</v>
      </c>
      <c r="AU300" s="14" t="s">
        <v>79</v>
      </c>
    </row>
    <row r="301" s="2" customFormat="1" ht="21.75" customHeight="1">
      <c r="A301" s="29"/>
      <c r="B301" s="30"/>
      <c r="C301" s="219" t="s">
        <v>288</v>
      </c>
      <c r="D301" s="219" t="s">
        <v>177</v>
      </c>
      <c r="E301" s="220" t="s">
        <v>420</v>
      </c>
      <c r="F301" s="221" t="s">
        <v>421</v>
      </c>
      <c r="G301" s="222" t="s">
        <v>130</v>
      </c>
      <c r="H301" s="223">
        <v>20</v>
      </c>
      <c r="I301" s="224">
        <v>430</v>
      </c>
      <c r="J301" s="224">
        <f>ROUND(I301*H301,2)</f>
        <v>8600</v>
      </c>
      <c r="K301" s="221" t="s">
        <v>1</v>
      </c>
      <c r="L301" s="225"/>
      <c r="M301" s="226" t="s">
        <v>1</v>
      </c>
      <c r="N301" s="227" t="s">
        <v>35</v>
      </c>
      <c r="O301" s="211">
        <v>0</v>
      </c>
      <c r="P301" s="211">
        <f>O301*H301</f>
        <v>0</v>
      </c>
      <c r="Q301" s="211">
        <v>0</v>
      </c>
      <c r="R301" s="211">
        <f>Q301*H301</f>
        <v>0</v>
      </c>
      <c r="S301" s="211">
        <v>0</v>
      </c>
      <c r="T301" s="212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13" t="s">
        <v>187</v>
      </c>
      <c r="AT301" s="213" t="s">
        <v>177</v>
      </c>
      <c r="AU301" s="213" t="s">
        <v>79</v>
      </c>
      <c r="AY301" s="14" t="s">
        <v>124</v>
      </c>
      <c r="BE301" s="214">
        <f>IF(N301="základní",J301,0)</f>
        <v>8600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4" t="s">
        <v>77</v>
      </c>
      <c r="BK301" s="214">
        <f>ROUND(I301*H301,2)</f>
        <v>8600</v>
      </c>
      <c r="BL301" s="14" t="s">
        <v>156</v>
      </c>
      <c r="BM301" s="213" t="s">
        <v>422</v>
      </c>
    </row>
    <row r="302" s="2" customFormat="1">
      <c r="A302" s="29"/>
      <c r="B302" s="30"/>
      <c r="C302" s="31"/>
      <c r="D302" s="215" t="s">
        <v>132</v>
      </c>
      <c r="E302" s="31"/>
      <c r="F302" s="216" t="s">
        <v>421</v>
      </c>
      <c r="G302" s="31"/>
      <c r="H302" s="31"/>
      <c r="I302" s="31"/>
      <c r="J302" s="31"/>
      <c r="K302" s="31"/>
      <c r="L302" s="35"/>
      <c r="M302" s="217"/>
      <c r="N302" s="218"/>
      <c r="O302" s="81"/>
      <c r="P302" s="81"/>
      <c r="Q302" s="81"/>
      <c r="R302" s="81"/>
      <c r="S302" s="81"/>
      <c r="T302" s="82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4" t="s">
        <v>132</v>
      </c>
      <c r="AU302" s="14" t="s">
        <v>79</v>
      </c>
    </row>
    <row r="303" s="2" customFormat="1" ht="55.5" customHeight="1">
      <c r="A303" s="29"/>
      <c r="B303" s="30"/>
      <c r="C303" s="203" t="s">
        <v>423</v>
      </c>
      <c r="D303" s="203" t="s">
        <v>127</v>
      </c>
      <c r="E303" s="204" t="s">
        <v>424</v>
      </c>
      <c r="F303" s="205" t="s">
        <v>425</v>
      </c>
      <c r="G303" s="206" t="s">
        <v>130</v>
      </c>
      <c r="H303" s="207">
        <v>100</v>
      </c>
      <c r="I303" s="208">
        <v>133</v>
      </c>
      <c r="J303" s="208">
        <f>ROUND(I303*H303,2)</f>
        <v>13300</v>
      </c>
      <c r="K303" s="205" t="s">
        <v>1</v>
      </c>
      <c r="L303" s="35"/>
      <c r="M303" s="209" t="s">
        <v>1</v>
      </c>
      <c r="N303" s="210" t="s">
        <v>35</v>
      </c>
      <c r="O303" s="211">
        <v>0</v>
      </c>
      <c r="P303" s="211">
        <f>O303*H303</f>
        <v>0</v>
      </c>
      <c r="Q303" s="211">
        <v>0</v>
      </c>
      <c r="R303" s="211">
        <f>Q303*H303</f>
        <v>0</v>
      </c>
      <c r="S303" s="211">
        <v>0</v>
      </c>
      <c r="T303" s="212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213" t="s">
        <v>156</v>
      </c>
      <c r="AT303" s="213" t="s">
        <v>127</v>
      </c>
      <c r="AU303" s="213" t="s">
        <v>79</v>
      </c>
      <c r="AY303" s="14" t="s">
        <v>124</v>
      </c>
      <c r="BE303" s="214">
        <f>IF(N303="základní",J303,0)</f>
        <v>13300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14" t="s">
        <v>77</v>
      </c>
      <c r="BK303" s="214">
        <f>ROUND(I303*H303,2)</f>
        <v>13300</v>
      </c>
      <c r="BL303" s="14" t="s">
        <v>156</v>
      </c>
      <c r="BM303" s="213" t="s">
        <v>426</v>
      </c>
    </row>
    <row r="304" s="2" customFormat="1">
      <c r="A304" s="29"/>
      <c r="B304" s="30"/>
      <c r="C304" s="31"/>
      <c r="D304" s="215" t="s">
        <v>132</v>
      </c>
      <c r="E304" s="31"/>
      <c r="F304" s="216" t="s">
        <v>425</v>
      </c>
      <c r="G304" s="31"/>
      <c r="H304" s="31"/>
      <c r="I304" s="31"/>
      <c r="J304" s="31"/>
      <c r="K304" s="31"/>
      <c r="L304" s="35"/>
      <c r="M304" s="217"/>
      <c r="N304" s="218"/>
      <c r="O304" s="81"/>
      <c r="P304" s="81"/>
      <c r="Q304" s="81"/>
      <c r="R304" s="81"/>
      <c r="S304" s="81"/>
      <c r="T304" s="82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132</v>
      </c>
      <c r="AU304" s="14" t="s">
        <v>79</v>
      </c>
    </row>
    <row r="305" s="2" customFormat="1" ht="24.15" customHeight="1">
      <c r="A305" s="29"/>
      <c r="B305" s="30"/>
      <c r="C305" s="203" t="s">
        <v>291</v>
      </c>
      <c r="D305" s="203" t="s">
        <v>127</v>
      </c>
      <c r="E305" s="204" t="s">
        <v>427</v>
      </c>
      <c r="F305" s="205" t="s">
        <v>428</v>
      </c>
      <c r="G305" s="206" t="s">
        <v>130</v>
      </c>
      <c r="H305" s="207">
        <v>20</v>
      </c>
      <c r="I305" s="208">
        <v>227</v>
      </c>
      <c r="J305" s="208">
        <f>ROUND(I305*H305,2)</f>
        <v>4540</v>
      </c>
      <c r="K305" s="205" t="s">
        <v>1</v>
      </c>
      <c r="L305" s="35"/>
      <c r="M305" s="209" t="s">
        <v>1</v>
      </c>
      <c r="N305" s="210" t="s">
        <v>35</v>
      </c>
      <c r="O305" s="211">
        <v>0</v>
      </c>
      <c r="P305" s="211">
        <f>O305*H305</f>
        <v>0</v>
      </c>
      <c r="Q305" s="211">
        <v>0</v>
      </c>
      <c r="R305" s="211">
        <f>Q305*H305</f>
        <v>0</v>
      </c>
      <c r="S305" s="211">
        <v>0</v>
      </c>
      <c r="T305" s="212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213" t="s">
        <v>156</v>
      </c>
      <c r="AT305" s="213" t="s">
        <v>127</v>
      </c>
      <c r="AU305" s="213" t="s">
        <v>79</v>
      </c>
      <c r="AY305" s="14" t="s">
        <v>124</v>
      </c>
      <c r="BE305" s="214">
        <f>IF(N305="základní",J305,0)</f>
        <v>4540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14" t="s">
        <v>77</v>
      </c>
      <c r="BK305" s="214">
        <f>ROUND(I305*H305,2)</f>
        <v>4540</v>
      </c>
      <c r="BL305" s="14" t="s">
        <v>156</v>
      </c>
      <c r="BM305" s="213" t="s">
        <v>429</v>
      </c>
    </row>
    <row r="306" s="2" customFormat="1">
      <c r="A306" s="29"/>
      <c r="B306" s="30"/>
      <c r="C306" s="31"/>
      <c r="D306" s="215" t="s">
        <v>132</v>
      </c>
      <c r="E306" s="31"/>
      <c r="F306" s="216" t="s">
        <v>428</v>
      </c>
      <c r="G306" s="31"/>
      <c r="H306" s="31"/>
      <c r="I306" s="31"/>
      <c r="J306" s="31"/>
      <c r="K306" s="31"/>
      <c r="L306" s="35"/>
      <c r="M306" s="217"/>
      <c r="N306" s="218"/>
      <c r="O306" s="81"/>
      <c r="P306" s="81"/>
      <c r="Q306" s="81"/>
      <c r="R306" s="81"/>
      <c r="S306" s="81"/>
      <c r="T306" s="82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132</v>
      </c>
      <c r="AU306" s="14" t="s">
        <v>79</v>
      </c>
    </row>
    <row r="307" s="2" customFormat="1" ht="49.05" customHeight="1">
      <c r="A307" s="29"/>
      <c r="B307" s="30"/>
      <c r="C307" s="203" t="s">
        <v>430</v>
      </c>
      <c r="D307" s="203" t="s">
        <v>127</v>
      </c>
      <c r="E307" s="204" t="s">
        <v>431</v>
      </c>
      <c r="F307" s="205" t="s">
        <v>432</v>
      </c>
      <c r="G307" s="206" t="s">
        <v>235</v>
      </c>
      <c r="H307" s="207">
        <v>2</v>
      </c>
      <c r="I307" s="208">
        <v>4450</v>
      </c>
      <c r="J307" s="208">
        <f>ROUND(I307*H307,2)</f>
        <v>8900</v>
      </c>
      <c r="K307" s="205" t="s">
        <v>1</v>
      </c>
      <c r="L307" s="35"/>
      <c r="M307" s="209" t="s">
        <v>1</v>
      </c>
      <c r="N307" s="210" t="s">
        <v>35</v>
      </c>
      <c r="O307" s="211">
        <v>0</v>
      </c>
      <c r="P307" s="211">
        <f>O307*H307</f>
        <v>0</v>
      </c>
      <c r="Q307" s="211">
        <v>0</v>
      </c>
      <c r="R307" s="211">
        <f>Q307*H307</f>
        <v>0</v>
      </c>
      <c r="S307" s="211">
        <v>0</v>
      </c>
      <c r="T307" s="212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213" t="s">
        <v>156</v>
      </c>
      <c r="AT307" s="213" t="s">
        <v>127</v>
      </c>
      <c r="AU307" s="213" t="s">
        <v>79</v>
      </c>
      <c r="AY307" s="14" t="s">
        <v>124</v>
      </c>
      <c r="BE307" s="214">
        <f>IF(N307="základní",J307,0)</f>
        <v>8900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4" t="s">
        <v>77</v>
      </c>
      <c r="BK307" s="214">
        <f>ROUND(I307*H307,2)</f>
        <v>8900</v>
      </c>
      <c r="BL307" s="14" t="s">
        <v>156</v>
      </c>
      <c r="BM307" s="213" t="s">
        <v>433</v>
      </c>
    </row>
    <row r="308" s="2" customFormat="1">
      <c r="A308" s="29"/>
      <c r="B308" s="30"/>
      <c r="C308" s="31"/>
      <c r="D308" s="215" t="s">
        <v>132</v>
      </c>
      <c r="E308" s="31"/>
      <c r="F308" s="216" t="s">
        <v>432</v>
      </c>
      <c r="G308" s="31"/>
      <c r="H308" s="31"/>
      <c r="I308" s="31"/>
      <c r="J308" s="31"/>
      <c r="K308" s="31"/>
      <c r="L308" s="35"/>
      <c r="M308" s="217"/>
      <c r="N308" s="218"/>
      <c r="O308" s="81"/>
      <c r="P308" s="81"/>
      <c r="Q308" s="81"/>
      <c r="R308" s="81"/>
      <c r="S308" s="81"/>
      <c r="T308" s="82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132</v>
      </c>
      <c r="AU308" s="14" t="s">
        <v>79</v>
      </c>
    </row>
    <row r="309" s="12" customFormat="1" ht="22.8" customHeight="1">
      <c r="A309" s="12"/>
      <c r="B309" s="188"/>
      <c r="C309" s="189"/>
      <c r="D309" s="190" t="s">
        <v>69</v>
      </c>
      <c r="E309" s="201" t="s">
        <v>434</v>
      </c>
      <c r="F309" s="201" t="s">
        <v>435</v>
      </c>
      <c r="G309" s="189"/>
      <c r="H309" s="189"/>
      <c r="I309" s="189"/>
      <c r="J309" s="202">
        <f>BK309</f>
        <v>539540</v>
      </c>
      <c r="K309" s="189"/>
      <c r="L309" s="193"/>
      <c r="M309" s="194"/>
      <c r="N309" s="195"/>
      <c r="O309" s="195"/>
      <c r="P309" s="196">
        <f>SUM(P310:P323)</f>
        <v>0</v>
      </c>
      <c r="Q309" s="195"/>
      <c r="R309" s="196">
        <f>SUM(R310:R323)</f>
        <v>0</v>
      </c>
      <c r="S309" s="195"/>
      <c r="T309" s="197">
        <f>SUM(T310:T323)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198" t="s">
        <v>79</v>
      </c>
      <c r="AT309" s="199" t="s">
        <v>69</v>
      </c>
      <c r="AU309" s="199" t="s">
        <v>77</v>
      </c>
      <c r="AY309" s="198" t="s">
        <v>124</v>
      </c>
      <c r="BK309" s="200">
        <f>SUM(BK310:BK323)</f>
        <v>539540</v>
      </c>
    </row>
    <row r="310" s="2" customFormat="1" ht="55.5" customHeight="1">
      <c r="A310" s="29"/>
      <c r="B310" s="30"/>
      <c r="C310" s="203" t="s">
        <v>295</v>
      </c>
      <c r="D310" s="203" t="s">
        <v>127</v>
      </c>
      <c r="E310" s="204" t="s">
        <v>436</v>
      </c>
      <c r="F310" s="205" t="s">
        <v>437</v>
      </c>
      <c r="G310" s="206" t="s">
        <v>135</v>
      </c>
      <c r="H310" s="207">
        <v>7</v>
      </c>
      <c r="I310" s="208">
        <v>656</v>
      </c>
      <c r="J310" s="208">
        <f>ROUND(I310*H310,2)</f>
        <v>4592</v>
      </c>
      <c r="K310" s="205" t="s">
        <v>1</v>
      </c>
      <c r="L310" s="35"/>
      <c r="M310" s="209" t="s">
        <v>1</v>
      </c>
      <c r="N310" s="210" t="s">
        <v>35</v>
      </c>
      <c r="O310" s="211">
        <v>0</v>
      </c>
      <c r="P310" s="211">
        <f>O310*H310</f>
        <v>0</v>
      </c>
      <c r="Q310" s="211">
        <v>0</v>
      </c>
      <c r="R310" s="211">
        <f>Q310*H310</f>
        <v>0</v>
      </c>
      <c r="S310" s="211">
        <v>0</v>
      </c>
      <c r="T310" s="212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213" t="s">
        <v>156</v>
      </c>
      <c r="AT310" s="213" t="s">
        <v>127</v>
      </c>
      <c r="AU310" s="213" t="s">
        <v>79</v>
      </c>
      <c r="AY310" s="14" t="s">
        <v>124</v>
      </c>
      <c r="BE310" s="214">
        <f>IF(N310="základní",J310,0)</f>
        <v>4592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4" t="s">
        <v>77</v>
      </c>
      <c r="BK310" s="214">
        <f>ROUND(I310*H310,2)</f>
        <v>4592</v>
      </c>
      <c r="BL310" s="14" t="s">
        <v>156</v>
      </c>
      <c r="BM310" s="213" t="s">
        <v>438</v>
      </c>
    </row>
    <row r="311" s="2" customFormat="1">
      <c r="A311" s="29"/>
      <c r="B311" s="30"/>
      <c r="C311" s="31"/>
      <c r="D311" s="215" t="s">
        <v>132</v>
      </c>
      <c r="E311" s="31"/>
      <c r="F311" s="216" t="s">
        <v>437</v>
      </c>
      <c r="G311" s="31"/>
      <c r="H311" s="31"/>
      <c r="I311" s="31"/>
      <c r="J311" s="31"/>
      <c r="K311" s="31"/>
      <c r="L311" s="35"/>
      <c r="M311" s="217"/>
      <c r="N311" s="218"/>
      <c r="O311" s="81"/>
      <c r="P311" s="81"/>
      <c r="Q311" s="81"/>
      <c r="R311" s="81"/>
      <c r="S311" s="81"/>
      <c r="T311" s="82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4" t="s">
        <v>132</v>
      </c>
      <c r="AU311" s="14" t="s">
        <v>79</v>
      </c>
    </row>
    <row r="312" s="2" customFormat="1" ht="49.05" customHeight="1">
      <c r="A312" s="29"/>
      <c r="B312" s="30"/>
      <c r="C312" s="203" t="s">
        <v>439</v>
      </c>
      <c r="D312" s="203" t="s">
        <v>127</v>
      </c>
      <c r="E312" s="204" t="s">
        <v>440</v>
      </c>
      <c r="F312" s="205" t="s">
        <v>441</v>
      </c>
      <c r="G312" s="206" t="s">
        <v>135</v>
      </c>
      <c r="H312" s="207">
        <v>170</v>
      </c>
      <c r="I312" s="208">
        <v>922</v>
      </c>
      <c r="J312" s="208">
        <f>ROUND(I312*H312,2)</f>
        <v>156740</v>
      </c>
      <c r="K312" s="205" t="s">
        <v>1</v>
      </c>
      <c r="L312" s="35"/>
      <c r="M312" s="209" t="s">
        <v>1</v>
      </c>
      <c r="N312" s="210" t="s">
        <v>35</v>
      </c>
      <c r="O312" s="211">
        <v>0</v>
      </c>
      <c r="P312" s="211">
        <f>O312*H312</f>
        <v>0</v>
      </c>
      <c r="Q312" s="211">
        <v>0</v>
      </c>
      <c r="R312" s="211">
        <f>Q312*H312</f>
        <v>0</v>
      </c>
      <c r="S312" s="211">
        <v>0</v>
      </c>
      <c r="T312" s="212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213" t="s">
        <v>156</v>
      </c>
      <c r="AT312" s="213" t="s">
        <v>127</v>
      </c>
      <c r="AU312" s="213" t="s">
        <v>79</v>
      </c>
      <c r="AY312" s="14" t="s">
        <v>124</v>
      </c>
      <c r="BE312" s="214">
        <f>IF(N312="základní",J312,0)</f>
        <v>156740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4" t="s">
        <v>77</v>
      </c>
      <c r="BK312" s="214">
        <f>ROUND(I312*H312,2)</f>
        <v>156740</v>
      </c>
      <c r="BL312" s="14" t="s">
        <v>156</v>
      </c>
      <c r="BM312" s="213" t="s">
        <v>442</v>
      </c>
    </row>
    <row r="313" s="2" customFormat="1">
      <c r="A313" s="29"/>
      <c r="B313" s="30"/>
      <c r="C313" s="31"/>
      <c r="D313" s="215" t="s">
        <v>132</v>
      </c>
      <c r="E313" s="31"/>
      <c r="F313" s="216" t="s">
        <v>441</v>
      </c>
      <c r="G313" s="31"/>
      <c r="H313" s="31"/>
      <c r="I313" s="31"/>
      <c r="J313" s="31"/>
      <c r="K313" s="31"/>
      <c r="L313" s="35"/>
      <c r="M313" s="217"/>
      <c r="N313" s="218"/>
      <c r="O313" s="81"/>
      <c r="P313" s="81"/>
      <c r="Q313" s="81"/>
      <c r="R313" s="81"/>
      <c r="S313" s="81"/>
      <c r="T313" s="82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T313" s="14" t="s">
        <v>132</v>
      </c>
      <c r="AU313" s="14" t="s">
        <v>79</v>
      </c>
    </row>
    <row r="314" s="2" customFormat="1" ht="44.25" customHeight="1">
      <c r="A314" s="29"/>
      <c r="B314" s="30"/>
      <c r="C314" s="203" t="s">
        <v>298</v>
      </c>
      <c r="D314" s="203" t="s">
        <v>127</v>
      </c>
      <c r="E314" s="204" t="s">
        <v>443</v>
      </c>
      <c r="F314" s="205" t="s">
        <v>444</v>
      </c>
      <c r="G314" s="206" t="s">
        <v>135</v>
      </c>
      <c r="H314" s="207">
        <v>170</v>
      </c>
      <c r="I314" s="208">
        <v>55.399999999999999</v>
      </c>
      <c r="J314" s="208">
        <f>ROUND(I314*H314,2)</f>
        <v>9418</v>
      </c>
      <c r="K314" s="205" t="s">
        <v>1</v>
      </c>
      <c r="L314" s="35"/>
      <c r="M314" s="209" t="s">
        <v>1</v>
      </c>
      <c r="N314" s="210" t="s">
        <v>35</v>
      </c>
      <c r="O314" s="211">
        <v>0</v>
      </c>
      <c r="P314" s="211">
        <f>O314*H314</f>
        <v>0</v>
      </c>
      <c r="Q314" s="211">
        <v>0</v>
      </c>
      <c r="R314" s="211">
        <f>Q314*H314</f>
        <v>0</v>
      </c>
      <c r="S314" s="211">
        <v>0</v>
      </c>
      <c r="T314" s="212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213" t="s">
        <v>156</v>
      </c>
      <c r="AT314" s="213" t="s">
        <v>127</v>
      </c>
      <c r="AU314" s="213" t="s">
        <v>79</v>
      </c>
      <c r="AY314" s="14" t="s">
        <v>124</v>
      </c>
      <c r="BE314" s="214">
        <f>IF(N314="základní",J314,0)</f>
        <v>9418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4" t="s">
        <v>77</v>
      </c>
      <c r="BK314" s="214">
        <f>ROUND(I314*H314,2)</f>
        <v>9418</v>
      </c>
      <c r="BL314" s="14" t="s">
        <v>156</v>
      </c>
      <c r="BM314" s="213" t="s">
        <v>445</v>
      </c>
    </row>
    <row r="315" s="2" customFormat="1">
      <c r="A315" s="29"/>
      <c r="B315" s="30"/>
      <c r="C315" s="31"/>
      <c r="D315" s="215" t="s">
        <v>132</v>
      </c>
      <c r="E315" s="31"/>
      <c r="F315" s="216" t="s">
        <v>444</v>
      </c>
      <c r="G315" s="31"/>
      <c r="H315" s="31"/>
      <c r="I315" s="31"/>
      <c r="J315" s="31"/>
      <c r="K315" s="31"/>
      <c r="L315" s="35"/>
      <c r="M315" s="217"/>
      <c r="N315" s="218"/>
      <c r="O315" s="81"/>
      <c r="P315" s="81"/>
      <c r="Q315" s="81"/>
      <c r="R315" s="81"/>
      <c r="S315" s="81"/>
      <c r="T315" s="82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4" t="s">
        <v>132</v>
      </c>
      <c r="AU315" s="14" t="s">
        <v>79</v>
      </c>
    </row>
    <row r="316" s="2" customFormat="1" ht="24.15" customHeight="1">
      <c r="A316" s="29"/>
      <c r="B316" s="30"/>
      <c r="C316" s="219" t="s">
        <v>446</v>
      </c>
      <c r="D316" s="219" t="s">
        <v>177</v>
      </c>
      <c r="E316" s="220" t="s">
        <v>447</v>
      </c>
      <c r="F316" s="221" t="s">
        <v>448</v>
      </c>
      <c r="G316" s="222" t="s">
        <v>135</v>
      </c>
      <c r="H316" s="223">
        <v>10</v>
      </c>
      <c r="I316" s="224">
        <v>27</v>
      </c>
      <c r="J316" s="224">
        <f>ROUND(I316*H316,2)</f>
        <v>270</v>
      </c>
      <c r="K316" s="221" t="s">
        <v>1</v>
      </c>
      <c r="L316" s="225"/>
      <c r="M316" s="226" t="s">
        <v>1</v>
      </c>
      <c r="N316" s="227" t="s">
        <v>35</v>
      </c>
      <c r="O316" s="211">
        <v>0</v>
      </c>
      <c r="P316" s="211">
        <f>O316*H316</f>
        <v>0</v>
      </c>
      <c r="Q316" s="211">
        <v>0</v>
      </c>
      <c r="R316" s="211">
        <f>Q316*H316</f>
        <v>0</v>
      </c>
      <c r="S316" s="211">
        <v>0</v>
      </c>
      <c r="T316" s="212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213" t="s">
        <v>187</v>
      </c>
      <c r="AT316" s="213" t="s">
        <v>177</v>
      </c>
      <c r="AU316" s="213" t="s">
        <v>79</v>
      </c>
      <c r="AY316" s="14" t="s">
        <v>124</v>
      </c>
      <c r="BE316" s="214">
        <f>IF(N316="základní",J316,0)</f>
        <v>270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4" t="s">
        <v>77</v>
      </c>
      <c r="BK316" s="214">
        <f>ROUND(I316*H316,2)</f>
        <v>270</v>
      </c>
      <c r="BL316" s="14" t="s">
        <v>156</v>
      </c>
      <c r="BM316" s="213" t="s">
        <v>449</v>
      </c>
    </row>
    <row r="317" s="2" customFormat="1">
      <c r="A317" s="29"/>
      <c r="B317" s="30"/>
      <c r="C317" s="31"/>
      <c r="D317" s="215" t="s">
        <v>132</v>
      </c>
      <c r="E317" s="31"/>
      <c r="F317" s="216" t="s">
        <v>448</v>
      </c>
      <c r="G317" s="31"/>
      <c r="H317" s="31"/>
      <c r="I317" s="31"/>
      <c r="J317" s="31"/>
      <c r="K317" s="31"/>
      <c r="L317" s="35"/>
      <c r="M317" s="217"/>
      <c r="N317" s="218"/>
      <c r="O317" s="81"/>
      <c r="P317" s="81"/>
      <c r="Q317" s="81"/>
      <c r="R317" s="81"/>
      <c r="S317" s="81"/>
      <c r="T317" s="82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T317" s="14" t="s">
        <v>132</v>
      </c>
      <c r="AU317" s="14" t="s">
        <v>79</v>
      </c>
    </row>
    <row r="318" s="2" customFormat="1" ht="37.8" customHeight="1">
      <c r="A318" s="29"/>
      <c r="B318" s="30"/>
      <c r="C318" s="203" t="s">
        <v>304</v>
      </c>
      <c r="D318" s="203" t="s">
        <v>127</v>
      </c>
      <c r="E318" s="204" t="s">
        <v>450</v>
      </c>
      <c r="F318" s="205" t="s">
        <v>451</v>
      </c>
      <c r="G318" s="206" t="s">
        <v>135</v>
      </c>
      <c r="H318" s="207">
        <v>240</v>
      </c>
      <c r="I318" s="208">
        <v>667</v>
      </c>
      <c r="J318" s="208">
        <f>ROUND(I318*H318,2)</f>
        <v>160080</v>
      </c>
      <c r="K318" s="205" t="s">
        <v>1</v>
      </c>
      <c r="L318" s="35"/>
      <c r="M318" s="209" t="s">
        <v>1</v>
      </c>
      <c r="N318" s="210" t="s">
        <v>35</v>
      </c>
      <c r="O318" s="211">
        <v>0</v>
      </c>
      <c r="P318" s="211">
        <f>O318*H318</f>
        <v>0</v>
      </c>
      <c r="Q318" s="211">
        <v>0</v>
      </c>
      <c r="R318" s="211">
        <f>Q318*H318</f>
        <v>0</v>
      </c>
      <c r="S318" s="211">
        <v>0</v>
      </c>
      <c r="T318" s="212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213" t="s">
        <v>156</v>
      </c>
      <c r="AT318" s="213" t="s">
        <v>127</v>
      </c>
      <c r="AU318" s="213" t="s">
        <v>79</v>
      </c>
      <c r="AY318" s="14" t="s">
        <v>124</v>
      </c>
      <c r="BE318" s="214">
        <f>IF(N318="základní",J318,0)</f>
        <v>160080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4" t="s">
        <v>77</v>
      </c>
      <c r="BK318" s="214">
        <f>ROUND(I318*H318,2)</f>
        <v>160080</v>
      </c>
      <c r="BL318" s="14" t="s">
        <v>156</v>
      </c>
      <c r="BM318" s="213" t="s">
        <v>452</v>
      </c>
    </row>
    <row r="319" s="2" customFormat="1">
      <c r="A319" s="29"/>
      <c r="B319" s="30"/>
      <c r="C319" s="31"/>
      <c r="D319" s="215" t="s">
        <v>132</v>
      </c>
      <c r="E319" s="31"/>
      <c r="F319" s="216" t="s">
        <v>451</v>
      </c>
      <c r="G319" s="31"/>
      <c r="H319" s="31"/>
      <c r="I319" s="31"/>
      <c r="J319" s="31"/>
      <c r="K319" s="31"/>
      <c r="L319" s="35"/>
      <c r="M319" s="217"/>
      <c r="N319" s="218"/>
      <c r="O319" s="81"/>
      <c r="P319" s="81"/>
      <c r="Q319" s="81"/>
      <c r="R319" s="81"/>
      <c r="S319" s="81"/>
      <c r="T319" s="82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T319" s="14" t="s">
        <v>132</v>
      </c>
      <c r="AU319" s="14" t="s">
        <v>79</v>
      </c>
    </row>
    <row r="320" s="2" customFormat="1" ht="24.15" customHeight="1">
      <c r="A320" s="29"/>
      <c r="B320" s="30"/>
      <c r="C320" s="219" t="s">
        <v>453</v>
      </c>
      <c r="D320" s="219" t="s">
        <v>177</v>
      </c>
      <c r="E320" s="220" t="s">
        <v>454</v>
      </c>
      <c r="F320" s="221" t="s">
        <v>455</v>
      </c>
      <c r="G320" s="222" t="s">
        <v>135</v>
      </c>
      <c r="H320" s="223">
        <v>240</v>
      </c>
      <c r="I320" s="224">
        <v>854</v>
      </c>
      <c r="J320" s="224">
        <f>ROUND(I320*H320,2)</f>
        <v>204960</v>
      </c>
      <c r="K320" s="221" t="s">
        <v>1</v>
      </c>
      <c r="L320" s="225"/>
      <c r="M320" s="226" t="s">
        <v>1</v>
      </c>
      <c r="N320" s="227" t="s">
        <v>35</v>
      </c>
      <c r="O320" s="211">
        <v>0</v>
      </c>
      <c r="P320" s="211">
        <f>O320*H320</f>
        <v>0</v>
      </c>
      <c r="Q320" s="211">
        <v>0</v>
      </c>
      <c r="R320" s="211">
        <f>Q320*H320</f>
        <v>0</v>
      </c>
      <c r="S320" s="211">
        <v>0</v>
      </c>
      <c r="T320" s="212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213" t="s">
        <v>187</v>
      </c>
      <c r="AT320" s="213" t="s">
        <v>177</v>
      </c>
      <c r="AU320" s="213" t="s">
        <v>79</v>
      </c>
      <c r="AY320" s="14" t="s">
        <v>124</v>
      </c>
      <c r="BE320" s="214">
        <f>IF(N320="základní",J320,0)</f>
        <v>204960</v>
      </c>
      <c r="BF320" s="214">
        <f>IF(N320="snížená",J320,0)</f>
        <v>0</v>
      </c>
      <c r="BG320" s="214">
        <f>IF(N320="zákl. přenesená",J320,0)</f>
        <v>0</v>
      </c>
      <c r="BH320" s="214">
        <f>IF(N320="sníž. přenesená",J320,0)</f>
        <v>0</v>
      </c>
      <c r="BI320" s="214">
        <f>IF(N320="nulová",J320,0)</f>
        <v>0</v>
      </c>
      <c r="BJ320" s="14" t="s">
        <v>77</v>
      </c>
      <c r="BK320" s="214">
        <f>ROUND(I320*H320,2)</f>
        <v>204960</v>
      </c>
      <c r="BL320" s="14" t="s">
        <v>156</v>
      </c>
      <c r="BM320" s="213" t="s">
        <v>456</v>
      </c>
    </row>
    <row r="321" s="2" customFormat="1">
      <c r="A321" s="29"/>
      <c r="B321" s="30"/>
      <c r="C321" s="31"/>
      <c r="D321" s="215" t="s">
        <v>132</v>
      </c>
      <c r="E321" s="31"/>
      <c r="F321" s="216" t="s">
        <v>455</v>
      </c>
      <c r="G321" s="31"/>
      <c r="H321" s="31"/>
      <c r="I321" s="31"/>
      <c r="J321" s="31"/>
      <c r="K321" s="31"/>
      <c r="L321" s="35"/>
      <c r="M321" s="217"/>
      <c r="N321" s="218"/>
      <c r="O321" s="81"/>
      <c r="P321" s="81"/>
      <c r="Q321" s="81"/>
      <c r="R321" s="81"/>
      <c r="S321" s="81"/>
      <c r="T321" s="82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4" t="s">
        <v>132</v>
      </c>
      <c r="AU321" s="14" t="s">
        <v>79</v>
      </c>
    </row>
    <row r="322" s="2" customFormat="1" ht="66.75" customHeight="1">
      <c r="A322" s="29"/>
      <c r="B322" s="30"/>
      <c r="C322" s="203" t="s">
        <v>307</v>
      </c>
      <c r="D322" s="203" t="s">
        <v>127</v>
      </c>
      <c r="E322" s="204" t="s">
        <v>457</v>
      </c>
      <c r="F322" s="205" t="s">
        <v>458</v>
      </c>
      <c r="G322" s="206" t="s">
        <v>235</v>
      </c>
      <c r="H322" s="207">
        <v>3</v>
      </c>
      <c r="I322" s="208">
        <v>1160</v>
      </c>
      <c r="J322" s="208">
        <f>ROUND(I322*H322,2)</f>
        <v>3480</v>
      </c>
      <c r="K322" s="205" t="s">
        <v>1</v>
      </c>
      <c r="L322" s="35"/>
      <c r="M322" s="209" t="s">
        <v>1</v>
      </c>
      <c r="N322" s="210" t="s">
        <v>35</v>
      </c>
      <c r="O322" s="211">
        <v>0</v>
      </c>
      <c r="P322" s="211">
        <f>O322*H322</f>
        <v>0</v>
      </c>
      <c r="Q322" s="211">
        <v>0</v>
      </c>
      <c r="R322" s="211">
        <f>Q322*H322</f>
        <v>0</v>
      </c>
      <c r="S322" s="211">
        <v>0</v>
      </c>
      <c r="T322" s="212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213" t="s">
        <v>156</v>
      </c>
      <c r="AT322" s="213" t="s">
        <v>127</v>
      </c>
      <c r="AU322" s="213" t="s">
        <v>79</v>
      </c>
      <c r="AY322" s="14" t="s">
        <v>124</v>
      </c>
      <c r="BE322" s="214">
        <f>IF(N322="základní",J322,0)</f>
        <v>3480</v>
      </c>
      <c r="BF322" s="214">
        <f>IF(N322="snížená",J322,0)</f>
        <v>0</v>
      </c>
      <c r="BG322" s="214">
        <f>IF(N322="zákl. přenesená",J322,0)</f>
        <v>0</v>
      </c>
      <c r="BH322" s="214">
        <f>IF(N322="sníž. přenesená",J322,0)</f>
        <v>0</v>
      </c>
      <c r="BI322" s="214">
        <f>IF(N322="nulová",J322,0)</f>
        <v>0</v>
      </c>
      <c r="BJ322" s="14" t="s">
        <v>77</v>
      </c>
      <c r="BK322" s="214">
        <f>ROUND(I322*H322,2)</f>
        <v>3480</v>
      </c>
      <c r="BL322" s="14" t="s">
        <v>156</v>
      </c>
      <c r="BM322" s="213" t="s">
        <v>459</v>
      </c>
    </row>
    <row r="323" s="2" customFormat="1">
      <c r="A323" s="29"/>
      <c r="B323" s="30"/>
      <c r="C323" s="31"/>
      <c r="D323" s="215" t="s">
        <v>132</v>
      </c>
      <c r="E323" s="31"/>
      <c r="F323" s="216" t="s">
        <v>458</v>
      </c>
      <c r="G323" s="31"/>
      <c r="H323" s="31"/>
      <c r="I323" s="31"/>
      <c r="J323" s="31"/>
      <c r="K323" s="31"/>
      <c r="L323" s="35"/>
      <c r="M323" s="217"/>
      <c r="N323" s="218"/>
      <c r="O323" s="81"/>
      <c r="P323" s="81"/>
      <c r="Q323" s="81"/>
      <c r="R323" s="81"/>
      <c r="S323" s="81"/>
      <c r="T323" s="82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4" t="s">
        <v>132</v>
      </c>
      <c r="AU323" s="14" t="s">
        <v>79</v>
      </c>
    </row>
    <row r="324" s="12" customFormat="1" ht="22.8" customHeight="1">
      <c r="A324" s="12"/>
      <c r="B324" s="188"/>
      <c r="C324" s="189"/>
      <c r="D324" s="190" t="s">
        <v>69</v>
      </c>
      <c r="E324" s="201" t="s">
        <v>460</v>
      </c>
      <c r="F324" s="201" t="s">
        <v>461</v>
      </c>
      <c r="G324" s="189"/>
      <c r="H324" s="189"/>
      <c r="I324" s="189"/>
      <c r="J324" s="202">
        <f>BK324</f>
        <v>1310900</v>
      </c>
      <c r="K324" s="189"/>
      <c r="L324" s="193"/>
      <c r="M324" s="194"/>
      <c r="N324" s="195"/>
      <c r="O324" s="195"/>
      <c r="P324" s="196">
        <f>SUM(P325:P334)</f>
        <v>1899.8999999999999</v>
      </c>
      <c r="Q324" s="195"/>
      <c r="R324" s="196">
        <f>SUM(R325:R334)</f>
        <v>0.96600000000000008</v>
      </c>
      <c r="S324" s="195"/>
      <c r="T324" s="197">
        <f>SUM(T325:T334)</f>
        <v>64.655000000000001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98" t="s">
        <v>79</v>
      </c>
      <c r="AT324" s="199" t="s">
        <v>69</v>
      </c>
      <c r="AU324" s="199" t="s">
        <v>77</v>
      </c>
      <c r="AY324" s="198" t="s">
        <v>124</v>
      </c>
      <c r="BK324" s="200">
        <f>SUM(BK325:BK334)</f>
        <v>1310900</v>
      </c>
    </row>
    <row r="325" s="2" customFormat="1" ht="24.15" customHeight="1">
      <c r="A325" s="29"/>
      <c r="B325" s="30"/>
      <c r="C325" s="203" t="s">
        <v>462</v>
      </c>
      <c r="D325" s="203" t="s">
        <v>127</v>
      </c>
      <c r="E325" s="204" t="s">
        <v>463</v>
      </c>
      <c r="F325" s="205" t="s">
        <v>464</v>
      </c>
      <c r="G325" s="206" t="s">
        <v>135</v>
      </c>
      <c r="H325" s="207">
        <v>1500</v>
      </c>
      <c r="I325" s="208">
        <v>389</v>
      </c>
      <c r="J325" s="208">
        <f>ROUND(I325*H325,2)</f>
        <v>583500</v>
      </c>
      <c r="K325" s="205" t="s">
        <v>236</v>
      </c>
      <c r="L325" s="35"/>
      <c r="M325" s="209" t="s">
        <v>1</v>
      </c>
      <c r="N325" s="210" t="s">
        <v>35</v>
      </c>
      <c r="O325" s="211">
        <v>0.58399999999999996</v>
      </c>
      <c r="P325" s="211">
        <f>O325*H325</f>
        <v>876</v>
      </c>
      <c r="Q325" s="211">
        <v>0.00020000000000000001</v>
      </c>
      <c r="R325" s="211">
        <f>Q325*H325</f>
        <v>0.29999999999999999</v>
      </c>
      <c r="S325" s="211">
        <v>0.017780000000000001</v>
      </c>
      <c r="T325" s="212">
        <f>S325*H325</f>
        <v>26.670000000000002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213" t="s">
        <v>156</v>
      </c>
      <c r="AT325" s="213" t="s">
        <v>127</v>
      </c>
      <c r="AU325" s="213" t="s">
        <v>79</v>
      </c>
      <c r="AY325" s="14" t="s">
        <v>124</v>
      </c>
      <c r="BE325" s="214">
        <f>IF(N325="základní",J325,0)</f>
        <v>583500</v>
      </c>
      <c r="BF325" s="214">
        <f>IF(N325="snížená",J325,0)</f>
        <v>0</v>
      </c>
      <c r="BG325" s="214">
        <f>IF(N325="zákl. přenesená",J325,0)</f>
        <v>0</v>
      </c>
      <c r="BH325" s="214">
        <f>IF(N325="sníž. přenesená",J325,0)</f>
        <v>0</v>
      </c>
      <c r="BI325" s="214">
        <f>IF(N325="nulová",J325,0)</f>
        <v>0</v>
      </c>
      <c r="BJ325" s="14" t="s">
        <v>77</v>
      </c>
      <c r="BK325" s="214">
        <f>ROUND(I325*H325,2)</f>
        <v>583500</v>
      </c>
      <c r="BL325" s="14" t="s">
        <v>156</v>
      </c>
      <c r="BM325" s="213" t="s">
        <v>465</v>
      </c>
    </row>
    <row r="326" s="2" customFormat="1">
      <c r="A326" s="29"/>
      <c r="B326" s="30"/>
      <c r="C326" s="31"/>
      <c r="D326" s="215" t="s">
        <v>132</v>
      </c>
      <c r="E326" s="31"/>
      <c r="F326" s="216" t="s">
        <v>466</v>
      </c>
      <c r="G326" s="31"/>
      <c r="H326" s="31"/>
      <c r="I326" s="31"/>
      <c r="J326" s="31"/>
      <c r="K326" s="31"/>
      <c r="L326" s="35"/>
      <c r="M326" s="217"/>
      <c r="N326" s="218"/>
      <c r="O326" s="81"/>
      <c r="P326" s="81"/>
      <c r="Q326" s="81"/>
      <c r="R326" s="81"/>
      <c r="S326" s="81"/>
      <c r="T326" s="82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132</v>
      </c>
      <c r="AU326" s="14" t="s">
        <v>79</v>
      </c>
    </row>
    <row r="327" s="2" customFormat="1" ht="37.8" customHeight="1">
      <c r="A327" s="29"/>
      <c r="B327" s="30"/>
      <c r="C327" s="203" t="s">
        <v>311</v>
      </c>
      <c r="D327" s="203" t="s">
        <v>127</v>
      </c>
      <c r="E327" s="204" t="s">
        <v>467</v>
      </c>
      <c r="F327" s="205" t="s">
        <v>468</v>
      </c>
      <c r="G327" s="206" t="s">
        <v>167</v>
      </c>
      <c r="H327" s="207">
        <v>400</v>
      </c>
      <c r="I327" s="208">
        <v>133</v>
      </c>
      <c r="J327" s="208">
        <f>ROUND(I327*H327,2)</f>
        <v>53200</v>
      </c>
      <c r="K327" s="205" t="s">
        <v>236</v>
      </c>
      <c r="L327" s="35"/>
      <c r="M327" s="209" t="s">
        <v>1</v>
      </c>
      <c r="N327" s="210" t="s">
        <v>35</v>
      </c>
      <c r="O327" s="211">
        <v>0.20399999999999999</v>
      </c>
      <c r="P327" s="211">
        <f>O327*H327</f>
        <v>81.599999999999994</v>
      </c>
      <c r="Q327" s="211">
        <v>3.0000000000000001E-05</v>
      </c>
      <c r="R327" s="211">
        <f>Q327*H327</f>
        <v>0.012</v>
      </c>
      <c r="S327" s="211">
        <v>0.0046299999999999996</v>
      </c>
      <c r="T327" s="212">
        <f>S327*H327</f>
        <v>1.8519999999999999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213" t="s">
        <v>156</v>
      </c>
      <c r="AT327" s="213" t="s">
        <v>127</v>
      </c>
      <c r="AU327" s="213" t="s">
        <v>79</v>
      </c>
      <c r="AY327" s="14" t="s">
        <v>124</v>
      </c>
      <c r="BE327" s="214">
        <f>IF(N327="základní",J327,0)</f>
        <v>53200</v>
      </c>
      <c r="BF327" s="214">
        <f>IF(N327="snížená",J327,0)</f>
        <v>0</v>
      </c>
      <c r="BG327" s="214">
        <f>IF(N327="zákl. přenesená",J327,0)</f>
        <v>0</v>
      </c>
      <c r="BH327" s="214">
        <f>IF(N327="sníž. přenesená",J327,0)</f>
        <v>0</v>
      </c>
      <c r="BI327" s="214">
        <f>IF(N327="nulová",J327,0)</f>
        <v>0</v>
      </c>
      <c r="BJ327" s="14" t="s">
        <v>77</v>
      </c>
      <c r="BK327" s="214">
        <f>ROUND(I327*H327,2)</f>
        <v>53200</v>
      </c>
      <c r="BL327" s="14" t="s">
        <v>156</v>
      </c>
      <c r="BM327" s="213" t="s">
        <v>469</v>
      </c>
    </row>
    <row r="328" s="2" customFormat="1">
      <c r="A328" s="29"/>
      <c r="B328" s="30"/>
      <c r="C328" s="31"/>
      <c r="D328" s="215" t="s">
        <v>132</v>
      </c>
      <c r="E328" s="31"/>
      <c r="F328" s="216" t="s">
        <v>470</v>
      </c>
      <c r="G328" s="31"/>
      <c r="H328" s="31"/>
      <c r="I328" s="31"/>
      <c r="J328" s="31"/>
      <c r="K328" s="31"/>
      <c r="L328" s="35"/>
      <c r="M328" s="217"/>
      <c r="N328" s="218"/>
      <c r="O328" s="81"/>
      <c r="P328" s="81"/>
      <c r="Q328" s="81"/>
      <c r="R328" s="81"/>
      <c r="S328" s="81"/>
      <c r="T328" s="82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T328" s="14" t="s">
        <v>132</v>
      </c>
      <c r="AU328" s="14" t="s">
        <v>79</v>
      </c>
    </row>
    <row r="329" s="2" customFormat="1" ht="24.15" customHeight="1">
      <c r="A329" s="29"/>
      <c r="B329" s="30"/>
      <c r="C329" s="203" t="s">
        <v>471</v>
      </c>
      <c r="D329" s="203" t="s">
        <v>127</v>
      </c>
      <c r="E329" s="204" t="s">
        <v>472</v>
      </c>
      <c r="F329" s="205" t="s">
        <v>473</v>
      </c>
      <c r="G329" s="206" t="s">
        <v>135</v>
      </c>
      <c r="H329" s="207">
        <v>1500</v>
      </c>
      <c r="I329" s="208">
        <v>259</v>
      </c>
      <c r="J329" s="208">
        <f>ROUND(I329*H329,2)</f>
        <v>388500</v>
      </c>
      <c r="K329" s="205" t="s">
        <v>236</v>
      </c>
      <c r="L329" s="35"/>
      <c r="M329" s="209" t="s">
        <v>1</v>
      </c>
      <c r="N329" s="210" t="s">
        <v>35</v>
      </c>
      <c r="O329" s="211">
        <v>0.36299999999999999</v>
      </c>
      <c r="P329" s="211">
        <f>O329*H329</f>
        <v>544.5</v>
      </c>
      <c r="Q329" s="211">
        <v>0.00034000000000000002</v>
      </c>
      <c r="R329" s="211">
        <f>Q329*H329</f>
        <v>0.51000000000000001</v>
      </c>
      <c r="S329" s="211">
        <v>0.01533</v>
      </c>
      <c r="T329" s="212">
        <f>S329*H329</f>
        <v>22.995000000000001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213" t="s">
        <v>156</v>
      </c>
      <c r="AT329" s="213" t="s">
        <v>127</v>
      </c>
      <c r="AU329" s="213" t="s">
        <v>79</v>
      </c>
      <c r="AY329" s="14" t="s">
        <v>124</v>
      </c>
      <c r="BE329" s="214">
        <f>IF(N329="základní",J329,0)</f>
        <v>388500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14" t="s">
        <v>77</v>
      </c>
      <c r="BK329" s="214">
        <f>ROUND(I329*H329,2)</f>
        <v>388500</v>
      </c>
      <c r="BL329" s="14" t="s">
        <v>156</v>
      </c>
      <c r="BM329" s="213" t="s">
        <v>474</v>
      </c>
    </row>
    <row r="330" s="2" customFormat="1">
      <c r="A330" s="29"/>
      <c r="B330" s="30"/>
      <c r="C330" s="31"/>
      <c r="D330" s="215" t="s">
        <v>132</v>
      </c>
      <c r="E330" s="31"/>
      <c r="F330" s="216" t="s">
        <v>475</v>
      </c>
      <c r="G330" s="31"/>
      <c r="H330" s="31"/>
      <c r="I330" s="31"/>
      <c r="J330" s="31"/>
      <c r="K330" s="31"/>
      <c r="L330" s="35"/>
      <c r="M330" s="217"/>
      <c r="N330" s="218"/>
      <c r="O330" s="81"/>
      <c r="P330" s="81"/>
      <c r="Q330" s="81"/>
      <c r="R330" s="81"/>
      <c r="S330" s="81"/>
      <c r="T330" s="82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132</v>
      </c>
      <c r="AU330" s="14" t="s">
        <v>79</v>
      </c>
    </row>
    <row r="331" s="2" customFormat="1" ht="24.15" customHeight="1">
      <c r="A331" s="29"/>
      <c r="B331" s="30"/>
      <c r="C331" s="203" t="s">
        <v>314</v>
      </c>
      <c r="D331" s="203" t="s">
        <v>127</v>
      </c>
      <c r="E331" s="204" t="s">
        <v>476</v>
      </c>
      <c r="F331" s="205" t="s">
        <v>477</v>
      </c>
      <c r="G331" s="206" t="s">
        <v>167</v>
      </c>
      <c r="H331" s="207">
        <v>400</v>
      </c>
      <c r="I331" s="208">
        <v>118</v>
      </c>
      <c r="J331" s="208">
        <f>ROUND(I331*H331,2)</f>
        <v>47200</v>
      </c>
      <c r="K331" s="205" t="s">
        <v>236</v>
      </c>
      <c r="L331" s="35"/>
      <c r="M331" s="209" t="s">
        <v>1</v>
      </c>
      <c r="N331" s="210" t="s">
        <v>35</v>
      </c>
      <c r="O331" s="211">
        <v>0.17699999999999999</v>
      </c>
      <c r="P331" s="211">
        <f>O331*H331</f>
        <v>70.799999999999997</v>
      </c>
      <c r="Q331" s="211">
        <v>6.0000000000000002E-05</v>
      </c>
      <c r="R331" s="211">
        <f>Q331*H331</f>
        <v>0.024</v>
      </c>
      <c r="S331" s="211">
        <v>0.0079699999999999997</v>
      </c>
      <c r="T331" s="212">
        <f>S331*H331</f>
        <v>3.1879999999999997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213" t="s">
        <v>156</v>
      </c>
      <c r="AT331" s="213" t="s">
        <v>127</v>
      </c>
      <c r="AU331" s="213" t="s">
        <v>79</v>
      </c>
      <c r="AY331" s="14" t="s">
        <v>124</v>
      </c>
      <c r="BE331" s="214">
        <f>IF(N331="základní",J331,0)</f>
        <v>47200</v>
      </c>
      <c r="BF331" s="214">
        <f>IF(N331="snížená",J331,0)</f>
        <v>0</v>
      </c>
      <c r="BG331" s="214">
        <f>IF(N331="zákl. přenesená",J331,0)</f>
        <v>0</v>
      </c>
      <c r="BH331" s="214">
        <f>IF(N331="sníž. přenesená",J331,0)</f>
        <v>0</v>
      </c>
      <c r="BI331" s="214">
        <f>IF(N331="nulová",J331,0)</f>
        <v>0</v>
      </c>
      <c r="BJ331" s="14" t="s">
        <v>77</v>
      </c>
      <c r="BK331" s="214">
        <f>ROUND(I331*H331,2)</f>
        <v>47200</v>
      </c>
      <c r="BL331" s="14" t="s">
        <v>156</v>
      </c>
      <c r="BM331" s="213" t="s">
        <v>478</v>
      </c>
    </row>
    <row r="332" s="2" customFormat="1">
      <c r="A332" s="29"/>
      <c r="B332" s="30"/>
      <c r="C332" s="31"/>
      <c r="D332" s="215" t="s">
        <v>132</v>
      </c>
      <c r="E332" s="31"/>
      <c r="F332" s="216" t="s">
        <v>479</v>
      </c>
      <c r="G332" s="31"/>
      <c r="H332" s="31"/>
      <c r="I332" s="31"/>
      <c r="J332" s="31"/>
      <c r="K332" s="31"/>
      <c r="L332" s="35"/>
      <c r="M332" s="217"/>
      <c r="N332" s="218"/>
      <c r="O332" s="81"/>
      <c r="P332" s="81"/>
      <c r="Q332" s="81"/>
      <c r="R332" s="81"/>
      <c r="S332" s="81"/>
      <c r="T332" s="82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4" t="s">
        <v>132</v>
      </c>
      <c r="AU332" s="14" t="s">
        <v>79</v>
      </c>
    </row>
    <row r="333" s="2" customFormat="1" ht="24.15" customHeight="1">
      <c r="A333" s="29"/>
      <c r="B333" s="30"/>
      <c r="C333" s="203" t="s">
        <v>480</v>
      </c>
      <c r="D333" s="203" t="s">
        <v>127</v>
      </c>
      <c r="E333" s="204" t="s">
        <v>481</v>
      </c>
      <c r="F333" s="205" t="s">
        <v>482</v>
      </c>
      <c r="G333" s="206" t="s">
        <v>135</v>
      </c>
      <c r="H333" s="207">
        <v>500</v>
      </c>
      <c r="I333" s="208">
        <v>477</v>
      </c>
      <c r="J333" s="208">
        <f>ROUND(I333*H333,2)</f>
        <v>238500</v>
      </c>
      <c r="K333" s="205" t="s">
        <v>236</v>
      </c>
      <c r="L333" s="35"/>
      <c r="M333" s="209" t="s">
        <v>1</v>
      </c>
      <c r="N333" s="210" t="s">
        <v>35</v>
      </c>
      <c r="O333" s="211">
        <v>0.65400000000000003</v>
      </c>
      <c r="P333" s="211">
        <f>O333*H333</f>
        <v>327</v>
      </c>
      <c r="Q333" s="211">
        <v>0.00024000000000000001</v>
      </c>
      <c r="R333" s="211">
        <f>Q333*H333</f>
        <v>0.12000000000000001</v>
      </c>
      <c r="S333" s="211">
        <v>0.019900000000000001</v>
      </c>
      <c r="T333" s="212">
        <f>S333*H333</f>
        <v>9.9500000000000011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213" t="s">
        <v>156</v>
      </c>
      <c r="AT333" s="213" t="s">
        <v>127</v>
      </c>
      <c r="AU333" s="213" t="s">
        <v>79</v>
      </c>
      <c r="AY333" s="14" t="s">
        <v>124</v>
      </c>
      <c r="BE333" s="214">
        <f>IF(N333="základní",J333,0)</f>
        <v>238500</v>
      </c>
      <c r="BF333" s="214">
        <f>IF(N333="snížená",J333,0)</f>
        <v>0</v>
      </c>
      <c r="BG333" s="214">
        <f>IF(N333="zákl. přenesená",J333,0)</f>
        <v>0</v>
      </c>
      <c r="BH333" s="214">
        <f>IF(N333="sníž. přenesená",J333,0)</f>
        <v>0</v>
      </c>
      <c r="BI333" s="214">
        <f>IF(N333="nulová",J333,0)</f>
        <v>0</v>
      </c>
      <c r="BJ333" s="14" t="s">
        <v>77</v>
      </c>
      <c r="BK333" s="214">
        <f>ROUND(I333*H333,2)</f>
        <v>238500</v>
      </c>
      <c r="BL333" s="14" t="s">
        <v>156</v>
      </c>
      <c r="BM333" s="213" t="s">
        <v>483</v>
      </c>
    </row>
    <row r="334" s="2" customFormat="1">
      <c r="A334" s="29"/>
      <c r="B334" s="30"/>
      <c r="C334" s="31"/>
      <c r="D334" s="215" t="s">
        <v>132</v>
      </c>
      <c r="E334" s="31"/>
      <c r="F334" s="216" t="s">
        <v>484</v>
      </c>
      <c r="G334" s="31"/>
      <c r="H334" s="31"/>
      <c r="I334" s="31"/>
      <c r="J334" s="31"/>
      <c r="K334" s="31"/>
      <c r="L334" s="35"/>
      <c r="M334" s="217"/>
      <c r="N334" s="218"/>
      <c r="O334" s="81"/>
      <c r="P334" s="81"/>
      <c r="Q334" s="81"/>
      <c r="R334" s="81"/>
      <c r="S334" s="81"/>
      <c r="T334" s="82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T334" s="14" t="s">
        <v>132</v>
      </c>
      <c r="AU334" s="14" t="s">
        <v>79</v>
      </c>
    </row>
    <row r="335" s="12" customFormat="1" ht="22.8" customHeight="1">
      <c r="A335" s="12"/>
      <c r="B335" s="188"/>
      <c r="C335" s="189"/>
      <c r="D335" s="190" t="s">
        <v>69</v>
      </c>
      <c r="E335" s="201" t="s">
        <v>485</v>
      </c>
      <c r="F335" s="201" t="s">
        <v>486</v>
      </c>
      <c r="G335" s="189"/>
      <c r="H335" s="189"/>
      <c r="I335" s="189"/>
      <c r="J335" s="202">
        <f>BK335</f>
        <v>1208600</v>
      </c>
      <c r="K335" s="189"/>
      <c r="L335" s="193"/>
      <c r="M335" s="194"/>
      <c r="N335" s="195"/>
      <c r="O335" s="195"/>
      <c r="P335" s="196">
        <f>SUM(P336:P353)</f>
        <v>0</v>
      </c>
      <c r="Q335" s="195"/>
      <c r="R335" s="196">
        <f>SUM(R336:R353)</f>
        <v>0</v>
      </c>
      <c r="S335" s="195"/>
      <c r="T335" s="197">
        <f>SUM(T336:T353)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198" t="s">
        <v>79</v>
      </c>
      <c r="AT335" s="199" t="s">
        <v>69</v>
      </c>
      <c r="AU335" s="199" t="s">
        <v>77</v>
      </c>
      <c r="AY335" s="198" t="s">
        <v>124</v>
      </c>
      <c r="BK335" s="200">
        <f>SUM(BK336:BK353)</f>
        <v>1208600</v>
      </c>
    </row>
    <row r="336" s="2" customFormat="1" ht="24.15" customHeight="1">
      <c r="A336" s="29"/>
      <c r="B336" s="30"/>
      <c r="C336" s="203" t="s">
        <v>318</v>
      </c>
      <c r="D336" s="203" t="s">
        <v>127</v>
      </c>
      <c r="E336" s="204" t="s">
        <v>487</v>
      </c>
      <c r="F336" s="205" t="s">
        <v>488</v>
      </c>
      <c r="G336" s="206" t="s">
        <v>130</v>
      </c>
      <c r="H336" s="207">
        <v>40</v>
      </c>
      <c r="I336" s="208">
        <v>799</v>
      </c>
      <c r="J336" s="208">
        <f>ROUND(I336*H336,2)</f>
        <v>31960</v>
      </c>
      <c r="K336" s="205" t="s">
        <v>1</v>
      </c>
      <c r="L336" s="35"/>
      <c r="M336" s="209" t="s">
        <v>1</v>
      </c>
      <c r="N336" s="210" t="s">
        <v>35</v>
      </c>
      <c r="O336" s="211">
        <v>0</v>
      </c>
      <c r="P336" s="211">
        <f>O336*H336</f>
        <v>0</v>
      </c>
      <c r="Q336" s="211">
        <v>0</v>
      </c>
      <c r="R336" s="211">
        <f>Q336*H336</f>
        <v>0</v>
      </c>
      <c r="S336" s="211">
        <v>0</v>
      </c>
      <c r="T336" s="212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213" t="s">
        <v>156</v>
      </c>
      <c r="AT336" s="213" t="s">
        <v>127</v>
      </c>
      <c r="AU336" s="213" t="s">
        <v>79</v>
      </c>
      <c r="AY336" s="14" t="s">
        <v>124</v>
      </c>
      <c r="BE336" s="214">
        <f>IF(N336="základní",J336,0)</f>
        <v>31960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4" t="s">
        <v>77</v>
      </c>
      <c r="BK336" s="214">
        <f>ROUND(I336*H336,2)</f>
        <v>31960</v>
      </c>
      <c r="BL336" s="14" t="s">
        <v>156</v>
      </c>
      <c r="BM336" s="213" t="s">
        <v>489</v>
      </c>
    </row>
    <row r="337" s="2" customFormat="1">
      <c r="A337" s="29"/>
      <c r="B337" s="30"/>
      <c r="C337" s="31"/>
      <c r="D337" s="215" t="s">
        <v>132</v>
      </c>
      <c r="E337" s="31"/>
      <c r="F337" s="216" t="s">
        <v>488</v>
      </c>
      <c r="G337" s="31"/>
      <c r="H337" s="31"/>
      <c r="I337" s="31"/>
      <c r="J337" s="31"/>
      <c r="K337" s="31"/>
      <c r="L337" s="35"/>
      <c r="M337" s="217"/>
      <c r="N337" s="218"/>
      <c r="O337" s="81"/>
      <c r="P337" s="81"/>
      <c r="Q337" s="81"/>
      <c r="R337" s="81"/>
      <c r="S337" s="81"/>
      <c r="T337" s="82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T337" s="14" t="s">
        <v>132</v>
      </c>
      <c r="AU337" s="14" t="s">
        <v>79</v>
      </c>
    </row>
    <row r="338" s="2" customFormat="1" ht="24.15" customHeight="1">
      <c r="A338" s="29"/>
      <c r="B338" s="30"/>
      <c r="C338" s="219" t="s">
        <v>490</v>
      </c>
      <c r="D338" s="219" t="s">
        <v>177</v>
      </c>
      <c r="E338" s="220" t="s">
        <v>491</v>
      </c>
      <c r="F338" s="221" t="s">
        <v>492</v>
      </c>
      <c r="G338" s="222" t="s">
        <v>135</v>
      </c>
      <c r="H338" s="223">
        <v>170</v>
      </c>
      <c r="I338" s="224">
        <v>5810</v>
      </c>
      <c r="J338" s="224">
        <f>ROUND(I338*H338,2)</f>
        <v>987700</v>
      </c>
      <c r="K338" s="221" t="s">
        <v>1</v>
      </c>
      <c r="L338" s="225"/>
      <c r="M338" s="226" t="s">
        <v>1</v>
      </c>
      <c r="N338" s="227" t="s">
        <v>35</v>
      </c>
      <c r="O338" s="211">
        <v>0</v>
      </c>
      <c r="P338" s="211">
        <f>O338*H338</f>
        <v>0</v>
      </c>
      <c r="Q338" s="211">
        <v>0</v>
      </c>
      <c r="R338" s="211">
        <f>Q338*H338</f>
        <v>0</v>
      </c>
      <c r="S338" s="211">
        <v>0</v>
      </c>
      <c r="T338" s="212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213" t="s">
        <v>187</v>
      </c>
      <c r="AT338" s="213" t="s">
        <v>177</v>
      </c>
      <c r="AU338" s="213" t="s">
        <v>79</v>
      </c>
      <c r="AY338" s="14" t="s">
        <v>124</v>
      </c>
      <c r="BE338" s="214">
        <f>IF(N338="základní",J338,0)</f>
        <v>987700</v>
      </c>
      <c r="BF338" s="214">
        <f>IF(N338="snížená",J338,0)</f>
        <v>0</v>
      </c>
      <c r="BG338" s="214">
        <f>IF(N338="zákl. přenesená",J338,0)</f>
        <v>0</v>
      </c>
      <c r="BH338" s="214">
        <f>IF(N338="sníž. přenesená",J338,0)</f>
        <v>0</v>
      </c>
      <c r="BI338" s="214">
        <f>IF(N338="nulová",J338,0)</f>
        <v>0</v>
      </c>
      <c r="BJ338" s="14" t="s">
        <v>77</v>
      </c>
      <c r="BK338" s="214">
        <f>ROUND(I338*H338,2)</f>
        <v>987700</v>
      </c>
      <c r="BL338" s="14" t="s">
        <v>156</v>
      </c>
      <c r="BM338" s="213" t="s">
        <v>493</v>
      </c>
    </row>
    <row r="339" s="2" customFormat="1">
      <c r="A339" s="29"/>
      <c r="B339" s="30"/>
      <c r="C339" s="31"/>
      <c r="D339" s="215" t="s">
        <v>132</v>
      </c>
      <c r="E339" s="31"/>
      <c r="F339" s="216" t="s">
        <v>492</v>
      </c>
      <c r="G339" s="31"/>
      <c r="H339" s="31"/>
      <c r="I339" s="31"/>
      <c r="J339" s="31"/>
      <c r="K339" s="31"/>
      <c r="L339" s="35"/>
      <c r="M339" s="217"/>
      <c r="N339" s="218"/>
      <c r="O339" s="81"/>
      <c r="P339" s="81"/>
      <c r="Q339" s="81"/>
      <c r="R339" s="81"/>
      <c r="S339" s="81"/>
      <c r="T339" s="82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4" t="s">
        <v>132</v>
      </c>
      <c r="AU339" s="14" t="s">
        <v>79</v>
      </c>
    </row>
    <row r="340" s="2" customFormat="1" ht="49.05" customHeight="1">
      <c r="A340" s="29"/>
      <c r="B340" s="30"/>
      <c r="C340" s="203" t="s">
        <v>321</v>
      </c>
      <c r="D340" s="203" t="s">
        <v>127</v>
      </c>
      <c r="E340" s="204" t="s">
        <v>494</v>
      </c>
      <c r="F340" s="205" t="s">
        <v>495</v>
      </c>
      <c r="G340" s="206" t="s">
        <v>130</v>
      </c>
      <c r="H340" s="207">
        <v>30</v>
      </c>
      <c r="I340" s="208">
        <v>33.200000000000003</v>
      </c>
      <c r="J340" s="208">
        <f>ROUND(I340*H340,2)</f>
        <v>996</v>
      </c>
      <c r="K340" s="205" t="s">
        <v>1</v>
      </c>
      <c r="L340" s="35"/>
      <c r="M340" s="209" t="s">
        <v>1</v>
      </c>
      <c r="N340" s="210" t="s">
        <v>35</v>
      </c>
      <c r="O340" s="211">
        <v>0</v>
      </c>
      <c r="P340" s="211">
        <f>O340*H340</f>
        <v>0</v>
      </c>
      <c r="Q340" s="211">
        <v>0</v>
      </c>
      <c r="R340" s="211">
        <f>Q340*H340</f>
        <v>0</v>
      </c>
      <c r="S340" s="211">
        <v>0</v>
      </c>
      <c r="T340" s="212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213" t="s">
        <v>156</v>
      </c>
      <c r="AT340" s="213" t="s">
        <v>127</v>
      </c>
      <c r="AU340" s="213" t="s">
        <v>79</v>
      </c>
      <c r="AY340" s="14" t="s">
        <v>124</v>
      </c>
      <c r="BE340" s="214">
        <f>IF(N340="základní",J340,0)</f>
        <v>996</v>
      </c>
      <c r="BF340" s="214">
        <f>IF(N340="snížená",J340,0)</f>
        <v>0</v>
      </c>
      <c r="BG340" s="214">
        <f>IF(N340="zákl. přenesená",J340,0)</f>
        <v>0</v>
      </c>
      <c r="BH340" s="214">
        <f>IF(N340="sníž. přenesená",J340,0)</f>
        <v>0</v>
      </c>
      <c r="BI340" s="214">
        <f>IF(N340="nulová",J340,0)</f>
        <v>0</v>
      </c>
      <c r="BJ340" s="14" t="s">
        <v>77</v>
      </c>
      <c r="BK340" s="214">
        <f>ROUND(I340*H340,2)</f>
        <v>996</v>
      </c>
      <c r="BL340" s="14" t="s">
        <v>156</v>
      </c>
      <c r="BM340" s="213" t="s">
        <v>496</v>
      </c>
    </row>
    <row r="341" s="2" customFormat="1">
      <c r="A341" s="29"/>
      <c r="B341" s="30"/>
      <c r="C341" s="31"/>
      <c r="D341" s="215" t="s">
        <v>132</v>
      </c>
      <c r="E341" s="31"/>
      <c r="F341" s="216" t="s">
        <v>495</v>
      </c>
      <c r="G341" s="31"/>
      <c r="H341" s="31"/>
      <c r="I341" s="31"/>
      <c r="J341" s="31"/>
      <c r="K341" s="31"/>
      <c r="L341" s="35"/>
      <c r="M341" s="217"/>
      <c r="N341" s="218"/>
      <c r="O341" s="81"/>
      <c r="P341" s="81"/>
      <c r="Q341" s="81"/>
      <c r="R341" s="81"/>
      <c r="S341" s="81"/>
      <c r="T341" s="82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4" t="s">
        <v>132</v>
      </c>
      <c r="AU341" s="14" t="s">
        <v>79</v>
      </c>
    </row>
    <row r="342" s="2" customFormat="1" ht="24.15" customHeight="1">
      <c r="A342" s="29"/>
      <c r="B342" s="30"/>
      <c r="C342" s="219" t="s">
        <v>497</v>
      </c>
      <c r="D342" s="219" t="s">
        <v>177</v>
      </c>
      <c r="E342" s="220" t="s">
        <v>498</v>
      </c>
      <c r="F342" s="221" t="s">
        <v>499</v>
      </c>
      <c r="G342" s="222" t="s">
        <v>130</v>
      </c>
      <c r="H342" s="223">
        <v>40</v>
      </c>
      <c r="I342" s="224">
        <v>2150</v>
      </c>
      <c r="J342" s="224">
        <f>ROUND(I342*H342,2)</f>
        <v>86000</v>
      </c>
      <c r="K342" s="221" t="s">
        <v>1</v>
      </c>
      <c r="L342" s="225"/>
      <c r="M342" s="226" t="s">
        <v>1</v>
      </c>
      <c r="N342" s="227" t="s">
        <v>35</v>
      </c>
      <c r="O342" s="211">
        <v>0</v>
      </c>
      <c r="P342" s="211">
        <f>O342*H342</f>
        <v>0</v>
      </c>
      <c r="Q342" s="211">
        <v>0</v>
      </c>
      <c r="R342" s="211">
        <f>Q342*H342</f>
        <v>0</v>
      </c>
      <c r="S342" s="211">
        <v>0</v>
      </c>
      <c r="T342" s="212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213" t="s">
        <v>187</v>
      </c>
      <c r="AT342" s="213" t="s">
        <v>177</v>
      </c>
      <c r="AU342" s="213" t="s">
        <v>79</v>
      </c>
      <c r="AY342" s="14" t="s">
        <v>124</v>
      </c>
      <c r="BE342" s="214">
        <f>IF(N342="základní",J342,0)</f>
        <v>86000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4" t="s">
        <v>77</v>
      </c>
      <c r="BK342" s="214">
        <f>ROUND(I342*H342,2)</f>
        <v>86000</v>
      </c>
      <c r="BL342" s="14" t="s">
        <v>156</v>
      </c>
      <c r="BM342" s="213" t="s">
        <v>500</v>
      </c>
    </row>
    <row r="343" s="2" customFormat="1">
      <c r="A343" s="29"/>
      <c r="B343" s="30"/>
      <c r="C343" s="31"/>
      <c r="D343" s="215" t="s">
        <v>132</v>
      </c>
      <c r="E343" s="31"/>
      <c r="F343" s="216" t="s">
        <v>499</v>
      </c>
      <c r="G343" s="31"/>
      <c r="H343" s="31"/>
      <c r="I343" s="31"/>
      <c r="J343" s="31"/>
      <c r="K343" s="31"/>
      <c r="L343" s="35"/>
      <c r="M343" s="217"/>
      <c r="N343" s="218"/>
      <c r="O343" s="81"/>
      <c r="P343" s="81"/>
      <c r="Q343" s="81"/>
      <c r="R343" s="81"/>
      <c r="S343" s="81"/>
      <c r="T343" s="82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T343" s="14" t="s">
        <v>132</v>
      </c>
      <c r="AU343" s="14" t="s">
        <v>79</v>
      </c>
    </row>
    <row r="344" s="2" customFormat="1" ht="24.15" customHeight="1">
      <c r="A344" s="29"/>
      <c r="B344" s="30"/>
      <c r="C344" s="219" t="s">
        <v>325</v>
      </c>
      <c r="D344" s="219" t="s">
        <v>177</v>
      </c>
      <c r="E344" s="220" t="s">
        <v>501</v>
      </c>
      <c r="F344" s="221" t="s">
        <v>502</v>
      </c>
      <c r="G344" s="222" t="s">
        <v>130</v>
      </c>
      <c r="H344" s="223">
        <v>40</v>
      </c>
      <c r="I344" s="224">
        <v>2000</v>
      </c>
      <c r="J344" s="224">
        <f>ROUND(I344*H344,2)</f>
        <v>80000</v>
      </c>
      <c r="K344" s="221" t="s">
        <v>1</v>
      </c>
      <c r="L344" s="225"/>
      <c r="M344" s="226" t="s">
        <v>1</v>
      </c>
      <c r="N344" s="227" t="s">
        <v>35</v>
      </c>
      <c r="O344" s="211">
        <v>0</v>
      </c>
      <c r="P344" s="211">
        <f>O344*H344</f>
        <v>0</v>
      </c>
      <c r="Q344" s="211">
        <v>0</v>
      </c>
      <c r="R344" s="211">
        <f>Q344*H344</f>
        <v>0</v>
      </c>
      <c r="S344" s="211">
        <v>0</v>
      </c>
      <c r="T344" s="212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213" t="s">
        <v>187</v>
      </c>
      <c r="AT344" s="213" t="s">
        <v>177</v>
      </c>
      <c r="AU344" s="213" t="s">
        <v>79</v>
      </c>
      <c r="AY344" s="14" t="s">
        <v>124</v>
      </c>
      <c r="BE344" s="214">
        <f>IF(N344="základní",J344,0)</f>
        <v>80000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4" t="s">
        <v>77</v>
      </c>
      <c r="BK344" s="214">
        <f>ROUND(I344*H344,2)</f>
        <v>80000</v>
      </c>
      <c r="BL344" s="14" t="s">
        <v>156</v>
      </c>
      <c r="BM344" s="213" t="s">
        <v>503</v>
      </c>
    </row>
    <row r="345" s="2" customFormat="1">
      <c r="A345" s="29"/>
      <c r="B345" s="30"/>
      <c r="C345" s="31"/>
      <c r="D345" s="215" t="s">
        <v>132</v>
      </c>
      <c r="E345" s="31"/>
      <c r="F345" s="216" t="s">
        <v>502</v>
      </c>
      <c r="G345" s="31"/>
      <c r="H345" s="31"/>
      <c r="I345" s="31"/>
      <c r="J345" s="31"/>
      <c r="K345" s="31"/>
      <c r="L345" s="35"/>
      <c r="M345" s="217"/>
      <c r="N345" s="218"/>
      <c r="O345" s="81"/>
      <c r="P345" s="81"/>
      <c r="Q345" s="81"/>
      <c r="R345" s="81"/>
      <c r="S345" s="81"/>
      <c r="T345" s="82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4" t="s">
        <v>132</v>
      </c>
      <c r="AU345" s="14" t="s">
        <v>79</v>
      </c>
    </row>
    <row r="346" s="2" customFormat="1" ht="24.15" customHeight="1">
      <c r="A346" s="29"/>
      <c r="B346" s="30"/>
      <c r="C346" s="203" t="s">
        <v>504</v>
      </c>
      <c r="D346" s="203" t="s">
        <v>127</v>
      </c>
      <c r="E346" s="204" t="s">
        <v>505</v>
      </c>
      <c r="F346" s="205" t="s">
        <v>506</v>
      </c>
      <c r="G346" s="206" t="s">
        <v>130</v>
      </c>
      <c r="H346" s="207">
        <v>40</v>
      </c>
      <c r="I346" s="208">
        <v>120</v>
      </c>
      <c r="J346" s="208">
        <f>ROUND(I346*H346,2)</f>
        <v>4800</v>
      </c>
      <c r="K346" s="205" t="s">
        <v>1</v>
      </c>
      <c r="L346" s="35"/>
      <c r="M346" s="209" t="s">
        <v>1</v>
      </c>
      <c r="N346" s="210" t="s">
        <v>35</v>
      </c>
      <c r="O346" s="211">
        <v>0</v>
      </c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213" t="s">
        <v>156</v>
      </c>
      <c r="AT346" s="213" t="s">
        <v>127</v>
      </c>
      <c r="AU346" s="213" t="s">
        <v>79</v>
      </c>
      <c r="AY346" s="14" t="s">
        <v>124</v>
      </c>
      <c r="BE346" s="214">
        <f>IF(N346="základní",J346,0)</f>
        <v>4800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4" t="s">
        <v>77</v>
      </c>
      <c r="BK346" s="214">
        <f>ROUND(I346*H346,2)</f>
        <v>4800</v>
      </c>
      <c r="BL346" s="14" t="s">
        <v>156</v>
      </c>
      <c r="BM346" s="213" t="s">
        <v>507</v>
      </c>
    </row>
    <row r="347" s="2" customFormat="1">
      <c r="A347" s="29"/>
      <c r="B347" s="30"/>
      <c r="C347" s="31"/>
      <c r="D347" s="215" t="s">
        <v>132</v>
      </c>
      <c r="E347" s="31"/>
      <c r="F347" s="216" t="s">
        <v>506</v>
      </c>
      <c r="G347" s="31"/>
      <c r="H347" s="31"/>
      <c r="I347" s="31"/>
      <c r="J347" s="31"/>
      <c r="K347" s="31"/>
      <c r="L347" s="35"/>
      <c r="M347" s="217"/>
      <c r="N347" s="218"/>
      <c r="O347" s="81"/>
      <c r="P347" s="81"/>
      <c r="Q347" s="81"/>
      <c r="R347" s="81"/>
      <c r="S347" s="81"/>
      <c r="T347" s="82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4" t="s">
        <v>132</v>
      </c>
      <c r="AU347" s="14" t="s">
        <v>79</v>
      </c>
    </row>
    <row r="348" s="2" customFormat="1" ht="24.15" customHeight="1">
      <c r="A348" s="29"/>
      <c r="B348" s="30"/>
      <c r="C348" s="219" t="s">
        <v>328</v>
      </c>
      <c r="D348" s="219" t="s">
        <v>177</v>
      </c>
      <c r="E348" s="220" t="s">
        <v>508</v>
      </c>
      <c r="F348" s="221" t="s">
        <v>509</v>
      </c>
      <c r="G348" s="222" t="s">
        <v>130</v>
      </c>
      <c r="H348" s="223">
        <v>40</v>
      </c>
      <c r="I348" s="224">
        <v>130</v>
      </c>
      <c r="J348" s="224">
        <f>ROUND(I348*H348,2)</f>
        <v>5200</v>
      </c>
      <c r="K348" s="221" t="s">
        <v>1</v>
      </c>
      <c r="L348" s="225"/>
      <c r="M348" s="226" t="s">
        <v>1</v>
      </c>
      <c r="N348" s="227" t="s">
        <v>35</v>
      </c>
      <c r="O348" s="211">
        <v>0</v>
      </c>
      <c r="P348" s="211">
        <f>O348*H348</f>
        <v>0</v>
      </c>
      <c r="Q348" s="211">
        <v>0</v>
      </c>
      <c r="R348" s="211">
        <f>Q348*H348</f>
        <v>0</v>
      </c>
      <c r="S348" s="211">
        <v>0</v>
      </c>
      <c r="T348" s="212">
        <f>S348*H348</f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213" t="s">
        <v>187</v>
      </c>
      <c r="AT348" s="213" t="s">
        <v>177</v>
      </c>
      <c r="AU348" s="213" t="s">
        <v>79</v>
      </c>
      <c r="AY348" s="14" t="s">
        <v>124</v>
      </c>
      <c r="BE348" s="214">
        <f>IF(N348="základní",J348,0)</f>
        <v>5200</v>
      </c>
      <c r="BF348" s="214">
        <f>IF(N348="snížená",J348,0)</f>
        <v>0</v>
      </c>
      <c r="BG348" s="214">
        <f>IF(N348="zákl. přenesená",J348,0)</f>
        <v>0</v>
      </c>
      <c r="BH348" s="214">
        <f>IF(N348="sníž. přenesená",J348,0)</f>
        <v>0</v>
      </c>
      <c r="BI348" s="214">
        <f>IF(N348="nulová",J348,0)</f>
        <v>0</v>
      </c>
      <c r="BJ348" s="14" t="s">
        <v>77</v>
      </c>
      <c r="BK348" s="214">
        <f>ROUND(I348*H348,2)</f>
        <v>5200</v>
      </c>
      <c r="BL348" s="14" t="s">
        <v>156</v>
      </c>
      <c r="BM348" s="213" t="s">
        <v>510</v>
      </c>
    </row>
    <row r="349" s="2" customFormat="1">
      <c r="A349" s="29"/>
      <c r="B349" s="30"/>
      <c r="C349" s="31"/>
      <c r="D349" s="215" t="s">
        <v>132</v>
      </c>
      <c r="E349" s="31"/>
      <c r="F349" s="216" t="s">
        <v>509</v>
      </c>
      <c r="G349" s="31"/>
      <c r="H349" s="31"/>
      <c r="I349" s="31"/>
      <c r="J349" s="31"/>
      <c r="K349" s="31"/>
      <c r="L349" s="35"/>
      <c r="M349" s="217"/>
      <c r="N349" s="218"/>
      <c r="O349" s="81"/>
      <c r="P349" s="81"/>
      <c r="Q349" s="81"/>
      <c r="R349" s="81"/>
      <c r="S349" s="81"/>
      <c r="T349" s="82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T349" s="14" t="s">
        <v>132</v>
      </c>
      <c r="AU349" s="14" t="s">
        <v>79</v>
      </c>
    </row>
    <row r="350" s="2" customFormat="1" ht="24.15" customHeight="1">
      <c r="A350" s="29"/>
      <c r="B350" s="30"/>
      <c r="C350" s="219" t="s">
        <v>511</v>
      </c>
      <c r="D350" s="219" t="s">
        <v>177</v>
      </c>
      <c r="E350" s="220" t="s">
        <v>512</v>
      </c>
      <c r="F350" s="221" t="s">
        <v>513</v>
      </c>
      <c r="G350" s="222" t="s">
        <v>130</v>
      </c>
      <c r="H350" s="223">
        <v>40</v>
      </c>
      <c r="I350" s="224">
        <v>96.599999999999994</v>
      </c>
      <c r="J350" s="224">
        <f>ROUND(I350*H350,2)</f>
        <v>3864</v>
      </c>
      <c r="K350" s="221" t="s">
        <v>1</v>
      </c>
      <c r="L350" s="225"/>
      <c r="M350" s="226" t="s">
        <v>1</v>
      </c>
      <c r="N350" s="227" t="s">
        <v>35</v>
      </c>
      <c r="O350" s="211">
        <v>0</v>
      </c>
      <c r="P350" s="211">
        <f>O350*H350</f>
        <v>0</v>
      </c>
      <c r="Q350" s="211">
        <v>0</v>
      </c>
      <c r="R350" s="211">
        <f>Q350*H350</f>
        <v>0</v>
      </c>
      <c r="S350" s="211">
        <v>0</v>
      </c>
      <c r="T350" s="212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213" t="s">
        <v>187</v>
      </c>
      <c r="AT350" s="213" t="s">
        <v>177</v>
      </c>
      <c r="AU350" s="213" t="s">
        <v>79</v>
      </c>
      <c r="AY350" s="14" t="s">
        <v>124</v>
      </c>
      <c r="BE350" s="214">
        <f>IF(N350="základní",J350,0)</f>
        <v>3864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14" t="s">
        <v>77</v>
      </c>
      <c r="BK350" s="214">
        <f>ROUND(I350*H350,2)</f>
        <v>3864</v>
      </c>
      <c r="BL350" s="14" t="s">
        <v>156</v>
      </c>
      <c r="BM350" s="213" t="s">
        <v>514</v>
      </c>
    </row>
    <row r="351" s="2" customFormat="1">
      <c r="A351" s="29"/>
      <c r="B351" s="30"/>
      <c r="C351" s="31"/>
      <c r="D351" s="215" t="s">
        <v>132</v>
      </c>
      <c r="E351" s="31"/>
      <c r="F351" s="216" t="s">
        <v>513</v>
      </c>
      <c r="G351" s="31"/>
      <c r="H351" s="31"/>
      <c r="I351" s="31"/>
      <c r="J351" s="31"/>
      <c r="K351" s="31"/>
      <c r="L351" s="35"/>
      <c r="M351" s="217"/>
      <c r="N351" s="218"/>
      <c r="O351" s="81"/>
      <c r="P351" s="81"/>
      <c r="Q351" s="81"/>
      <c r="R351" s="81"/>
      <c r="S351" s="81"/>
      <c r="T351" s="82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4" t="s">
        <v>132</v>
      </c>
      <c r="AU351" s="14" t="s">
        <v>79</v>
      </c>
    </row>
    <row r="352" s="2" customFormat="1" ht="44.25" customHeight="1">
      <c r="A352" s="29"/>
      <c r="B352" s="30"/>
      <c r="C352" s="203" t="s">
        <v>335</v>
      </c>
      <c r="D352" s="203" t="s">
        <v>127</v>
      </c>
      <c r="E352" s="204" t="s">
        <v>515</v>
      </c>
      <c r="F352" s="205" t="s">
        <v>516</v>
      </c>
      <c r="G352" s="206" t="s">
        <v>235</v>
      </c>
      <c r="H352" s="207">
        <v>8</v>
      </c>
      <c r="I352" s="208">
        <v>1010</v>
      </c>
      <c r="J352" s="208">
        <f>ROUND(I352*H352,2)</f>
        <v>8080</v>
      </c>
      <c r="K352" s="205" t="s">
        <v>1</v>
      </c>
      <c r="L352" s="35"/>
      <c r="M352" s="209" t="s">
        <v>1</v>
      </c>
      <c r="N352" s="210" t="s">
        <v>35</v>
      </c>
      <c r="O352" s="211">
        <v>0</v>
      </c>
      <c r="P352" s="211">
        <f>O352*H352</f>
        <v>0</v>
      </c>
      <c r="Q352" s="211">
        <v>0</v>
      </c>
      <c r="R352" s="211">
        <f>Q352*H352</f>
        <v>0</v>
      </c>
      <c r="S352" s="211">
        <v>0</v>
      </c>
      <c r="T352" s="212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213" t="s">
        <v>156</v>
      </c>
      <c r="AT352" s="213" t="s">
        <v>127</v>
      </c>
      <c r="AU352" s="213" t="s">
        <v>79</v>
      </c>
      <c r="AY352" s="14" t="s">
        <v>124</v>
      </c>
      <c r="BE352" s="214">
        <f>IF(N352="základní",J352,0)</f>
        <v>8080</v>
      </c>
      <c r="BF352" s="214">
        <f>IF(N352="snížená",J352,0)</f>
        <v>0</v>
      </c>
      <c r="BG352" s="214">
        <f>IF(N352="zákl. přenesená",J352,0)</f>
        <v>0</v>
      </c>
      <c r="BH352" s="214">
        <f>IF(N352="sníž. přenesená",J352,0)</f>
        <v>0</v>
      </c>
      <c r="BI352" s="214">
        <f>IF(N352="nulová",J352,0)</f>
        <v>0</v>
      </c>
      <c r="BJ352" s="14" t="s">
        <v>77</v>
      </c>
      <c r="BK352" s="214">
        <f>ROUND(I352*H352,2)</f>
        <v>8080</v>
      </c>
      <c r="BL352" s="14" t="s">
        <v>156</v>
      </c>
      <c r="BM352" s="213" t="s">
        <v>517</v>
      </c>
    </row>
    <row r="353" s="2" customFormat="1">
      <c r="A353" s="29"/>
      <c r="B353" s="30"/>
      <c r="C353" s="31"/>
      <c r="D353" s="215" t="s">
        <v>132</v>
      </c>
      <c r="E353" s="31"/>
      <c r="F353" s="216" t="s">
        <v>516</v>
      </c>
      <c r="G353" s="31"/>
      <c r="H353" s="31"/>
      <c r="I353" s="31"/>
      <c r="J353" s="31"/>
      <c r="K353" s="31"/>
      <c r="L353" s="35"/>
      <c r="M353" s="217"/>
      <c r="N353" s="218"/>
      <c r="O353" s="81"/>
      <c r="P353" s="81"/>
      <c r="Q353" s="81"/>
      <c r="R353" s="81"/>
      <c r="S353" s="81"/>
      <c r="T353" s="82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T353" s="14" t="s">
        <v>132</v>
      </c>
      <c r="AU353" s="14" t="s">
        <v>79</v>
      </c>
    </row>
    <row r="354" s="12" customFormat="1" ht="22.8" customHeight="1">
      <c r="A354" s="12"/>
      <c r="B354" s="188"/>
      <c r="C354" s="189"/>
      <c r="D354" s="190" t="s">
        <v>69</v>
      </c>
      <c r="E354" s="201" t="s">
        <v>518</v>
      </c>
      <c r="F354" s="201" t="s">
        <v>519</v>
      </c>
      <c r="G354" s="189"/>
      <c r="H354" s="189"/>
      <c r="I354" s="189"/>
      <c r="J354" s="202">
        <f>BK354</f>
        <v>1578334</v>
      </c>
      <c r="K354" s="189"/>
      <c r="L354" s="193"/>
      <c r="M354" s="194"/>
      <c r="N354" s="195"/>
      <c r="O354" s="195"/>
      <c r="P354" s="196">
        <f>SUM(P355:P370)</f>
        <v>0</v>
      </c>
      <c r="Q354" s="195"/>
      <c r="R354" s="196">
        <f>SUM(R355:R370)</f>
        <v>0</v>
      </c>
      <c r="S354" s="195"/>
      <c r="T354" s="197">
        <f>SUM(T355:T370)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198" t="s">
        <v>79</v>
      </c>
      <c r="AT354" s="199" t="s">
        <v>69</v>
      </c>
      <c r="AU354" s="199" t="s">
        <v>77</v>
      </c>
      <c r="AY354" s="198" t="s">
        <v>124</v>
      </c>
      <c r="BK354" s="200">
        <f>SUM(BK355:BK370)</f>
        <v>1578334</v>
      </c>
    </row>
    <row r="355" s="2" customFormat="1" ht="16.5" customHeight="1">
      <c r="A355" s="29"/>
      <c r="B355" s="30"/>
      <c r="C355" s="203" t="s">
        <v>520</v>
      </c>
      <c r="D355" s="203" t="s">
        <v>127</v>
      </c>
      <c r="E355" s="204" t="s">
        <v>521</v>
      </c>
      <c r="F355" s="205" t="s">
        <v>522</v>
      </c>
      <c r="G355" s="206" t="s">
        <v>135</v>
      </c>
      <c r="H355" s="207">
        <v>1400</v>
      </c>
      <c r="I355" s="208">
        <v>107</v>
      </c>
      <c r="J355" s="208">
        <f>ROUND(I355*H355,2)</f>
        <v>149800</v>
      </c>
      <c r="K355" s="205" t="s">
        <v>1</v>
      </c>
      <c r="L355" s="35"/>
      <c r="M355" s="209" t="s">
        <v>1</v>
      </c>
      <c r="N355" s="210" t="s">
        <v>35</v>
      </c>
      <c r="O355" s="211">
        <v>0</v>
      </c>
      <c r="P355" s="211">
        <f>O355*H355</f>
        <v>0</v>
      </c>
      <c r="Q355" s="211">
        <v>0</v>
      </c>
      <c r="R355" s="211">
        <f>Q355*H355</f>
        <v>0</v>
      </c>
      <c r="S355" s="211">
        <v>0</v>
      </c>
      <c r="T355" s="212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213" t="s">
        <v>156</v>
      </c>
      <c r="AT355" s="213" t="s">
        <v>127</v>
      </c>
      <c r="AU355" s="213" t="s">
        <v>79</v>
      </c>
      <c r="AY355" s="14" t="s">
        <v>124</v>
      </c>
      <c r="BE355" s="214">
        <f>IF(N355="základní",J355,0)</f>
        <v>149800</v>
      </c>
      <c r="BF355" s="214">
        <f>IF(N355="snížená",J355,0)</f>
        <v>0</v>
      </c>
      <c r="BG355" s="214">
        <f>IF(N355="zákl. přenesená",J355,0)</f>
        <v>0</v>
      </c>
      <c r="BH355" s="214">
        <f>IF(N355="sníž. přenesená",J355,0)</f>
        <v>0</v>
      </c>
      <c r="BI355" s="214">
        <f>IF(N355="nulová",J355,0)</f>
        <v>0</v>
      </c>
      <c r="BJ355" s="14" t="s">
        <v>77</v>
      </c>
      <c r="BK355" s="214">
        <f>ROUND(I355*H355,2)</f>
        <v>149800</v>
      </c>
      <c r="BL355" s="14" t="s">
        <v>156</v>
      </c>
      <c r="BM355" s="213" t="s">
        <v>523</v>
      </c>
    </row>
    <row r="356" s="2" customFormat="1">
      <c r="A356" s="29"/>
      <c r="B356" s="30"/>
      <c r="C356" s="31"/>
      <c r="D356" s="215" t="s">
        <v>132</v>
      </c>
      <c r="E356" s="31"/>
      <c r="F356" s="216" t="s">
        <v>522</v>
      </c>
      <c r="G356" s="31"/>
      <c r="H356" s="31"/>
      <c r="I356" s="31"/>
      <c r="J356" s="31"/>
      <c r="K356" s="31"/>
      <c r="L356" s="35"/>
      <c r="M356" s="217"/>
      <c r="N356" s="218"/>
      <c r="O356" s="81"/>
      <c r="P356" s="81"/>
      <c r="Q356" s="81"/>
      <c r="R356" s="81"/>
      <c r="S356" s="81"/>
      <c r="T356" s="82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4" t="s">
        <v>132</v>
      </c>
      <c r="AU356" s="14" t="s">
        <v>79</v>
      </c>
    </row>
    <row r="357" s="2" customFormat="1" ht="16.5" customHeight="1">
      <c r="A357" s="29"/>
      <c r="B357" s="30"/>
      <c r="C357" s="203" t="s">
        <v>338</v>
      </c>
      <c r="D357" s="203" t="s">
        <v>127</v>
      </c>
      <c r="E357" s="204" t="s">
        <v>524</v>
      </c>
      <c r="F357" s="205" t="s">
        <v>525</v>
      </c>
      <c r="G357" s="206" t="s">
        <v>135</v>
      </c>
      <c r="H357" s="207">
        <v>1400</v>
      </c>
      <c r="I357" s="208">
        <v>15.699999999999999</v>
      </c>
      <c r="J357" s="208">
        <f>ROUND(I357*H357,2)</f>
        <v>21980</v>
      </c>
      <c r="K357" s="205" t="s">
        <v>1</v>
      </c>
      <c r="L357" s="35"/>
      <c r="M357" s="209" t="s">
        <v>1</v>
      </c>
      <c r="N357" s="210" t="s">
        <v>35</v>
      </c>
      <c r="O357" s="211">
        <v>0</v>
      </c>
      <c r="P357" s="211">
        <f>O357*H357</f>
        <v>0</v>
      </c>
      <c r="Q357" s="211">
        <v>0</v>
      </c>
      <c r="R357" s="211">
        <f>Q357*H357</f>
        <v>0</v>
      </c>
      <c r="S357" s="211">
        <v>0</v>
      </c>
      <c r="T357" s="212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213" t="s">
        <v>156</v>
      </c>
      <c r="AT357" s="213" t="s">
        <v>127</v>
      </c>
      <c r="AU357" s="213" t="s">
        <v>79</v>
      </c>
      <c r="AY357" s="14" t="s">
        <v>124</v>
      </c>
      <c r="BE357" s="214">
        <f>IF(N357="základní",J357,0)</f>
        <v>21980</v>
      </c>
      <c r="BF357" s="214">
        <f>IF(N357="snížená",J357,0)</f>
        <v>0</v>
      </c>
      <c r="BG357" s="214">
        <f>IF(N357="zákl. přenesená",J357,0)</f>
        <v>0</v>
      </c>
      <c r="BH357" s="214">
        <f>IF(N357="sníž. přenesená",J357,0)</f>
        <v>0</v>
      </c>
      <c r="BI357" s="214">
        <f>IF(N357="nulová",J357,0)</f>
        <v>0</v>
      </c>
      <c r="BJ357" s="14" t="s">
        <v>77</v>
      </c>
      <c r="BK357" s="214">
        <f>ROUND(I357*H357,2)</f>
        <v>21980</v>
      </c>
      <c r="BL357" s="14" t="s">
        <v>156</v>
      </c>
      <c r="BM357" s="213" t="s">
        <v>526</v>
      </c>
    </row>
    <row r="358" s="2" customFormat="1">
      <c r="A358" s="29"/>
      <c r="B358" s="30"/>
      <c r="C358" s="31"/>
      <c r="D358" s="215" t="s">
        <v>132</v>
      </c>
      <c r="E358" s="31"/>
      <c r="F358" s="216" t="s">
        <v>525</v>
      </c>
      <c r="G358" s="31"/>
      <c r="H358" s="31"/>
      <c r="I358" s="31"/>
      <c r="J358" s="31"/>
      <c r="K358" s="31"/>
      <c r="L358" s="35"/>
      <c r="M358" s="217"/>
      <c r="N358" s="218"/>
      <c r="O358" s="81"/>
      <c r="P358" s="81"/>
      <c r="Q358" s="81"/>
      <c r="R358" s="81"/>
      <c r="S358" s="81"/>
      <c r="T358" s="82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132</v>
      </c>
      <c r="AU358" s="14" t="s">
        <v>79</v>
      </c>
    </row>
    <row r="359" s="2" customFormat="1" ht="24.15" customHeight="1">
      <c r="A359" s="29"/>
      <c r="B359" s="30"/>
      <c r="C359" s="203" t="s">
        <v>527</v>
      </c>
      <c r="D359" s="203" t="s">
        <v>127</v>
      </c>
      <c r="E359" s="204" t="s">
        <v>528</v>
      </c>
      <c r="F359" s="205" t="s">
        <v>529</v>
      </c>
      <c r="G359" s="206" t="s">
        <v>135</v>
      </c>
      <c r="H359" s="207">
        <v>1400</v>
      </c>
      <c r="I359" s="208">
        <v>32</v>
      </c>
      <c r="J359" s="208">
        <f>ROUND(I359*H359,2)</f>
        <v>44800</v>
      </c>
      <c r="K359" s="205" t="s">
        <v>1</v>
      </c>
      <c r="L359" s="35"/>
      <c r="M359" s="209" t="s">
        <v>1</v>
      </c>
      <c r="N359" s="210" t="s">
        <v>35</v>
      </c>
      <c r="O359" s="211">
        <v>0</v>
      </c>
      <c r="P359" s="211">
        <f>O359*H359</f>
        <v>0</v>
      </c>
      <c r="Q359" s="211">
        <v>0</v>
      </c>
      <c r="R359" s="211">
        <f>Q359*H359</f>
        <v>0</v>
      </c>
      <c r="S359" s="211">
        <v>0</v>
      </c>
      <c r="T359" s="212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213" t="s">
        <v>156</v>
      </c>
      <c r="AT359" s="213" t="s">
        <v>127</v>
      </c>
      <c r="AU359" s="213" t="s">
        <v>79</v>
      </c>
      <c r="AY359" s="14" t="s">
        <v>124</v>
      </c>
      <c r="BE359" s="214">
        <f>IF(N359="základní",J359,0)</f>
        <v>44800</v>
      </c>
      <c r="BF359" s="214">
        <f>IF(N359="snížená",J359,0)</f>
        <v>0</v>
      </c>
      <c r="BG359" s="214">
        <f>IF(N359="zákl. přenesená",J359,0)</f>
        <v>0</v>
      </c>
      <c r="BH359" s="214">
        <f>IF(N359="sníž. přenesená",J359,0)</f>
        <v>0</v>
      </c>
      <c r="BI359" s="214">
        <f>IF(N359="nulová",J359,0)</f>
        <v>0</v>
      </c>
      <c r="BJ359" s="14" t="s">
        <v>77</v>
      </c>
      <c r="BK359" s="214">
        <f>ROUND(I359*H359,2)</f>
        <v>44800</v>
      </c>
      <c r="BL359" s="14" t="s">
        <v>156</v>
      </c>
      <c r="BM359" s="213" t="s">
        <v>530</v>
      </c>
    </row>
    <row r="360" s="2" customFormat="1">
      <c r="A360" s="29"/>
      <c r="B360" s="30"/>
      <c r="C360" s="31"/>
      <c r="D360" s="215" t="s">
        <v>132</v>
      </c>
      <c r="E360" s="31"/>
      <c r="F360" s="216" t="s">
        <v>529</v>
      </c>
      <c r="G360" s="31"/>
      <c r="H360" s="31"/>
      <c r="I360" s="31"/>
      <c r="J360" s="31"/>
      <c r="K360" s="31"/>
      <c r="L360" s="35"/>
      <c r="M360" s="217"/>
      <c r="N360" s="218"/>
      <c r="O360" s="81"/>
      <c r="P360" s="81"/>
      <c r="Q360" s="81"/>
      <c r="R360" s="81"/>
      <c r="S360" s="81"/>
      <c r="T360" s="82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132</v>
      </c>
      <c r="AU360" s="14" t="s">
        <v>79</v>
      </c>
    </row>
    <row r="361" s="2" customFormat="1" ht="37.8" customHeight="1">
      <c r="A361" s="29"/>
      <c r="B361" s="30"/>
      <c r="C361" s="203" t="s">
        <v>342</v>
      </c>
      <c r="D361" s="203" t="s">
        <v>127</v>
      </c>
      <c r="E361" s="204" t="s">
        <v>531</v>
      </c>
      <c r="F361" s="205" t="s">
        <v>532</v>
      </c>
      <c r="G361" s="206" t="s">
        <v>135</v>
      </c>
      <c r="H361" s="207">
        <v>1400</v>
      </c>
      <c r="I361" s="208">
        <v>342</v>
      </c>
      <c r="J361" s="208">
        <f>ROUND(I361*H361,2)</f>
        <v>478800</v>
      </c>
      <c r="K361" s="205" t="s">
        <v>1</v>
      </c>
      <c r="L361" s="35"/>
      <c r="M361" s="209" t="s">
        <v>1</v>
      </c>
      <c r="N361" s="210" t="s">
        <v>35</v>
      </c>
      <c r="O361" s="211">
        <v>0</v>
      </c>
      <c r="P361" s="211">
        <f>O361*H361</f>
        <v>0</v>
      </c>
      <c r="Q361" s="211">
        <v>0</v>
      </c>
      <c r="R361" s="211">
        <f>Q361*H361</f>
        <v>0</v>
      </c>
      <c r="S361" s="211">
        <v>0</v>
      </c>
      <c r="T361" s="212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213" t="s">
        <v>156</v>
      </c>
      <c r="AT361" s="213" t="s">
        <v>127</v>
      </c>
      <c r="AU361" s="213" t="s">
        <v>79</v>
      </c>
      <c r="AY361" s="14" t="s">
        <v>124</v>
      </c>
      <c r="BE361" s="214">
        <f>IF(N361="základní",J361,0)</f>
        <v>478800</v>
      </c>
      <c r="BF361" s="214">
        <f>IF(N361="snížená",J361,0)</f>
        <v>0</v>
      </c>
      <c r="BG361" s="214">
        <f>IF(N361="zákl. přenesená",J361,0)</f>
        <v>0</v>
      </c>
      <c r="BH361" s="214">
        <f>IF(N361="sníž. přenesená",J361,0)</f>
        <v>0</v>
      </c>
      <c r="BI361" s="214">
        <f>IF(N361="nulová",J361,0)</f>
        <v>0</v>
      </c>
      <c r="BJ361" s="14" t="s">
        <v>77</v>
      </c>
      <c r="BK361" s="214">
        <f>ROUND(I361*H361,2)</f>
        <v>478800</v>
      </c>
      <c r="BL361" s="14" t="s">
        <v>156</v>
      </c>
      <c r="BM361" s="213" t="s">
        <v>533</v>
      </c>
    </row>
    <row r="362" s="2" customFormat="1">
      <c r="A362" s="29"/>
      <c r="B362" s="30"/>
      <c r="C362" s="31"/>
      <c r="D362" s="215" t="s">
        <v>132</v>
      </c>
      <c r="E362" s="31"/>
      <c r="F362" s="216" t="s">
        <v>532</v>
      </c>
      <c r="G362" s="31"/>
      <c r="H362" s="31"/>
      <c r="I362" s="31"/>
      <c r="J362" s="31"/>
      <c r="K362" s="31"/>
      <c r="L362" s="35"/>
      <c r="M362" s="217"/>
      <c r="N362" s="218"/>
      <c r="O362" s="81"/>
      <c r="P362" s="81"/>
      <c r="Q362" s="81"/>
      <c r="R362" s="81"/>
      <c r="S362" s="81"/>
      <c r="T362" s="82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T362" s="14" t="s">
        <v>132</v>
      </c>
      <c r="AU362" s="14" t="s">
        <v>79</v>
      </c>
    </row>
    <row r="363" s="2" customFormat="1" ht="33" customHeight="1">
      <c r="A363" s="29"/>
      <c r="B363" s="30"/>
      <c r="C363" s="203" t="s">
        <v>534</v>
      </c>
      <c r="D363" s="203" t="s">
        <v>127</v>
      </c>
      <c r="E363" s="204" t="s">
        <v>535</v>
      </c>
      <c r="F363" s="205" t="s">
        <v>536</v>
      </c>
      <c r="G363" s="206" t="s">
        <v>135</v>
      </c>
      <c r="H363" s="207">
        <v>200</v>
      </c>
      <c r="I363" s="208">
        <v>424</v>
      </c>
      <c r="J363" s="208">
        <f>ROUND(I363*H363,2)</f>
        <v>84800</v>
      </c>
      <c r="K363" s="205" t="s">
        <v>1</v>
      </c>
      <c r="L363" s="35"/>
      <c r="M363" s="209" t="s">
        <v>1</v>
      </c>
      <c r="N363" s="210" t="s">
        <v>35</v>
      </c>
      <c r="O363" s="211">
        <v>0</v>
      </c>
      <c r="P363" s="211">
        <f>O363*H363</f>
        <v>0</v>
      </c>
      <c r="Q363" s="211">
        <v>0</v>
      </c>
      <c r="R363" s="211">
        <f>Q363*H363</f>
        <v>0</v>
      </c>
      <c r="S363" s="211">
        <v>0</v>
      </c>
      <c r="T363" s="212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213" t="s">
        <v>156</v>
      </c>
      <c r="AT363" s="213" t="s">
        <v>127</v>
      </c>
      <c r="AU363" s="213" t="s">
        <v>79</v>
      </c>
      <c r="AY363" s="14" t="s">
        <v>124</v>
      </c>
      <c r="BE363" s="214">
        <f>IF(N363="základní",J363,0)</f>
        <v>84800</v>
      </c>
      <c r="BF363" s="214">
        <f>IF(N363="snížená",J363,0)</f>
        <v>0</v>
      </c>
      <c r="BG363" s="214">
        <f>IF(N363="zákl. přenesená",J363,0)</f>
        <v>0</v>
      </c>
      <c r="BH363" s="214">
        <f>IF(N363="sníž. přenesená",J363,0)</f>
        <v>0</v>
      </c>
      <c r="BI363" s="214">
        <f>IF(N363="nulová",J363,0)</f>
        <v>0</v>
      </c>
      <c r="BJ363" s="14" t="s">
        <v>77</v>
      </c>
      <c r="BK363" s="214">
        <f>ROUND(I363*H363,2)</f>
        <v>84800</v>
      </c>
      <c r="BL363" s="14" t="s">
        <v>156</v>
      </c>
      <c r="BM363" s="213" t="s">
        <v>537</v>
      </c>
    </row>
    <row r="364" s="2" customFormat="1">
      <c r="A364" s="29"/>
      <c r="B364" s="30"/>
      <c r="C364" s="31"/>
      <c r="D364" s="215" t="s">
        <v>132</v>
      </c>
      <c r="E364" s="31"/>
      <c r="F364" s="216" t="s">
        <v>536</v>
      </c>
      <c r="G364" s="31"/>
      <c r="H364" s="31"/>
      <c r="I364" s="31"/>
      <c r="J364" s="31"/>
      <c r="K364" s="31"/>
      <c r="L364" s="35"/>
      <c r="M364" s="217"/>
      <c r="N364" s="218"/>
      <c r="O364" s="81"/>
      <c r="P364" s="81"/>
      <c r="Q364" s="81"/>
      <c r="R364" s="81"/>
      <c r="S364" s="81"/>
      <c r="T364" s="82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T364" s="14" t="s">
        <v>132</v>
      </c>
      <c r="AU364" s="14" t="s">
        <v>79</v>
      </c>
    </row>
    <row r="365" s="2" customFormat="1" ht="37.8" customHeight="1">
      <c r="A365" s="29"/>
      <c r="B365" s="30"/>
      <c r="C365" s="203" t="s">
        <v>345</v>
      </c>
      <c r="D365" s="203" t="s">
        <v>127</v>
      </c>
      <c r="E365" s="204" t="s">
        <v>538</v>
      </c>
      <c r="F365" s="205" t="s">
        <v>539</v>
      </c>
      <c r="G365" s="206" t="s">
        <v>135</v>
      </c>
      <c r="H365" s="207">
        <v>500</v>
      </c>
      <c r="I365" s="208">
        <v>552</v>
      </c>
      <c r="J365" s="208">
        <f>ROUND(I365*H365,2)</f>
        <v>276000</v>
      </c>
      <c r="K365" s="205" t="s">
        <v>1</v>
      </c>
      <c r="L365" s="35"/>
      <c r="M365" s="209" t="s">
        <v>1</v>
      </c>
      <c r="N365" s="210" t="s">
        <v>35</v>
      </c>
      <c r="O365" s="211">
        <v>0</v>
      </c>
      <c r="P365" s="211">
        <f>O365*H365</f>
        <v>0</v>
      </c>
      <c r="Q365" s="211">
        <v>0</v>
      </c>
      <c r="R365" s="211">
        <f>Q365*H365</f>
        <v>0</v>
      </c>
      <c r="S365" s="211">
        <v>0</v>
      </c>
      <c r="T365" s="212">
        <f>S365*H365</f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213" t="s">
        <v>156</v>
      </c>
      <c r="AT365" s="213" t="s">
        <v>127</v>
      </c>
      <c r="AU365" s="213" t="s">
        <v>79</v>
      </c>
      <c r="AY365" s="14" t="s">
        <v>124</v>
      </c>
      <c r="BE365" s="214">
        <f>IF(N365="základní",J365,0)</f>
        <v>276000</v>
      </c>
      <c r="BF365" s="214">
        <f>IF(N365="snížená",J365,0)</f>
        <v>0</v>
      </c>
      <c r="BG365" s="214">
        <f>IF(N365="zákl. přenesená",J365,0)</f>
        <v>0</v>
      </c>
      <c r="BH365" s="214">
        <f>IF(N365="sníž. přenesená",J365,0)</f>
        <v>0</v>
      </c>
      <c r="BI365" s="214">
        <f>IF(N365="nulová",J365,0)</f>
        <v>0</v>
      </c>
      <c r="BJ365" s="14" t="s">
        <v>77</v>
      </c>
      <c r="BK365" s="214">
        <f>ROUND(I365*H365,2)</f>
        <v>276000</v>
      </c>
      <c r="BL365" s="14" t="s">
        <v>156</v>
      </c>
      <c r="BM365" s="213" t="s">
        <v>540</v>
      </c>
    </row>
    <row r="366" s="2" customFormat="1">
      <c r="A366" s="29"/>
      <c r="B366" s="30"/>
      <c r="C366" s="31"/>
      <c r="D366" s="215" t="s">
        <v>132</v>
      </c>
      <c r="E366" s="31"/>
      <c r="F366" s="216" t="s">
        <v>539</v>
      </c>
      <c r="G366" s="31"/>
      <c r="H366" s="31"/>
      <c r="I366" s="31"/>
      <c r="J366" s="31"/>
      <c r="K366" s="31"/>
      <c r="L366" s="35"/>
      <c r="M366" s="217"/>
      <c r="N366" s="218"/>
      <c r="O366" s="81"/>
      <c r="P366" s="81"/>
      <c r="Q366" s="81"/>
      <c r="R366" s="81"/>
      <c r="S366" s="81"/>
      <c r="T366" s="82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T366" s="14" t="s">
        <v>132</v>
      </c>
      <c r="AU366" s="14" t="s">
        <v>79</v>
      </c>
    </row>
    <row r="367" s="2" customFormat="1" ht="16.5" customHeight="1">
      <c r="A367" s="29"/>
      <c r="B367" s="30"/>
      <c r="C367" s="219" t="s">
        <v>541</v>
      </c>
      <c r="D367" s="219" t="s">
        <v>177</v>
      </c>
      <c r="E367" s="220" t="s">
        <v>542</v>
      </c>
      <c r="F367" s="221" t="s">
        <v>543</v>
      </c>
      <c r="G367" s="222" t="s">
        <v>135</v>
      </c>
      <c r="H367" s="223">
        <v>1400</v>
      </c>
      <c r="I367" s="224">
        <v>350</v>
      </c>
      <c r="J367" s="224">
        <f>ROUND(I367*H367,2)</f>
        <v>490000</v>
      </c>
      <c r="K367" s="221" t="s">
        <v>1</v>
      </c>
      <c r="L367" s="225"/>
      <c r="M367" s="226" t="s">
        <v>1</v>
      </c>
      <c r="N367" s="227" t="s">
        <v>35</v>
      </c>
      <c r="O367" s="211">
        <v>0</v>
      </c>
      <c r="P367" s="211">
        <f>O367*H367</f>
        <v>0</v>
      </c>
      <c r="Q367" s="211">
        <v>0</v>
      </c>
      <c r="R367" s="211">
        <f>Q367*H367</f>
        <v>0</v>
      </c>
      <c r="S367" s="211">
        <v>0</v>
      </c>
      <c r="T367" s="212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213" t="s">
        <v>187</v>
      </c>
      <c r="AT367" s="213" t="s">
        <v>177</v>
      </c>
      <c r="AU367" s="213" t="s">
        <v>79</v>
      </c>
      <c r="AY367" s="14" t="s">
        <v>124</v>
      </c>
      <c r="BE367" s="214">
        <f>IF(N367="základní",J367,0)</f>
        <v>490000</v>
      </c>
      <c r="BF367" s="214">
        <f>IF(N367="snížená",J367,0)</f>
        <v>0</v>
      </c>
      <c r="BG367" s="214">
        <f>IF(N367="zákl. přenesená",J367,0)</f>
        <v>0</v>
      </c>
      <c r="BH367" s="214">
        <f>IF(N367="sníž. přenesená",J367,0)</f>
        <v>0</v>
      </c>
      <c r="BI367" s="214">
        <f>IF(N367="nulová",J367,0)</f>
        <v>0</v>
      </c>
      <c r="BJ367" s="14" t="s">
        <v>77</v>
      </c>
      <c r="BK367" s="214">
        <f>ROUND(I367*H367,2)</f>
        <v>490000</v>
      </c>
      <c r="BL367" s="14" t="s">
        <v>156</v>
      </c>
      <c r="BM367" s="213" t="s">
        <v>544</v>
      </c>
    </row>
    <row r="368" s="2" customFormat="1">
      <c r="A368" s="29"/>
      <c r="B368" s="30"/>
      <c r="C368" s="31"/>
      <c r="D368" s="215" t="s">
        <v>132</v>
      </c>
      <c r="E368" s="31"/>
      <c r="F368" s="216" t="s">
        <v>543</v>
      </c>
      <c r="G368" s="31"/>
      <c r="H368" s="31"/>
      <c r="I368" s="31"/>
      <c r="J368" s="31"/>
      <c r="K368" s="31"/>
      <c r="L368" s="35"/>
      <c r="M368" s="217"/>
      <c r="N368" s="218"/>
      <c r="O368" s="81"/>
      <c r="P368" s="81"/>
      <c r="Q368" s="81"/>
      <c r="R368" s="81"/>
      <c r="S368" s="81"/>
      <c r="T368" s="82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132</v>
      </c>
      <c r="AU368" s="14" t="s">
        <v>79</v>
      </c>
    </row>
    <row r="369" s="2" customFormat="1" ht="49.05" customHeight="1">
      <c r="A369" s="29"/>
      <c r="B369" s="30"/>
      <c r="C369" s="203" t="s">
        <v>349</v>
      </c>
      <c r="D369" s="203" t="s">
        <v>127</v>
      </c>
      <c r="E369" s="204" t="s">
        <v>545</v>
      </c>
      <c r="F369" s="205" t="s">
        <v>546</v>
      </c>
      <c r="G369" s="206" t="s">
        <v>235</v>
      </c>
      <c r="H369" s="207">
        <v>46</v>
      </c>
      <c r="I369" s="208">
        <v>699</v>
      </c>
      <c r="J369" s="208">
        <f>ROUND(I369*H369,2)</f>
        <v>32154</v>
      </c>
      <c r="K369" s="205" t="s">
        <v>1</v>
      </c>
      <c r="L369" s="35"/>
      <c r="M369" s="209" t="s">
        <v>1</v>
      </c>
      <c r="N369" s="210" t="s">
        <v>35</v>
      </c>
      <c r="O369" s="211">
        <v>0</v>
      </c>
      <c r="P369" s="211">
        <f>O369*H369</f>
        <v>0</v>
      </c>
      <c r="Q369" s="211">
        <v>0</v>
      </c>
      <c r="R369" s="211">
        <f>Q369*H369</f>
        <v>0</v>
      </c>
      <c r="S369" s="211">
        <v>0</v>
      </c>
      <c r="T369" s="212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213" t="s">
        <v>156</v>
      </c>
      <c r="AT369" s="213" t="s">
        <v>127</v>
      </c>
      <c r="AU369" s="213" t="s">
        <v>79</v>
      </c>
      <c r="AY369" s="14" t="s">
        <v>124</v>
      </c>
      <c r="BE369" s="214">
        <f>IF(N369="základní",J369,0)</f>
        <v>32154</v>
      </c>
      <c r="BF369" s="214">
        <f>IF(N369="snížená",J369,0)</f>
        <v>0</v>
      </c>
      <c r="BG369" s="214">
        <f>IF(N369="zákl. přenesená",J369,0)</f>
        <v>0</v>
      </c>
      <c r="BH369" s="214">
        <f>IF(N369="sníž. přenesená",J369,0)</f>
        <v>0</v>
      </c>
      <c r="BI369" s="214">
        <f>IF(N369="nulová",J369,0)</f>
        <v>0</v>
      </c>
      <c r="BJ369" s="14" t="s">
        <v>77</v>
      </c>
      <c r="BK369" s="214">
        <f>ROUND(I369*H369,2)</f>
        <v>32154</v>
      </c>
      <c r="BL369" s="14" t="s">
        <v>156</v>
      </c>
      <c r="BM369" s="213" t="s">
        <v>547</v>
      </c>
    </row>
    <row r="370" s="2" customFormat="1">
      <c r="A370" s="29"/>
      <c r="B370" s="30"/>
      <c r="C370" s="31"/>
      <c r="D370" s="215" t="s">
        <v>132</v>
      </c>
      <c r="E370" s="31"/>
      <c r="F370" s="216" t="s">
        <v>546</v>
      </c>
      <c r="G370" s="31"/>
      <c r="H370" s="31"/>
      <c r="I370" s="31"/>
      <c r="J370" s="31"/>
      <c r="K370" s="31"/>
      <c r="L370" s="35"/>
      <c r="M370" s="217"/>
      <c r="N370" s="218"/>
      <c r="O370" s="81"/>
      <c r="P370" s="81"/>
      <c r="Q370" s="81"/>
      <c r="R370" s="81"/>
      <c r="S370" s="81"/>
      <c r="T370" s="82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T370" s="14" t="s">
        <v>132</v>
      </c>
      <c r="AU370" s="14" t="s">
        <v>79</v>
      </c>
    </row>
    <row r="371" s="12" customFormat="1" ht="22.8" customHeight="1">
      <c r="A371" s="12"/>
      <c r="B371" s="188"/>
      <c r="C371" s="189"/>
      <c r="D371" s="190" t="s">
        <v>69</v>
      </c>
      <c r="E371" s="201" t="s">
        <v>548</v>
      </c>
      <c r="F371" s="201" t="s">
        <v>549</v>
      </c>
      <c r="G371" s="189"/>
      <c r="H371" s="189"/>
      <c r="I371" s="189"/>
      <c r="J371" s="202">
        <f>BK371</f>
        <v>5703340</v>
      </c>
      <c r="K371" s="189"/>
      <c r="L371" s="193"/>
      <c r="M371" s="194"/>
      <c r="N371" s="195"/>
      <c r="O371" s="195"/>
      <c r="P371" s="196">
        <f>SUM(P372:P389)</f>
        <v>0</v>
      </c>
      <c r="Q371" s="195"/>
      <c r="R371" s="196">
        <f>SUM(R372:R389)</f>
        <v>0</v>
      </c>
      <c r="S371" s="195"/>
      <c r="T371" s="197">
        <f>SUM(T372:T389)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98" t="s">
        <v>79</v>
      </c>
      <c r="AT371" s="199" t="s">
        <v>69</v>
      </c>
      <c r="AU371" s="199" t="s">
        <v>77</v>
      </c>
      <c r="AY371" s="198" t="s">
        <v>124</v>
      </c>
      <c r="BK371" s="200">
        <f>SUM(BK372:BK389)</f>
        <v>5703340</v>
      </c>
    </row>
    <row r="372" s="2" customFormat="1" ht="16.5" customHeight="1">
      <c r="A372" s="29"/>
      <c r="B372" s="30"/>
      <c r="C372" s="203" t="s">
        <v>550</v>
      </c>
      <c r="D372" s="203" t="s">
        <v>127</v>
      </c>
      <c r="E372" s="204" t="s">
        <v>524</v>
      </c>
      <c r="F372" s="205" t="s">
        <v>525</v>
      </c>
      <c r="G372" s="206" t="s">
        <v>135</v>
      </c>
      <c r="H372" s="207">
        <v>4500</v>
      </c>
      <c r="I372" s="208">
        <v>15.699999999999999</v>
      </c>
      <c r="J372" s="208">
        <f>ROUND(I372*H372,2)</f>
        <v>70650</v>
      </c>
      <c r="K372" s="205" t="s">
        <v>1</v>
      </c>
      <c r="L372" s="35"/>
      <c r="M372" s="209" t="s">
        <v>1</v>
      </c>
      <c r="N372" s="210" t="s">
        <v>35</v>
      </c>
      <c r="O372" s="211">
        <v>0</v>
      </c>
      <c r="P372" s="211">
        <f>O372*H372</f>
        <v>0</v>
      </c>
      <c r="Q372" s="211">
        <v>0</v>
      </c>
      <c r="R372" s="211">
        <f>Q372*H372</f>
        <v>0</v>
      </c>
      <c r="S372" s="211">
        <v>0</v>
      </c>
      <c r="T372" s="212">
        <f>S372*H372</f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213" t="s">
        <v>156</v>
      </c>
      <c r="AT372" s="213" t="s">
        <v>127</v>
      </c>
      <c r="AU372" s="213" t="s">
        <v>79</v>
      </c>
      <c r="AY372" s="14" t="s">
        <v>124</v>
      </c>
      <c r="BE372" s="214">
        <f>IF(N372="základní",J372,0)</f>
        <v>70650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4" t="s">
        <v>77</v>
      </c>
      <c r="BK372" s="214">
        <f>ROUND(I372*H372,2)</f>
        <v>70650</v>
      </c>
      <c r="BL372" s="14" t="s">
        <v>156</v>
      </c>
      <c r="BM372" s="213" t="s">
        <v>551</v>
      </c>
    </row>
    <row r="373" s="2" customFormat="1">
      <c r="A373" s="29"/>
      <c r="B373" s="30"/>
      <c r="C373" s="31"/>
      <c r="D373" s="215" t="s">
        <v>132</v>
      </c>
      <c r="E373" s="31"/>
      <c r="F373" s="216" t="s">
        <v>525</v>
      </c>
      <c r="G373" s="31"/>
      <c r="H373" s="31"/>
      <c r="I373" s="31"/>
      <c r="J373" s="31"/>
      <c r="K373" s="31"/>
      <c r="L373" s="35"/>
      <c r="M373" s="217"/>
      <c r="N373" s="218"/>
      <c r="O373" s="81"/>
      <c r="P373" s="81"/>
      <c r="Q373" s="81"/>
      <c r="R373" s="81"/>
      <c r="S373" s="81"/>
      <c r="T373" s="82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T373" s="14" t="s">
        <v>132</v>
      </c>
      <c r="AU373" s="14" t="s">
        <v>79</v>
      </c>
    </row>
    <row r="374" s="2" customFormat="1" ht="33" customHeight="1">
      <c r="A374" s="29"/>
      <c r="B374" s="30"/>
      <c r="C374" s="203" t="s">
        <v>352</v>
      </c>
      <c r="D374" s="203" t="s">
        <v>127</v>
      </c>
      <c r="E374" s="204" t="s">
        <v>552</v>
      </c>
      <c r="F374" s="205" t="s">
        <v>553</v>
      </c>
      <c r="G374" s="206" t="s">
        <v>135</v>
      </c>
      <c r="H374" s="207">
        <v>4500</v>
      </c>
      <c r="I374" s="208">
        <v>40</v>
      </c>
      <c r="J374" s="208">
        <f>ROUND(I374*H374,2)</f>
        <v>180000</v>
      </c>
      <c r="K374" s="205" t="s">
        <v>1</v>
      </c>
      <c r="L374" s="35"/>
      <c r="M374" s="209" t="s">
        <v>1</v>
      </c>
      <c r="N374" s="210" t="s">
        <v>35</v>
      </c>
      <c r="O374" s="211">
        <v>0</v>
      </c>
      <c r="P374" s="211">
        <f>O374*H374</f>
        <v>0</v>
      </c>
      <c r="Q374" s="211">
        <v>0</v>
      </c>
      <c r="R374" s="211">
        <f>Q374*H374</f>
        <v>0</v>
      </c>
      <c r="S374" s="211">
        <v>0</v>
      </c>
      <c r="T374" s="212">
        <f>S374*H374</f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213" t="s">
        <v>156</v>
      </c>
      <c r="AT374" s="213" t="s">
        <v>127</v>
      </c>
      <c r="AU374" s="213" t="s">
        <v>79</v>
      </c>
      <c r="AY374" s="14" t="s">
        <v>124</v>
      </c>
      <c r="BE374" s="214">
        <f>IF(N374="základní",J374,0)</f>
        <v>180000</v>
      </c>
      <c r="BF374" s="214">
        <f>IF(N374="snížená",J374,0)</f>
        <v>0</v>
      </c>
      <c r="BG374" s="214">
        <f>IF(N374="zákl. přenesená",J374,0)</f>
        <v>0</v>
      </c>
      <c r="BH374" s="214">
        <f>IF(N374="sníž. přenesená",J374,0)</f>
        <v>0</v>
      </c>
      <c r="BI374" s="214">
        <f>IF(N374="nulová",J374,0)</f>
        <v>0</v>
      </c>
      <c r="BJ374" s="14" t="s">
        <v>77</v>
      </c>
      <c r="BK374" s="214">
        <f>ROUND(I374*H374,2)</f>
        <v>180000</v>
      </c>
      <c r="BL374" s="14" t="s">
        <v>156</v>
      </c>
      <c r="BM374" s="213" t="s">
        <v>554</v>
      </c>
    </row>
    <row r="375" s="2" customFormat="1">
      <c r="A375" s="29"/>
      <c r="B375" s="30"/>
      <c r="C375" s="31"/>
      <c r="D375" s="215" t="s">
        <v>132</v>
      </c>
      <c r="E375" s="31"/>
      <c r="F375" s="216" t="s">
        <v>553</v>
      </c>
      <c r="G375" s="31"/>
      <c r="H375" s="31"/>
      <c r="I375" s="31"/>
      <c r="J375" s="31"/>
      <c r="K375" s="31"/>
      <c r="L375" s="35"/>
      <c r="M375" s="217"/>
      <c r="N375" s="218"/>
      <c r="O375" s="81"/>
      <c r="P375" s="81"/>
      <c r="Q375" s="81"/>
      <c r="R375" s="81"/>
      <c r="S375" s="81"/>
      <c r="T375" s="82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T375" s="14" t="s">
        <v>132</v>
      </c>
      <c r="AU375" s="14" t="s">
        <v>79</v>
      </c>
    </row>
    <row r="376" s="2" customFormat="1" ht="33" customHeight="1">
      <c r="A376" s="29"/>
      <c r="B376" s="30"/>
      <c r="C376" s="203" t="s">
        <v>555</v>
      </c>
      <c r="D376" s="203" t="s">
        <v>127</v>
      </c>
      <c r="E376" s="204" t="s">
        <v>556</v>
      </c>
      <c r="F376" s="205" t="s">
        <v>557</v>
      </c>
      <c r="G376" s="206" t="s">
        <v>135</v>
      </c>
      <c r="H376" s="207">
        <v>4500</v>
      </c>
      <c r="I376" s="208">
        <v>449</v>
      </c>
      <c r="J376" s="208">
        <f>ROUND(I376*H376,2)</f>
        <v>2020500</v>
      </c>
      <c r="K376" s="205" t="s">
        <v>1</v>
      </c>
      <c r="L376" s="35"/>
      <c r="M376" s="209" t="s">
        <v>1</v>
      </c>
      <c r="N376" s="210" t="s">
        <v>35</v>
      </c>
      <c r="O376" s="211">
        <v>0</v>
      </c>
      <c r="P376" s="211">
        <f>O376*H376</f>
        <v>0</v>
      </c>
      <c r="Q376" s="211">
        <v>0</v>
      </c>
      <c r="R376" s="211">
        <f>Q376*H376</f>
        <v>0</v>
      </c>
      <c r="S376" s="211">
        <v>0</v>
      </c>
      <c r="T376" s="212">
        <f>S376*H376</f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213" t="s">
        <v>156</v>
      </c>
      <c r="AT376" s="213" t="s">
        <v>127</v>
      </c>
      <c r="AU376" s="213" t="s">
        <v>79</v>
      </c>
      <c r="AY376" s="14" t="s">
        <v>124</v>
      </c>
      <c r="BE376" s="214">
        <f>IF(N376="základní",J376,0)</f>
        <v>2020500</v>
      </c>
      <c r="BF376" s="214">
        <f>IF(N376="snížená",J376,0)</f>
        <v>0</v>
      </c>
      <c r="BG376" s="214">
        <f>IF(N376="zákl. přenesená",J376,0)</f>
        <v>0</v>
      </c>
      <c r="BH376" s="214">
        <f>IF(N376="sníž. přenesená",J376,0)</f>
        <v>0</v>
      </c>
      <c r="BI376" s="214">
        <f>IF(N376="nulová",J376,0)</f>
        <v>0</v>
      </c>
      <c r="BJ376" s="14" t="s">
        <v>77</v>
      </c>
      <c r="BK376" s="214">
        <f>ROUND(I376*H376,2)</f>
        <v>2020500</v>
      </c>
      <c r="BL376" s="14" t="s">
        <v>156</v>
      </c>
      <c r="BM376" s="213" t="s">
        <v>558</v>
      </c>
    </row>
    <row r="377" s="2" customFormat="1">
      <c r="A377" s="29"/>
      <c r="B377" s="30"/>
      <c r="C377" s="31"/>
      <c r="D377" s="215" t="s">
        <v>132</v>
      </c>
      <c r="E377" s="31"/>
      <c r="F377" s="216" t="s">
        <v>557</v>
      </c>
      <c r="G377" s="31"/>
      <c r="H377" s="31"/>
      <c r="I377" s="31"/>
      <c r="J377" s="31"/>
      <c r="K377" s="31"/>
      <c r="L377" s="35"/>
      <c r="M377" s="217"/>
      <c r="N377" s="218"/>
      <c r="O377" s="81"/>
      <c r="P377" s="81"/>
      <c r="Q377" s="81"/>
      <c r="R377" s="81"/>
      <c r="S377" s="81"/>
      <c r="T377" s="82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T377" s="14" t="s">
        <v>132</v>
      </c>
      <c r="AU377" s="14" t="s">
        <v>79</v>
      </c>
    </row>
    <row r="378" s="2" customFormat="1" ht="24.15" customHeight="1">
      <c r="A378" s="29"/>
      <c r="B378" s="30"/>
      <c r="C378" s="203" t="s">
        <v>356</v>
      </c>
      <c r="D378" s="203" t="s">
        <v>127</v>
      </c>
      <c r="E378" s="204" t="s">
        <v>559</v>
      </c>
      <c r="F378" s="205" t="s">
        <v>560</v>
      </c>
      <c r="G378" s="206" t="s">
        <v>135</v>
      </c>
      <c r="H378" s="207">
        <v>4500</v>
      </c>
      <c r="I378" s="208">
        <v>174</v>
      </c>
      <c r="J378" s="208">
        <f>ROUND(I378*H378,2)</f>
        <v>783000</v>
      </c>
      <c r="K378" s="205" t="s">
        <v>1</v>
      </c>
      <c r="L378" s="35"/>
      <c r="M378" s="209" t="s">
        <v>1</v>
      </c>
      <c r="N378" s="210" t="s">
        <v>35</v>
      </c>
      <c r="O378" s="211">
        <v>0</v>
      </c>
      <c r="P378" s="211">
        <f>O378*H378</f>
        <v>0</v>
      </c>
      <c r="Q378" s="211">
        <v>0</v>
      </c>
      <c r="R378" s="211">
        <f>Q378*H378</f>
        <v>0</v>
      </c>
      <c r="S378" s="211">
        <v>0</v>
      </c>
      <c r="T378" s="212">
        <f>S378*H378</f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213" t="s">
        <v>156</v>
      </c>
      <c r="AT378" s="213" t="s">
        <v>127</v>
      </c>
      <c r="AU378" s="213" t="s">
        <v>79</v>
      </c>
      <c r="AY378" s="14" t="s">
        <v>124</v>
      </c>
      <c r="BE378" s="214">
        <f>IF(N378="základní",J378,0)</f>
        <v>783000</v>
      </c>
      <c r="BF378" s="214">
        <f>IF(N378="snížená",J378,0)</f>
        <v>0</v>
      </c>
      <c r="BG378" s="214">
        <f>IF(N378="zákl. přenesená",J378,0)</f>
        <v>0</v>
      </c>
      <c r="BH378" s="214">
        <f>IF(N378="sníž. přenesená",J378,0)</f>
        <v>0</v>
      </c>
      <c r="BI378" s="214">
        <f>IF(N378="nulová",J378,0)</f>
        <v>0</v>
      </c>
      <c r="BJ378" s="14" t="s">
        <v>77</v>
      </c>
      <c r="BK378" s="214">
        <f>ROUND(I378*H378,2)</f>
        <v>783000</v>
      </c>
      <c r="BL378" s="14" t="s">
        <v>156</v>
      </c>
      <c r="BM378" s="213" t="s">
        <v>561</v>
      </c>
    </row>
    <row r="379" s="2" customFormat="1">
      <c r="A379" s="29"/>
      <c r="B379" s="30"/>
      <c r="C379" s="31"/>
      <c r="D379" s="215" t="s">
        <v>132</v>
      </c>
      <c r="E379" s="31"/>
      <c r="F379" s="216" t="s">
        <v>560</v>
      </c>
      <c r="G379" s="31"/>
      <c r="H379" s="31"/>
      <c r="I379" s="31"/>
      <c r="J379" s="31"/>
      <c r="K379" s="31"/>
      <c r="L379" s="35"/>
      <c r="M379" s="217"/>
      <c r="N379" s="218"/>
      <c r="O379" s="81"/>
      <c r="P379" s="81"/>
      <c r="Q379" s="81"/>
      <c r="R379" s="81"/>
      <c r="S379" s="81"/>
      <c r="T379" s="82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T379" s="14" t="s">
        <v>132</v>
      </c>
      <c r="AU379" s="14" t="s">
        <v>79</v>
      </c>
    </row>
    <row r="380" s="2" customFormat="1" ht="16.5" customHeight="1">
      <c r="A380" s="29"/>
      <c r="B380" s="30"/>
      <c r="C380" s="219" t="s">
        <v>562</v>
      </c>
      <c r="D380" s="219" t="s">
        <v>177</v>
      </c>
      <c r="E380" s="220" t="s">
        <v>563</v>
      </c>
      <c r="F380" s="221" t="s">
        <v>564</v>
      </c>
      <c r="G380" s="222" t="s">
        <v>135</v>
      </c>
      <c r="H380" s="223">
        <v>4650</v>
      </c>
      <c r="I380" s="224">
        <v>414</v>
      </c>
      <c r="J380" s="224">
        <f>ROUND(I380*H380,2)</f>
        <v>1925100</v>
      </c>
      <c r="K380" s="221" t="s">
        <v>1</v>
      </c>
      <c r="L380" s="225"/>
      <c r="M380" s="226" t="s">
        <v>1</v>
      </c>
      <c r="N380" s="227" t="s">
        <v>35</v>
      </c>
      <c r="O380" s="211">
        <v>0</v>
      </c>
      <c r="P380" s="211">
        <f>O380*H380</f>
        <v>0</v>
      </c>
      <c r="Q380" s="211">
        <v>0</v>
      </c>
      <c r="R380" s="211">
        <f>Q380*H380</f>
        <v>0</v>
      </c>
      <c r="S380" s="211">
        <v>0</v>
      </c>
      <c r="T380" s="212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213" t="s">
        <v>187</v>
      </c>
      <c r="AT380" s="213" t="s">
        <v>177</v>
      </c>
      <c r="AU380" s="213" t="s">
        <v>79</v>
      </c>
      <c r="AY380" s="14" t="s">
        <v>124</v>
      </c>
      <c r="BE380" s="214">
        <f>IF(N380="základní",J380,0)</f>
        <v>1925100</v>
      </c>
      <c r="BF380" s="214">
        <f>IF(N380="snížená",J380,0)</f>
        <v>0</v>
      </c>
      <c r="BG380" s="214">
        <f>IF(N380="zákl. přenesená",J380,0)</f>
        <v>0</v>
      </c>
      <c r="BH380" s="214">
        <f>IF(N380="sníž. přenesená",J380,0)</f>
        <v>0</v>
      </c>
      <c r="BI380" s="214">
        <f>IF(N380="nulová",J380,0)</f>
        <v>0</v>
      </c>
      <c r="BJ380" s="14" t="s">
        <v>77</v>
      </c>
      <c r="BK380" s="214">
        <f>ROUND(I380*H380,2)</f>
        <v>1925100</v>
      </c>
      <c r="BL380" s="14" t="s">
        <v>156</v>
      </c>
      <c r="BM380" s="213" t="s">
        <v>565</v>
      </c>
    </row>
    <row r="381" s="2" customFormat="1">
      <c r="A381" s="29"/>
      <c r="B381" s="30"/>
      <c r="C381" s="31"/>
      <c r="D381" s="215" t="s">
        <v>132</v>
      </c>
      <c r="E381" s="31"/>
      <c r="F381" s="216" t="s">
        <v>564</v>
      </c>
      <c r="G381" s="31"/>
      <c r="H381" s="31"/>
      <c r="I381" s="31"/>
      <c r="J381" s="31"/>
      <c r="K381" s="31"/>
      <c r="L381" s="35"/>
      <c r="M381" s="217"/>
      <c r="N381" s="218"/>
      <c r="O381" s="81"/>
      <c r="P381" s="81"/>
      <c r="Q381" s="81"/>
      <c r="R381" s="81"/>
      <c r="S381" s="81"/>
      <c r="T381" s="82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T381" s="14" t="s">
        <v>132</v>
      </c>
      <c r="AU381" s="14" t="s">
        <v>79</v>
      </c>
    </row>
    <row r="382" s="2" customFormat="1" ht="24.15" customHeight="1">
      <c r="A382" s="29"/>
      <c r="B382" s="30"/>
      <c r="C382" s="203" t="s">
        <v>359</v>
      </c>
      <c r="D382" s="203" t="s">
        <v>127</v>
      </c>
      <c r="E382" s="204" t="s">
        <v>566</v>
      </c>
      <c r="F382" s="205" t="s">
        <v>567</v>
      </c>
      <c r="G382" s="206" t="s">
        <v>167</v>
      </c>
      <c r="H382" s="207">
        <v>7000</v>
      </c>
      <c r="I382" s="208">
        <v>69.599999999999994</v>
      </c>
      <c r="J382" s="208">
        <f>ROUND(I382*H382,2)</f>
        <v>487200</v>
      </c>
      <c r="K382" s="205" t="s">
        <v>1</v>
      </c>
      <c r="L382" s="35"/>
      <c r="M382" s="209" t="s">
        <v>1</v>
      </c>
      <c r="N382" s="210" t="s">
        <v>35</v>
      </c>
      <c r="O382" s="211">
        <v>0</v>
      </c>
      <c r="P382" s="211">
        <f>O382*H382</f>
        <v>0</v>
      </c>
      <c r="Q382" s="211">
        <v>0</v>
      </c>
      <c r="R382" s="211">
        <f>Q382*H382</f>
        <v>0</v>
      </c>
      <c r="S382" s="211">
        <v>0</v>
      </c>
      <c r="T382" s="212">
        <f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213" t="s">
        <v>156</v>
      </c>
      <c r="AT382" s="213" t="s">
        <v>127</v>
      </c>
      <c r="AU382" s="213" t="s">
        <v>79</v>
      </c>
      <c r="AY382" s="14" t="s">
        <v>124</v>
      </c>
      <c r="BE382" s="214">
        <f>IF(N382="základní",J382,0)</f>
        <v>487200</v>
      </c>
      <c r="BF382" s="214">
        <f>IF(N382="snížená",J382,0)</f>
        <v>0</v>
      </c>
      <c r="BG382" s="214">
        <f>IF(N382="zákl. přenesená",J382,0)</f>
        <v>0</v>
      </c>
      <c r="BH382" s="214">
        <f>IF(N382="sníž. přenesená",J382,0)</f>
        <v>0</v>
      </c>
      <c r="BI382" s="214">
        <f>IF(N382="nulová",J382,0)</f>
        <v>0</v>
      </c>
      <c r="BJ382" s="14" t="s">
        <v>77</v>
      </c>
      <c r="BK382" s="214">
        <f>ROUND(I382*H382,2)</f>
        <v>487200</v>
      </c>
      <c r="BL382" s="14" t="s">
        <v>156</v>
      </c>
      <c r="BM382" s="213" t="s">
        <v>568</v>
      </c>
    </row>
    <row r="383" s="2" customFormat="1">
      <c r="A383" s="29"/>
      <c r="B383" s="30"/>
      <c r="C383" s="31"/>
      <c r="D383" s="215" t="s">
        <v>132</v>
      </c>
      <c r="E383" s="31"/>
      <c r="F383" s="216" t="s">
        <v>567</v>
      </c>
      <c r="G383" s="31"/>
      <c r="H383" s="31"/>
      <c r="I383" s="31"/>
      <c r="J383" s="31"/>
      <c r="K383" s="31"/>
      <c r="L383" s="35"/>
      <c r="M383" s="217"/>
      <c r="N383" s="218"/>
      <c r="O383" s="81"/>
      <c r="P383" s="81"/>
      <c r="Q383" s="81"/>
      <c r="R383" s="81"/>
      <c r="S383" s="81"/>
      <c r="T383" s="82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T383" s="14" t="s">
        <v>132</v>
      </c>
      <c r="AU383" s="14" t="s">
        <v>79</v>
      </c>
    </row>
    <row r="384" s="2" customFormat="1" ht="21.75" customHeight="1">
      <c r="A384" s="29"/>
      <c r="B384" s="30"/>
      <c r="C384" s="203" t="s">
        <v>569</v>
      </c>
      <c r="D384" s="203" t="s">
        <v>127</v>
      </c>
      <c r="E384" s="204" t="s">
        <v>570</v>
      </c>
      <c r="F384" s="205" t="s">
        <v>571</v>
      </c>
      <c r="G384" s="206" t="s">
        <v>167</v>
      </c>
      <c r="H384" s="207">
        <v>910</v>
      </c>
      <c r="I384" s="208">
        <v>159</v>
      </c>
      <c r="J384" s="208">
        <f>ROUND(I384*H384,2)</f>
        <v>144690</v>
      </c>
      <c r="K384" s="205" t="s">
        <v>1</v>
      </c>
      <c r="L384" s="35"/>
      <c r="M384" s="209" t="s">
        <v>1</v>
      </c>
      <c r="N384" s="210" t="s">
        <v>35</v>
      </c>
      <c r="O384" s="211">
        <v>0</v>
      </c>
      <c r="P384" s="211">
        <f>O384*H384</f>
        <v>0</v>
      </c>
      <c r="Q384" s="211">
        <v>0</v>
      </c>
      <c r="R384" s="211">
        <f>Q384*H384</f>
        <v>0</v>
      </c>
      <c r="S384" s="211">
        <v>0</v>
      </c>
      <c r="T384" s="212">
        <f>S384*H384</f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213" t="s">
        <v>156</v>
      </c>
      <c r="AT384" s="213" t="s">
        <v>127</v>
      </c>
      <c r="AU384" s="213" t="s">
        <v>79</v>
      </c>
      <c r="AY384" s="14" t="s">
        <v>124</v>
      </c>
      <c r="BE384" s="214">
        <f>IF(N384="základní",J384,0)</f>
        <v>144690</v>
      </c>
      <c r="BF384" s="214">
        <f>IF(N384="snížená",J384,0)</f>
        <v>0</v>
      </c>
      <c r="BG384" s="214">
        <f>IF(N384="zákl. přenesená",J384,0)</f>
        <v>0</v>
      </c>
      <c r="BH384" s="214">
        <f>IF(N384="sníž. přenesená",J384,0)</f>
        <v>0</v>
      </c>
      <c r="BI384" s="214">
        <f>IF(N384="nulová",J384,0)</f>
        <v>0</v>
      </c>
      <c r="BJ384" s="14" t="s">
        <v>77</v>
      </c>
      <c r="BK384" s="214">
        <f>ROUND(I384*H384,2)</f>
        <v>144690</v>
      </c>
      <c r="BL384" s="14" t="s">
        <v>156</v>
      </c>
      <c r="BM384" s="213" t="s">
        <v>572</v>
      </c>
    </row>
    <row r="385" s="2" customFormat="1">
      <c r="A385" s="29"/>
      <c r="B385" s="30"/>
      <c r="C385" s="31"/>
      <c r="D385" s="215" t="s">
        <v>132</v>
      </c>
      <c r="E385" s="31"/>
      <c r="F385" s="216" t="s">
        <v>571</v>
      </c>
      <c r="G385" s="31"/>
      <c r="H385" s="31"/>
      <c r="I385" s="31"/>
      <c r="J385" s="31"/>
      <c r="K385" s="31"/>
      <c r="L385" s="35"/>
      <c r="M385" s="217"/>
      <c r="N385" s="218"/>
      <c r="O385" s="81"/>
      <c r="P385" s="81"/>
      <c r="Q385" s="81"/>
      <c r="R385" s="81"/>
      <c r="S385" s="81"/>
      <c r="T385" s="82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T385" s="14" t="s">
        <v>132</v>
      </c>
      <c r="AU385" s="14" t="s">
        <v>79</v>
      </c>
    </row>
    <row r="386" s="2" customFormat="1" ht="16.5" customHeight="1">
      <c r="A386" s="29"/>
      <c r="B386" s="30"/>
      <c r="C386" s="219" t="s">
        <v>363</v>
      </c>
      <c r="D386" s="219" t="s">
        <v>177</v>
      </c>
      <c r="E386" s="220" t="s">
        <v>573</v>
      </c>
      <c r="F386" s="221" t="s">
        <v>574</v>
      </c>
      <c r="G386" s="222" t="s">
        <v>167</v>
      </c>
      <c r="H386" s="223">
        <v>1000</v>
      </c>
      <c r="I386" s="224">
        <v>30.600000000000001</v>
      </c>
      <c r="J386" s="224">
        <f>ROUND(I386*H386,2)</f>
        <v>30600</v>
      </c>
      <c r="K386" s="221" t="s">
        <v>1</v>
      </c>
      <c r="L386" s="225"/>
      <c r="M386" s="226" t="s">
        <v>1</v>
      </c>
      <c r="N386" s="227" t="s">
        <v>35</v>
      </c>
      <c r="O386" s="211">
        <v>0</v>
      </c>
      <c r="P386" s="211">
        <f>O386*H386</f>
        <v>0</v>
      </c>
      <c r="Q386" s="211">
        <v>0</v>
      </c>
      <c r="R386" s="211">
        <f>Q386*H386</f>
        <v>0</v>
      </c>
      <c r="S386" s="211">
        <v>0</v>
      </c>
      <c r="T386" s="212">
        <f>S386*H386</f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213" t="s">
        <v>187</v>
      </c>
      <c r="AT386" s="213" t="s">
        <v>177</v>
      </c>
      <c r="AU386" s="213" t="s">
        <v>79</v>
      </c>
      <c r="AY386" s="14" t="s">
        <v>124</v>
      </c>
      <c r="BE386" s="214">
        <f>IF(N386="základní",J386,0)</f>
        <v>30600</v>
      </c>
      <c r="BF386" s="214">
        <f>IF(N386="snížená",J386,0)</f>
        <v>0</v>
      </c>
      <c r="BG386" s="214">
        <f>IF(N386="zákl. přenesená",J386,0)</f>
        <v>0</v>
      </c>
      <c r="BH386" s="214">
        <f>IF(N386="sníž. přenesená",J386,0)</f>
        <v>0</v>
      </c>
      <c r="BI386" s="214">
        <f>IF(N386="nulová",J386,0)</f>
        <v>0</v>
      </c>
      <c r="BJ386" s="14" t="s">
        <v>77</v>
      </c>
      <c r="BK386" s="214">
        <f>ROUND(I386*H386,2)</f>
        <v>30600</v>
      </c>
      <c r="BL386" s="14" t="s">
        <v>156</v>
      </c>
      <c r="BM386" s="213" t="s">
        <v>575</v>
      </c>
    </row>
    <row r="387" s="2" customFormat="1">
      <c r="A387" s="29"/>
      <c r="B387" s="30"/>
      <c r="C387" s="31"/>
      <c r="D387" s="215" t="s">
        <v>132</v>
      </c>
      <c r="E387" s="31"/>
      <c r="F387" s="216" t="s">
        <v>574</v>
      </c>
      <c r="G387" s="31"/>
      <c r="H387" s="31"/>
      <c r="I387" s="31"/>
      <c r="J387" s="31"/>
      <c r="K387" s="31"/>
      <c r="L387" s="35"/>
      <c r="M387" s="217"/>
      <c r="N387" s="218"/>
      <c r="O387" s="81"/>
      <c r="P387" s="81"/>
      <c r="Q387" s="81"/>
      <c r="R387" s="81"/>
      <c r="S387" s="81"/>
      <c r="T387" s="82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T387" s="14" t="s">
        <v>132</v>
      </c>
      <c r="AU387" s="14" t="s">
        <v>79</v>
      </c>
    </row>
    <row r="388" s="2" customFormat="1" ht="44.25" customHeight="1">
      <c r="A388" s="29"/>
      <c r="B388" s="30"/>
      <c r="C388" s="203" t="s">
        <v>576</v>
      </c>
      <c r="D388" s="203" t="s">
        <v>127</v>
      </c>
      <c r="E388" s="204" t="s">
        <v>577</v>
      </c>
      <c r="F388" s="205" t="s">
        <v>578</v>
      </c>
      <c r="G388" s="206" t="s">
        <v>235</v>
      </c>
      <c r="H388" s="207">
        <v>110</v>
      </c>
      <c r="I388" s="208">
        <v>560</v>
      </c>
      <c r="J388" s="208">
        <f>ROUND(I388*H388,2)</f>
        <v>61600</v>
      </c>
      <c r="K388" s="205" t="s">
        <v>1</v>
      </c>
      <c r="L388" s="35"/>
      <c r="M388" s="209" t="s">
        <v>1</v>
      </c>
      <c r="N388" s="210" t="s">
        <v>35</v>
      </c>
      <c r="O388" s="211">
        <v>0</v>
      </c>
      <c r="P388" s="211">
        <f>O388*H388</f>
        <v>0</v>
      </c>
      <c r="Q388" s="211">
        <v>0</v>
      </c>
      <c r="R388" s="211">
        <f>Q388*H388</f>
        <v>0</v>
      </c>
      <c r="S388" s="211">
        <v>0</v>
      </c>
      <c r="T388" s="212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213" t="s">
        <v>156</v>
      </c>
      <c r="AT388" s="213" t="s">
        <v>127</v>
      </c>
      <c r="AU388" s="213" t="s">
        <v>79</v>
      </c>
      <c r="AY388" s="14" t="s">
        <v>124</v>
      </c>
      <c r="BE388" s="214">
        <f>IF(N388="základní",J388,0)</f>
        <v>61600</v>
      </c>
      <c r="BF388" s="214">
        <f>IF(N388="snížená",J388,0)</f>
        <v>0</v>
      </c>
      <c r="BG388" s="214">
        <f>IF(N388="zákl. přenesená",J388,0)</f>
        <v>0</v>
      </c>
      <c r="BH388" s="214">
        <f>IF(N388="sníž. přenesená",J388,0)</f>
        <v>0</v>
      </c>
      <c r="BI388" s="214">
        <f>IF(N388="nulová",J388,0)</f>
        <v>0</v>
      </c>
      <c r="BJ388" s="14" t="s">
        <v>77</v>
      </c>
      <c r="BK388" s="214">
        <f>ROUND(I388*H388,2)</f>
        <v>61600</v>
      </c>
      <c r="BL388" s="14" t="s">
        <v>156</v>
      </c>
      <c r="BM388" s="213" t="s">
        <v>579</v>
      </c>
    </row>
    <row r="389" s="2" customFormat="1">
      <c r="A389" s="29"/>
      <c r="B389" s="30"/>
      <c r="C389" s="31"/>
      <c r="D389" s="215" t="s">
        <v>132</v>
      </c>
      <c r="E389" s="31"/>
      <c r="F389" s="216" t="s">
        <v>578</v>
      </c>
      <c r="G389" s="31"/>
      <c r="H389" s="31"/>
      <c r="I389" s="31"/>
      <c r="J389" s="31"/>
      <c r="K389" s="31"/>
      <c r="L389" s="35"/>
      <c r="M389" s="217"/>
      <c r="N389" s="218"/>
      <c r="O389" s="81"/>
      <c r="P389" s="81"/>
      <c r="Q389" s="81"/>
      <c r="R389" s="81"/>
      <c r="S389" s="81"/>
      <c r="T389" s="82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T389" s="14" t="s">
        <v>132</v>
      </c>
      <c r="AU389" s="14" t="s">
        <v>79</v>
      </c>
    </row>
    <row r="390" s="12" customFormat="1" ht="22.8" customHeight="1">
      <c r="A390" s="12"/>
      <c r="B390" s="188"/>
      <c r="C390" s="189"/>
      <c r="D390" s="190" t="s">
        <v>69</v>
      </c>
      <c r="E390" s="201" t="s">
        <v>580</v>
      </c>
      <c r="F390" s="201" t="s">
        <v>581</v>
      </c>
      <c r="G390" s="189"/>
      <c r="H390" s="189"/>
      <c r="I390" s="189"/>
      <c r="J390" s="202">
        <f>BK390</f>
        <v>659227</v>
      </c>
      <c r="K390" s="189"/>
      <c r="L390" s="193"/>
      <c r="M390" s="194"/>
      <c r="N390" s="195"/>
      <c r="O390" s="195"/>
      <c r="P390" s="196">
        <f>SUM(P391:P410)</f>
        <v>0</v>
      </c>
      <c r="Q390" s="195"/>
      <c r="R390" s="196">
        <f>SUM(R391:R410)</f>
        <v>0</v>
      </c>
      <c r="S390" s="195"/>
      <c r="T390" s="197">
        <f>SUM(T391:T410)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98" t="s">
        <v>79</v>
      </c>
      <c r="AT390" s="199" t="s">
        <v>69</v>
      </c>
      <c r="AU390" s="199" t="s">
        <v>77</v>
      </c>
      <c r="AY390" s="198" t="s">
        <v>124</v>
      </c>
      <c r="BK390" s="200">
        <f>SUM(BK391:BK410)</f>
        <v>659227</v>
      </c>
    </row>
    <row r="391" s="2" customFormat="1" ht="24.15" customHeight="1">
      <c r="A391" s="29"/>
      <c r="B391" s="30"/>
      <c r="C391" s="203" t="s">
        <v>366</v>
      </c>
      <c r="D391" s="203" t="s">
        <v>127</v>
      </c>
      <c r="E391" s="204" t="s">
        <v>582</v>
      </c>
      <c r="F391" s="205" t="s">
        <v>583</v>
      </c>
      <c r="G391" s="206" t="s">
        <v>135</v>
      </c>
      <c r="H391" s="207">
        <v>300</v>
      </c>
      <c r="I391" s="208">
        <v>132</v>
      </c>
      <c r="J391" s="208">
        <f>ROUND(I391*H391,2)</f>
        <v>39600</v>
      </c>
      <c r="K391" s="205" t="s">
        <v>1</v>
      </c>
      <c r="L391" s="35"/>
      <c r="M391" s="209" t="s">
        <v>1</v>
      </c>
      <c r="N391" s="210" t="s">
        <v>35</v>
      </c>
      <c r="O391" s="211">
        <v>0</v>
      </c>
      <c r="P391" s="211">
        <f>O391*H391</f>
        <v>0</v>
      </c>
      <c r="Q391" s="211">
        <v>0</v>
      </c>
      <c r="R391" s="211">
        <f>Q391*H391</f>
        <v>0</v>
      </c>
      <c r="S391" s="211">
        <v>0</v>
      </c>
      <c r="T391" s="212">
        <f>S391*H391</f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213" t="s">
        <v>156</v>
      </c>
      <c r="AT391" s="213" t="s">
        <v>127</v>
      </c>
      <c r="AU391" s="213" t="s">
        <v>79</v>
      </c>
      <c r="AY391" s="14" t="s">
        <v>124</v>
      </c>
      <c r="BE391" s="214">
        <f>IF(N391="základní",J391,0)</f>
        <v>39600</v>
      </c>
      <c r="BF391" s="214">
        <f>IF(N391="snížená",J391,0)</f>
        <v>0</v>
      </c>
      <c r="BG391" s="214">
        <f>IF(N391="zákl. přenesená",J391,0)</f>
        <v>0</v>
      </c>
      <c r="BH391" s="214">
        <f>IF(N391="sníž. přenesená",J391,0)</f>
        <v>0</v>
      </c>
      <c r="BI391" s="214">
        <f>IF(N391="nulová",J391,0)</f>
        <v>0</v>
      </c>
      <c r="BJ391" s="14" t="s">
        <v>77</v>
      </c>
      <c r="BK391" s="214">
        <f>ROUND(I391*H391,2)</f>
        <v>39600</v>
      </c>
      <c r="BL391" s="14" t="s">
        <v>156</v>
      </c>
      <c r="BM391" s="213" t="s">
        <v>584</v>
      </c>
    </row>
    <row r="392" s="2" customFormat="1">
      <c r="A392" s="29"/>
      <c r="B392" s="30"/>
      <c r="C392" s="31"/>
      <c r="D392" s="215" t="s">
        <v>132</v>
      </c>
      <c r="E392" s="31"/>
      <c r="F392" s="216" t="s">
        <v>583</v>
      </c>
      <c r="G392" s="31"/>
      <c r="H392" s="31"/>
      <c r="I392" s="31"/>
      <c r="J392" s="31"/>
      <c r="K392" s="31"/>
      <c r="L392" s="35"/>
      <c r="M392" s="217"/>
      <c r="N392" s="218"/>
      <c r="O392" s="81"/>
      <c r="P392" s="81"/>
      <c r="Q392" s="81"/>
      <c r="R392" s="81"/>
      <c r="S392" s="81"/>
      <c r="T392" s="82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T392" s="14" t="s">
        <v>132</v>
      </c>
      <c r="AU392" s="14" t="s">
        <v>79</v>
      </c>
    </row>
    <row r="393" s="2" customFormat="1" ht="24.15" customHeight="1">
      <c r="A393" s="29"/>
      <c r="B393" s="30"/>
      <c r="C393" s="203" t="s">
        <v>585</v>
      </c>
      <c r="D393" s="203" t="s">
        <v>127</v>
      </c>
      <c r="E393" s="204" t="s">
        <v>586</v>
      </c>
      <c r="F393" s="205" t="s">
        <v>587</v>
      </c>
      <c r="G393" s="206" t="s">
        <v>135</v>
      </c>
      <c r="H393" s="207">
        <v>300</v>
      </c>
      <c r="I393" s="208">
        <v>60.700000000000003</v>
      </c>
      <c r="J393" s="208">
        <f>ROUND(I393*H393,2)</f>
        <v>18210</v>
      </c>
      <c r="K393" s="205" t="s">
        <v>1</v>
      </c>
      <c r="L393" s="35"/>
      <c r="M393" s="209" t="s">
        <v>1</v>
      </c>
      <c r="N393" s="210" t="s">
        <v>35</v>
      </c>
      <c r="O393" s="211">
        <v>0</v>
      </c>
      <c r="P393" s="211">
        <f>O393*H393</f>
        <v>0</v>
      </c>
      <c r="Q393" s="211">
        <v>0</v>
      </c>
      <c r="R393" s="211">
        <f>Q393*H393</f>
        <v>0</v>
      </c>
      <c r="S393" s="211">
        <v>0</v>
      </c>
      <c r="T393" s="212">
        <f>S393*H393</f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213" t="s">
        <v>156</v>
      </c>
      <c r="AT393" s="213" t="s">
        <v>127</v>
      </c>
      <c r="AU393" s="213" t="s">
        <v>79</v>
      </c>
      <c r="AY393" s="14" t="s">
        <v>124</v>
      </c>
      <c r="BE393" s="214">
        <f>IF(N393="základní",J393,0)</f>
        <v>18210</v>
      </c>
      <c r="BF393" s="214">
        <f>IF(N393="snížená",J393,0)</f>
        <v>0</v>
      </c>
      <c r="BG393" s="214">
        <f>IF(N393="zákl. přenesená",J393,0)</f>
        <v>0</v>
      </c>
      <c r="BH393" s="214">
        <f>IF(N393="sníž. přenesená",J393,0)</f>
        <v>0</v>
      </c>
      <c r="BI393" s="214">
        <f>IF(N393="nulová",J393,0)</f>
        <v>0</v>
      </c>
      <c r="BJ393" s="14" t="s">
        <v>77</v>
      </c>
      <c r="BK393" s="214">
        <f>ROUND(I393*H393,2)</f>
        <v>18210</v>
      </c>
      <c r="BL393" s="14" t="s">
        <v>156</v>
      </c>
      <c r="BM393" s="213" t="s">
        <v>588</v>
      </c>
    </row>
    <row r="394" s="2" customFormat="1">
      <c r="A394" s="29"/>
      <c r="B394" s="30"/>
      <c r="C394" s="31"/>
      <c r="D394" s="215" t="s">
        <v>132</v>
      </c>
      <c r="E394" s="31"/>
      <c r="F394" s="216" t="s">
        <v>587</v>
      </c>
      <c r="G394" s="31"/>
      <c r="H394" s="31"/>
      <c r="I394" s="31"/>
      <c r="J394" s="31"/>
      <c r="K394" s="31"/>
      <c r="L394" s="35"/>
      <c r="M394" s="217"/>
      <c r="N394" s="218"/>
      <c r="O394" s="81"/>
      <c r="P394" s="81"/>
      <c r="Q394" s="81"/>
      <c r="R394" s="81"/>
      <c r="S394" s="81"/>
      <c r="T394" s="82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4" t="s">
        <v>132</v>
      </c>
      <c r="AU394" s="14" t="s">
        <v>79</v>
      </c>
    </row>
    <row r="395" s="2" customFormat="1" ht="33" customHeight="1">
      <c r="A395" s="29"/>
      <c r="B395" s="30"/>
      <c r="C395" s="203" t="s">
        <v>370</v>
      </c>
      <c r="D395" s="203" t="s">
        <v>127</v>
      </c>
      <c r="E395" s="204" t="s">
        <v>589</v>
      </c>
      <c r="F395" s="205" t="s">
        <v>590</v>
      </c>
      <c r="G395" s="206" t="s">
        <v>135</v>
      </c>
      <c r="H395" s="207">
        <v>200</v>
      </c>
      <c r="I395" s="208">
        <v>460</v>
      </c>
      <c r="J395" s="208">
        <f>ROUND(I395*H395,2)</f>
        <v>92000</v>
      </c>
      <c r="K395" s="205" t="s">
        <v>1</v>
      </c>
      <c r="L395" s="35"/>
      <c r="M395" s="209" t="s">
        <v>1</v>
      </c>
      <c r="N395" s="210" t="s">
        <v>35</v>
      </c>
      <c r="O395" s="211">
        <v>0</v>
      </c>
      <c r="P395" s="211">
        <f>O395*H395</f>
        <v>0</v>
      </c>
      <c r="Q395" s="211">
        <v>0</v>
      </c>
      <c r="R395" s="211">
        <f>Q395*H395</f>
        <v>0</v>
      </c>
      <c r="S395" s="211">
        <v>0</v>
      </c>
      <c r="T395" s="212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213" t="s">
        <v>156</v>
      </c>
      <c r="AT395" s="213" t="s">
        <v>127</v>
      </c>
      <c r="AU395" s="213" t="s">
        <v>79</v>
      </c>
      <c r="AY395" s="14" t="s">
        <v>124</v>
      </c>
      <c r="BE395" s="214">
        <f>IF(N395="základní",J395,0)</f>
        <v>92000</v>
      </c>
      <c r="BF395" s="214">
        <f>IF(N395="snížená",J395,0)</f>
        <v>0</v>
      </c>
      <c r="BG395" s="214">
        <f>IF(N395="zákl. přenesená",J395,0)</f>
        <v>0</v>
      </c>
      <c r="BH395" s="214">
        <f>IF(N395="sníž. přenesená",J395,0)</f>
        <v>0</v>
      </c>
      <c r="BI395" s="214">
        <f>IF(N395="nulová",J395,0)</f>
        <v>0</v>
      </c>
      <c r="BJ395" s="14" t="s">
        <v>77</v>
      </c>
      <c r="BK395" s="214">
        <f>ROUND(I395*H395,2)</f>
        <v>92000</v>
      </c>
      <c r="BL395" s="14" t="s">
        <v>156</v>
      </c>
      <c r="BM395" s="213" t="s">
        <v>591</v>
      </c>
    </row>
    <row r="396" s="2" customFormat="1">
      <c r="A396" s="29"/>
      <c r="B396" s="30"/>
      <c r="C396" s="31"/>
      <c r="D396" s="215" t="s">
        <v>132</v>
      </c>
      <c r="E396" s="31"/>
      <c r="F396" s="216" t="s">
        <v>590</v>
      </c>
      <c r="G396" s="31"/>
      <c r="H396" s="31"/>
      <c r="I396" s="31"/>
      <c r="J396" s="31"/>
      <c r="K396" s="31"/>
      <c r="L396" s="35"/>
      <c r="M396" s="217"/>
      <c r="N396" s="218"/>
      <c r="O396" s="81"/>
      <c r="P396" s="81"/>
      <c r="Q396" s="81"/>
      <c r="R396" s="81"/>
      <c r="S396" s="81"/>
      <c r="T396" s="82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132</v>
      </c>
      <c r="AU396" s="14" t="s">
        <v>79</v>
      </c>
    </row>
    <row r="397" s="2" customFormat="1" ht="37.8" customHeight="1">
      <c r="A397" s="29"/>
      <c r="B397" s="30"/>
      <c r="C397" s="203" t="s">
        <v>592</v>
      </c>
      <c r="D397" s="203" t="s">
        <v>127</v>
      </c>
      <c r="E397" s="204" t="s">
        <v>593</v>
      </c>
      <c r="F397" s="205" t="s">
        <v>594</v>
      </c>
      <c r="G397" s="206" t="s">
        <v>135</v>
      </c>
      <c r="H397" s="207">
        <v>300</v>
      </c>
      <c r="I397" s="208">
        <v>639</v>
      </c>
      <c r="J397" s="208">
        <f>ROUND(I397*H397,2)</f>
        <v>191700</v>
      </c>
      <c r="K397" s="205" t="s">
        <v>1</v>
      </c>
      <c r="L397" s="35"/>
      <c r="M397" s="209" t="s">
        <v>1</v>
      </c>
      <c r="N397" s="210" t="s">
        <v>35</v>
      </c>
      <c r="O397" s="211">
        <v>0</v>
      </c>
      <c r="P397" s="211">
        <f>O397*H397</f>
        <v>0</v>
      </c>
      <c r="Q397" s="211">
        <v>0</v>
      </c>
      <c r="R397" s="211">
        <f>Q397*H397</f>
        <v>0</v>
      </c>
      <c r="S397" s="211">
        <v>0</v>
      </c>
      <c r="T397" s="212">
        <f>S397*H397</f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213" t="s">
        <v>156</v>
      </c>
      <c r="AT397" s="213" t="s">
        <v>127</v>
      </c>
      <c r="AU397" s="213" t="s">
        <v>79</v>
      </c>
      <c r="AY397" s="14" t="s">
        <v>124</v>
      </c>
      <c r="BE397" s="214">
        <f>IF(N397="základní",J397,0)</f>
        <v>191700</v>
      </c>
      <c r="BF397" s="214">
        <f>IF(N397="snížená",J397,0)</f>
        <v>0</v>
      </c>
      <c r="BG397" s="214">
        <f>IF(N397="zákl. přenesená",J397,0)</f>
        <v>0</v>
      </c>
      <c r="BH397" s="214">
        <f>IF(N397="sníž. přenesená",J397,0)</f>
        <v>0</v>
      </c>
      <c r="BI397" s="214">
        <f>IF(N397="nulová",J397,0)</f>
        <v>0</v>
      </c>
      <c r="BJ397" s="14" t="s">
        <v>77</v>
      </c>
      <c r="BK397" s="214">
        <f>ROUND(I397*H397,2)</f>
        <v>191700</v>
      </c>
      <c r="BL397" s="14" t="s">
        <v>156</v>
      </c>
      <c r="BM397" s="213" t="s">
        <v>595</v>
      </c>
    </row>
    <row r="398" s="2" customFormat="1">
      <c r="A398" s="29"/>
      <c r="B398" s="30"/>
      <c r="C398" s="31"/>
      <c r="D398" s="215" t="s">
        <v>132</v>
      </c>
      <c r="E398" s="31"/>
      <c r="F398" s="216" t="s">
        <v>594</v>
      </c>
      <c r="G398" s="31"/>
      <c r="H398" s="31"/>
      <c r="I398" s="31"/>
      <c r="J398" s="31"/>
      <c r="K398" s="31"/>
      <c r="L398" s="35"/>
      <c r="M398" s="217"/>
      <c r="N398" s="218"/>
      <c r="O398" s="81"/>
      <c r="P398" s="81"/>
      <c r="Q398" s="81"/>
      <c r="R398" s="81"/>
      <c r="S398" s="81"/>
      <c r="T398" s="82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T398" s="14" t="s">
        <v>132</v>
      </c>
      <c r="AU398" s="14" t="s">
        <v>79</v>
      </c>
    </row>
    <row r="399" s="2" customFormat="1" ht="16.5" customHeight="1">
      <c r="A399" s="29"/>
      <c r="B399" s="30"/>
      <c r="C399" s="219" t="s">
        <v>373</v>
      </c>
      <c r="D399" s="219" t="s">
        <v>177</v>
      </c>
      <c r="E399" s="220" t="s">
        <v>596</v>
      </c>
      <c r="F399" s="221" t="s">
        <v>597</v>
      </c>
      <c r="G399" s="222" t="s">
        <v>135</v>
      </c>
      <c r="H399" s="223">
        <v>330</v>
      </c>
      <c r="I399" s="224">
        <v>621</v>
      </c>
      <c r="J399" s="224">
        <f>ROUND(I399*H399,2)</f>
        <v>204930</v>
      </c>
      <c r="K399" s="221" t="s">
        <v>1</v>
      </c>
      <c r="L399" s="225"/>
      <c r="M399" s="226" t="s">
        <v>1</v>
      </c>
      <c r="N399" s="227" t="s">
        <v>35</v>
      </c>
      <c r="O399" s="211">
        <v>0</v>
      </c>
      <c r="P399" s="211">
        <f>O399*H399</f>
        <v>0</v>
      </c>
      <c r="Q399" s="211">
        <v>0</v>
      </c>
      <c r="R399" s="211">
        <f>Q399*H399</f>
        <v>0</v>
      </c>
      <c r="S399" s="211">
        <v>0</v>
      </c>
      <c r="T399" s="212">
        <f>S399*H399</f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213" t="s">
        <v>187</v>
      </c>
      <c r="AT399" s="213" t="s">
        <v>177</v>
      </c>
      <c r="AU399" s="213" t="s">
        <v>79</v>
      </c>
      <c r="AY399" s="14" t="s">
        <v>124</v>
      </c>
      <c r="BE399" s="214">
        <f>IF(N399="základní",J399,0)</f>
        <v>204930</v>
      </c>
      <c r="BF399" s="214">
        <f>IF(N399="snížená",J399,0)</f>
        <v>0</v>
      </c>
      <c r="BG399" s="214">
        <f>IF(N399="zákl. přenesená",J399,0)</f>
        <v>0</v>
      </c>
      <c r="BH399" s="214">
        <f>IF(N399="sníž. přenesená",J399,0)</f>
        <v>0</v>
      </c>
      <c r="BI399" s="214">
        <f>IF(N399="nulová",J399,0)</f>
        <v>0</v>
      </c>
      <c r="BJ399" s="14" t="s">
        <v>77</v>
      </c>
      <c r="BK399" s="214">
        <f>ROUND(I399*H399,2)</f>
        <v>204930</v>
      </c>
      <c r="BL399" s="14" t="s">
        <v>156</v>
      </c>
      <c r="BM399" s="213" t="s">
        <v>598</v>
      </c>
    </row>
    <row r="400" s="2" customFormat="1">
      <c r="A400" s="29"/>
      <c r="B400" s="30"/>
      <c r="C400" s="31"/>
      <c r="D400" s="215" t="s">
        <v>132</v>
      </c>
      <c r="E400" s="31"/>
      <c r="F400" s="216" t="s">
        <v>597</v>
      </c>
      <c r="G400" s="31"/>
      <c r="H400" s="31"/>
      <c r="I400" s="31"/>
      <c r="J400" s="31"/>
      <c r="K400" s="31"/>
      <c r="L400" s="35"/>
      <c r="M400" s="217"/>
      <c r="N400" s="218"/>
      <c r="O400" s="81"/>
      <c r="P400" s="81"/>
      <c r="Q400" s="81"/>
      <c r="R400" s="81"/>
      <c r="S400" s="81"/>
      <c r="T400" s="82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T400" s="14" t="s">
        <v>132</v>
      </c>
      <c r="AU400" s="14" t="s">
        <v>79</v>
      </c>
    </row>
    <row r="401" s="2" customFormat="1" ht="24.15" customHeight="1">
      <c r="A401" s="29"/>
      <c r="B401" s="30"/>
      <c r="C401" s="203" t="s">
        <v>599</v>
      </c>
      <c r="D401" s="203" t="s">
        <v>127</v>
      </c>
      <c r="E401" s="204" t="s">
        <v>600</v>
      </c>
      <c r="F401" s="205" t="s">
        <v>601</v>
      </c>
      <c r="G401" s="206" t="s">
        <v>167</v>
      </c>
      <c r="H401" s="207">
        <v>150</v>
      </c>
      <c r="I401" s="208">
        <v>196</v>
      </c>
      <c r="J401" s="208">
        <f>ROUND(I401*H401,2)</f>
        <v>29400</v>
      </c>
      <c r="K401" s="205" t="s">
        <v>1</v>
      </c>
      <c r="L401" s="35"/>
      <c r="M401" s="209" t="s">
        <v>1</v>
      </c>
      <c r="N401" s="210" t="s">
        <v>35</v>
      </c>
      <c r="O401" s="211">
        <v>0</v>
      </c>
      <c r="P401" s="211">
        <f>O401*H401</f>
        <v>0</v>
      </c>
      <c r="Q401" s="211">
        <v>0</v>
      </c>
      <c r="R401" s="211">
        <f>Q401*H401</f>
        <v>0</v>
      </c>
      <c r="S401" s="211">
        <v>0</v>
      </c>
      <c r="T401" s="212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213" t="s">
        <v>156</v>
      </c>
      <c r="AT401" s="213" t="s">
        <v>127</v>
      </c>
      <c r="AU401" s="213" t="s">
        <v>79</v>
      </c>
      <c r="AY401" s="14" t="s">
        <v>124</v>
      </c>
      <c r="BE401" s="214">
        <f>IF(N401="základní",J401,0)</f>
        <v>29400</v>
      </c>
      <c r="BF401" s="214">
        <f>IF(N401="snížená",J401,0)</f>
        <v>0</v>
      </c>
      <c r="BG401" s="214">
        <f>IF(N401="zákl. přenesená",J401,0)</f>
        <v>0</v>
      </c>
      <c r="BH401" s="214">
        <f>IF(N401="sníž. přenesená",J401,0)</f>
        <v>0</v>
      </c>
      <c r="BI401" s="214">
        <f>IF(N401="nulová",J401,0)</f>
        <v>0</v>
      </c>
      <c r="BJ401" s="14" t="s">
        <v>77</v>
      </c>
      <c r="BK401" s="214">
        <f>ROUND(I401*H401,2)</f>
        <v>29400</v>
      </c>
      <c r="BL401" s="14" t="s">
        <v>156</v>
      </c>
      <c r="BM401" s="213" t="s">
        <v>602</v>
      </c>
    </row>
    <row r="402" s="2" customFormat="1">
      <c r="A402" s="29"/>
      <c r="B402" s="30"/>
      <c r="C402" s="31"/>
      <c r="D402" s="215" t="s">
        <v>132</v>
      </c>
      <c r="E402" s="31"/>
      <c r="F402" s="216" t="s">
        <v>601</v>
      </c>
      <c r="G402" s="31"/>
      <c r="H402" s="31"/>
      <c r="I402" s="31"/>
      <c r="J402" s="31"/>
      <c r="K402" s="31"/>
      <c r="L402" s="35"/>
      <c r="M402" s="217"/>
      <c r="N402" s="218"/>
      <c r="O402" s="81"/>
      <c r="P402" s="81"/>
      <c r="Q402" s="81"/>
      <c r="R402" s="81"/>
      <c r="S402" s="81"/>
      <c r="T402" s="82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4" t="s">
        <v>132</v>
      </c>
      <c r="AU402" s="14" t="s">
        <v>79</v>
      </c>
    </row>
    <row r="403" s="2" customFormat="1" ht="24.15" customHeight="1">
      <c r="A403" s="29"/>
      <c r="B403" s="30"/>
      <c r="C403" s="203" t="s">
        <v>377</v>
      </c>
      <c r="D403" s="203" t="s">
        <v>127</v>
      </c>
      <c r="E403" s="204" t="s">
        <v>603</v>
      </c>
      <c r="F403" s="205" t="s">
        <v>604</v>
      </c>
      <c r="G403" s="206" t="s">
        <v>167</v>
      </c>
      <c r="H403" s="207">
        <v>150</v>
      </c>
      <c r="I403" s="208">
        <v>136</v>
      </c>
      <c r="J403" s="208">
        <f>ROUND(I403*H403,2)</f>
        <v>20400</v>
      </c>
      <c r="K403" s="205" t="s">
        <v>1</v>
      </c>
      <c r="L403" s="35"/>
      <c r="M403" s="209" t="s">
        <v>1</v>
      </c>
      <c r="N403" s="210" t="s">
        <v>35</v>
      </c>
      <c r="O403" s="211">
        <v>0</v>
      </c>
      <c r="P403" s="211">
        <f>O403*H403</f>
        <v>0</v>
      </c>
      <c r="Q403" s="211">
        <v>0</v>
      </c>
      <c r="R403" s="211">
        <f>Q403*H403</f>
        <v>0</v>
      </c>
      <c r="S403" s="211">
        <v>0</v>
      </c>
      <c r="T403" s="212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213" t="s">
        <v>156</v>
      </c>
      <c r="AT403" s="213" t="s">
        <v>127</v>
      </c>
      <c r="AU403" s="213" t="s">
        <v>79</v>
      </c>
      <c r="AY403" s="14" t="s">
        <v>124</v>
      </c>
      <c r="BE403" s="214">
        <f>IF(N403="základní",J403,0)</f>
        <v>20400</v>
      </c>
      <c r="BF403" s="214">
        <f>IF(N403="snížená",J403,0)</f>
        <v>0</v>
      </c>
      <c r="BG403" s="214">
        <f>IF(N403="zákl. přenesená",J403,0)</f>
        <v>0</v>
      </c>
      <c r="BH403" s="214">
        <f>IF(N403="sníž. přenesená",J403,0)</f>
        <v>0</v>
      </c>
      <c r="BI403" s="214">
        <f>IF(N403="nulová",J403,0)</f>
        <v>0</v>
      </c>
      <c r="BJ403" s="14" t="s">
        <v>77</v>
      </c>
      <c r="BK403" s="214">
        <f>ROUND(I403*H403,2)</f>
        <v>20400</v>
      </c>
      <c r="BL403" s="14" t="s">
        <v>156</v>
      </c>
      <c r="BM403" s="213" t="s">
        <v>605</v>
      </c>
    </row>
    <row r="404" s="2" customFormat="1">
      <c r="A404" s="29"/>
      <c r="B404" s="30"/>
      <c r="C404" s="31"/>
      <c r="D404" s="215" t="s">
        <v>132</v>
      </c>
      <c r="E404" s="31"/>
      <c r="F404" s="216" t="s">
        <v>604</v>
      </c>
      <c r="G404" s="31"/>
      <c r="H404" s="31"/>
      <c r="I404" s="31"/>
      <c r="J404" s="31"/>
      <c r="K404" s="31"/>
      <c r="L404" s="35"/>
      <c r="M404" s="217"/>
      <c r="N404" s="218"/>
      <c r="O404" s="81"/>
      <c r="P404" s="81"/>
      <c r="Q404" s="81"/>
      <c r="R404" s="81"/>
      <c r="S404" s="81"/>
      <c r="T404" s="82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T404" s="14" t="s">
        <v>132</v>
      </c>
      <c r="AU404" s="14" t="s">
        <v>79</v>
      </c>
    </row>
    <row r="405" s="2" customFormat="1" ht="24.15" customHeight="1">
      <c r="A405" s="29"/>
      <c r="B405" s="30"/>
      <c r="C405" s="203" t="s">
        <v>606</v>
      </c>
      <c r="D405" s="203" t="s">
        <v>127</v>
      </c>
      <c r="E405" s="204" t="s">
        <v>607</v>
      </c>
      <c r="F405" s="205" t="s">
        <v>608</v>
      </c>
      <c r="G405" s="206" t="s">
        <v>135</v>
      </c>
      <c r="H405" s="207">
        <v>50</v>
      </c>
      <c r="I405" s="208">
        <v>578</v>
      </c>
      <c r="J405" s="208">
        <f>ROUND(I405*H405,2)</f>
        <v>28900</v>
      </c>
      <c r="K405" s="205" t="s">
        <v>1</v>
      </c>
      <c r="L405" s="35"/>
      <c r="M405" s="209" t="s">
        <v>1</v>
      </c>
      <c r="N405" s="210" t="s">
        <v>35</v>
      </c>
      <c r="O405" s="211">
        <v>0</v>
      </c>
      <c r="P405" s="211">
        <f>O405*H405</f>
        <v>0</v>
      </c>
      <c r="Q405" s="211">
        <v>0</v>
      </c>
      <c r="R405" s="211">
        <f>Q405*H405</f>
        <v>0</v>
      </c>
      <c r="S405" s="211">
        <v>0</v>
      </c>
      <c r="T405" s="212">
        <f>S405*H405</f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213" t="s">
        <v>156</v>
      </c>
      <c r="AT405" s="213" t="s">
        <v>127</v>
      </c>
      <c r="AU405" s="213" t="s">
        <v>79</v>
      </c>
      <c r="AY405" s="14" t="s">
        <v>124</v>
      </c>
      <c r="BE405" s="214">
        <f>IF(N405="základní",J405,0)</f>
        <v>28900</v>
      </c>
      <c r="BF405" s="214">
        <f>IF(N405="snížená",J405,0)</f>
        <v>0</v>
      </c>
      <c r="BG405" s="214">
        <f>IF(N405="zákl. přenesená",J405,0)</f>
        <v>0</v>
      </c>
      <c r="BH405" s="214">
        <f>IF(N405="sníž. přenesená",J405,0)</f>
        <v>0</v>
      </c>
      <c r="BI405" s="214">
        <f>IF(N405="nulová",J405,0)</f>
        <v>0</v>
      </c>
      <c r="BJ405" s="14" t="s">
        <v>77</v>
      </c>
      <c r="BK405" s="214">
        <f>ROUND(I405*H405,2)</f>
        <v>28900</v>
      </c>
      <c r="BL405" s="14" t="s">
        <v>156</v>
      </c>
      <c r="BM405" s="213" t="s">
        <v>609</v>
      </c>
    </row>
    <row r="406" s="2" customFormat="1">
      <c r="A406" s="29"/>
      <c r="B406" s="30"/>
      <c r="C406" s="31"/>
      <c r="D406" s="215" t="s">
        <v>132</v>
      </c>
      <c r="E406" s="31"/>
      <c r="F406" s="216" t="s">
        <v>608</v>
      </c>
      <c r="G406" s="31"/>
      <c r="H406" s="31"/>
      <c r="I406" s="31"/>
      <c r="J406" s="31"/>
      <c r="K406" s="31"/>
      <c r="L406" s="35"/>
      <c r="M406" s="217"/>
      <c r="N406" s="218"/>
      <c r="O406" s="81"/>
      <c r="P406" s="81"/>
      <c r="Q406" s="81"/>
      <c r="R406" s="81"/>
      <c r="S406" s="81"/>
      <c r="T406" s="82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T406" s="14" t="s">
        <v>132</v>
      </c>
      <c r="AU406" s="14" t="s">
        <v>79</v>
      </c>
    </row>
    <row r="407" s="2" customFormat="1" ht="16.5" customHeight="1">
      <c r="A407" s="29"/>
      <c r="B407" s="30"/>
      <c r="C407" s="219" t="s">
        <v>380</v>
      </c>
      <c r="D407" s="219" t="s">
        <v>177</v>
      </c>
      <c r="E407" s="220" t="s">
        <v>610</v>
      </c>
      <c r="F407" s="221" t="s">
        <v>611</v>
      </c>
      <c r="G407" s="222" t="s">
        <v>130</v>
      </c>
      <c r="H407" s="223">
        <v>50</v>
      </c>
      <c r="I407" s="224">
        <v>500</v>
      </c>
      <c r="J407" s="224">
        <f>ROUND(I407*H407,2)</f>
        <v>25000</v>
      </c>
      <c r="K407" s="221" t="s">
        <v>1</v>
      </c>
      <c r="L407" s="225"/>
      <c r="M407" s="226" t="s">
        <v>1</v>
      </c>
      <c r="N407" s="227" t="s">
        <v>35</v>
      </c>
      <c r="O407" s="211">
        <v>0</v>
      </c>
      <c r="P407" s="211">
        <f>O407*H407</f>
        <v>0</v>
      </c>
      <c r="Q407" s="211">
        <v>0</v>
      </c>
      <c r="R407" s="211">
        <f>Q407*H407</f>
        <v>0</v>
      </c>
      <c r="S407" s="211">
        <v>0</v>
      </c>
      <c r="T407" s="212">
        <f>S407*H407</f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213" t="s">
        <v>187</v>
      </c>
      <c r="AT407" s="213" t="s">
        <v>177</v>
      </c>
      <c r="AU407" s="213" t="s">
        <v>79</v>
      </c>
      <c r="AY407" s="14" t="s">
        <v>124</v>
      </c>
      <c r="BE407" s="214">
        <f>IF(N407="základní",J407,0)</f>
        <v>25000</v>
      </c>
      <c r="BF407" s="214">
        <f>IF(N407="snížená",J407,0)</f>
        <v>0</v>
      </c>
      <c r="BG407" s="214">
        <f>IF(N407="zákl. přenesená",J407,0)</f>
        <v>0</v>
      </c>
      <c r="BH407" s="214">
        <f>IF(N407="sníž. přenesená",J407,0)</f>
        <v>0</v>
      </c>
      <c r="BI407" s="214">
        <f>IF(N407="nulová",J407,0)</f>
        <v>0</v>
      </c>
      <c r="BJ407" s="14" t="s">
        <v>77</v>
      </c>
      <c r="BK407" s="214">
        <f>ROUND(I407*H407,2)</f>
        <v>25000</v>
      </c>
      <c r="BL407" s="14" t="s">
        <v>156</v>
      </c>
      <c r="BM407" s="213" t="s">
        <v>612</v>
      </c>
    </row>
    <row r="408" s="2" customFormat="1">
      <c r="A408" s="29"/>
      <c r="B408" s="30"/>
      <c r="C408" s="31"/>
      <c r="D408" s="215" t="s">
        <v>132</v>
      </c>
      <c r="E408" s="31"/>
      <c r="F408" s="216" t="s">
        <v>611</v>
      </c>
      <c r="G408" s="31"/>
      <c r="H408" s="31"/>
      <c r="I408" s="31"/>
      <c r="J408" s="31"/>
      <c r="K408" s="31"/>
      <c r="L408" s="35"/>
      <c r="M408" s="217"/>
      <c r="N408" s="218"/>
      <c r="O408" s="81"/>
      <c r="P408" s="81"/>
      <c r="Q408" s="81"/>
      <c r="R408" s="81"/>
      <c r="S408" s="81"/>
      <c r="T408" s="82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T408" s="14" t="s">
        <v>132</v>
      </c>
      <c r="AU408" s="14" t="s">
        <v>79</v>
      </c>
    </row>
    <row r="409" s="2" customFormat="1" ht="49.05" customHeight="1">
      <c r="A409" s="29"/>
      <c r="B409" s="30"/>
      <c r="C409" s="203" t="s">
        <v>613</v>
      </c>
      <c r="D409" s="203" t="s">
        <v>127</v>
      </c>
      <c r="E409" s="204" t="s">
        <v>614</v>
      </c>
      <c r="F409" s="205" t="s">
        <v>615</v>
      </c>
      <c r="G409" s="206" t="s">
        <v>235</v>
      </c>
      <c r="H409" s="207">
        <v>13</v>
      </c>
      <c r="I409" s="208">
        <v>699</v>
      </c>
      <c r="J409" s="208">
        <f>ROUND(I409*H409,2)</f>
        <v>9087</v>
      </c>
      <c r="K409" s="205" t="s">
        <v>1</v>
      </c>
      <c r="L409" s="35"/>
      <c r="M409" s="209" t="s">
        <v>1</v>
      </c>
      <c r="N409" s="210" t="s">
        <v>35</v>
      </c>
      <c r="O409" s="211">
        <v>0</v>
      </c>
      <c r="P409" s="211">
        <f>O409*H409</f>
        <v>0</v>
      </c>
      <c r="Q409" s="211">
        <v>0</v>
      </c>
      <c r="R409" s="211">
        <f>Q409*H409</f>
        <v>0</v>
      </c>
      <c r="S409" s="211">
        <v>0</v>
      </c>
      <c r="T409" s="212">
        <f>S409*H409</f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213" t="s">
        <v>156</v>
      </c>
      <c r="AT409" s="213" t="s">
        <v>127</v>
      </c>
      <c r="AU409" s="213" t="s">
        <v>79</v>
      </c>
      <c r="AY409" s="14" t="s">
        <v>124</v>
      </c>
      <c r="BE409" s="214">
        <f>IF(N409="základní",J409,0)</f>
        <v>9087</v>
      </c>
      <c r="BF409" s="214">
        <f>IF(N409="snížená",J409,0)</f>
        <v>0</v>
      </c>
      <c r="BG409" s="214">
        <f>IF(N409="zákl. přenesená",J409,0)</f>
        <v>0</v>
      </c>
      <c r="BH409" s="214">
        <f>IF(N409="sníž. přenesená",J409,0)</f>
        <v>0</v>
      </c>
      <c r="BI409" s="214">
        <f>IF(N409="nulová",J409,0)</f>
        <v>0</v>
      </c>
      <c r="BJ409" s="14" t="s">
        <v>77</v>
      </c>
      <c r="BK409" s="214">
        <f>ROUND(I409*H409,2)</f>
        <v>9087</v>
      </c>
      <c r="BL409" s="14" t="s">
        <v>156</v>
      </c>
      <c r="BM409" s="213" t="s">
        <v>616</v>
      </c>
    </row>
    <row r="410" s="2" customFormat="1">
      <c r="A410" s="29"/>
      <c r="B410" s="30"/>
      <c r="C410" s="31"/>
      <c r="D410" s="215" t="s">
        <v>132</v>
      </c>
      <c r="E410" s="31"/>
      <c r="F410" s="216" t="s">
        <v>615</v>
      </c>
      <c r="G410" s="31"/>
      <c r="H410" s="31"/>
      <c r="I410" s="31"/>
      <c r="J410" s="31"/>
      <c r="K410" s="31"/>
      <c r="L410" s="35"/>
      <c r="M410" s="217"/>
      <c r="N410" s="218"/>
      <c r="O410" s="81"/>
      <c r="P410" s="81"/>
      <c r="Q410" s="81"/>
      <c r="R410" s="81"/>
      <c r="S410" s="81"/>
      <c r="T410" s="82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T410" s="14" t="s">
        <v>132</v>
      </c>
      <c r="AU410" s="14" t="s">
        <v>79</v>
      </c>
    </row>
    <row r="411" s="12" customFormat="1" ht="22.8" customHeight="1">
      <c r="A411" s="12"/>
      <c r="B411" s="188"/>
      <c r="C411" s="189"/>
      <c r="D411" s="190" t="s">
        <v>69</v>
      </c>
      <c r="E411" s="201" t="s">
        <v>617</v>
      </c>
      <c r="F411" s="201" t="s">
        <v>618</v>
      </c>
      <c r="G411" s="189"/>
      <c r="H411" s="189"/>
      <c r="I411" s="189"/>
      <c r="J411" s="202">
        <f>BK411</f>
        <v>436960</v>
      </c>
      <c r="K411" s="189"/>
      <c r="L411" s="193"/>
      <c r="M411" s="194"/>
      <c r="N411" s="195"/>
      <c r="O411" s="195"/>
      <c r="P411" s="196">
        <f>SUM(P412:P419)</f>
        <v>0</v>
      </c>
      <c r="Q411" s="195"/>
      <c r="R411" s="196">
        <f>SUM(R412:R419)</f>
        <v>0</v>
      </c>
      <c r="S411" s="195"/>
      <c r="T411" s="197">
        <f>SUM(T412:T419)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198" t="s">
        <v>79</v>
      </c>
      <c r="AT411" s="199" t="s">
        <v>69</v>
      </c>
      <c r="AU411" s="199" t="s">
        <v>77</v>
      </c>
      <c r="AY411" s="198" t="s">
        <v>124</v>
      </c>
      <c r="BK411" s="200">
        <f>SUM(BK412:BK419)</f>
        <v>436960</v>
      </c>
    </row>
    <row r="412" s="2" customFormat="1" ht="24.15" customHeight="1">
      <c r="A412" s="29"/>
      <c r="B412" s="30"/>
      <c r="C412" s="203" t="s">
        <v>384</v>
      </c>
      <c r="D412" s="203" t="s">
        <v>127</v>
      </c>
      <c r="E412" s="204" t="s">
        <v>619</v>
      </c>
      <c r="F412" s="205" t="s">
        <v>620</v>
      </c>
      <c r="G412" s="206" t="s">
        <v>135</v>
      </c>
      <c r="H412" s="207">
        <v>400</v>
      </c>
      <c r="I412" s="208">
        <v>141</v>
      </c>
      <c r="J412" s="208">
        <f>ROUND(I412*H412,2)</f>
        <v>56400</v>
      </c>
      <c r="K412" s="205" t="s">
        <v>1</v>
      </c>
      <c r="L412" s="35"/>
      <c r="M412" s="209" t="s">
        <v>1</v>
      </c>
      <c r="N412" s="210" t="s">
        <v>35</v>
      </c>
      <c r="O412" s="211">
        <v>0</v>
      </c>
      <c r="P412" s="211">
        <f>O412*H412</f>
        <v>0</v>
      </c>
      <c r="Q412" s="211">
        <v>0</v>
      </c>
      <c r="R412" s="211">
        <f>Q412*H412</f>
        <v>0</v>
      </c>
      <c r="S412" s="211">
        <v>0</v>
      </c>
      <c r="T412" s="212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213" t="s">
        <v>156</v>
      </c>
      <c r="AT412" s="213" t="s">
        <v>127</v>
      </c>
      <c r="AU412" s="213" t="s">
        <v>79</v>
      </c>
      <c r="AY412" s="14" t="s">
        <v>124</v>
      </c>
      <c r="BE412" s="214">
        <f>IF(N412="základní",J412,0)</f>
        <v>56400</v>
      </c>
      <c r="BF412" s="214">
        <f>IF(N412="snížená",J412,0)</f>
        <v>0</v>
      </c>
      <c r="BG412" s="214">
        <f>IF(N412="zákl. přenesená",J412,0)</f>
        <v>0</v>
      </c>
      <c r="BH412" s="214">
        <f>IF(N412="sníž. přenesená",J412,0)</f>
        <v>0</v>
      </c>
      <c r="BI412" s="214">
        <f>IF(N412="nulová",J412,0)</f>
        <v>0</v>
      </c>
      <c r="BJ412" s="14" t="s">
        <v>77</v>
      </c>
      <c r="BK412" s="214">
        <f>ROUND(I412*H412,2)</f>
        <v>56400</v>
      </c>
      <c r="BL412" s="14" t="s">
        <v>156</v>
      </c>
      <c r="BM412" s="213" t="s">
        <v>621</v>
      </c>
    </row>
    <row r="413" s="2" customFormat="1">
      <c r="A413" s="29"/>
      <c r="B413" s="30"/>
      <c r="C413" s="31"/>
      <c r="D413" s="215" t="s">
        <v>132</v>
      </c>
      <c r="E413" s="31"/>
      <c r="F413" s="216" t="s">
        <v>620</v>
      </c>
      <c r="G413" s="31"/>
      <c r="H413" s="31"/>
      <c r="I413" s="31"/>
      <c r="J413" s="31"/>
      <c r="K413" s="31"/>
      <c r="L413" s="35"/>
      <c r="M413" s="217"/>
      <c r="N413" s="218"/>
      <c r="O413" s="81"/>
      <c r="P413" s="81"/>
      <c r="Q413" s="81"/>
      <c r="R413" s="81"/>
      <c r="S413" s="81"/>
      <c r="T413" s="82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T413" s="14" t="s">
        <v>132</v>
      </c>
      <c r="AU413" s="14" t="s">
        <v>79</v>
      </c>
    </row>
    <row r="414" s="2" customFormat="1" ht="24.15" customHeight="1">
      <c r="A414" s="29"/>
      <c r="B414" s="30"/>
      <c r="C414" s="203" t="s">
        <v>622</v>
      </c>
      <c r="D414" s="203" t="s">
        <v>127</v>
      </c>
      <c r="E414" s="204" t="s">
        <v>623</v>
      </c>
      <c r="F414" s="205" t="s">
        <v>624</v>
      </c>
      <c r="G414" s="206" t="s">
        <v>135</v>
      </c>
      <c r="H414" s="207">
        <v>400</v>
      </c>
      <c r="I414" s="208">
        <v>127</v>
      </c>
      <c r="J414" s="208">
        <f>ROUND(I414*H414,2)</f>
        <v>50800</v>
      </c>
      <c r="K414" s="205" t="s">
        <v>1</v>
      </c>
      <c r="L414" s="35"/>
      <c r="M414" s="209" t="s">
        <v>1</v>
      </c>
      <c r="N414" s="210" t="s">
        <v>35</v>
      </c>
      <c r="O414" s="211">
        <v>0</v>
      </c>
      <c r="P414" s="211">
        <f>O414*H414</f>
        <v>0</v>
      </c>
      <c r="Q414" s="211">
        <v>0</v>
      </c>
      <c r="R414" s="211">
        <f>Q414*H414</f>
        <v>0</v>
      </c>
      <c r="S414" s="211">
        <v>0</v>
      </c>
      <c r="T414" s="212">
        <f>S414*H414</f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213" t="s">
        <v>156</v>
      </c>
      <c r="AT414" s="213" t="s">
        <v>127</v>
      </c>
      <c r="AU414" s="213" t="s">
        <v>79</v>
      </c>
      <c r="AY414" s="14" t="s">
        <v>124</v>
      </c>
      <c r="BE414" s="214">
        <f>IF(N414="základní",J414,0)</f>
        <v>50800</v>
      </c>
      <c r="BF414" s="214">
        <f>IF(N414="snížená",J414,0)</f>
        <v>0</v>
      </c>
      <c r="BG414" s="214">
        <f>IF(N414="zákl. přenesená",J414,0)</f>
        <v>0</v>
      </c>
      <c r="BH414" s="214">
        <f>IF(N414="sníž. přenesená",J414,0)</f>
        <v>0</v>
      </c>
      <c r="BI414" s="214">
        <f>IF(N414="nulová",J414,0)</f>
        <v>0</v>
      </c>
      <c r="BJ414" s="14" t="s">
        <v>77</v>
      </c>
      <c r="BK414" s="214">
        <f>ROUND(I414*H414,2)</f>
        <v>50800</v>
      </c>
      <c r="BL414" s="14" t="s">
        <v>156</v>
      </c>
      <c r="BM414" s="213" t="s">
        <v>625</v>
      </c>
    </row>
    <row r="415" s="2" customFormat="1">
      <c r="A415" s="29"/>
      <c r="B415" s="30"/>
      <c r="C415" s="31"/>
      <c r="D415" s="215" t="s">
        <v>132</v>
      </c>
      <c r="E415" s="31"/>
      <c r="F415" s="216" t="s">
        <v>624</v>
      </c>
      <c r="G415" s="31"/>
      <c r="H415" s="31"/>
      <c r="I415" s="31"/>
      <c r="J415" s="31"/>
      <c r="K415" s="31"/>
      <c r="L415" s="35"/>
      <c r="M415" s="217"/>
      <c r="N415" s="218"/>
      <c r="O415" s="81"/>
      <c r="P415" s="81"/>
      <c r="Q415" s="81"/>
      <c r="R415" s="81"/>
      <c r="S415" s="81"/>
      <c r="T415" s="82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T415" s="14" t="s">
        <v>132</v>
      </c>
      <c r="AU415" s="14" t="s">
        <v>79</v>
      </c>
    </row>
    <row r="416" s="2" customFormat="1" ht="37.8" customHeight="1">
      <c r="A416" s="29"/>
      <c r="B416" s="30"/>
      <c r="C416" s="203" t="s">
        <v>389</v>
      </c>
      <c r="D416" s="203" t="s">
        <v>127</v>
      </c>
      <c r="E416" s="204" t="s">
        <v>626</v>
      </c>
      <c r="F416" s="205" t="s">
        <v>627</v>
      </c>
      <c r="G416" s="206" t="s">
        <v>135</v>
      </c>
      <c r="H416" s="207">
        <v>1800</v>
      </c>
      <c r="I416" s="208">
        <v>77.200000000000003</v>
      </c>
      <c r="J416" s="208">
        <f>ROUND(I416*H416,2)</f>
        <v>138960</v>
      </c>
      <c r="K416" s="205" t="s">
        <v>1</v>
      </c>
      <c r="L416" s="35"/>
      <c r="M416" s="209" t="s">
        <v>1</v>
      </c>
      <c r="N416" s="210" t="s">
        <v>35</v>
      </c>
      <c r="O416" s="211">
        <v>0</v>
      </c>
      <c r="P416" s="211">
        <f>O416*H416</f>
        <v>0</v>
      </c>
      <c r="Q416" s="211">
        <v>0</v>
      </c>
      <c r="R416" s="211">
        <f>Q416*H416</f>
        <v>0</v>
      </c>
      <c r="S416" s="211">
        <v>0</v>
      </c>
      <c r="T416" s="212">
        <f>S416*H416</f>
        <v>0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213" t="s">
        <v>156</v>
      </c>
      <c r="AT416" s="213" t="s">
        <v>127</v>
      </c>
      <c r="AU416" s="213" t="s">
        <v>79</v>
      </c>
      <c r="AY416" s="14" t="s">
        <v>124</v>
      </c>
      <c r="BE416" s="214">
        <f>IF(N416="základní",J416,0)</f>
        <v>138960</v>
      </c>
      <c r="BF416" s="214">
        <f>IF(N416="snížená",J416,0)</f>
        <v>0</v>
      </c>
      <c r="BG416" s="214">
        <f>IF(N416="zákl. přenesená",J416,0)</f>
        <v>0</v>
      </c>
      <c r="BH416" s="214">
        <f>IF(N416="sníž. přenesená",J416,0)</f>
        <v>0</v>
      </c>
      <c r="BI416" s="214">
        <f>IF(N416="nulová",J416,0)</f>
        <v>0</v>
      </c>
      <c r="BJ416" s="14" t="s">
        <v>77</v>
      </c>
      <c r="BK416" s="214">
        <f>ROUND(I416*H416,2)</f>
        <v>138960</v>
      </c>
      <c r="BL416" s="14" t="s">
        <v>156</v>
      </c>
      <c r="BM416" s="213" t="s">
        <v>628</v>
      </c>
    </row>
    <row r="417" s="2" customFormat="1">
      <c r="A417" s="29"/>
      <c r="B417" s="30"/>
      <c r="C417" s="31"/>
      <c r="D417" s="215" t="s">
        <v>132</v>
      </c>
      <c r="E417" s="31"/>
      <c r="F417" s="216" t="s">
        <v>627</v>
      </c>
      <c r="G417" s="31"/>
      <c r="H417" s="31"/>
      <c r="I417" s="31"/>
      <c r="J417" s="31"/>
      <c r="K417" s="31"/>
      <c r="L417" s="35"/>
      <c r="M417" s="217"/>
      <c r="N417" s="218"/>
      <c r="O417" s="81"/>
      <c r="P417" s="81"/>
      <c r="Q417" s="81"/>
      <c r="R417" s="81"/>
      <c r="S417" s="81"/>
      <c r="T417" s="82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T417" s="14" t="s">
        <v>132</v>
      </c>
      <c r="AU417" s="14" t="s">
        <v>79</v>
      </c>
    </row>
    <row r="418" s="2" customFormat="1" ht="44.25" customHeight="1">
      <c r="A418" s="29"/>
      <c r="B418" s="30"/>
      <c r="C418" s="203" t="s">
        <v>629</v>
      </c>
      <c r="D418" s="203" t="s">
        <v>127</v>
      </c>
      <c r="E418" s="204" t="s">
        <v>630</v>
      </c>
      <c r="F418" s="205" t="s">
        <v>631</v>
      </c>
      <c r="G418" s="206" t="s">
        <v>135</v>
      </c>
      <c r="H418" s="207">
        <v>1800</v>
      </c>
      <c r="I418" s="208">
        <v>106</v>
      </c>
      <c r="J418" s="208">
        <f>ROUND(I418*H418,2)</f>
        <v>190800</v>
      </c>
      <c r="K418" s="205" t="s">
        <v>1</v>
      </c>
      <c r="L418" s="35"/>
      <c r="M418" s="209" t="s">
        <v>1</v>
      </c>
      <c r="N418" s="210" t="s">
        <v>35</v>
      </c>
      <c r="O418" s="211">
        <v>0</v>
      </c>
      <c r="P418" s="211">
        <f>O418*H418</f>
        <v>0</v>
      </c>
      <c r="Q418" s="211">
        <v>0</v>
      </c>
      <c r="R418" s="211">
        <f>Q418*H418</f>
        <v>0</v>
      </c>
      <c r="S418" s="211">
        <v>0</v>
      </c>
      <c r="T418" s="212">
        <f>S418*H418</f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213" t="s">
        <v>156</v>
      </c>
      <c r="AT418" s="213" t="s">
        <v>127</v>
      </c>
      <c r="AU418" s="213" t="s">
        <v>79</v>
      </c>
      <c r="AY418" s="14" t="s">
        <v>124</v>
      </c>
      <c r="BE418" s="214">
        <f>IF(N418="základní",J418,0)</f>
        <v>190800</v>
      </c>
      <c r="BF418" s="214">
        <f>IF(N418="snížená",J418,0)</f>
        <v>0</v>
      </c>
      <c r="BG418" s="214">
        <f>IF(N418="zákl. přenesená",J418,0)</f>
        <v>0</v>
      </c>
      <c r="BH418" s="214">
        <f>IF(N418="sníž. přenesená",J418,0)</f>
        <v>0</v>
      </c>
      <c r="BI418" s="214">
        <f>IF(N418="nulová",J418,0)</f>
        <v>0</v>
      </c>
      <c r="BJ418" s="14" t="s">
        <v>77</v>
      </c>
      <c r="BK418" s="214">
        <f>ROUND(I418*H418,2)</f>
        <v>190800</v>
      </c>
      <c r="BL418" s="14" t="s">
        <v>156</v>
      </c>
      <c r="BM418" s="213" t="s">
        <v>632</v>
      </c>
    </row>
    <row r="419" s="2" customFormat="1">
      <c r="A419" s="29"/>
      <c r="B419" s="30"/>
      <c r="C419" s="31"/>
      <c r="D419" s="215" t="s">
        <v>132</v>
      </c>
      <c r="E419" s="31"/>
      <c r="F419" s="216" t="s">
        <v>631</v>
      </c>
      <c r="G419" s="31"/>
      <c r="H419" s="31"/>
      <c r="I419" s="31"/>
      <c r="J419" s="31"/>
      <c r="K419" s="31"/>
      <c r="L419" s="35"/>
      <c r="M419" s="217"/>
      <c r="N419" s="218"/>
      <c r="O419" s="81"/>
      <c r="P419" s="81"/>
      <c r="Q419" s="81"/>
      <c r="R419" s="81"/>
      <c r="S419" s="81"/>
      <c r="T419" s="82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4" t="s">
        <v>132</v>
      </c>
      <c r="AU419" s="14" t="s">
        <v>79</v>
      </c>
    </row>
    <row r="420" s="12" customFormat="1" ht="22.8" customHeight="1">
      <c r="A420" s="12"/>
      <c r="B420" s="188"/>
      <c r="C420" s="189"/>
      <c r="D420" s="190" t="s">
        <v>69</v>
      </c>
      <c r="E420" s="201" t="s">
        <v>633</v>
      </c>
      <c r="F420" s="201" t="s">
        <v>634</v>
      </c>
      <c r="G420" s="189"/>
      <c r="H420" s="189"/>
      <c r="I420" s="189"/>
      <c r="J420" s="202">
        <f>BK420</f>
        <v>7447500</v>
      </c>
      <c r="K420" s="189"/>
      <c r="L420" s="193"/>
      <c r="M420" s="194"/>
      <c r="N420" s="195"/>
      <c r="O420" s="195"/>
      <c r="P420" s="196">
        <f>SUM(P421:P428)</f>
        <v>0</v>
      </c>
      <c r="Q420" s="195"/>
      <c r="R420" s="196">
        <f>SUM(R421:R428)</f>
        <v>0</v>
      </c>
      <c r="S420" s="195"/>
      <c r="T420" s="197">
        <f>SUM(T421:T428)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198" t="s">
        <v>79</v>
      </c>
      <c r="AT420" s="199" t="s">
        <v>69</v>
      </c>
      <c r="AU420" s="199" t="s">
        <v>77</v>
      </c>
      <c r="AY420" s="198" t="s">
        <v>124</v>
      </c>
      <c r="BK420" s="200">
        <f>SUM(BK421:BK428)</f>
        <v>7447500</v>
      </c>
    </row>
    <row r="421" s="2" customFormat="1" ht="16.5" customHeight="1">
      <c r="A421" s="29"/>
      <c r="B421" s="30"/>
      <c r="C421" s="203" t="s">
        <v>393</v>
      </c>
      <c r="D421" s="203" t="s">
        <v>127</v>
      </c>
      <c r="E421" s="204" t="s">
        <v>635</v>
      </c>
      <c r="F421" s="205" t="s">
        <v>636</v>
      </c>
      <c r="G421" s="206" t="s">
        <v>135</v>
      </c>
      <c r="H421" s="207">
        <v>50000</v>
      </c>
      <c r="I421" s="208">
        <v>36.600000000000001</v>
      </c>
      <c r="J421" s="208">
        <f>ROUND(I421*H421,2)</f>
        <v>1830000</v>
      </c>
      <c r="K421" s="205" t="s">
        <v>1</v>
      </c>
      <c r="L421" s="35"/>
      <c r="M421" s="209" t="s">
        <v>1</v>
      </c>
      <c r="N421" s="210" t="s">
        <v>35</v>
      </c>
      <c r="O421" s="211">
        <v>0</v>
      </c>
      <c r="P421" s="211">
        <f>O421*H421</f>
        <v>0</v>
      </c>
      <c r="Q421" s="211">
        <v>0</v>
      </c>
      <c r="R421" s="211">
        <f>Q421*H421</f>
        <v>0</v>
      </c>
      <c r="S421" s="211">
        <v>0</v>
      </c>
      <c r="T421" s="212">
        <f>S421*H421</f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213" t="s">
        <v>156</v>
      </c>
      <c r="AT421" s="213" t="s">
        <v>127</v>
      </c>
      <c r="AU421" s="213" t="s">
        <v>79</v>
      </c>
      <c r="AY421" s="14" t="s">
        <v>124</v>
      </c>
      <c r="BE421" s="214">
        <f>IF(N421="základní",J421,0)</f>
        <v>1830000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14" t="s">
        <v>77</v>
      </c>
      <c r="BK421" s="214">
        <f>ROUND(I421*H421,2)</f>
        <v>1830000</v>
      </c>
      <c r="BL421" s="14" t="s">
        <v>156</v>
      </c>
      <c r="BM421" s="213" t="s">
        <v>637</v>
      </c>
    </row>
    <row r="422" s="2" customFormat="1">
      <c r="A422" s="29"/>
      <c r="B422" s="30"/>
      <c r="C422" s="31"/>
      <c r="D422" s="215" t="s">
        <v>132</v>
      </c>
      <c r="E422" s="31"/>
      <c r="F422" s="216" t="s">
        <v>636</v>
      </c>
      <c r="G422" s="31"/>
      <c r="H422" s="31"/>
      <c r="I422" s="31"/>
      <c r="J422" s="31"/>
      <c r="K422" s="31"/>
      <c r="L422" s="35"/>
      <c r="M422" s="217"/>
      <c r="N422" s="218"/>
      <c r="O422" s="81"/>
      <c r="P422" s="81"/>
      <c r="Q422" s="81"/>
      <c r="R422" s="81"/>
      <c r="S422" s="81"/>
      <c r="T422" s="82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T422" s="14" t="s">
        <v>132</v>
      </c>
      <c r="AU422" s="14" t="s">
        <v>79</v>
      </c>
    </row>
    <row r="423" s="2" customFormat="1" ht="24.15" customHeight="1">
      <c r="A423" s="29"/>
      <c r="B423" s="30"/>
      <c r="C423" s="203" t="s">
        <v>638</v>
      </c>
      <c r="D423" s="203" t="s">
        <v>127</v>
      </c>
      <c r="E423" s="204" t="s">
        <v>639</v>
      </c>
      <c r="F423" s="205" t="s">
        <v>640</v>
      </c>
      <c r="G423" s="206" t="s">
        <v>135</v>
      </c>
      <c r="H423" s="207">
        <v>50000</v>
      </c>
      <c r="I423" s="208">
        <v>17.399999999999999</v>
      </c>
      <c r="J423" s="208">
        <f>ROUND(I423*H423,2)</f>
        <v>870000</v>
      </c>
      <c r="K423" s="205" t="s">
        <v>1</v>
      </c>
      <c r="L423" s="35"/>
      <c r="M423" s="209" t="s">
        <v>1</v>
      </c>
      <c r="N423" s="210" t="s">
        <v>35</v>
      </c>
      <c r="O423" s="211">
        <v>0</v>
      </c>
      <c r="P423" s="211">
        <f>O423*H423</f>
        <v>0</v>
      </c>
      <c r="Q423" s="211">
        <v>0</v>
      </c>
      <c r="R423" s="211">
        <f>Q423*H423</f>
        <v>0</v>
      </c>
      <c r="S423" s="211">
        <v>0</v>
      </c>
      <c r="T423" s="212">
        <f>S423*H423</f>
        <v>0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213" t="s">
        <v>156</v>
      </c>
      <c r="AT423" s="213" t="s">
        <v>127</v>
      </c>
      <c r="AU423" s="213" t="s">
        <v>79</v>
      </c>
      <c r="AY423" s="14" t="s">
        <v>124</v>
      </c>
      <c r="BE423" s="214">
        <f>IF(N423="základní",J423,0)</f>
        <v>870000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14" t="s">
        <v>77</v>
      </c>
      <c r="BK423" s="214">
        <f>ROUND(I423*H423,2)</f>
        <v>870000</v>
      </c>
      <c r="BL423" s="14" t="s">
        <v>156</v>
      </c>
      <c r="BM423" s="213" t="s">
        <v>641</v>
      </c>
    </row>
    <row r="424" s="2" customFormat="1">
      <c r="A424" s="29"/>
      <c r="B424" s="30"/>
      <c r="C424" s="31"/>
      <c r="D424" s="215" t="s">
        <v>132</v>
      </c>
      <c r="E424" s="31"/>
      <c r="F424" s="216" t="s">
        <v>640</v>
      </c>
      <c r="G424" s="31"/>
      <c r="H424" s="31"/>
      <c r="I424" s="31"/>
      <c r="J424" s="31"/>
      <c r="K424" s="31"/>
      <c r="L424" s="35"/>
      <c r="M424" s="217"/>
      <c r="N424" s="218"/>
      <c r="O424" s="81"/>
      <c r="P424" s="81"/>
      <c r="Q424" s="81"/>
      <c r="R424" s="81"/>
      <c r="S424" s="81"/>
      <c r="T424" s="82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T424" s="14" t="s">
        <v>132</v>
      </c>
      <c r="AU424" s="14" t="s">
        <v>79</v>
      </c>
    </row>
    <row r="425" s="2" customFormat="1" ht="37.8" customHeight="1">
      <c r="A425" s="29"/>
      <c r="B425" s="30"/>
      <c r="C425" s="203" t="s">
        <v>396</v>
      </c>
      <c r="D425" s="203" t="s">
        <v>127</v>
      </c>
      <c r="E425" s="204" t="s">
        <v>642</v>
      </c>
      <c r="F425" s="205" t="s">
        <v>643</v>
      </c>
      <c r="G425" s="206" t="s">
        <v>135</v>
      </c>
      <c r="H425" s="207">
        <v>50000</v>
      </c>
      <c r="I425" s="208">
        <v>72.700000000000003</v>
      </c>
      <c r="J425" s="208">
        <f>ROUND(I425*H425,2)</f>
        <v>3635000</v>
      </c>
      <c r="K425" s="205" t="s">
        <v>1</v>
      </c>
      <c r="L425" s="35"/>
      <c r="M425" s="209" t="s">
        <v>1</v>
      </c>
      <c r="N425" s="210" t="s">
        <v>35</v>
      </c>
      <c r="O425" s="211">
        <v>0</v>
      </c>
      <c r="P425" s="211">
        <f>O425*H425</f>
        <v>0</v>
      </c>
      <c r="Q425" s="211">
        <v>0</v>
      </c>
      <c r="R425" s="211">
        <f>Q425*H425</f>
        <v>0</v>
      </c>
      <c r="S425" s="211">
        <v>0</v>
      </c>
      <c r="T425" s="212">
        <f>S425*H425</f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213" t="s">
        <v>156</v>
      </c>
      <c r="AT425" s="213" t="s">
        <v>127</v>
      </c>
      <c r="AU425" s="213" t="s">
        <v>79</v>
      </c>
      <c r="AY425" s="14" t="s">
        <v>124</v>
      </c>
      <c r="BE425" s="214">
        <f>IF(N425="základní",J425,0)</f>
        <v>3635000</v>
      </c>
      <c r="BF425" s="214">
        <f>IF(N425="snížená",J425,0)</f>
        <v>0</v>
      </c>
      <c r="BG425" s="214">
        <f>IF(N425="zákl. přenesená",J425,0)</f>
        <v>0</v>
      </c>
      <c r="BH425" s="214">
        <f>IF(N425="sníž. přenesená",J425,0)</f>
        <v>0</v>
      </c>
      <c r="BI425" s="214">
        <f>IF(N425="nulová",J425,0)</f>
        <v>0</v>
      </c>
      <c r="BJ425" s="14" t="s">
        <v>77</v>
      </c>
      <c r="BK425" s="214">
        <f>ROUND(I425*H425,2)</f>
        <v>3635000</v>
      </c>
      <c r="BL425" s="14" t="s">
        <v>156</v>
      </c>
      <c r="BM425" s="213" t="s">
        <v>644</v>
      </c>
    </row>
    <row r="426" s="2" customFormat="1">
      <c r="A426" s="29"/>
      <c r="B426" s="30"/>
      <c r="C426" s="31"/>
      <c r="D426" s="215" t="s">
        <v>132</v>
      </c>
      <c r="E426" s="31"/>
      <c r="F426" s="216" t="s">
        <v>643</v>
      </c>
      <c r="G426" s="31"/>
      <c r="H426" s="31"/>
      <c r="I426" s="31"/>
      <c r="J426" s="31"/>
      <c r="K426" s="31"/>
      <c r="L426" s="35"/>
      <c r="M426" s="217"/>
      <c r="N426" s="218"/>
      <c r="O426" s="81"/>
      <c r="P426" s="81"/>
      <c r="Q426" s="81"/>
      <c r="R426" s="81"/>
      <c r="S426" s="81"/>
      <c r="T426" s="82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T426" s="14" t="s">
        <v>132</v>
      </c>
      <c r="AU426" s="14" t="s">
        <v>79</v>
      </c>
    </row>
    <row r="427" s="2" customFormat="1" ht="37.8" customHeight="1">
      <c r="A427" s="29"/>
      <c r="B427" s="30"/>
      <c r="C427" s="203" t="s">
        <v>645</v>
      </c>
      <c r="D427" s="203" t="s">
        <v>127</v>
      </c>
      <c r="E427" s="204" t="s">
        <v>646</v>
      </c>
      <c r="F427" s="205" t="s">
        <v>647</v>
      </c>
      <c r="G427" s="206" t="s">
        <v>135</v>
      </c>
      <c r="H427" s="207">
        <v>25000</v>
      </c>
      <c r="I427" s="208">
        <v>44.5</v>
      </c>
      <c r="J427" s="208">
        <f>ROUND(I427*H427,2)</f>
        <v>1112500</v>
      </c>
      <c r="K427" s="205" t="s">
        <v>1</v>
      </c>
      <c r="L427" s="35"/>
      <c r="M427" s="209" t="s">
        <v>1</v>
      </c>
      <c r="N427" s="210" t="s">
        <v>35</v>
      </c>
      <c r="O427" s="211">
        <v>0</v>
      </c>
      <c r="P427" s="211">
        <f>O427*H427</f>
        <v>0</v>
      </c>
      <c r="Q427" s="211">
        <v>0</v>
      </c>
      <c r="R427" s="211">
        <f>Q427*H427</f>
        <v>0</v>
      </c>
      <c r="S427" s="211">
        <v>0</v>
      </c>
      <c r="T427" s="212">
        <f>S427*H427</f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213" t="s">
        <v>156</v>
      </c>
      <c r="AT427" s="213" t="s">
        <v>127</v>
      </c>
      <c r="AU427" s="213" t="s">
        <v>79</v>
      </c>
      <c r="AY427" s="14" t="s">
        <v>124</v>
      </c>
      <c r="BE427" s="214">
        <f>IF(N427="základní",J427,0)</f>
        <v>1112500</v>
      </c>
      <c r="BF427" s="214">
        <f>IF(N427="snížená",J427,0)</f>
        <v>0</v>
      </c>
      <c r="BG427" s="214">
        <f>IF(N427="zákl. přenesená",J427,0)</f>
        <v>0</v>
      </c>
      <c r="BH427" s="214">
        <f>IF(N427="sníž. přenesená",J427,0)</f>
        <v>0</v>
      </c>
      <c r="BI427" s="214">
        <f>IF(N427="nulová",J427,0)</f>
        <v>0</v>
      </c>
      <c r="BJ427" s="14" t="s">
        <v>77</v>
      </c>
      <c r="BK427" s="214">
        <f>ROUND(I427*H427,2)</f>
        <v>1112500</v>
      </c>
      <c r="BL427" s="14" t="s">
        <v>156</v>
      </c>
      <c r="BM427" s="213" t="s">
        <v>648</v>
      </c>
    </row>
    <row r="428" s="2" customFormat="1">
      <c r="A428" s="29"/>
      <c r="B428" s="30"/>
      <c r="C428" s="31"/>
      <c r="D428" s="215" t="s">
        <v>132</v>
      </c>
      <c r="E428" s="31"/>
      <c r="F428" s="216" t="s">
        <v>647</v>
      </c>
      <c r="G428" s="31"/>
      <c r="H428" s="31"/>
      <c r="I428" s="31"/>
      <c r="J428" s="31"/>
      <c r="K428" s="31"/>
      <c r="L428" s="35"/>
      <c r="M428" s="228"/>
      <c r="N428" s="229"/>
      <c r="O428" s="230"/>
      <c r="P428" s="230"/>
      <c r="Q428" s="230"/>
      <c r="R428" s="230"/>
      <c r="S428" s="230"/>
      <c r="T428" s="231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T428" s="14" t="s">
        <v>132</v>
      </c>
      <c r="AU428" s="14" t="s">
        <v>79</v>
      </c>
    </row>
    <row r="429" s="2" customFormat="1" ht="6.96" customHeight="1">
      <c r="A429" s="29"/>
      <c r="B429" s="56"/>
      <c r="C429" s="57"/>
      <c r="D429" s="57"/>
      <c r="E429" s="57"/>
      <c r="F429" s="57"/>
      <c r="G429" s="57"/>
      <c r="H429" s="57"/>
      <c r="I429" s="57"/>
      <c r="J429" s="57"/>
      <c r="K429" s="57"/>
      <c r="L429" s="35"/>
      <c r="M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</row>
  </sheetData>
  <sheetProtection sheet="1" autoFilter="0" formatColumns="0" formatRows="0" objects="1" scenarios="1" spinCount="100000" saltValue="bK+lTa7SnNvvh5hWDYWYlUVdLxwq4I9fZG99bBtXhio6/FlmqxeweQa0JIW9ycLw7E0idEFNYFU8bPx4TQk/Cg==" hashValue="z7Otdt9lCeZrHlniEa8btyS23kYEktEn9ZNyJAkyqcSceXZ02YfdtrEAd9eL3fjUsAtUXPq9+9Nxq3qqlIUoHQ==" algorithmName="SHA-512" password="CC35"/>
  <autoFilter ref="C136:K428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Jaroš Pavel, DiS.</dc:creator>
  <cp:lastModifiedBy>Jaroš Pavel, DiS.</cp:lastModifiedBy>
  <dcterms:created xsi:type="dcterms:W3CDTF">2023-02-28T05:59:51Z</dcterms:created>
  <dcterms:modified xsi:type="dcterms:W3CDTF">2023-02-28T05:59:53Z</dcterms:modified>
</cp:coreProperties>
</file>