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Úprava pevných bodů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Úprava pevných bodů'!$C$119:$L$158</definedName>
    <definedName name="_xlnm.Print_Area" localSheetId="1">'SO 01 - Úprava pevných bodů'!$C$4:$K$76,'SO 01 - Úprava pevných bodů'!$C$82:$K$101,'SO 01 - Úprava pevných bodů'!$C$107:$L$158</definedName>
    <definedName name="_xlnm.Print_Titles" localSheetId="1">'SO 01 - Úprava pevných bodů'!$119:$119</definedName>
  </definedNames>
  <calcPr/>
</workbook>
</file>

<file path=xl/calcChain.xml><?xml version="1.0" encoding="utf-8"?>
<calcChain xmlns="http://schemas.openxmlformats.org/spreadsheetml/2006/main">
  <c i="2" l="1" r="K39"/>
  <c r="K38"/>
  <c i="1" r="BA95"/>
  <c i="2" r="K37"/>
  <c i="1" r="AZ95"/>
  <c i="2" r="BI156"/>
  <c r="BH156"/>
  <c r="BG156"/>
  <c r="BF156"/>
  <c r="X156"/>
  <c r="V156"/>
  <c r="T156"/>
  <c r="P156"/>
  <c r="BI154"/>
  <c r="BH154"/>
  <c r="BG154"/>
  <c r="BF154"/>
  <c r="X154"/>
  <c r="V154"/>
  <c r="T154"/>
  <c r="P154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5"/>
  <c r="BH125"/>
  <c r="BG125"/>
  <c r="BF125"/>
  <c r="X125"/>
  <c r="V125"/>
  <c r="T125"/>
  <c r="P125"/>
  <c r="BI123"/>
  <c r="BH123"/>
  <c r="BG123"/>
  <c r="BF123"/>
  <c r="X123"/>
  <c r="V123"/>
  <c r="T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2" r="Q151"/>
  <c r="R135"/>
  <c r="Q138"/>
  <c r="Q133"/>
  <c r="R129"/>
  <c r="R125"/>
  <c r="Q156"/>
  <c r="R156"/>
  <c r="F36"/>
  <c r="R151"/>
  <c r="BK156"/>
  <c r="K138"/>
  <c r="BE138"/>
  <c r="BK133"/>
  <c r="K154"/>
  <c r="BE154"/>
  <c r="K131"/>
  <c r="BE131"/>
  <c r="R142"/>
  <c r="R140"/>
  <c r="R123"/>
  <c r="Q140"/>
  <c r="R133"/>
  <c r="Q131"/>
  <c r="Q127"/>
  <c r="Q123"/>
  <c r="Q142"/>
  <c r="Q144"/>
  <c r="K36"/>
  <c r="R144"/>
  <c i="1" r="AU94"/>
  <c i="2" r="K149"/>
  <c r="BE149"/>
  <c r="BK127"/>
  <c r="BK125"/>
  <c r="K135"/>
  <c r="BE135"/>
  <c r="Q154"/>
  <c r="R149"/>
  <c r="R127"/>
  <c r="R146"/>
  <c r="R138"/>
  <c r="Q135"/>
  <c r="R131"/>
  <c r="Q129"/>
  <c r="Q125"/>
  <c r="R154"/>
  <c r="Q146"/>
  <c r="F37"/>
  <c r="F38"/>
  <c r="K146"/>
  <c r="BE146"/>
  <c r="BK144"/>
  <c r="F39"/>
  <c r="Q149"/>
  <c r="BK151"/>
  <c r="BK142"/>
  <c r="BK129"/>
  <c r="K140"/>
  <c r="BE140"/>
  <c r="K123"/>
  <c r="BE123"/>
  <c l="1" r="T122"/>
  <c r="R122"/>
  <c r="J98"/>
  <c r="Q137"/>
  <c r="I99"/>
  <c r="V122"/>
  <c r="Q122"/>
  <c r="T137"/>
  <c r="X137"/>
  <c r="X148"/>
  <c r="X122"/>
  <c r="V137"/>
  <c r="R137"/>
  <c r="J99"/>
  <c r="T148"/>
  <c r="V148"/>
  <c r="Q148"/>
  <c r="I100"/>
  <c r="R148"/>
  <c r="J100"/>
  <c i="1" r="BD95"/>
  <c r="BE95"/>
  <c r="AY95"/>
  <c i="2" r="J89"/>
  <c r="F92"/>
  <c r="E85"/>
  <c i="1" r="BC95"/>
  <c r="BF95"/>
  <c i="2" r="BK135"/>
  <c r="K156"/>
  <c r="BE156"/>
  <c r="BK123"/>
  <c i="1" r="BF94"/>
  <c r="W33"/>
  <c i="2" r="K151"/>
  <c r="BE151"/>
  <c r="K142"/>
  <c r="BE142"/>
  <c i="1" r="BD94"/>
  <c r="W31"/>
  <c i="2" r="K133"/>
  <c r="BE133"/>
  <c r="K125"/>
  <c r="BE125"/>
  <c r="BK149"/>
  <c i="1" r="BC94"/>
  <c r="W30"/>
  <c i="2" r="BK146"/>
  <c r="K129"/>
  <c r="BE129"/>
  <c r="BK138"/>
  <c r="K144"/>
  <c r="BE144"/>
  <c r="BK154"/>
  <c r="K127"/>
  <c r="BE127"/>
  <c r="BK140"/>
  <c r="BK131"/>
  <c i="1" r="BE94"/>
  <c r="W32"/>
  <c i="2" l="1" r="Q121"/>
  <c r="Q120"/>
  <c r="I96"/>
  <c r="K30"/>
  <c i="1" r="AS95"/>
  <c i="2" r="V121"/>
  <c r="V120"/>
  <c r="X121"/>
  <c r="X120"/>
  <c r="T121"/>
  <c r="T120"/>
  <c i="1" r="AW95"/>
  <c i="2" r="I98"/>
  <c r="R121"/>
  <c r="J97"/>
  <c r="BK148"/>
  <c r="K148"/>
  <c r="K100"/>
  <c r="BK122"/>
  <c r="K122"/>
  <c r="K98"/>
  <c r="BK137"/>
  <c r="K137"/>
  <c r="K99"/>
  <c i="1" r="AS94"/>
  <c r="BA94"/>
  <c r="AZ94"/>
  <c r="AW94"/>
  <c r="AY94"/>
  <c r="AK30"/>
  <c i="2" r="F35"/>
  <c i="1" r="BB95"/>
  <c r="BB94"/>
  <c r="W29"/>
  <c i="2" r="K35"/>
  <c i="1" r="AX95"/>
  <c r="AV95"/>
  <c i="2" l="1" r="I97"/>
  <c r="R120"/>
  <c r="J96"/>
  <c r="K31"/>
  <c i="1" r="AT95"/>
  <c i="2" r="BK121"/>
  <c r="K121"/>
  <c r="K97"/>
  <c i="1" r="AT94"/>
  <c r="AX94"/>
  <c r="AK29"/>
  <c i="2" l="1" r="BK120"/>
  <c r="K120"/>
  <c r="K32"/>
  <c i="1" r="AG95"/>
  <c r="AG94"/>
  <c r="AK26"/>
  <c r="AV94"/>
  <c r="AN94"/>
  <c i="2" l="1" r="K96"/>
  <c r="K41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<sst xmlns="http://schemas.openxmlformats.org/spreadsheetml/2006/main">
  <si>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</si>
  <si>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</si>
  <si>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</si>
  <si>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</si>
  <si>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</si>
  <si>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</si>
  <si>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{5abfd8c5-39ec-428d-8fdc-43cce442388f}</t>
  </si>
  <si>
    <t>0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</si>
  <si>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</si>
  <si>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</si>
  <si>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</si>
  <si>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</si>
  <si>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</si>
  <si>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</si>
  <si>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</si>
  <si>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07/2019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</si>
  <si>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</si>
  <si>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</si>
  <si>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Valašská Polanka - Vsetín</t>
  </si>
  <si>
    <t>KSO:</t>
  </si>
  <si>
    <t>828</t>
  </si>
  <si>
    <t>CC-CZ:</t>
  </si>
  <si>
    <t>Místo:</t>
  </si>
  <si>
    <t>1. TK Valašská Polanka - Vsetín</t>
  </si>
  <si>
    <t>Datum:</t>
  </si>
  <si>
    <t>13. 3. 2023</t>
  </si>
  <si>
    <t>Zadavatel:</t>
  </si>
  <si>
    <t>IČ:</t>
  </si>
  <si>
    <t>SŽ, s.o. - OŘ Ostrava SEE Olomouc</t>
  </si>
  <si>
    <t>DIČ:</t>
  </si>
  <si>
    <t>Uchazeč:</t>
  </si>
  <si>
    <t>Vyplň údaj</t>
  </si>
  <si>
    <t>Projektant:</t>
  </si>
  <si>
    <t>Vladimír Kamarád</t>
  </si>
  <si>
    <t>Zpracovatel:</t>
  </si>
  <si>
    <t>Ing. Jaroslav Kypús</t>
  </si>
  <si>
    <t>Poznámka:</t>
  </si>
  <si>
    <t xml:space="preserve">Soupis prací je sestaven s využitím cenové soustavy Sborník pro údržbu a opravy železniční infrastruktury - viz https://www.sfdi.cz/pravidla-metodiky-a-ceniky/cenove-databaze/  _x000d_
Sborník pro údržbu a opravy železniční infrastruktury (dále jen Sborník) je zpracován v souladu s obecně platnými právními předpisy a technickými předpisy, _x000d_
s interními předpisy a technickými kvalitativními podmínkami (TKP) správce železniční infrastruktury podle oborové příslušnosti v platném znění a v souladu s vyhláškou._x000d_
Pravidla a metodické pokyny pro použití Sborníku jsou závazná pro všechny organizační jednotky Správy železnic, s. o., _x000d_
projektanty, dodavatelské firmy a jiné organizace a společnosti, které připravují, spravují, schvalují či realizují údržbu nebo opravy staveb celostátních a regionálních drah s veřejnou dopravou._x000d_
Správce sborníku je společnost ÚRS CZ, a.s. Kontaktní adresa ÚRS CZ, a.s.: sbornik.uozi@urs.cz_x000d_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</si>
  <si>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</si>
  <si>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</si>
  <si>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</si>
  <si>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</si>
  <si>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</si>
  <si>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</si>
  <si>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</si>
  <si>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</si>
  <si>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</si>
  <si>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</si>
  <si>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</si>
  <si>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</si>
  <si>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</si>
  <si>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</si>
  <si>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</si>
  <si>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</si>
  <si>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</si>
  <si>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</si>
  <si>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</si>
  <si>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</si>
  <si>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</si>
  <si>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</si>
  <si>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</si>
  <si>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</si>
  <si>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</si>
  <si>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</si>
  <si>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</si>
  <si>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</si>
  <si>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</si>
  <si>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</si>
  <si>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</si>
  <si>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</si>
  <si>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</si>
  <si>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</si>
  <si>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</si>
  <si>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</si>
  <si>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</si>
  <si>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</si>
  <si>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</si>
  <si>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</si>
  <si>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</si>
  <si>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</si>
  <si>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</si>
  <si>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</si>
  <si>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</si>
  <si>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</si>
  <si>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SO 01</t>
  </si>
  <si>
    <t>Úprava pevných bodů</t>
  </si>
  <si>
    <t>STA</t>
  </si>
  <si>
    <t>1</t>
  </si>
  <si>
    <t>{bcbd306f-361c-47e6-bcff-5b9e6119a99b}</t>
  </si>
  <si>
    <t>2</t>
  </si>
  <si>
    <t>KRYCÍ LIST SOUPISU PRACÍ</t>
  </si>
  <si>
    <t>Objekt:</t>
  </si>
  <si>
    <t>SO 01 - Úprava pevných bodů</t>
  </si>
  <si>
    <t>SŽ, s.o. - OŘ Olomouc SEE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</si>
  <si>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</si>
  <si>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</si>
  <si>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</si>
  <si>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</si>
  <si>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</si>
  <si>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</si>
  <si>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</si>
  <si>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</si>
  <si>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</si>
  <si>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</si>
  <si>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Základy TV</t>
  </si>
  <si>
    <t xml:space="preserve">    2 - Vodiče TV</t>
  </si>
  <si>
    <t xml:space="preserve">    3 - Poplatky, Ostatní TV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</si>
  <si>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</si>
  <si>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</si>
  <si>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</si>
  <si>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</si>
  <si>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</si>
  <si>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</si>
  <si>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</si>
  <si>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</si>
  <si>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</si>
  <si>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</si>
  <si>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</si>
  <si>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</si>
  <si>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</si>
  <si>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</si>
  <si>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</si>
  <si>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</si>
  <si>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</si>
  <si>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</si>
  <si>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</si>
  <si>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</si>
  <si>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Základy TV</t>
  </si>
  <si>
    <t>M</t>
  </si>
  <si>
    <t>7497100010</t>
  </si>
  <si>
    <t>Základy trakčního vedení Materiál pro úpravu kabelů u základu TV</t>
  </si>
  <si>
    <t>kus</t>
  </si>
  <si>
    <t>Sborník UOŽI 01 2023</t>
  </si>
  <si>
    <t>8</t>
  </si>
  <si>
    <t>4</t>
  </si>
  <si>
    <t>1059753281</t>
  </si>
  <si>
    <t>PP</t>
  </si>
  <si>
    <t>K</t>
  </si>
  <si>
    <t>7497131010</t>
  </si>
  <si>
    <t>Úprava kabelů u základu trakčního vedení</t>
  </si>
  <si>
    <t>Sborník UOŽI 01 2019</t>
  </si>
  <si>
    <t>512</t>
  </si>
  <si>
    <t>-988260086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</si>
  <si>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</si>
  <si>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3</t>
  </si>
  <si>
    <t>7497100020</t>
  </si>
  <si>
    <t>Základy trakčního vedení Hloubený základ TV - materiál</t>
  </si>
  <si>
    <t>m3</t>
  </si>
  <si>
    <t>-1729806179</t>
  </si>
  <si>
    <t>7497150510</t>
  </si>
  <si>
    <t>Zhotovení základu trakčního vedení včetně geodet. bodu, vytyčení a sondy, výkop zemina tř. 2 až 4 hloubeného</t>
  </si>
  <si>
    <t>-2124631137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</si>
  <si>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</si>
  <si>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5</t>
  </si>
  <si>
    <t>7497100100</t>
  </si>
  <si>
    <t>Základy trakčního vedení Kotevni sloupek TV</t>
  </si>
  <si>
    <t>-1869833712</t>
  </si>
  <si>
    <t>6</t>
  </si>
  <si>
    <t>7497152010</t>
  </si>
  <si>
    <t>Montáž kotevního sloupku trakčního vedení</t>
  </si>
  <si>
    <t>239557883</t>
  </si>
  <si>
    <t>7</t>
  </si>
  <si>
    <t>7497655010</t>
  </si>
  <si>
    <t>Tažné hnací vozidlo k pracovním soupravám pro montáž a demontáž</t>
  </si>
  <si>
    <t>hod</t>
  </si>
  <si>
    <t>-2035199181</t>
  </si>
  <si>
    <t>Tažné hnací vozidlo k pracovním soupravám pro montáž a demontáž - obsahuje i veškeré výkony tažného hnacího vozidla pro posun montážní techniky v kolejišti</t>
  </si>
  <si>
    <t>Vodiče TV</t>
  </si>
  <si>
    <t>7497300770</t>
  </si>
  <si>
    <t xml:space="preserve">Vodiče trakčního vedení Zakotvení stožáru BP  (21 - 40kN), stožáru T  (21 - 30kN)</t>
  </si>
  <si>
    <t>-1059654192</t>
  </si>
  <si>
    <t>9</t>
  </si>
  <si>
    <t>7497350675</t>
  </si>
  <si>
    <t>Zakotvení stožáru BP (21-40 kN) nebo T (21-30 kN)</t>
  </si>
  <si>
    <t>-790670248</t>
  </si>
  <si>
    <t>10</t>
  </si>
  <si>
    <t>7497371070</t>
  </si>
  <si>
    <t>Demontáže zařízení trakčního vedení - provizorní kotvení pevného bodu</t>
  </si>
  <si>
    <t>1428386205</t>
  </si>
  <si>
    <t xml:space="preserve">Demontáže zařízení trakčního vedení pevného bodu - demontáž  provizorního zakotvení stávajícího zařízení se všemi pomocnými doplňujícími úpravami</t>
  </si>
  <si>
    <t>12</t>
  </si>
  <si>
    <t>-612659897</t>
  </si>
  <si>
    <t>11</t>
  </si>
  <si>
    <t>7499250520</t>
  </si>
  <si>
    <t>Vyhotovení výchozí revizní zprávy pro opravné práce pro objem investičních nákladů přes 500 000 do 1 000 000 Kč</t>
  </si>
  <si>
    <t>1149489611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</si>
  <si>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</si>
  <si>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Poplatky, Ostatní TV</t>
  </si>
  <si>
    <t>13</t>
  </si>
  <si>
    <t>9902900100</t>
  </si>
  <si>
    <t xml:space="preserve">Naložení  sypanin, drobného kusového materiálu, suti</t>
  </si>
  <si>
    <t>t</t>
  </si>
  <si>
    <t>445889341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</si>
  <si>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</si>
  <si>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14</t>
  </si>
  <si>
    <t>9902100200</t>
  </si>
  <si>
    <t xml:space="preserve">Doprava dodávek zhotovitele, dodávek objednatele nebo výzisku mechanizací přes 3,5 t sypanin  do 20 km</t>
  </si>
  <si>
    <t>-2048727601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</si>
  <si>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</si>
  <si>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</t>
  </si>
  <si>
    <t>Poznámka k položce:_x000d_
Měrnou jednotkou je t přepravovaného materiálu.</t>
  </si>
  <si>
    <t>9909000100</t>
  </si>
  <si>
    <t>Poplatek za uložení suti nebo hmot na oficiální skládku</t>
  </si>
  <si>
    <t>1555566171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</si>
  <si>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</si>
  <si>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16</t>
  </si>
  <si>
    <t>023131011</t>
  </si>
  <si>
    <t>Projektové práce Dokumentace skutečného provedení zabezpečovacích, sdělovacích, elektrických zařízení</t>
  </si>
  <si>
    <t>%</t>
  </si>
  <si>
    <t>-485861963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</si>
  <si>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</si>
  <si>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dotčené práce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</si>
</sst>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1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5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1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1</v>
      </c>
      <c r="AO19" s="19"/>
      <c r="AP19" s="19"/>
      <c r="AQ19" s="19"/>
      <c r="AR19" s="17"/>
      <c r="BG19" s="28"/>
      <c r="BS19" s="14" t="s">
        <v>13</v>
      </c>
    </row>
    <row r="20" s="1" customFormat="1" ht="18.48" customHeight="1">
      <c r="B20" s="18"/>
      <c r="C20" s="19"/>
      <c r="D20" s="19"/>
      <c r="E20" s="24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32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ROUND(AG94,15)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ROUND(BB94, 15)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ROUND(AX94, 15)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ROUND(BC94, 15)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ROUND(AY94, 15)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ROUND(BD94, 15)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ROUND(BE94, 15)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ROUND(BF94, 15)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G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G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67"/>
      <c r="C84" s="29" t="s">
        <v>14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07/2019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G84" s="4"/>
    </row>
    <row r="85" s="5" customFormat="1" ht="36.96" customHeight="1">
      <c r="A85" s="5"/>
      <c r="B85" s="70"/>
      <c r="C85" s="71" t="s">
        <v>17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úseku Valašská Polanka - Vsetín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1. TK Valašská Polanka - Vsetín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13. 3. 2023</v>
      </c>
      <c r="AN87" s="76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26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SŽ, s.o. - OŘ Ostrava SEE Olomouc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>Vladimír Kamarád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1"/>
      <c r="BG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34</v>
      </c>
      <c r="AJ90" s="37"/>
      <c r="AK90" s="37"/>
      <c r="AL90" s="37"/>
      <c r="AM90" s="77" t="str">
        <f>IF(E20="","",E20)</f>
        <v>Ing. Jaroslav Kypús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5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9"/>
      <c r="BG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8" t="s">
        <v>75</v>
      </c>
      <c r="BE92" s="98" t="s">
        <v>76</v>
      </c>
      <c r="BF92" s="99" t="s">
        <v>77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2"/>
      <c r="BG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ROUND(AG95,15)</f>
        <v>0</v>
      </c>
      <c r="AH94" s="106"/>
      <c r="AI94" s="106"/>
      <c r="AJ94" s="106"/>
      <c r="AK94" s="106"/>
      <c r="AL94" s="106"/>
      <c r="AM94" s="106"/>
      <c r="AN94" s="107">
        <f>SUM(AG94,AV94)</f>
        <v>0</v>
      </c>
      <c r="AO94" s="107"/>
      <c r="AP94" s="107"/>
      <c r="AQ94" s="108" t="s">
        <v>1</v>
      </c>
      <c r="AR94" s="109"/>
      <c r="AS94" s="110">
        <f>ROUND(AS95,15)</f>
        <v>0</v>
      </c>
      <c r="AT94" s="111">
        <f>ROUND(AT95,15)</f>
        <v>0</v>
      </c>
      <c r="AU94" s="112">
        <f>ROUND(AU95,15)</f>
        <v>0</v>
      </c>
      <c r="AV94" s="112">
        <f>ROUND(SUM(AX94:AY94),2)</f>
        <v>0</v>
      </c>
      <c r="AW94" s="113">
        <f>ROUND(AW95,5)</f>
        <v>0</v>
      </c>
      <c r="AX94" s="112">
        <f>ROUND(BB94*L29,2)</f>
        <v>0</v>
      </c>
      <c r="AY94" s="112">
        <f>ROUND(BC94*L30,2)</f>
        <v>0</v>
      </c>
      <c r="AZ94" s="112">
        <f>ROUND(BD94*L29,2)</f>
        <v>0</v>
      </c>
      <c r="BA94" s="112">
        <f>ROUND(BE94*L30,2)</f>
        <v>0</v>
      </c>
      <c r="BB94" s="112">
        <f>ROUND(BB95,15)</f>
        <v>0</v>
      </c>
      <c r="BC94" s="112">
        <f>ROUND(BC95,15)</f>
        <v>0</v>
      </c>
      <c r="BD94" s="112">
        <f>ROUND(BD95,15)</f>
        <v>0</v>
      </c>
      <c r="BE94" s="112">
        <f>ROUND(BE95,15)</f>
        <v>0</v>
      </c>
      <c r="BF94" s="114">
        <f>ROUND(BF95,15)</f>
        <v>0</v>
      </c>
      <c r="BG94" s="6"/>
      <c r="BS94" s="115" t="s">
        <v>79</v>
      </c>
      <c r="BT94" s="115" t="s">
        <v>7</v>
      </c>
      <c r="BU94" s="116" t="s">
        <v>80</v>
      </c>
      <c r="BV94" s="115" t="s">
        <v>81</v>
      </c>
      <c r="BW94" s="115" t="s">
        <v>6</v>
      </c>
      <c r="BX94" s="115" t="s">
        <v>82</v>
      </c>
      <c r="CL94" s="115" t="s">
        <v>20</v>
      </c>
    </row>
    <row r="95" s="7" customFormat="1" ht="16.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 01 - Úprava pevných bodů'!K32</f>
        <v>0</v>
      </c>
      <c r="AH95" s="121"/>
      <c r="AI95" s="121"/>
      <c r="AJ95" s="121"/>
      <c r="AK95" s="121"/>
      <c r="AL95" s="121"/>
      <c r="AM95" s="121"/>
      <c r="AN95" s="122">
        <f>SUM(AG95,AV95)</f>
        <v>0</v>
      </c>
      <c r="AO95" s="121"/>
      <c r="AP95" s="121"/>
      <c r="AQ95" s="123" t="s">
        <v>86</v>
      </c>
      <c r="AR95" s="124"/>
      <c r="AS95" s="125">
        <f>'SO 01 - Úprava pevných bodů'!K30</f>
        <v>0</v>
      </c>
      <c r="AT95" s="126">
        <f>'SO 01 - Úprava pevných bodů'!K31</f>
        <v>0</v>
      </c>
      <c r="AU95" s="126">
        <v>0</v>
      </c>
      <c r="AV95" s="126">
        <f>ROUND(SUM(AX95:AY95),2)</f>
        <v>0</v>
      </c>
      <c r="AW95" s="127">
        <f>'SO 01 - Úprava pevných bodů'!T120</f>
        <v>0</v>
      </c>
      <c r="AX95" s="126">
        <f>'SO 01 - Úprava pevných bodů'!K35</f>
        <v>0</v>
      </c>
      <c r="AY95" s="126">
        <f>'SO 01 - Úprava pevných bodů'!K36</f>
        <v>0</v>
      </c>
      <c r="AZ95" s="126">
        <f>'SO 01 - Úprava pevných bodů'!K37</f>
        <v>0</v>
      </c>
      <c r="BA95" s="126">
        <f>'SO 01 - Úprava pevných bodů'!K38</f>
        <v>0</v>
      </c>
      <c r="BB95" s="126">
        <f>'SO 01 - Úprava pevných bodů'!F35</f>
        <v>0</v>
      </c>
      <c r="BC95" s="126">
        <f>'SO 01 - Úprava pevných bodů'!F36</f>
        <v>0</v>
      </c>
      <c r="BD95" s="126">
        <f>'SO 01 - Úprava pevných bodů'!F37</f>
        <v>0</v>
      </c>
      <c r="BE95" s="126">
        <f>'SO 01 - Úprava pevných bodů'!F38</f>
        <v>0</v>
      </c>
      <c r="BF95" s="128">
        <f>'SO 01 - Úprava pevných bodů'!F39</f>
        <v>0</v>
      </c>
      <c r="BG95" s="7"/>
      <c r="BT95" s="129" t="s">
        <v>87</v>
      </c>
      <c r="BV95" s="129" t="s">
        <v>81</v>
      </c>
      <c r="BW95" s="129" t="s">
        <v>88</v>
      </c>
      <c r="BX95" s="129" t="s">
        <v>6</v>
      </c>
      <c r="CL95" s="129" t="s">
        <v>1</v>
      </c>
      <c r="CM95" s="129" t="s">
        <v>89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</row>
  </sheetData>
  <sheetProtection sheet="1" formatColumns="0" formatRows="0" objects="1" scenarios="1" spinCount="100000" saltValue="9VMVa7pjSZ/a92wk61AnINeyL7+MsSeGkx+++iXzMI97pt+ujIy3H+AIt8WfzE97s+rhr0b3M4pZtNkvhlU4bg==" hashValue="HCfRGE0yTGR4cLSwtLjSzAsLOAaw2/jrS+/p9WwYmDlsEQxrA0ThIulBggYxpQAE4yocZg8RDlCWqLKZJ6IzlQ==" algorithmName="SHA-512" password="CC35"/>
  <mergeCells count="42"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</mergeCells>
  <hyperlinks>
    <hyperlink ref="A95" location="'SO 01 - Úprava pevných bodů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7"/>
      <c r="AT3" s="14" t="s">
        <v>89</v>
      </c>
    </row>
    <row r="4" s="1" customFormat="1" ht="24.96" customHeight="1">
      <c r="B4" s="17"/>
      <c r="D4" s="132" t="s">
        <v>90</v>
      </c>
      <c r="M4" s="17"/>
      <c r="N4" s="133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34" t="s">
        <v>17</v>
      </c>
      <c r="M6" s="17"/>
    </row>
    <row r="7" s="1" customFormat="1" ht="16.5" customHeight="1">
      <c r="B7" s="17"/>
      <c r="E7" s="135" t="str">
        <f>'Rekapitulace stavby'!K6</f>
        <v>Oprava TV v úseku Valašská Polanka - Vsetín</v>
      </c>
      <c r="F7" s="134"/>
      <c r="G7" s="134"/>
      <c r="H7" s="134"/>
      <c r="M7" s="17"/>
    </row>
    <row r="8" s="2" customFormat="1" ht="12" customHeight="1">
      <c r="A8" s="35"/>
      <c r="B8" s="41"/>
      <c r="C8" s="35"/>
      <c r="D8" s="134" t="s">
        <v>91</v>
      </c>
      <c r="E8" s="35"/>
      <c r="F8" s="35"/>
      <c r="G8" s="35"/>
      <c r="H8" s="35"/>
      <c r="I8" s="35"/>
      <c r="J8" s="35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6" t="s">
        <v>92</v>
      </c>
      <c r="F9" s="35"/>
      <c r="G9" s="35"/>
      <c r="H9" s="35"/>
      <c r="I9" s="35"/>
      <c r="J9" s="35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4" t="s">
        <v>19</v>
      </c>
      <c r="E11" s="35"/>
      <c r="F11" s="137" t="s">
        <v>1</v>
      </c>
      <c r="G11" s="35"/>
      <c r="H11" s="35"/>
      <c r="I11" s="134" t="s">
        <v>21</v>
      </c>
      <c r="J11" s="137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4" t="s">
        <v>22</v>
      </c>
      <c r="E12" s="35"/>
      <c r="F12" s="137" t="s">
        <v>23</v>
      </c>
      <c r="G12" s="35"/>
      <c r="H12" s="35"/>
      <c r="I12" s="134" t="s">
        <v>24</v>
      </c>
      <c r="J12" s="138" t="str">
        <f>'Rekapitulace stavby'!AN8</f>
        <v>13. 3. 2023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4" t="s">
        <v>26</v>
      </c>
      <c r="E14" s="35"/>
      <c r="F14" s="35"/>
      <c r="G14" s="35"/>
      <c r="H14" s="35"/>
      <c r="I14" s="134" t="s">
        <v>27</v>
      </c>
      <c r="J14" s="137" t="s">
        <v>1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7" t="s">
        <v>93</v>
      </c>
      <c r="F15" s="35"/>
      <c r="G15" s="35"/>
      <c r="H15" s="35"/>
      <c r="I15" s="134" t="s">
        <v>29</v>
      </c>
      <c r="J15" s="137" t="s">
        <v>1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4" t="s">
        <v>30</v>
      </c>
      <c r="E17" s="35"/>
      <c r="F17" s="35"/>
      <c r="G17" s="35"/>
      <c r="H17" s="35"/>
      <c r="I17" s="134" t="s">
        <v>27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7"/>
      <c r="G18" s="137"/>
      <c r="H18" s="137"/>
      <c r="I18" s="134" t="s">
        <v>29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4" t="s">
        <v>32</v>
      </c>
      <c r="E20" s="35"/>
      <c r="F20" s="35"/>
      <c r="G20" s="35"/>
      <c r="H20" s="35"/>
      <c r="I20" s="134" t="s">
        <v>27</v>
      </c>
      <c r="J20" s="137" t="s">
        <v>1</v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7" t="s">
        <v>33</v>
      </c>
      <c r="F21" s="35"/>
      <c r="G21" s="35"/>
      <c r="H21" s="35"/>
      <c r="I21" s="134" t="s">
        <v>29</v>
      </c>
      <c r="J21" s="137" t="s">
        <v>1</v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4" t="s">
        <v>34</v>
      </c>
      <c r="E23" s="35"/>
      <c r="F23" s="35"/>
      <c r="G23" s="35"/>
      <c r="H23" s="35"/>
      <c r="I23" s="134" t="s">
        <v>27</v>
      </c>
      <c r="J23" s="137" t="s">
        <v>1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7" t="s">
        <v>35</v>
      </c>
      <c r="F24" s="35"/>
      <c r="G24" s="35"/>
      <c r="H24" s="35"/>
      <c r="I24" s="134" t="s">
        <v>29</v>
      </c>
      <c r="J24" s="137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4" t="s">
        <v>36</v>
      </c>
      <c r="E26" s="35"/>
      <c r="F26" s="35"/>
      <c r="G26" s="35"/>
      <c r="H26" s="35"/>
      <c r="I26" s="35"/>
      <c r="J26" s="35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39"/>
      <c r="M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3"/>
      <c r="E29" s="143"/>
      <c r="F29" s="143"/>
      <c r="G29" s="143"/>
      <c r="H29" s="143"/>
      <c r="I29" s="143"/>
      <c r="J29" s="143"/>
      <c r="K29" s="143"/>
      <c r="L29" s="143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34" t="s">
        <v>94</v>
      </c>
      <c r="F30" s="35"/>
      <c r="G30" s="35"/>
      <c r="H30" s="35"/>
      <c r="I30" s="35"/>
      <c r="J30" s="35"/>
      <c r="K30" s="144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34" t="s">
        <v>95</v>
      </c>
      <c r="F31" s="35"/>
      <c r="G31" s="35"/>
      <c r="H31" s="35"/>
      <c r="I31" s="35"/>
      <c r="J31" s="35"/>
      <c r="K31" s="144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5" t="s">
        <v>38</v>
      </c>
      <c r="E32" s="35"/>
      <c r="F32" s="35"/>
      <c r="G32" s="35"/>
      <c r="H32" s="35"/>
      <c r="I32" s="35"/>
      <c r="J32" s="35"/>
      <c r="K32" s="146">
        <f>ROUND(K120, 15)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3"/>
      <c r="E33" s="143"/>
      <c r="F33" s="143"/>
      <c r="G33" s="143"/>
      <c r="H33" s="143"/>
      <c r="I33" s="143"/>
      <c r="J33" s="143"/>
      <c r="K33" s="143"/>
      <c r="L33" s="143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7" t="s">
        <v>40</v>
      </c>
      <c r="G34" s="35"/>
      <c r="H34" s="35"/>
      <c r="I34" s="147" t="s">
        <v>39</v>
      </c>
      <c r="J34" s="35"/>
      <c r="K34" s="147" t="s">
        <v>41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8" t="s">
        <v>42</v>
      </c>
      <c r="E35" s="134" t="s">
        <v>43</v>
      </c>
      <c r="F35" s="144">
        <f>ROUND((SUM(BE120:BE158)),  15)</f>
        <v>0</v>
      </c>
      <c r="G35" s="35"/>
      <c r="H35" s="35"/>
      <c r="I35" s="149">
        <v>0.20999999999999999</v>
      </c>
      <c r="J35" s="35"/>
      <c r="K35" s="144">
        <f>ROUND(((SUM(BE120:BE158))*I35),  15)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4" t="s">
        <v>44</v>
      </c>
      <c r="F36" s="144">
        <f>ROUND((SUM(BF120:BF158)),  15)</f>
        <v>0</v>
      </c>
      <c r="G36" s="35"/>
      <c r="H36" s="35"/>
      <c r="I36" s="149">
        <v>0.14999999999999999</v>
      </c>
      <c r="J36" s="35"/>
      <c r="K36" s="144">
        <f>ROUND(((SUM(BF120:BF158))*I36),  15)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4" t="s">
        <v>45</v>
      </c>
      <c r="F37" s="144">
        <f>ROUND((SUM(BG120:BG158)),  15)</f>
        <v>0</v>
      </c>
      <c r="G37" s="35"/>
      <c r="H37" s="35"/>
      <c r="I37" s="149">
        <v>0.20999999999999999</v>
      </c>
      <c r="J37" s="35"/>
      <c r="K37" s="144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4" t="s">
        <v>46</v>
      </c>
      <c r="F38" s="144">
        <f>ROUND((SUM(BH120:BH158)),  15)</f>
        <v>0</v>
      </c>
      <c r="G38" s="35"/>
      <c r="H38" s="35"/>
      <c r="I38" s="149">
        <v>0.14999999999999999</v>
      </c>
      <c r="J38" s="35"/>
      <c r="K38" s="144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4" t="s">
        <v>47</v>
      </c>
      <c r="F39" s="144">
        <f>ROUND((SUM(BI120:BI158)),  15)</f>
        <v>0</v>
      </c>
      <c r="G39" s="35"/>
      <c r="H39" s="35"/>
      <c r="I39" s="149">
        <v>0</v>
      </c>
      <c r="J39" s="35"/>
      <c r="K39" s="144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0"/>
      <c r="D41" s="151" t="s">
        <v>48</v>
      </c>
      <c r="E41" s="152"/>
      <c r="F41" s="152"/>
      <c r="G41" s="153" t="s">
        <v>49</v>
      </c>
      <c r="H41" s="154" t="s">
        <v>50</v>
      </c>
      <c r="I41" s="152"/>
      <c r="J41" s="152"/>
      <c r="K41" s="155">
        <f>SUM(K32:K39)</f>
        <v>0</v>
      </c>
      <c r="L41" s="156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M43" s="17"/>
    </row>
    <row r="44" s="1" customFormat="1" ht="14.4" customHeight="1">
      <c r="B44" s="17"/>
      <c r="M44" s="17"/>
    </row>
    <row r="45" s="1" customFormat="1" ht="14.4" customHeight="1">
      <c r="B45" s="17"/>
      <c r="M45" s="17"/>
    </row>
    <row r="46" s="1" customFormat="1" ht="14.4" customHeight="1">
      <c r="B46" s="17"/>
      <c r="M46" s="17"/>
    </row>
    <row r="47" s="1" customFormat="1" ht="14.4" customHeight="1">
      <c r="B47" s="17"/>
      <c r="M47" s="17"/>
    </row>
    <row r="48" s="1" customFormat="1" ht="14.4" customHeight="1">
      <c r="B48" s="17"/>
      <c r="M48" s="17"/>
    </row>
    <row r="49" s="1" customFormat="1" ht="14.4" customHeight="1">
      <c r="B49" s="17"/>
      <c r="M49" s="17"/>
    </row>
    <row r="50" s="2" customFormat="1" ht="14.4" customHeight="1">
      <c r="B50" s="60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158"/>
      <c r="M50" s="60"/>
    </row>
    <row r="51">
      <c r="B51" s="17"/>
      <c r="M51" s="17"/>
    </row>
    <row r="52">
      <c r="B52" s="17"/>
      <c r="M52" s="17"/>
    </row>
    <row r="53">
      <c r="B53" s="17"/>
      <c r="M53" s="17"/>
    </row>
    <row r="54">
      <c r="B54" s="17"/>
      <c r="M54" s="17"/>
    </row>
    <row r="55">
      <c r="B55" s="17"/>
      <c r="M55" s="17"/>
    </row>
    <row r="56">
      <c r="B56" s="17"/>
      <c r="M56" s="17"/>
    </row>
    <row r="57">
      <c r="B57" s="17"/>
      <c r="M57" s="17"/>
    </row>
    <row r="58">
      <c r="B58" s="17"/>
      <c r="M58" s="17"/>
    </row>
    <row r="59">
      <c r="B59" s="17"/>
      <c r="M59" s="17"/>
    </row>
    <row r="60">
      <c r="B60" s="17"/>
      <c r="M60" s="17"/>
    </row>
    <row r="61" s="2" customFormat="1">
      <c r="A61" s="35"/>
      <c r="B61" s="41"/>
      <c r="C61" s="35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160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M62" s="17"/>
    </row>
    <row r="63">
      <c r="B63" s="17"/>
      <c r="M63" s="17"/>
    </row>
    <row r="64">
      <c r="B64" s="17"/>
      <c r="M64" s="17"/>
    </row>
    <row r="65" s="2" customFormat="1">
      <c r="A65" s="35"/>
      <c r="B65" s="41"/>
      <c r="C65" s="35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163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M66" s="17"/>
    </row>
    <row r="67">
      <c r="B67" s="17"/>
      <c r="M67" s="17"/>
    </row>
    <row r="68">
      <c r="B68" s="17"/>
      <c r="M68" s="17"/>
    </row>
    <row r="69">
      <c r="B69" s="17"/>
      <c r="M69" s="17"/>
    </row>
    <row r="70">
      <c r="B70" s="17"/>
      <c r="M70" s="17"/>
    </row>
    <row r="71">
      <c r="B71" s="17"/>
      <c r="M71" s="17"/>
    </row>
    <row r="72">
      <c r="B72" s="17"/>
      <c r="M72" s="17"/>
    </row>
    <row r="73">
      <c r="B73" s="17"/>
      <c r="M73" s="17"/>
    </row>
    <row r="74">
      <c r="B74" s="17"/>
      <c r="M74" s="17"/>
    </row>
    <row r="75">
      <c r="B75" s="17"/>
      <c r="M75" s="17"/>
    </row>
    <row r="76" s="2" customFormat="1">
      <c r="A76" s="35"/>
      <c r="B76" s="41"/>
      <c r="C76" s="35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160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96</v>
      </c>
      <c r="D82" s="37"/>
      <c r="E82" s="37"/>
      <c r="F82" s="37"/>
      <c r="G82" s="37"/>
      <c r="H82" s="37"/>
      <c r="I82" s="37"/>
      <c r="J82" s="37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7"/>
      <c r="E84" s="37"/>
      <c r="F84" s="37"/>
      <c r="G84" s="37"/>
      <c r="H84" s="37"/>
      <c r="I84" s="37"/>
      <c r="J84" s="37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8" t="str">
        <f>E7</f>
        <v>Oprava TV v úseku Valašská Polanka - Vsetín</v>
      </c>
      <c r="F85" s="29"/>
      <c r="G85" s="29"/>
      <c r="H85" s="29"/>
      <c r="I85" s="37"/>
      <c r="J85" s="37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Úprava pevných bodů</v>
      </c>
      <c r="F87" s="37"/>
      <c r="G87" s="37"/>
      <c r="H87" s="37"/>
      <c r="I87" s="37"/>
      <c r="J87" s="37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>1. TK Valašská Polanka - Vsetín</v>
      </c>
      <c r="G89" s="37"/>
      <c r="H89" s="37"/>
      <c r="I89" s="29" t="s">
        <v>24</v>
      </c>
      <c r="J89" s="76" t="str">
        <f>IF(J12="","",J12)</f>
        <v>13. 3. 2023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26</v>
      </c>
      <c r="D91" s="37"/>
      <c r="E91" s="37"/>
      <c r="F91" s="24" t="str">
        <f>E15</f>
        <v>SŽ, s.o. - OŘ Olomouc SEE</v>
      </c>
      <c r="G91" s="37"/>
      <c r="H91" s="37"/>
      <c r="I91" s="29" t="s">
        <v>32</v>
      </c>
      <c r="J91" s="33" t="str">
        <f>E21</f>
        <v>Vladimír Kamarád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29" t="s">
        <v>34</v>
      </c>
      <c r="J92" s="33" t="str">
        <f>E24</f>
        <v>Ing. Jaroslav Kypús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9" t="s">
        <v>97</v>
      </c>
      <c r="D94" s="170"/>
      <c r="E94" s="170"/>
      <c r="F94" s="170"/>
      <c r="G94" s="170"/>
      <c r="H94" s="170"/>
      <c r="I94" s="171" t="s">
        <v>98</v>
      </c>
      <c r="J94" s="171" t="s">
        <v>99</v>
      </c>
      <c r="K94" s="171" t="s">
        <v>100</v>
      </c>
      <c r="L94" s="170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2" t="s">
        <v>101</v>
      </c>
      <c r="D96" s="37"/>
      <c r="E96" s="37"/>
      <c r="F96" s="37"/>
      <c r="G96" s="37"/>
      <c r="H96" s="37"/>
      <c r="I96" s="107">
        <f>Q120</f>
        <v>0</v>
      </c>
      <c r="J96" s="107">
        <f>R120</f>
        <v>0</v>
      </c>
      <c r="K96" s="107">
        <f>K120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102</v>
      </c>
    </row>
    <row r="97" s="9" customFormat="1" ht="24.96" customHeight="1">
      <c r="A97" s="9"/>
      <c r="B97" s="173"/>
      <c r="C97" s="174"/>
      <c r="D97" s="175" t="s">
        <v>103</v>
      </c>
      <c r="E97" s="176"/>
      <c r="F97" s="176"/>
      <c r="G97" s="176"/>
      <c r="H97" s="176"/>
      <c r="I97" s="177">
        <f>Q121</f>
        <v>0</v>
      </c>
      <c r="J97" s="177">
        <f>R121</f>
        <v>0</v>
      </c>
      <c r="K97" s="177">
        <f>K121</f>
        <v>0</v>
      </c>
      <c r="L97" s="174"/>
      <c r="M97" s="17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9"/>
      <c r="C98" s="180"/>
      <c r="D98" s="181" t="s">
        <v>104</v>
      </c>
      <c r="E98" s="182"/>
      <c r="F98" s="182"/>
      <c r="G98" s="182"/>
      <c r="H98" s="182"/>
      <c r="I98" s="183">
        <f>Q122</f>
        <v>0</v>
      </c>
      <c r="J98" s="183">
        <f>R122</f>
        <v>0</v>
      </c>
      <c r="K98" s="183">
        <f>K122</f>
        <v>0</v>
      </c>
      <c r="L98" s="180"/>
      <c r="M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105</v>
      </c>
      <c r="E99" s="182"/>
      <c r="F99" s="182"/>
      <c r="G99" s="182"/>
      <c r="H99" s="182"/>
      <c r="I99" s="183">
        <f>Q137</f>
        <v>0</v>
      </c>
      <c r="J99" s="183">
        <f>R137</f>
        <v>0</v>
      </c>
      <c r="K99" s="183">
        <f>K137</f>
        <v>0</v>
      </c>
      <c r="L99" s="180"/>
      <c r="M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106</v>
      </c>
      <c r="E100" s="182"/>
      <c r="F100" s="182"/>
      <c r="G100" s="182"/>
      <c r="H100" s="182"/>
      <c r="I100" s="183">
        <f>Q148</f>
        <v>0</v>
      </c>
      <c r="J100" s="183">
        <f>R148</f>
        <v>0</v>
      </c>
      <c r="K100" s="183">
        <f>K148</f>
        <v>0</v>
      </c>
      <c r="L100" s="180"/>
      <c r="M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107</v>
      </c>
      <c r="D107" s="37"/>
      <c r="E107" s="37"/>
      <c r="F107" s="37"/>
      <c r="G107" s="37"/>
      <c r="H107" s="37"/>
      <c r="I107" s="37"/>
      <c r="J107" s="37"/>
      <c r="K107" s="37"/>
      <c r="L107" s="37"/>
      <c r="M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17</v>
      </c>
      <c r="D109" s="37"/>
      <c r="E109" s="37"/>
      <c r="F109" s="37"/>
      <c r="G109" s="37"/>
      <c r="H109" s="37"/>
      <c r="I109" s="37"/>
      <c r="J109" s="37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68" t="str">
        <f>E7</f>
        <v>Oprava TV v úseku Valašská Polanka - Vsetín</v>
      </c>
      <c r="F110" s="29"/>
      <c r="G110" s="29"/>
      <c r="H110" s="29"/>
      <c r="I110" s="37"/>
      <c r="J110" s="37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91</v>
      </c>
      <c r="D111" s="37"/>
      <c r="E111" s="37"/>
      <c r="F111" s="37"/>
      <c r="G111" s="37"/>
      <c r="H111" s="37"/>
      <c r="I111" s="37"/>
      <c r="J111" s="37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SO 01 - Úprava pevných bodů</v>
      </c>
      <c r="F112" s="37"/>
      <c r="G112" s="37"/>
      <c r="H112" s="37"/>
      <c r="I112" s="37"/>
      <c r="J112" s="37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22</v>
      </c>
      <c r="D114" s="37"/>
      <c r="E114" s="37"/>
      <c r="F114" s="24" t="str">
        <f>F12</f>
        <v>1. TK Valašská Polanka - Vsetín</v>
      </c>
      <c r="G114" s="37"/>
      <c r="H114" s="37"/>
      <c r="I114" s="29" t="s">
        <v>24</v>
      </c>
      <c r="J114" s="76" t="str">
        <f>IF(J12="","",J12)</f>
        <v>13. 3. 2023</v>
      </c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26</v>
      </c>
      <c r="D116" s="37"/>
      <c r="E116" s="37"/>
      <c r="F116" s="24" t="str">
        <f>E15</f>
        <v>SŽ, s.o. - OŘ Olomouc SEE</v>
      </c>
      <c r="G116" s="37"/>
      <c r="H116" s="37"/>
      <c r="I116" s="29" t="s">
        <v>32</v>
      </c>
      <c r="J116" s="33" t="str">
        <f>E21</f>
        <v>Vladimír Kamarád</v>
      </c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30</v>
      </c>
      <c r="D117" s="37"/>
      <c r="E117" s="37"/>
      <c r="F117" s="24" t="str">
        <f>IF(E18="","",E18)</f>
        <v>Vyplň údaj</v>
      </c>
      <c r="G117" s="37"/>
      <c r="H117" s="37"/>
      <c r="I117" s="29" t="s">
        <v>34</v>
      </c>
      <c r="J117" s="33" t="str">
        <f>E24</f>
        <v>Ing. Jaroslav Kypús</v>
      </c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5"/>
      <c r="B119" s="186"/>
      <c r="C119" s="187" t="s">
        <v>108</v>
      </c>
      <c r="D119" s="188" t="s">
        <v>63</v>
      </c>
      <c r="E119" s="188" t="s">
        <v>59</v>
      </c>
      <c r="F119" s="188" t="s">
        <v>60</v>
      </c>
      <c r="G119" s="188" t="s">
        <v>109</v>
      </c>
      <c r="H119" s="188" t="s">
        <v>110</v>
      </c>
      <c r="I119" s="188" t="s">
        <v>111</v>
      </c>
      <c r="J119" s="188" t="s">
        <v>112</v>
      </c>
      <c r="K119" s="188" t="s">
        <v>100</v>
      </c>
      <c r="L119" s="189" t="s">
        <v>113</v>
      </c>
      <c r="M119" s="190"/>
      <c r="N119" s="97" t="s">
        <v>1</v>
      </c>
      <c r="O119" s="98" t="s">
        <v>42</v>
      </c>
      <c r="P119" s="98" t="s">
        <v>114</v>
      </c>
      <c r="Q119" s="98" t="s">
        <v>115</v>
      </c>
      <c r="R119" s="98" t="s">
        <v>116</v>
      </c>
      <c r="S119" s="98" t="s">
        <v>117</v>
      </c>
      <c r="T119" s="98" t="s">
        <v>118</v>
      </c>
      <c r="U119" s="98" t="s">
        <v>119</v>
      </c>
      <c r="V119" s="98" t="s">
        <v>120</v>
      </c>
      <c r="W119" s="98" t="s">
        <v>121</v>
      </c>
      <c r="X119" s="99" t="s">
        <v>122</v>
      </c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123</v>
      </c>
      <c r="D120" s="37"/>
      <c r="E120" s="37"/>
      <c r="F120" s="37"/>
      <c r="G120" s="37"/>
      <c r="H120" s="37"/>
      <c r="I120" s="37"/>
      <c r="J120" s="37"/>
      <c r="K120" s="191">
        <f>BK120</f>
        <v>0</v>
      </c>
      <c r="L120" s="37"/>
      <c r="M120" s="41"/>
      <c r="N120" s="100"/>
      <c r="O120" s="192"/>
      <c r="P120" s="101"/>
      <c r="Q120" s="193">
        <f>Q121</f>
        <v>0</v>
      </c>
      <c r="R120" s="193">
        <f>R121</f>
        <v>0</v>
      </c>
      <c r="S120" s="101"/>
      <c r="T120" s="194">
        <f>T121</f>
        <v>0</v>
      </c>
      <c r="U120" s="101"/>
      <c r="V120" s="194">
        <f>V121</f>
        <v>0</v>
      </c>
      <c r="W120" s="101"/>
      <c r="X120" s="195">
        <f>X121</f>
        <v>0</v>
      </c>
      <c r="Y120" s="35"/>
      <c r="Z120" s="35"/>
      <c r="AA120" s="35"/>
      <c r="AB120" s="35"/>
      <c r="AC120" s="35"/>
      <c r="AD120" s="35"/>
      <c r="AE120" s="35"/>
      <c r="AT120" s="14" t="s">
        <v>79</v>
      </c>
      <c r="AU120" s="14" t="s">
        <v>102</v>
      </c>
      <c r="BK120" s="196">
        <f>BK121</f>
        <v>0</v>
      </c>
    </row>
    <row r="121" s="12" customFormat="1" ht="25.92" customHeight="1">
      <c r="A121" s="12"/>
      <c r="B121" s="197"/>
      <c r="C121" s="198"/>
      <c r="D121" s="199" t="s">
        <v>79</v>
      </c>
      <c r="E121" s="200" t="s">
        <v>124</v>
      </c>
      <c r="F121" s="200" t="s">
        <v>125</v>
      </c>
      <c r="G121" s="198"/>
      <c r="H121" s="198"/>
      <c r="I121" s="201"/>
      <c r="J121" s="201"/>
      <c r="K121" s="202">
        <f>BK121</f>
        <v>0</v>
      </c>
      <c r="L121" s="198"/>
      <c r="M121" s="203"/>
      <c r="N121" s="204"/>
      <c r="O121" s="205"/>
      <c r="P121" s="205"/>
      <c r="Q121" s="206">
        <f>Q122+Q137+Q148</f>
        <v>0</v>
      </c>
      <c r="R121" s="206">
        <f>R122+R137+R148</f>
        <v>0</v>
      </c>
      <c r="S121" s="205"/>
      <c r="T121" s="207">
        <f>T122+T137+T148</f>
        <v>0</v>
      </c>
      <c r="U121" s="205"/>
      <c r="V121" s="207">
        <f>V122+V137+V148</f>
        <v>0</v>
      </c>
      <c r="W121" s="205"/>
      <c r="X121" s="208">
        <f>X122+X137+X148</f>
        <v>0</v>
      </c>
      <c r="Y121" s="12"/>
      <c r="Z121" s="12"/>
      <c r="AA121" s="12"/>
      <c r="AB121" s="12"/>
      <c r="AC121" s="12"/>
      <c r="AD121" s="12"/>
      <c r="AE121" s="12"/>
      <c r="AR121" s="209" t="s">
        <v>87</v>
      </c>
      <c r="AT121" s="210" t="s">
        <v>79</v>
      </c>
      <c r="AU121" s="210" t="s">
        <v>7</v>
      </c>
      <c r="AY121" s="209" t="s">
        <v>126</v>
      </c>
      <c r="BK121" s="211">
        <f>BK122+BK137+BK148</f>
        <v>0</v>
      </c>
    </row>
    <row r="122" s="12" customFormat="1" ht="22.8" customHeight="1">
      <c r="A122" s="12"/>
      <c r="B122" s="197"/>
      <c r="C122" s="198"/>
      <c r="D122" s="199" t="s">
        <v>79</v>
      </c>
      <c r="E122" s="212" t="s">
        <v>87</v>
      </c>
      <c r="F122" s="212" t="s">
        <v>127</v>
      </c>
      <c r="G122" s="198"/>
      <c r="H122" s="198"/>
      <c r="I122" s="201"/>
      <c r="J122" s="201"/>
      <c r="K122" s="213">
        <f>BK122</f>
        <v>0</v>
      </c>
      <c r="L122" s="198"/>
      <c r="M122" s="203"/>
      <c r="N122" s="204"/>
      <c r="O122" s="205"/>
      <c r="P122" s="205"/>
      <c r="Q122" s="206">
        <f>SUM(Q123:Q136)</f>
        <v>0</v>
      </c>
      <c r="R122" s="206">
        <f>SUM(R123:R136)</f>
        <v>0</v>
      </c>
      <c r="S122" s="205"/>
      <c r="T122" s="207">
        <f>SUM(T123:T136)</f>
        <v>0</v>
      </c>
      <c r="U122" s="205"/>
      <c r="V122" s="207">
        <f>SUM(V123:V136)</f>
        <v>0</v>
      </c>
      <c r="W122" s="205"/>
      <c r="X122" s="208">
        <f>SUM(X123:X136)</f>
        <v>0</v>
      </c>
      <c r="Y122" s="12"/>
      <c r="Z122" s="12"/>
      <c r="AA122" s="12"/>
      <c r="AB122" s="12"/>
      <c r="AC122" s="12"/>
      <c r="AD122" s="12"/>
      <c r="AE122" s="12"/>
      <c r="AR122" s="209" t="s">
        <v>87</v>
      </c>
      <c r="AT122" s="210" t="s">
        <v>79</v>
      </c>
      <c r="AU122" s="210" t="s">
        <v>87</v>
      </c>
      <c r="AY122" s="209" t="s">
        <v>126</v>
      </c>
      <c r="BK122" s="211">
        <f>SUM(BK123:BK136)</f>
        <v>0</v>
      </c>
    </row>
    <row r="123" s="2" customFormat="1" ht="24.15" customHeight="1">
      <c r="A123" s="35"/>
      <c r="B123" s="36"/>
      <c r="C123" s="214" t="s">
        <v>87</v>
      </c>
      <c r="D123" s="214" t="s">
        <v>128</v>
      </c>
      <c r="E123" s="215" t="s">
        <v>129</v>
      </c>
      <c r="F123" s="216" t="s">
        <v>130</v>
      </c>
      <c r="G123" s="217" t="s">
        <v>131</v>
      </c>
      <c r="H123" s="218">
        <v>2</v>
      </c>
      <c r="I123" s="219"/>
      <c r="J123" s="220"/>
      <c r="K123" s="218">
        <f>ROUND(P123*H123,15)</f>
        <v>0</v>
      </c>
      <c r="L123" s="216" t="s">
        <v>132</v>
      </c>
      <c r="M123" s="221"/>
      <c r="N123" s="222" t="s">
        <v>1</v>
      </c>
      <c r="O123" s="223" t="s">
        <v>43</v>
      </c>
      <c r="P123" s="224">
        <f>I123+J123</f>
        <v>0</v>
      </c>
      <c r="Q123" s="224">
        <f>ROUND(I123*H123,15)</f>
        <v>0</v>
      </c>
      <c r="R123" s="224">
        <f>ROUND(J123*H123,15)</f>
        <v>0</v>
      </c>
      <c r="S123" s="88"/>
      <c r="T123" s="225">
        <f>S123*H123</f>
        <v>0</v>
      </c>
      <c r="U123" s="225">
        <v>0</v>
      </c>
      <c r="V123" s="225">
        <f>U123*H123</f>
        <v>0</v>
      </c>
      <c r="W123" s="225">
        <v>0</v>
      </c>
      <c r="X123" s="226">
        <f>W123*H123</f>
        <v>0</v>
      </c>
      <c r="Y123" s="35"/>
      <c r="Z123" s="35"/>
      <c r="AA123" s="35"/>
      <c r="AB123" s="35"/>
      <c r="AC123" s="35"/>
      <c r="AD123" s="35"/>
      <c r="AE123" s="35"/>
      <c r="AR123" s="227" t="s">
        <v>133</v>
      </c>
      <c r="AT123" s="227" t="s">
        <v>128</v>
      </c>
      <c r="AU123" s="227" t="s">
        <v>89</v>
      </c>
      <c r="AY123" s="14" t="s">
        <v>126</v>
      </c>
      <c r="BE123" s="228">
        <f>IF(O123="základní",K123,0)</f>
        <v>0</v>
      </c>
      <c r="BF123" s="228">
        <f>IF(O123="snížená",K123,0)</f>
        <v>0</v>
      </c>
      <c r="BG123" s="228">
        <f>IF(O123="zákl. přenesená",K123,0)</f>
        <v>0</v>
      </c>
      <c r="BH123" s="228">
        <f>IF(O123="sníž. přenesená",K123,0)</f>
        <v>0</v>
      </c>
      <c r="BI123" s="228">
        <f>IF(O123="nulová",K123,0)</f>
        <v>0</v>
      </c>
      <c r="BJ123" s="14" t="s">
        <v>87</v>
      </c>
      <c r="BK123" s="228">
        <f>ROUND(P123*H123,15)</f>
        <v>0</v>
      </c>
      <c r="BL123" s="14" t="s">
        <v>134</v>
      </c>
      <c r="BM123" s="227" t="s">
        <v>135</v>
      </c>
    </row>
    <row r="124" s="2" customFormat="1">
      <c r="A124" s="35"/>
      <c r="B124" s="36"/>
      <c r="C124" s="37"/>
      <c r="D124" s="229" t="s">
        <v>136</v>
      </c>
      <c r="E124" s="37"/>
      <c r="F124" s="230" t="s">
        <v>130</v>
      </c>
      <c r="G124" s="37"/>
      <c r="H124" s="37"/>
      <c r="I124" s="231"/>
      <c r="J124" s="231"/>
      <c r="K124" s="37"/>
      <c r="L124" s="37"/>
      <c r="M124" s="41"/>
      <c r="N124" s="232"/>
      <c r="O124" s="233"/>
      <c r="P124" s="88"/>
      <c r="Q124" s="88"/>
      <c r="R124" s="88"/>
      <c r="S124" s="88"/>
      <c r="T124" s="88"/>
      <c r="U124" s="88"/>
      <c r="V124" s="88"/>
      <c r="W124" s="88"/>
      <c r="X124" s="89"/>
      <c r="Y124" s="35"/>
      <c r="Z124" s="35"/>
      <c r="AA124" s="35"/>
      <c r="AB124" s="35"/>
      <c r="AC124" s="35"/>
      <c r="AD124" s="35"/>
      <c r="AE124" s="35"/>
      <c r="AT124" s="14" t="s">
        <v>136</v>
      </c>
      <c r="AU124" s="14" t="s">
        <v>89</v>
      </c>
    </row>
    <row r="125" s="2" customFormat="1" ht="24.15" customHeight="1">
      <c r="A125" s="35"/>
      <c r="B125" s="36"/>
      <c r="C125" s="234" t="s">
        <v>89</v>
      </c>
      <c r="D125" s="234" t="s">
        <v>137</v>
      </c>
      <c r="E125" s="235" t="s">
        <v>138</v>
      </c>
      <c r="F125" s="236" t="s">
        <v>139</v>
      </c>
      <c r="G125" s="237" t="s">
        <v>131</v>
      </c>
      <c r="H125" s="238">
        <v>2</v>
      </c>
      <c r="I125" s="239"/>
      <c r="J125" s="239"/>
      <c r="K125" s="238">
        <f>ROUND(P125*H125,15)</f>
        <v>0</v>
      </c>
      <c r="L125" s="236" t="s">
        <v>140</v>
      </c>
      <c r="M125" s="41"/>
      <c r="N125" s="240" t="s">
        <v>1</v>
      </c>
      <c r="O125" s="223" t="s">
        <v>43</v>
      </c>
      <c r="P125" s="224">
        <f>I125+J125</f>
        <v>0</v>
      </c>
      <c r="Q125" s="224">
        <f>ROUND(I125*H125,15)</f>
        <v>0</v>
      </c>
      <c r="R125" s="224">
        <f>ROUND(J125*H125,15)</f>
        <v>0</v>
      </c>
      <c r="S125" s="88"/>
      <c r="T125" s="225">
        <f>S125*H125</f>
        <v>0</v>
      </c>
      <c r="U125" s="225">
        <v>0</v>
      </c>
      <c r="V125" s="225">
        <f>U125*H125</f>
        <v>0</v>
      </c>
      <c r="W125" s="225">
        <v>0</v>
      </c>
      <c r="X125" s="226">
        <f>W125*H125</f>
        <v>0</v>
      </c>
      <c r="Y125" s="35"/>
      <c r="Z125" s="35"/>
      <c r="AA125" s="35"/>
      <c r="AB125" s="35"/>
      <c r="AC125" s="35"/>
      <c r="AD125" s="35"/>
      <c r="AE125" s="35"/>
      <c r="AR125" s="227" t="s">
        <v>141</v>
      </c>
      <c r="AT125" s="227" t="s">
        <v>137</v>
      </c>
      <c r="AU125" s="227" t="s">
        <v>89</v>
      </c>
      <c r="AY125" s="14" t="s">
        <v>126</v>
      </c>
      <c r="BE125" s="228">
        <f>IF(O125="základní",K125,0)</f>
        <v>0</v>
      </c>
      <c r="BF125" s="228">
        <f>IF(O125="snížená",K125,0)</f>
        <v>0</v>
      </c>
      <c r="BG125" s="228">
        <f>IF(O125="zákl. přenesená",K125,0)</f>
        <v>0</v>
      </c>
      <c r="BH125" s="228">
        <f>IF(O125="sníž. přenesená",K125,0)</f>
        <v>0</v>
      </c>
      <c r="BI125" s="228">
        <f>IF(O125="nulová",K125,0)</f>
        <v>0</v>
      </c>
      <c r="BJ125" s="14" t="s">
        <v>87</v>
      </c>
      <c r="BK125" s="228">
        <f>ROUND(P125*H125,15)</f>
        <v>0</v>
      </c>
      <c r="BL125" s="14" t="s">
        <v>141</v>
      </c>
      <c r="BM125" s="227" t="s">
        <v>142</v>
      </c>
    </row>
    <row r="126" s="2" customFormat="1">
      <c r="A126" s="35"/>
      <c r="B126" s="36"/>
      <c r="C126" s="37"/>
      <c r="D126" s="229" t="s">
        <v>136</v>
      </c>
      <c r="E126" s="37"/>
      <c r="F126" s="230" t="s">
        <v>143</v>
      </c>
      <c r="G126" s="37"/>
      <c r="H126" s="37"/>
      <c r="I126" s="231"/>
      <c r="J126" s="231"/>
      <c r="K126" s="37"/>
      <c r="L126" s="37"/>
      <c r="M126" s="41"/>
      <c r="N126" s="232"/>
      <c r="O126" s="233"/>
      <c r="P126" s="88"/>
      <c r="Q126" s="88"/>
      <c r="R126" s="88"/>
      <c r="S126" s="88"/>
      <c r="T126" s="88"/>
      <c r="U126" s="88"/>
      <c r="V126" s="88"/>
      <c r="W126" s="88"/>
      <c r="X126" s="89"/>
      <c r="Y126" s="35"/>
      <c r="Z126" s="35"/>
      <c r="AA126" s="35"/>
      <c r="AB126" s="35"/>
      <c r="AC126" s="35"/>
      <c r="AD126" s="35"/>
      <c r="AE126" s="35"/>
      <c r="AT126" s="14" t="s">
        <v>136</v>
      </c>
      <c r="AU126" s="14" t="s">
        <v>89</v>
      </c>
    </row>
    <row r="127" s="2" customFormat="1">
      <c r="A127" s="35"/>
      <c r="B127" s="36"/>
      <c r="C127" s="214" t="s">
        <v>144</v>
      </c>
      <c r="D127" s="214" t="s">
        <v>128</v>
      </c>
      <c r="E127" s="215" t="s">
        <v>145</v>
      </c>
      <c r="F127" s="216" t="s">
        <v>146</v>
      </c>
      <c r="G127" s="217" t="s">
        <v>147</v>
      </c>
      <c r="H127" s="218">
        <v>13.220000000000001</v>
      </c>
      <c r="I127" s="219"/>
      <c r="J127" s="220"/>
      <c r="K127" s="218">
        <f>ROUND(P127*H127,15)</f>
        <v>0</v>
      </c>
      <c r="L127" s="216" t="s">
        <v>132</v>
      </c>
      <c r="M127" s="221"/>
      <c r="N127" s="222" t="s">
        <v>1</v>
      </c>
      <c r="O127" s="223" t="s">
        <v>43</v>
      </c>
      <c r="P127" s="224">
        <f>I127+J127</f>
        <v>0</v>
      </c>
      <c r="Q127" s="224">
        <f>ROUND(I127*H127,15)</f>
        <v>0</v>
      </c>
      <c r="R127" s="224">
        <f>ROUND(J127*H127,15)</f>
        <v>0</v>
      </c>
      <c r="S127" s="88"/>
      <c r="T127" s="225">
        <f>S127*H127</f>
        <v>0</v>
      </c>
      <c r="U127" s="225">
        <v>0</v>
      </c>
      <c r="V127" s="225">
        <f>U127*H127</f>
        <v>0</v>
      </c>
      <c r="W127" s="225">
        <v>0</v>
      </c>
      <c r="X127" s="226">
        <f>W127*H127</f>
        <v>0</v>
      </c>
      <c r="Y127" s="35"/>
      <c r="Z127" s="35"/>
      <c r="AA127" s="35"/>
      <c r="AB127" s="35"/>
      <c r="AC127" s="35"/>
      <c r="AD127" s="35"/>
      <c r="AE127" s="35"/>
      <c r="AR127" s="227" t="s">
        <v>141</v>
      </c>
      <c r="AT127" s="227" t="s">
        <v>128</v>
      </c>
      <c r="AU127" s="227" t="s">
        <v>89</v>
      </c>
      <c r="AY127" s="14" t="s">
        <v>126</v>
      </c>
      <c r="BE127" s="228">
        <f>IF(O127="základní",K127,0)</f>
        <v>0</v>
      </c>
      <c r="BF127" s="228">
        <f>IF(O127="snížená",K127,0)</f>
        <v>0</v>
      </c>
      <c r="BG127" s="228">
        <f>IF(O127="zákl. přenesená",K127,0)</f>
        <v>0</v>
      </c>
      <c r="BH127" s="228">
        <f>IF(O127="sníž. přenesená",K127,0)</f>
        <v>0</v>
      </c>
      <c r="BI127" s="228">
        <f>IF(O127="nulová",K127,0)</f>
        <v>0</v>
      </c>
      <c r="BJ127" s="14" t="s">
        <v>87</v>
      </c>
      <c r="BK127" s="228">
        <f>ROUND(P127*H127,15)</f>
        <v>0</v>
      </c>
      <c r="BL127" s="14" t="s">
        <v>141</v>
      </c>
      <c r="BM127" s="227" t="s">
        <v>148</v>
      </c>
    </row>
    <row r="128" s="2" customFormat="1">
      <c r="A128" s="35"/>
      <c r="B128" s="36"/>
      <c r="C128" s="37"/>
      <c r="D128" s="229" t="s">
        <v>136</v>
      </c>
      <c r="E128" s="37"/>
      <c r="F128" s="230" t="s">
        <v>146</v>
      </c>
      <c r="G128" s="37"/>
      <c r="H128" s="37"/>
      <c r="I128" s="231"/>
      <c r="J128" s="231"/>
      <c r="K128" s="37"/>
      <c r="L128" s="37"/>
      <c r="M128" s="41"/>
      <c r="N128" s="232"/>
      <c r="O128" s="233"/>
      <c r="P128" s="88"/>
      <c r="Q128" s="88"/>
      <c r="R128" s="88"/>
      <c r="S128" s="88"/>
      <c r="T128" s="88"/>
      <c r="U128" s="88"/>
      <c r="V128" s="88"/>
      <c r="W128" s="88"/>
      <c r="X128" s="89"/>
      <c r="Y128" s="35"/>
      <c r="Z128" s="35"/>
      <c r="AA128" s="35"/>
      <c r="AB128" s="35"/>
      <c r="AC128" s="35"/>
      <c r="AD128" s="35"/>
      <c r="AE128" s="35"/>
      <c r="AT128" s="14" t="s">
        <v>136</v>
      </c>
      <c r="AU128" s="14" t="s">
        <v>89</v>
      </c>
    </row>
    <row r="129" s="2" customFormat="1" ht="37.8" customHeight="1">
      <c r="A129" s="35"/>
      <c r="B129" s="36"/>
      <c r="C129" s="234" t="s">
        <v>134</v>
      </c>
      <c r="D129" s="234" t="s">
        <v>137</v>
      </c>
      <c r="E129" s="235" t="s">
        <v>149</v>
      </c>
      <c r="F129" s="236" t="s">
        <v>150</v>
      </c>
      <c r="G129" s="237" t="s">
        <v>147</v>
      </c>
      <c r="H129" s="238">
        <v>13.220000000000001</v>
      </c>
      <c r="I129" s="239"/>
      <c r="J129" s="239"/>
      <c r="K129" s="238">
        <f>ROUND(P129*H129,15)</f>
        <v>0</v>
      </c>
      <c r="L129" s="236" t="s">
        <v>140</v>
      </c>
      <c r="M129" s="41"/>
      <c r="N129" s="240" t="s">
        <v>1</v>
      </c>
      <c r="O129" s="223" t="s">
        <v>43</v>
      </c>
      <c r="P129" s="224">
        <f>I129+J129</f>
        <v>0</v>
      </c>
      <c r="Q129" s="224">
        <f>ROUND(I129*H129,15)</f>
        <v>0</v>
      </c>
      <c r="R129" s="224">
        <f>ROUND(J129*H129,15)</f>
        <v>0</v>
      </c>
      <c r="S129" s="88"/>
      <c r="T129" s="225">
        <f>S129*H129</f>
        <v>0</v>
      </c>
      <c r="U129" s="225">
        <v>0</v>
      </c>
      <c r="V129" s="225">
        <f>U129*H129</f>
        <v>0</v>
      </c>
      <c r="W129" s="225">
        <v>0</v>
      </c>
      <c r="X129" s="226">
        <f>W129*H129</f>
        <v>0</v>
      </c>
      <c r="Y129" s="35"/>
      <c r="Z129" s="35"/>
      <c r="AA129" s="35"/>
      <c r="AB129" s="35"/>
      <c r="AC129" s="35"/>
      <c r="AD129" s="35"/>
      <c r="AE129" s="35"/>
      <c r="AR129" s="227" t="s">
        <v>141</v>
      </c>
      <c r="AT129" s="227" t="s">
        <v>137</v>
      </c>
      <c r="AU129" s="227" t="s">
        <v>89</v>
      </c>
      <c r="AY129" s="14" t="s">
        <v>126</v>
      </c>
      <c r="BE129" s="228">
        <f>IF(O129="základní",K129,0)</f>
        <v>0</v>
      </c>
      <c r="BF129" s="228">
        <f>IF(O129="snížená",K129,0)</f>
        <v>0</v>
      </c>
      <c r="BG129" s="228">
        <f>IF(O129="zákl. přenesená",K129,0)</f>
        <v>0</v>
      </c>
      <c r="BH129" s="228">
        <f>IF(O129="sníž. přenesená",K129,0)</f>
        <v>0</v>
      </c>
      <c r="BI129" s="228">
        <f>IF(O129="nulová",K129,0)</f>
        <v>0</v>
      </c>
      <c r="BJ129" s="14" t="s">
        <v>87</v>
      </c>
      <c r="BK129" s="228">
        <f>ROUND(P129*H129,15)</f>
        <v>0</v>
      </c>
      <c r="BL129" s="14" t="s">
        <v>141</v>
      </c>
      <c r="BM129" s="227" t="s">
        <v>151</v>
      </c>
    </row>
    <row r="130" s="2" customFormat="1">
      <c r="A130" s="35"/>
      <c r="B130" s="36"/>
      <c r="C130" s="37"/>
      <c r="D130" s="229" t="s">
        <v>136</v>
      </c>
      <c r="E130" s="37"/>
      <c r="F130" s="230" t="s">
        <v>152</v>
      </c>
      <c r="G130" s="37"/>
      <c r="H130" s="37"/>
      <c r="I130" s="231"/>
      <c r="J130" s="231"/>
      <c r="K130" s="37"/>
      <c r="L130" s="37"/>
      <c r="M130" s="41"/>
      <c r="N130" s="232"/>
      <c r="O130" s="233"/>
      <c r="P130" s="88"/>
      <c r="Q130" s="88"/>
      <c r="R130" s="88"/>
      <c r="S130" s="88"/>
      <c r="T130" s="88"/>
      <c r="U130" s="88"/>
      <c r="V130" s="88"/>
      <c r="W130" s="88"/>
      <c r="X130" s="89"/>
      <c r="Y130" s="35"/>
      <c r="Z130" s="35"/>
      <c r="AA130" s="35"/>
      <c r="AB130" s="35"/>
      <c r="AC130" s="35"/>
      <c r="AD130" s="35"/>
      <c r="AE130" s="35"/>
      <c r="AT130" s="14" t="s">
        <v>136</v>
      </c>
      <c r="AU130" s="14" t="s">
        <v>89</v>
      </c>
    </row>
    <row r="131" s="2" customFormat="1" ht="24.15" customHeight="1">
      <c r="A131" s="35"/>
      <c r="B131" s="36"/>
      <c r="C131" s="214" t="s">
        <v>153</v>
      </c>
      <c r="D131" s="214" t="s">
        <v>128</v>
      </c>
      <c r="E131" s="215" t="s">
        <v>154</v>
      </c>
      <c r="F131" s="216" t="s">
        <v>155</v>
      </c>
      <c r="G131" s="217" t="s">
        <v>131</v>
      </c>
      <c r="H131" s="218">
        <v>2</v>
      </c>
      <c r="I131" s="219"/>
      <c r="J131" s="220"/>
      <c r="K131" s="218">
        <f>ROUND(P131*H131,15)</f>
        <v>0</v>
      </c>
      <c r="L131" s="216" t="s">
        <v>132</v>
      </c>
      <c r="M131" s="221"/>
      <c r="N131" s="222" t="s">
        <v>1</v>
      </c>
      <c r="O131" s="223" t="s">
        <v>43</v>
      </c>
      <c r="P131" s="224">
        <f>I131+J131</f>
        <v>0</v>
      </c>
      <c r="Q131" s="224">
        <f>ROUND(I131*H131,15)</f>
        <v>0</v>
      </c>
      <c r="R131" s="224">
        <f>ROUND(J131*H131,15)</f>
        <v>0</v>
      </c>
      <c r="S131" s="88"/>
      <c r="T131" s="225">
        <f>S131*H131</f>
        <v>0</v>
      </c>
      <c r="U131" s="225">
        <v>0</v>
      </c>
      <c r="V131" s="225">
        <f>U131*H131</f>
        <v>0</v>
      </c>
      <c r="W131" s="225">
        <v>0</v>
      </c>
      <c r="X131" s="226">
        <f>W131*H131</f>
        <v>0</v>
      </c>
      <c r="Y131" s="35"/>
      <c r="Z131" s="35"/>
      <c r="AA131" s="35"/>
      <c r="AB131" s="35"/>
      <c r="AC131" s="35"/>
      <c r="AD131" s="35"/>
      <c r="AE131" s="35"/>
      <c r="AR131" s="227" t="s">
        <v>141</v>
      </c>
      <c r="AT131" s="227" t="s">
        <v>128</v>
      </c>
      <c r="AU131" s="227" t="s">
        <v>89</v>
      </c>
      <c r="AY131" s="14" t="s">
        <v>126</v>
      </c>
      <c r="BE131" s="228">
        <f>IF(O131="základní",K131,0)</f>
        <v>0</v>
      </c>
      <c r="BF131" s="228">
        <f>IF(O131="snížená",K131,0)</f>
        <v>0</v>
      </c>
      <c r="BG131" s="228">
        <f>IF(O131="zákl. přenesená",K131,0)</f>
        <v>0</v>
      </c>
      <c r="BH131" s="228">
        <f>IF(O131="sníž. přenesená",K131,0)</f>
        <v>0</v>
      </c>
      <c r="BI131" s="228">
        <f>IF(O131="nulová",K131,0)</f>
        <v>0</v>
      </c>
      <c r="BJ131" s="14" t="s">
        <v>87</v>
      </c>
      <c r="BK131" s="228">
        <f>ROUND(P131*H131,15)</f>
        <v>0</v>
      </c>
      <c r="BL131" s="14" t="s">
        <v>141</v>
      </c>
      <c r="BM131" s="227" t="s">
        <v>156</v>
      </c>
    </row>
    <row r="132" s="2" customFormat="1">
      <c r="A132" s="35"/>
      <c r="B132" s="36"/>
      <c r="C132" s="37"/>
      <c r="D132" s="229" t="s">
        <v>136</v>
      </c>
      <c r="E132" s="37"/>
      <c r="F132" s="230" t="s">
        <v>155</v>
      </c>
      <c r="G132" s="37"/>
      <c r="H132" s="37"/>
      <c r="I132" s="231"/>
      <c r="J132" s="231"/>
      <c r="K132" s="37"/>
      <c r="L132" s="37"/>
      <c r="M132" s="41"/>
      <c r="N132" s="232"/>
      <c r="O132" s="233"/>
      <c r="P132" s="88"/>
      <c r="Q132" s="88"/>
      <c r="R132" s="88"/>
      <c r="S132" s="88"/>
      <c r="T132" s="88"/>
      <c r="U132" s="88"/>
      <c r="V132" s="88"/>
      <c r="W132" s="88"/>
      <c r="X132" s="89"/>
      <c r="Y132" s="35"/>
      <c r="Z132" s="35"/>
      <c r="AA132" s="35"/>
      <c r="AB132" s="35"/>
      <c r="AC132" s="35"/>
      <c r="AD132" s="35"/>
      <c r="AE132" s="35"/>
      <c r="AT132" s="14" t="s">
        <v>136</v>
      </c>
      <c r="AU132" s="14" t="s">
        <v>89</v>
      </c>
    </row>
    <row r="133" s="2" customFormat="1" ht="24.15" customHeight="1">
      <c r="A133" s="35"/>
      <c r="B133" s="36"/>
      <c r="C133" s="234" t="s">
        <v>157</v>
      </c>
      <c r="D133" s="234" t="s">
        <v>137</v>
      </c>
      <c r="E133" s="235" t="s">
        <v>158</v>
      </c>
      <c r="F133" s="236" t="s">
        <v>159</v>
      </c>
      <c r="G133" s="237" t="s">
        <v>131</v>
      </c>
      <c r="H133" s="238">
        <v>2</v>
      </c>
      <c r="I133" s="239"/>
      <c r="J133" s="239"/>
      <c r="K133" s="238">
        <f>ROUND(P133*H133,15)</f>
        <v>0</v>
      </c>
      <c r="L133" s="236" t="s">
        <v>140</v>
      </c>
      <c r="M133" s="41"/>
      <c r="N133" s="240" t="s">
        <v>1</v>
      </c>
      <c r="O133" s="223" t="s">
        <v>43</v>
      </c>
      <c r="P133" s="224">
        <f>I133+J133</f>
        <v>0</v>
      </c>
      <c r="Q133" s="224">
        <f>ROUND(I133*H133,15)</f>
        <v>0</v>
      </c>
      <c r="R133" s="224">
        <f>ROUND(J133*H133,15)</f>
        <v>0</v>
      </c>
      <c r="S133" s="88"/>
      <c r="T133" s="225">
        <f>S133*H133</f>
        <v>0</v>
      </c>
      <c r="U133" s="225">
        <v>0</v>
      </c>
      <c r="V133" s="225">
        <f>U133*H133</f>
        <v>0</v>
      </c>
      <c r="W133" s="225">
        <v>0</v>
      </c>
      <c r="X133" s="226">
        <f>W133*H133</f>
        <v>0</v>
      </c>
      <c r="Y133" s="35"/>
      <c r="Z133" s="35"/>
      <c r="AA133" s="35"/>
      <c r="AB133" s="35"/>
      <c r="AC133" s="35"/>
      <c r="AD133" s="35"/>
      <c r="AE133" s="35"/>
      <c r="AR133" s="227" t="s">
        <v>134</v>
      </c>
      <c r="AT133" s="227" t="s">
        <v>137</v>
      </c>
      <c r="AU133" s="227" t="s">
        <v>89</v>
      </c>
      <c r="AY133" s="14" t="s">
        <v>126</v>
      </c>
      <c r="BE133" s="228">
        <f>IF(O133="základní",K133,0)</f>
        <v>0</v>
      </c>
      <c r="BF133" s="228">
        <f>IF(O133="snížená",K133,0)</f>
        <v>0</v>
      </c>
      <c r="BG133" s="228">
        <f>IF(O133="zákl. přenesená",K133,0)</f>
        <v>0</v>
      </c>
      <c r="BH133" s="228">
        <f>IF(O133="sníž. přenesená",K133,0)</f>
        <v>0</v>
      </c>
      <c r="BI133" s="228">
        <f>IF(O133="nulová",K133,0)</f>
        <v>0</v>
      </c>
      <c r="BJ133" s="14" t="s">
        <v>87</v>
      </c>
      <c r="BK133" s="228">
        <f>ROUND(P133*H133,15)</f>
        <v>0</v>
      </c>
      <c r="BL133" s="14" t="s">
        <v>134</v>
      </c>
      <c r="BM133" s="227" t="s">
        <v>160</v>
      </c>
    </row>
    <row r="134" s="2" customFormat="1">
      <c r="A134" s="35"/>
      <c r="B134" s="36"/>
      <c r="C134" s="37"/>
      <c r="D134" s="229" t="s">
        <v>136</v>
      </c>
      <c r="E134" s="37"/>
      <c r="F134" s="230" t="s">
        <v>159</v>
      </c>
      <c r="G134" s="37"/>
      <c r="H134" s="37"/>
      <c r="I134" s="231"/>
      <c r="J134" s="231"/>
      <c r="K134" s="37"/>
      <c r="L134" s="37"/>
      <c r="M134" s="41"/>
      <c r="N134" s="232"/>
      <c r="O134" s="233"/>
      <c r="P134" s="88"/>
      <c r="Q134" s="88"/>
      <c r="R134" s="88"/>
      <c r="S134" s="88"/>
      <c r="T134" s="88"/>
      <c r="U134" s="88"/>
      <c r="V134" s="88"/>
      <c r="W134" s="88"/>
      <c r="X134" s="89"/>
      <c r="Y134" s="35"/>
      <c r="Z134" s="35"/>
      <c r="AA134" s="35"/>
      <c r="AB134" s="35"/>
      <c r="AC134" s="35"/>
      <c r="AD134" s="35"/>
      <c r="AE134" s="35"/>
      <c r="AT134" s="14" t="s">
        <v>136</v>
      </c>
      <c r="AU134" s="14" t="s">
        <v>89</v>
      </c>
    </row>
    <row r="135" s="2" customFormat="1" ht="24.15" customHeight="1">
      <c r="A135" s="35"/>
      <c r="B135" s="36"/>
      <c r="C135" s="234" t="s">
        <v>161</v>
      </c>
      <c r="D135" s="234" t="s">
        <v>137</v>
      </c>
      <c r="E135" s="235" t="s">
        <v>162</v>
      </c>
      <c r="F135" s="236" t="s">
        <v>163</v>
      </c>
      <c r="G135" s="237" t="s">
        <v>164</v>
      </c>
      <c r="H135" s="238">
        <v>18</v>
      </c>
      <c r="I135" s="239"/>
      <c r="J135" s="239"/>
      <c r="K135" s="238">
        <f>ROUND(P135*H135,15)</f>
        <v>0</v>
      </c>
      <c r="L135" s="236" t="s">
        <v>140</v>
      </c>
      <c r="M135" s="41"/>
      <c r="N135" s="240" t="s">
        <v>1</v>
      </c>
      <c r="O135" s="223" t="s">
        <v>43</v>
      </c>
      <c r="P135" s="224">
        <f>I135+J135</f>
        <v>0</v>
      </c>
      <c r="Q135" s="224">
        <f>ROUND(I135*H135,15)</f>
        <v>0</v>
      </c>
      <c r="R135" s="224">
        <f>ROUND(J135*H135,15)</f>
        <v>0</v>
      </c>
      <c r="S135" s="88"/>
      <c r="T135" s="225">
        <f>S135*H135</f>
        <v>0</v>
      </c>
      <c r="U135" s="225">
        <v>0</v>
      </c>
      <c r="V135" s="225">
        <f>U135*H135</f>
        <v>0</v>
      </c>
      <c r="W135" s="225">
        <v>0</v>
      </c>
      <c r="X135" s="226">
        <f>W135*H135</f>
        <v>0</v>
      </c>
      <c r="Y135" s="35"/>
      <c r="Z135" s="35"/>
      <c r="AA135" s="35"/>
      <c r="AB135" s="35"/>
      <c r="AC135" s="35"/>
      <c r="AD135" s="35"/>
      <c r="AE135" s="35"/>
      <c r="AR135" s="227" t="s">
        <v>141</v>
      </c>
      <c r="AT135" s="227" t="s">
        <v>137</v>
      </c>
      <c r="AU135" s="227" t="s">
        <v>89</v>
      </c>
      <c r="AY135" s="14" t="s">
        <v>126</v>
      </c>
      <c r="BE135" s="228">
        <f>IF(O135="základní",K135,0)</f>
        <v>0</v>
      </c>
      <c r="BF135" s="228">
        <f>IF(O135="snížená",K135,0)</f>
        <v>0</v>
      </c>
      <c r="BG135" s="228">
        <f>IF(O135="zákl. přenesená",K135,0)</f>
        <v>0</v>
      </c>
      <c r="BH135" s="228">
        <f>IF(O135="sníž. přenesená",K135,0)</f>
        <v>0</v>
      </c>
      <c r="BI135" s="228">
        <f>IF(O135="nulová",K135,0)</f>
        <v>0</v>
      </c>
      <c r="BJ135" s="14" t="s">
        <v>87</v>
      </c>
      <c r="BK135" s="228">
        <f>ROUND(P135*H135,15)</f>
        <v>0</v>
      </c>
      <c r="BL135" s="14" t="s">
        <v>141</v>
      </c>
      <c r="BM135" s="227" t="s">
        <v>165</v>
      </c>
    </row>
    <row r="136" s="2" customFormat="1">
      <c r="A136" s="35"/>
      <c r="B136" s="36"/>
      <c r="C136" s="37"/>
      <c r="D136" s="229" t="s">
        <v>136</v>
      </c>
      <c r="E136" s="37"/>
      <c r="F136" s="230" t="s">
        <v>166</v>
      </c>
      <c r="G136" s="37"/>
      <c r="H136" s="37"/>
      <c r="I136" s="231"/>
      <c r="J136" s="231"/>
      <c r="K136" s="37"/>
      <c r="L136" s="37"/>
      <c r="M136" s="41"/>
      <c r="N136" s="232"/>
      <c r="O136" s="233"/>
      <c r="P136" s="88"/>
      <c r="Q136" s="88"/>
      <c r="R136" s="88"/>
      <c r="S136" s="88"/>
      <c r="T136" s="88"/>
      <c r="U136" s="88"/>
      <c r="V136" s="88"/>
      <c r="W136" s="88"/>
      <c r="X136" s="89"/>
      <c r="Y136" s="35"/>
      <c r="Z136" s="35"/>
      <c r="AA136" s="35"/>
      <c r="AB136" s="35"/>
      <c r="AC136" s="35"/>
      <c r="AD136" s="35"/>
      <c r="AE136" s="35"/>
      <c r="AT136" s="14" t="s">
        <v>136</v>
      </c>
      <c r="AU136" s="14" t="s">
        <v>89</v>
      </c>
    </row>
    <row r="137" s="12" customFormat="1" ht="22.8" customHeight="1">
      <c r="A137" s="12"/>
      <c r="B137" s="197"/>
      <c r="C137" s="198"/>
      <c r="D137" s="199" t="s">
        <v>79</v>
      </c>
      <c r="E137" s="212" t="s">
        <v>89</v>
      </c>
      <c r="F137" s="212" t="s">
        <v>167</v>
      </c>
      <c r="G137" s="198"/>
      <c r="H137" s="198"/>
      <c r="I137" s="201"/>
      <c r="J137" s="201"/>
      <c r="K137" s="213">
        <f>BK137</f>
        <v>0</v>
      </c>
      <c r="L137" s="198"/>
      <c r="M137" s="203"/>
      <c r="N137" s="204"/>
      <c r="O137" s="205"/>
      <c r="P137" s="205"/>
      <c r="Q137" s="206">
        <f>SUM(Q138:Q147)</f>
        <v>0</v>
      </c>
      <c r="R137" s="206">
        <f>SUM(R138:R147)</f>
        <v>0</v>
      </c>
      <c r="S137" s="205"/>
      <c r="T137" s="207">
        <f>SUM(T138:T147)</f>
        <v>0</v>
      </c>
      <c r="U137" s="205"/>
      <c r="V137" s="207">
        <f>SUM(V138:V147)</f>
        <v>0</v>
      </c>
      <c r="W137" s="205"/>
      <c r="X137" s="208">
        <f>SUM(X138:X147)</f>
        <v>0</v>
      </c>
      <c r="Y137" s="12"/>
      <c r="Z137" s="12"/>
      <c r="AA137" s="12"/>
      <c r="AB137" s="12"/>
      <c r="AC137" s="12"/>
      <c r="AD137" s="12"/>
      <c r="AE137" s="12"/>
      <c r="AR137" s="209" t="s">
        <v>87</v>
      </c>
      <c r="AT137" s="210" t="s">
        <v>79</v>
      </c>
      <c r="AU137" s="210" t="s">
        <v>87</v>
      </c>
      <c r="AY137" s="209" t="s">
        <v>126</v>
      </c>
      <c r="BK137" s="211">
        <f>SUM(BK138:BK147)</f>
        <v>0</v>
      </c>
    </row>
    <row r="138" s="2" customFormat="1" ht="24.15" customHeight="1">
      <c r="A138" s="35"/>
      <c r="B138" s="36"/>
      <c r="C138" s="214" t="s">
        <v>133</v>
      </c>
      <c r="D138" s="214" t="s">
        <v>128</v>
      </c>
      <c r="E138" s="215" t="s">
        <v>168</v>
      </c>
      <c r="F138" s="216" t="s">
        <v>169</v>
      </c>
      <c r="G138" s="217" t="s">
        <v>131</v>
      </c>
      <c r="H138" s="218">
        <v>2</v>
      </c>
      <c r="I138" s="219"/>
      <c r="J138" s="220"/>
      <c r="K138" s="218">
        <f>ROUND(P138*H138,15)</f>
        <v>0</v>
      </c>
      <c r="L138" s="216" t="s">
        <v>132</v>
      </c>
      <c r="M138" s="221"/>
      <c r="N138" s="222" t="s">
        <v>1</v>
      </c>
      <c r="O138" s="223" t="s">
        <v>43</v>
      </c>
      <c r="P138" s="224">
        <f>I138+J138</f>
        <v>0</v>
      </c>
      <c r="Q138" s="224">
        <f>ROUND(I138*H138,15)</f>
        <v>0</v>
      </c>
      <c r="R138" s="224">
        <f>ROUND(J138*H138,15)</f>
        <v>0</v>
      </c>
      <c r="S138" s="88"/>
      <c r="T138" s="225">
        <f>S138*H138</f>
        <v>0</v>
      </c>
      <c r="U138" s="225">
        <v>0</v>
      </c>
      <c r="V138" s="225">
        <f>U138*H138</f>
        <v>0</v>
      </c>
      <c r="W138" s="225">
        <v>0</v>
      </c>
      <c r="X138" s="226">
        <f>W138*H138</f>
        <v>0</v>
      </c>
      <c r="Y138" s="35"/>
      <c r="Z138" s="35"/>
      <c r="AA138" s="35"/>
      <c r="AB138" s="35"/>
      <c r="AC138" s="35"/>
      <c r="AD138" s="35"/>
      <c r="AE138" s="35"/>
      <c r="AR138" s="227" t="s">
        <v>133</v>
      </c>
      <c r="AT138" s="227" t="s">
        <v>128</v>
      </c>
      <c r="AU138" s="227" t="s">
        <v>89</v>
      </c>
      <c r="AY138" s="14" t="s">
        <v>126</v>
      </c>
      <c r="BE138" s="228">
        <f>IF(O138="základní",K138,0)</f>
        <v>0</v>
      </c>
      <c r="BF138" s="228">
        <f>IF(O138="snížená",K138,0)</f>
        <v>0</v>
      </c>
      <c r="BG138" s="228">
        <f>IF(O138="zákl. přenesená",K138,0)</f>
        <v>0</v>
      </c>
      <c r="BH138" s="228">
        <f>IF(O138="sníž. přenesená",K138,0)</f>
        <v>0</v>
      </c>
      <c r="BI138" s="228">
        <f>IF(O138="nulová",K138,0)</f>
        <v>0</v>
      </c>
      <c r="BJ138" s="14" t="s">
        <v>87</v>
      </c>
      <c r="BK138" s="228">
        <f>ROUND(P138*H138,15)</f>
        <v>0</v>
      </c>
      <c r="BL138" s="14" t="s">
        <v>134</v>
      </c>
      <c r="BM138" s="227" t="s">
        <v>170</v>
      </c>
    </row>
    <row r="139" s="2" customFormat="1">
      <c r="A139" s="35"/>
      <c r="B139" s="36"/>
      <c r="C139" s="37"/>
      <c r="D139" s="229" t="s">
        <v>136</v>
      </c>
      <c r="E139" s="37"/>
      <c r="F139" s="230" t="s">
        <v>169</v>
      </c>
      <c r="G139" s="37"/>
      <c r="H139" s="37"/>
      <c r="I139" s="231"/>
      <c r="J139" s="231"/>
      <c r="K139" s="37"/>
      <c r="L139" s="37"/>
      <c r="M139" s="41"/>
      <c r="N139" s="232"/>
      <c r="O139" s="233"/>
      <c r="P139" s="88"/>
      <c r="Q139" s="88"/>
      <c r="R139" s="88"/>
      <c r="S139" s="88"/>
      <c r="T139" s="88"/>
      <c r="U139" s="88"/>
      <c r="V139" s="88"/>
      <c r="W139" s="88"/>
      <c r="X139" s="89"/>
      <c r="Y139" s="35"/>
      <c r="Z139" s="35"/>
      <c r="AA139" s="35"/>
      <c r="AB139" s="35"/>
      <c r="AC139" s="35"/>
      <c r="AD139" s="35"/>
      <c r="AE139" s="35"/>
      <c r="AT139" s="14" t="s">
        <v>136</v>
      </c>
      <c r="AU139" s="14" t="s">
        <v>89</v>
      </c>
    </row>
    <row r="140" s="2" customFormat="1">
      <c r="A140" s="35"/>
      <c r="B140" s="36"/>
      <c r="C140" s="234" t="s">
        <v>171</v>
      </c>
      <c r="D140" s="234" t="s">
        <v>137</v>
      </c>
      <c r="E140" s="235" t="s">
        <v>172</v>
      </c>
      <c r="F140" s="236" t="s">
        <v>173</v>
      </c>
      <c r="G140" s="237" t="s">
        <v>131</v>
      </c>
      <c r="H140" s="238">
        <v>2</v>
      </c>
      <c r="I140" s="239"/>
      <c r="J140" s="239"/>
      <c r="K140" s="238">
        <f>ROUND(P140*H140,15)</f>
        <v>0</v>
      </c>
      <c r="L140" s="236" t="s">
        <v>140</v>
      </c>
      <c r="M140" s="41"/>
      <c r="N140" s="240" t="s">
        <v>1</v>
      </c>
      <c r="O140" s="223" t="s">
        <v>43</v>
      </c>
      <c r="P140" s="224">
        <f>I140+J140</f>
        <v>0</v>
      </c>
      <c r="Q140" s="224">
        <f>ROUND(I140*H140,15)</f>
        <v>0</v>
      </c>
      <c r="R140" s="224">
        <f>ROUND(J140*H140,15)</f>
        <v>0</v>
      </c>
      <c r="S140" s="88"/>
      <c r="T140" s="225">
        <f>S140*H140</f>
        <v>0</v>
      </c>
      <c r="U140" s="225">
        <v>0</v>
      </c>
      <c r="V140" s="225">
        <f>U140*H140</f>
        <v>0</v>
      </c>
      <c r="W140" s="225">
        <v>0</v>
      </c>
      <c r="X140" s="226">
        <f>W140*H140</f>
        <v>0</v>
      </c>
      <c r="Y140" s="35"/>
      <c r="Z140" s="35"/>
      <c r="AA140" s="35"/>
      <c r="AB140" s="35"/>
      <c r="AC140" s="35"/>
      <c r="AD140" s="35"/>
      <c r="AE140" s="35"/>
      <c r="AR140" s="227" t="s">
        <v>141</v>
      </c>
      <c r="AT140" s="227" t="s">
        <v>137</v>
      </c>
      <c r="AU140" s="227" t="s">
        <v>89</v>
      </c>
      <c r="AY140" s="14" t="s">
        <v>126</v>
      </c>
      <c r="BE140" s="228">
        <f>IF(O140="základní",K140,0)</f>
        <v>0</v>
      </c>
      <c r="BF140" s="228">
        <f>IF(O140="snížená",K140,0)</f>
        <v>0</v>
      </c>
      <c r="BG140" s="228">
        <f>IF(O140="zákl. přenesená",K140,0)</f>
        <v>0</v>
      </c>
      <c r="BH140" s="228">
        <f>IF(O140="sníž. přenesená",K140,0)</f>
        <v>0</v>
      </c>
      <c r="BI140" s="228">
        <f>IF(O140="nulová",K140,0)</f>
        <v>0</v>
      </c>
      <c r="BJ140" s="14" t="s">
        <v>87</v>
      </c>
      <c r="BK140" s="228">
        <f>ROUND(P140*H140,15)</f>
        <v>0</v>
      </c>
      <c r="BL140" s="14" t="s">
        <v>141</v>
      </c>
      <c r="BM140" s="227" t="s">
        <v>174</v>
      </c>
    </row>
    <row r="141" s="2" customFormat="1">
      <c r="A141" s="35"/>
      <c r="B141" s="36"/>
      <c r="C141" s="37"/>
      <c r="D141" s="229" t="s">
        <v>136</v>
      </c>
      <c r="E141" s="37"/>
      <c r="F141" s="230" t="s">
        <v>173</v>
      </c>
      <c r="G141" s="37"/>
      <c r="H141" s="37"/>
      <c r="I141" s="231"/>
      <c r="J141" s="231"/>
      <c r="K141" s="37"/>
      <c r="L141" s="37"/>
      <c r="M141" s="41"/>
      <c r="N141" s="232"/>
      <c r="O141" s="233"/>
      <c r="P141" s="88"/>
      <c r="Q141" s="88"/>
      <c r="R141" s="88"/>
      <c r="S141" s="88"/>
      <c r="T141" s="88"/>
      <c r="U141" s="88"/>
      <c r="V141" s="88"/>
      <c r="W141" s="88"/>
      <c r="X141" s="89"/>
      <c r="Y141" s="35"/>
      <c r="Z141" s="35"/>
      <c r="AA141" s="35"/>
      <c r="AB141" s="35"/>
      <c r="AC141" s="35"/>
      <c r="AD141" s="35"/>
      <c r="AE141" s="35"/>
      <c r="AT141" s="14" t="s">
        <v>136</v>
      </c>
      <c r="AU141" s="14" t="s">
        <v>89</v>
      </c>
    </row>
    <row r="142" s="2" customFormat="1" ht="24.15" customHeight="1">
      <c r="A142" s="35"/>
      <c r="B142" s="36"/>
      <c r="C142" s="234" t="s">
        <v>175</v>
      </c>
      <c r="D142" s="234" t="s">
        <v>137</v>
      </c>
      <c r="E142" s="235" t="s">
        <v>176</v>
      </c>
      <c r="F142" s="236" t="s">
        <v>177</v>
      </c>
      <c r="G142" s="237" t="s">
        <v>131</v>
      </c>
      <c r="H142" s="238">
        <v>2</v>
      </c>
      <c r="I142" s="239"/>
      <c r="J142" s="239"/>
      <c r="K142" s="238">
        <f>ROUND(P142*H142,15)</f>
        <v>0</v>
      </c>
      <c r="L142" s="236" t="s">
        <v>140</v>
      </c>
      <c r="M142" s="41"/>
      <c r="N142" s="240" t="s">
        <v>1</v>
      </c>
      <c r="O142" s="223" t="s">
        <v>43</v>
      </c>
      <c r="P142" s="224">
        <f>I142+J142</f>
        <v>0</v>
      </c>
      <c r="Q142" s="224">
        <f>ROUND(I142*H142,15)</f>
        <v>0</v>
      </c>
      <c r="R142" s="224">
        <f>ROUND(J142*H142,15)</f>
        <v>0</v>
      </c>
      <c r="S142" s="88"/>
      <c r="T142" s="225">
        <f>S142*H142</f>
        <v>0</v>
      </c>
      <c r="U142" s="225">
        <v>0</v>
      </c>
      <c r="V142" s="225">
        <f>U142*H142</f>
        <v>0</v>
      </c>
      <c r="W142" s="225">
        <v>0</v>
      </c>
      <c r="X142" s="226">
        <f>W142*H142</f>
        <v>0</v>
      </c>
      <c r="Y142" s="35"/>
      <c r="Z142" s="35"/>
      <c r="AA142" s="35"/>
      <c r="AB142" s="35"/>
      <c r="AC142" s="35"/>
      <c r="AD142" s="35"/>
      <c r="AE142" s="35"/>
      <c r="AR142" s="227" t="s">
        <v>141</v>
      </c>
      <c r="AT142" s="227" t="s">
        <v>137</v>
      </c>
      <c r="AU142" s="227" t="s">
        <v>89</v>
      </c>
      <c r="AY142" s="14" t="s">
        <v>126</v>
      </c>
      <c r="BE142" s="228">
        <f>IF(O142="základní",K142,0)</f>
        <v>0</v>
      </c>
      <c r="BF142" s="228">
        <f>IF(O142="snížená",K142,0)</f>
        <v>0</v>
      </c>
      <c r="BG142" s="228">
        <f>IF(O142="zákl. přenesená",K142,0)</f>
        <v>0</v>
      </c>
      <c r="BH142" s="228">
        <f>IF(O142="sníž. přenesená",K142,0)</f>
        <v>0</v>
      </c>
      <c r="BI142" s="228">
        <f>IF(O142="nulová",K142,0)</f>
        <v>0</v>
      </c>
      <c r="BJ142" s="14" t="s">
        <v>87</v>
      </c>
      <c r="BK142" s="228">
        <f>ROUND(P142*H142,15)</f>
        <v>0</v>
      </c>
      <c r="BL142" s="14" t="s">
        <v>141</v>
      </c>
      <c r="BM142" s="227" t="s">
        <v>178</v>
      </c>
    </row>
    <row r="143" s="2" customFormat="1">
      <c r="A143" s="35"/>
      <c r="B143" s="36"/>
      <c r="C143" s="37"/>
      <c r="D143" s="229" t="s">
        <v>136</v>
      </c>
      <c r="E143" s="37"/>
      <c r="F143" s="230" t="s">
        <v>179</v>
      </c>
      <c r="G143" s="37"/>
      <c r="H143" s="37"/>
      <c r="I143" s="231"/>
      <c r="J143" s="231"/>
      <c r="K143" s="37"/>
      <c r="L143" s="37"/>
      <c r="M143" s="41"/>
      <c r="N143" s="232"/>
      <c r="O143" s="233"/>
      <c r="P143" s="88"/>
      <c r="Q143" s="88"/>
      <c r="R143" s="88"/>
      <c r="S143" s="88"/>
      <c r="T143" s="88"/>
      <c r="U143" s="88"/>
      <c r="V143" s="88"/>
      <c r="W143" s="88"/>
      <c r="X143" s="89"/>
      <c r="Y143" s="35"/>
      <c r="Z143" s="35"/>
      <c r="AA143" s="35"/>
      <c r="AB143" s="35"/>
      <c r="AC143" s="35"/>
      <c r="AD143" s="35"/>
      <c r="AE143" s="35"/>
      <c r="AT143" s="14" t="s">
        <v>136</v>
      </c>
      <c r="AU143" s="14" t="s">
        <v>89</v>
      </c>
    </row>
    <row r="144" s="2" customFormat="1" ht="24.15" customHeight="1">
      <c r="A144" s="35"/>
      <c r="B144" s="36"/>
      <c r="C144" s="234" t="s">
        <v>180</v>
      </c>
      <c r="D144" s="234" t="s">
        <v>137</v>
      </c>
      <c r="E144" s="235" t="s">
        <v>162</v>
      </c>
      <c r="F144" s="236" t="s">
        <v>163</v>
      </c>
      <c r="G144" s="237" t="s">
        <v>164</v>
      </c>
      <c r="H144" s="238">
        <v>10</v>
      </c>
      <c r="I144" s="239"/>
      <c r="J144" s="239"/>
      <c r="K144" s="238">
        <f>ROUND(P144*H144,15)</f>
        <v>0</v>
      </c>
      <c r="L144" s="236" t="s">
        <v>140</v>
      </c>
      <c r="M144" s="41"/>
      <c r="N144" s="240" t="s">
        <v>1</v>
      </c>
      <c r="O144" s="223" t="s">
        <v>43</v>
      </c>
      <c r="P144" s="224">
        <f>I144+J144</f>
        <v>0</v>
      </c>
      <c r="Q144" s="224">
        <f>ROUND(I144*H144,15)</f>
        <v>0</v>
      </c>
      <c r="R144" s="224">
        <f>ROUND(J144*H144,15)</f>
        <v>0</v>
      </c>
      <c r="S144" s="88"/>
      <c r="T144" s="225">
        <f>S144*H144</f>
        <v>0</v>
      </c>
      <c r="U144" s="225">
        <v>0</v>
      </c>
      <c r="V144" s="225">
        <f>U144*H144</f>
        <v>0</v>
      </c>
      <c r="W144" s="225">
        <v>0</v>
      </c>
      <c r="X144" s="226">
        <f>W144*H144</f>
        <v>0</v>
      </c>
      <c r="Y144" s="35"/>
      <c r="Z144" s="35"/>
      <c r="AA144" s="35"/>
      <c r="AB144" s="35"/>
      <c r="AC144" s="35"/>
      <c r="AD144" s="35"/>
      <c r="AE144" s="35"/>
      <c r="AR144" s="227" t="s">
        <v>134</v>
      </c>
      <c r="AT144" s="227" t="s">
        <v>137</v>
      </c>
      <c r="AU144" s="227" t="s">
        <v>89</v>
      </c>
      <c r="AY144" s="14" t="s">
        <v>126</v>
      </c>
      <c r="BE144" s="228">
        <f>IF(O144="základní",K144,0)</f>
        <v>0</v>
      </c>
      <c r="BF144" s="228">
        <f>IF(O144="snížená",K144,0)</f>
        <v>0</v>
      </c>
      <c r="BG144" s="228">
        <f>IF(O144="zákl. přenesená",K144,0)</f>
        <v>0</v>
      </c>
      <c r="BH144" s="228">
        <f>IF(O144="sníž. přenesená",K144,0)</f>
        <v>0</v>
      </c>
      <c r="BI144" s="228">
        <f>IF(O144="nulová",K144,0)</f>
        <v>0</v>
      </c>
      <c r="BJ144" s="14" t="s">
        <v>87</v>
      </c>
      <c r="BK144" s="228">
        <f>ROUND(P144*H144,15)</f>
        <v>0</v>
      </c>
      <c r="BL144" s="14" t="s">
        <v>134</v>
      </c>
      <c r="BM144" s="227" t="s">
        <v>181</v>
      </c>
    </row>
    <row r="145" s="2" customFormat="1">
      <c r="A145" s="35"/>
      <c r="B145" s="36"/>
      <c r="C145" s="37"/>
      <c r="D145" s="229" t="s">
        <v>136</v>
      </c>
      <c r="E145" s="37"/>
      <c r="F145" s="230" t="s">
        <v>166</v>
      </c>
      <c r="G145" s="37"/>
      <c r="H145" s="37"/>
      <c r="I145" s="231"/>
      <c r="J145" s="231"/>
      <c r="K145" s="37"/>
      <c r="L145" s="37"/>
      <c r="M145" s="41"/>
      <c r="N145" s="232"/>
      <c r="O145" s="233"/>
      <c r="P145" s="88"/>
      <c r="Q145" s="88"/>
      <c r="R145" s="88"/>
      <c r="S145" s="88"/>
      <c r="T145" s="88"/>
      <c r="U145" s="88"/>
      <c r="V145" s="88"/>
      <c r="W145" s="88"/>
      <c r="X145" s="89"/>
      <c r="Y145" s="35"/>
      <c r="Z145" s="35"/>
      <c r="AA145" s="35"/>
      <c r="AB145" s="35"/>
      <c r="AC145" s="35"/>
      <c r="AD145" s="35"/>
      <c r="AE145" s="35"/>
      <c r="AT145" s="14" t="s">
        <v>136</v>
      </c>
      <c r="AU145" s="14" t="s">
        <v>89</v>
      </c>
    </row>
    <row r="146" s="2" customFormat="1" ht="37.8" customHeight="1">
      <c r="A146" s="35"/>
      <c r="B146" s="36"/>
      <c r="C146" s="234" t="s">
        <v>182</v>
      </c>
      <c r="D146" s="234" t="s">
        <v>137</v>
      </c>
      <c r="E146" s="235" t="s">
        <v>183</v>
      </c>
      <c r="F146" s="236" t="s">
        <v>184</v>
      </c>
      <c r="G146" s="237" t="s">
        <v>131</v>
      </c>
      <c r="H146" s="238">
        <v>1</v>
      </c>
      <c r="I146" s="239"/>
      <c r="J146" s="239"/>
      <c r="K146" s="238">
        <f>ROUND(P146*H146,15)</f>
        <v>0</v>
      </c>
      <c r="L146" s="236" t="s">
        <v>132</v>
      </c>
      <c r="M146" s="41"/>
      <c r="N146" s="240" t="s">
        <v>1</v>
      </c>
      <c r="O146" s="223" t="s">
        <v>43</v>
      </c>
      <c r="P146" s="224">
        <f>I146+J146</f>
        <v>0</v>
      </c>
      <c r="Q146" s="224">
        <f>ROUND(I146*H146,15)</f>
        <v>0</v>
      </c>
      <c r="R146" s="224">
        <f>ROUND(J146*H146,15)</f>
        <v>0</v>
      </c>
      <c r="S146" s="88"/>
      <c r="T146" s="225">
        <f>S146*H146</f>
        <v>0</v>
      </c>
      <c r="U146" s="225">
        <v>0</v>
      </c>
      <c r="V146" s="225">
        <f>U146*H146</f>
        <v>0</v>
      </c>
      <c r="W146" s="225">
        <v>0</v>
      </c>
      <c r="X146" s="226">
        <f>W146*H146</f>
        <v>0</v>
      </c>
      <c r="Y146" s="35"/>
      <c r="Z146" s="35"/>
      <c r="AA146" s="35"/>
      <c r="AB146" s="35"/>
      <c r="AC146" s="35"/>
      <c r="AD146" s="35"/>
      <c r="AE146" s="35"/>
      <c r="AR146" s="227" t="s">
        <v>134</v>
      </c>
      <c r="AT146" s="227" t="s">
        <v>137</v>
      </c>
      <c r="AU146" s="227" t="s">
        <v>89</v>
      </c>
      <c r="AY146" s="14" t="s">
        <v>126</v>
      </c>
      <c r="BE146" s="228">
        <f>IF(O146="základní",K146,0)</f>
        <v>0</v>
      </c>
      <c r="BF146" s="228">
        <f>IF(O146="snížená",K146,0)</f>
        <v>0</v>
      </c>
      <c r="BG146" s="228">
        <f>IF(O146="zákl. přenesená",K146,0)</f>
        <v>0</v>
      </c>
      <c r="BH146" s="228">
        <f>IF(O146="sníž. přenesená",K146,0)</f>
        <v>0</v>
      </c>
      <c r="BI146" s="228">
        <f>IF(O146="nulová",K146,0)</f>
        <v>0</v>
      </c>
      <c r="BJ146" s="14" t="s">
        <v>87</v>
      </c>
      <c r="BK146" s="228">
        <f>ROUND(P146*H146,15)</f>
        <v>0</v>
      </c>
      <c r="BL146" s="14" t="s">
        <v>134</v>
      </c>
      <c r="BM146" s="227" t="s">
        <v>185</v>
      </c>
    </row>
    <row r="147" s="2" customFormat="1">
      <c r="A147" s="35"/>
      <c r="B147" s="36"/>
      <c r="C147" s="37"/>
      <c r="D147" s="229" t="s">
        <v>136</v>
      </c>
      <c r="E147" s="37"/>
      <c r="F147" s="230" t="s">
        <v>186</v>
      </c>
      <c r="G147" s="37"/>
      <c r="H147" s="37"/>
      <c r="I147" s="231"/>
      <c r="J147" s="231"/>
      <c r="K147" s="37"/>
      <c r="L147" s="37"/>
      <c r="M147" s="41"/>
      <c r="N147" s="232"/>
      <c r="O147" s="233"/>
      <c r="P147" s="88"/>
      <c r="Q147" s="88"/>
      <c r="R147" s="88"/>
      <c r="S147" s="88"/>
      <c r="T147" s="88"/>
      <c r="U147" s="88"/>
      <c r="V147" s="88"/>
      <c r="W147" s="88"/>
      <c r="X147" s="89"/>
      <c r="Y147" s="35"/>
      <c r="Z147" s="35"/>
      <c r="AA147" s="35"/>
      <c r="AB147" s="35"/>
      <c r="AC147" s="35"/>
      <c r="AD147" s="35"/>
      <c r="AE147" s="35"/>
      <c r="AT147" s="14" t="s">
        <v>136</v>
      </c>
      <c r="AU147" s="14" t="s">
        <v>89</v>
      </c>
    </row>
    <row r="148" s="12" customFormat="1" ht="22.8" customHeight="1">
      <c r="A148" s="12"/>
      <c r="B148" s="197"/>
      <c r="C148" s="198"/>
      <c r="D148" s="199" t="s">
        <v>79</v>
      </c>
      <c r="E148" s="212" t="s">
        <v>144</v>
      </c>
      <c r="F148" s="212" t="s">
        <v>187</v>
      </c>
      <c r="G148" s="198"/>
      <c r="H148" s="198"/>
      <c r="I148" s="201"/>
      <c r="J148" s="201"/>
      <c r="K148" s="213">
        <f>BK148</f>
        <v>0</v>
      </c>
      <c r="L148" s="198"/>
      <c r="M148" s="203"/>
      <c r="N148" s="204"/>
      <c r="O148" s="205"/>
      <c r="P148" s="205"/>
      <c r="Q148" s="206">
        <f>SUM(Q149:Q158)</f>
        <v>0</v>
      </c>
      <c r="R148" s="206">
        <f>SUM(R149:R158)</f>
        <v>0</v>
      </c>
      <c r="S148" s="205"/>
      <c r="T148" s="207">
        <f>SUM(T149:T158)</f>
        <v>0</v>
      </c>
      <c r="U148" s="205"/>
      <c r="V148" s="207">
        <f>SUM(V149:V158)</f>
        <v>0</v>
      </c>
      <c r="W148" s="205"/>
      <c r="X148" s="208">
        <f>SUM(X149:X158)</f>
        <v>0</v>
      </c>
      <c r="Y148" s="12"/>
      <c r="Z148" s="12"/>
      <c r="AA148" s="12"/>
      <c r="AB148" s="12"/>
      <c r="AC148" s="12"/>
      <c r="AD148" s="12"/>
      <c r="AE148" s="12"/>
      <c r="AR148" s="209" t="s">
        <v>87</v>
      </c>
      <c r="AT148" s="210" t="s">
        <v>79</v>
      </c>
      <c r="AU148" s="210" t="s">
        <v>87</v>
      </c>
      <c r="AY148" s="209" t="s">
        <v>126</v>
      </c>
      <c r="BK148" s="211">
        <f>SUM(BK149:BK158)</f>
        <v>0</v>
      </c>
    </row>
    <row r="149" s="2" customFormat="1">
      <c r="A149" s="35"/>
      <c r="B149" s="36"/>
      <c r="C149" s="234" t="s">
        <v>188</v>
      </c>
      <c r="D149" s="234" t="s">
        <v>137</v>
      </c>
      <c r="E149" s="235" t="s">
        <v>189</v>
      </c>
      <c r="F149" s="236" t="s">
        <v>190</v>
      </c>
      <c r="G149" s="237" t="s">
        <v>191</v>
      </c>
      <c r="H149" s="238">
        <v>33.049999999999997</v>
      </c>
      <c r="I149" s="239"/>
      <c r="J149" s="239"/>
      <c r="K149" s="238">
        <f>ROUND(P149*H149,15)</f>
        <v>0</v>
      </c>
      <c r="L149" s="236" t="s">
        <v>140</v>
      </c>
      <c r="M149" s="41"/>
      <c r="N149" s="240" t="s">
        <v>1</v>
      </c>
      <c r="O149" s="223" t="s">
        <v>43</v>
      </c>
      <c r="P149" s="224">
        <f>I149+J149</f>
        <v>0</v>
      </c>
      <c r="Q149" s="224">
        <f>ROUND(I149*H149,15)</f>
        <v>0</v>
      </c>
      <c r="R149" s="224">
        <f>ROUND(J149*H149,15)</f>
        <v>0</v>
      </c>
      <c r="S149" s="88"/>
      <c r="T149" s="225">
        <f>S149*H149</f>
        <v>0</v>
      </c>
      <c r="U149" s="225">
        <v>0</v>
      </c>
      <c r="V149" s="225">
        <f>U149*H149</f>
        <v>0</v>
      </c>
      <c r="W149" s="225">
        <v>0</v>
      </c>
      <c r="X149" s="226">
        <f>W149*H149</f>
        <v>0</v>
      </c>
      <c r="Y149" s="35"/>
      <c r="Z149" s="35"/>
      <c r="AA149" s="35"/>
      <c r="AB149" s="35"/>
      <c r="AC149" s="35"/>
      <c r="AD149" s="35"/>
      <c r="AE149" s="35"/>
      <c r="AR149" s="227" t="s">
        <v>134</v>
      </c>
      <c r="AT149" s="227" t="s">
        <v>137</v>
      </c>
      <c r="AU149" s="227" t="s">
        <v>89</v>
      </c>
      <c r="AY149" s="14" t="s">
        <v>126</v>
      </c>
      <c r="BE149" s="228">
        <f>IF(O149="základní",K149,0)</f>
        <v>0</v>
      </c>
      <c r="BF149" s="228">
        <f>IF(O149="snížená",K149,0)</f>
        <v>0</v>
      </c>
      <c r="BG149" s="228">
        <f>IF(O149="zákl. přenesená",K149,0)</f>
        <v>0</v>
      </c>
      <c r="BH149" s="228">
        <f>IF(O149="sníž. přenesená",K149,0)</f>
        <v>0</v>
      </c>
      <c r="BI149" s="228">
        <f>IF(O149="nulová",K149,0)</f>
        <v>0</v>
      </c>
      <c r="BJ149" s="14" t="s">
        <v>87</v>
      </c>
      <c r="BK149" s="228">
        <f>ROUND(P149*H149,15)</f>
        <v>0</v>
      </c>
      <c r="BL149" s="14" t="s">
        <v>134</v>
      </c>
      <c r="BM149" s="227" t="s">
        <v>192</v>
      </c>
    </row>
    <row r="150" s="2" customFormat="1">
      <c r="A150" s="35"/>
      <c r="B150" s="36"/>
      <c r="C150" s="37"/>
      <c r="D150" s="229" t="s">
        <v>136</v>
      </c>
      <c r="E150" s="37"/>
      <c r="F150" s="230" t="s">
        <v>193</v>
      </c>
      <c r="G150" s="37"/>
      <c r="H150" s="37"/>
      <c r="I150" s="231"/>
      <c r="J150" s="231"/>
      <c r="K150" s="37"/>
      <c r="L150" s="37"/>
      <c r="M150" s="41"/>
      <c r="N150" s="232"/>
      <c r="O150" s="233"/>
      <c r="P150" s="88"/>
      <c r="Q150" s="88"/>
      <c r="R150" s="88"/>
      <c r="S150" s="88"/>
      <c r="T150" s="88"/>
      <c r="U150" s="88"/>
      <c r="V150" s="88"/>
      <c r="W150" s="88"/>
      <c r="X150" s="89"/>
      <c r="Y150" s="35"/>
      <c r="Z150" s="35"/>
      <c r="AA150" s="35"/>
      <c r="AB150" s="35"/>
      <c r="AC150" s="35"/>
      <c r="AD150" s="35"/>
      <c r="AE150" s="35"/>
      <c r="AT150" s="14" t="s">
        <v>136</v>
      </c>
      <c r="AU150" s="14" t="s">
        <v>89</v>
      </c>
    </row>
    <row r="151" s="2" customFormat="1" ht="33" customHeight="1">
      <c r="A151" s="35"/>
      <c r="B151" s="36"/>
      <c r="C151" s="234" t="s">
        <v>194</v>
      </c>
      <c r="D151" s="234" t="s">
        <v>137</v>
      </c>
      <c r="E151" s="235" t="s">
        <v>195</v>
      </c>
      <c r="F151" s="236" t="s">
        <v>196</v>
      </c>
      <c r="G151" s="237" t="s">
        <v>191</v>
      </c>
      <c r="H151" s="238">
        <v>33.049999999999997</v>
      </c>
      <c r="I151" s="239"/>
      <c r="J151" s="239"/>
      <c r="K151" s="238">
        <f>ROUND(P151*H151,15)</f>
        <v>0</v>
      </c>
      <c r="L151" s="236" t="s">
        <v>140</v>
      </c>
      <c r="M151" s="41"/>
      <c r="N151" s="240" t="s">
        <v>1</v>
      </c>
      <c r="O151" s="223" t="s">
        <v>43</v>
      </c>
      <c r="P151" s="224">
        <f>I151+J151</f>
        <v>0</v>
      </c>
      <c r="Q151" s="224">
        <f>ROUND(I151*H151,15)</f>
        <v>0</v>
      </c>
      <c r="R151" s="224">
        <f>ROUND(J151*H151,15)</f>
        <v>0</v>
      </c>
      <c r="S151" s="88"/>
      <c r="T151" s="225">
        <f>S151*H151</f>
        <v>0</v>
      </c>
      <c r="U151" s="225">
        <v>0</v>
      </c>
      <c r="V151" s="225">
        <f>U151*H151</f>
        <v>0</v>
      </c>
      <c r="W151" s="225">
        <v>0</v>
      </c>
      <c r="X151" s="226">
        <f>W151*H151</f>
        <v>0</v>
      </c>
      <c r="Y151" s="35"/>
      <c r="Z151" s="35"/>
      <c r="AA151" s="35"/>
      <c r="AB151" s="35"/>
      <c r="AC151" s="35"/>
      <c r="AD151" s="35"/>
      <c r="AE151" s="35"/>
      <c r="AR151" s="227" t="s">
        <v>141</v>
      </c>
      <c r="AT151" s="227" t="s">
        <v>137</v>
      </c>
      <c r="AU151" s="227" t="s">
        <v>89</v>
      </c>
      <c r="AY151" s="14" t="s">
        <v>126</v>
      </c>
      <c r="BE151" s="228">
        <f>IF(O151="základní",K151,0)</f>
        <v>0</v>
      </c>
      <c r="BF151" s="228">
        <f>IF(O151="snížená",K151,0)</f>
        <v>0</v>
      </c>
      <c r="BG151" s="228">
        <f>IF(O151="zákl. přenesená",K151,0)</f>
        <v>0</v>
      </c>
      <c r="BH151" s="228">
        <f>IF(O151="sníž. přenesená",K151,0)</f>
        <v>0</v>
      </c>
      <c r="BI151" s="228">
        <f>IF(O151="nulová",K151,0)</f>
        <v>0</v>
      </c>
      <c r="BJ151" s="14" t="s">
        <v>87</v>
      </c>
      <c r="BK151" s="228">
        <f>ROUND(P151*H151,15)</f>
        <v>0</v>
      </c>
      <c r="BL151" s="14" t="s">
        <v>141</v>
      </c>
      <c r="BM151" s="227" t="s">
        <v>197</v>
      </c>
    </row>
    <row r="152" s="2" customFormat="1">
      <c r="A152" s="35"/>
      <c r="B152" s="36"/>
      <c r="C152" s="37"/>
      <c r="D152" s="229" t="s">
        <v>136</v>
      </c>
      <c r="E152" s="37"/>
      <c r="F152" s="230" t="s">
        <v>198</v>
      </c>
      <c r="G152" s="37"/>
      <c r="H152" s="37"/>
      <c r="I152" s="231"/>
      <c r="J152" s="231"/>
      <c r="K152" s="37"/>
      <c r="L152" s="37"/>
      <c r="M152" s="41"/>
      <c r="N152" s="232"/>
      <c r="O152" s="233"/>
      <c r="P152" s="88"/>
      <c r="Q152" s="88"/>
      <c r="R152" s="88"/>
      <c r="S152" s="88"/>
      <c r="T152" s="88"/>
      <c r="U152" s="88"/>
      <c r="V152" s="88"/>
      <c r="W152" s="88"/>
      <c r="X152" s="89"/>
      <c r="Y152" s="35"/>
      <c r="Z152" s="35"/>
      <c r="AA152" s="35"/>
      <c r="AB152" s="35"/>
      <c r="AC152" s="35"/>
      <c r="AD152" s="35"/>
      <c r="AE152" s="35"/>
      <c r="AT152" s="14" t="s">
        <v>136</v>
      </c>
      <c r="AU152" s="14" t="s">
        <v>89</v>
      </c>
    </row>
    <row r="153" s="2" customFormat="1">
      <c r="A153" s="35"/>
      <c r="B153" s="36"/>
      <c r="C153" s="37"/>
      <c r="D153" s="229" t="s">
        <v>199</v>
      </c>
      <c r="E153" s="37"/>
      <c r="F153" s="241" t="s">
        <v>200</v>
      </c>
      <c r="G153" s="37"/>
      <c r="H153" s="37"/>
      <c r="I153" s="231"/>
      <c r="J153" s="231"/>
      <c r="K153" s="37"/>
      <c r="L153" s="37"/>
      <c r="M153" s="41"/>
      <c r="N153" s="232"/>
      <c r="O153" s="233"/>
      <c r="P153" s="88"/>
      <c r="Q153" s="88"/>
      <c r="R153" s="88"/>
      <c r="S153" s="88"/>
      <c r="T153" s="88"/>
      <c r="U153" s="88"/>
      <c r="V153" s="88"/>
      <c r="W153" s="88"/>
      <c r="X153" s="89"/>
      <c r="Y153" s="35"/>
      <c r="Z153" s="35"/>
      <c r="AA153" s="35"/>
      <c r="AB153" s="35"/>
      <c r="AC153" s="35"/>
      <c r="AD153" s="35"/>
      <c r="AE153" s="35"/>
      <c r="AT153" s="14" t="s">
        <v>199</v>
      </c>
      <c r="AU153" s="14" t="s">
        <v>89</v>
      </c>
    </row>
    <row r="154" s="2" customFormat="1">
      <c r="A154" s="35"/>
      <c r="B154" s="36"/>
      <c r="C154" s="234" t="s">
        <v>9</v>
      </c>
      <c r="D154" s="234" t="s">
        <v>137</v>
      </c>
      <c r="E154" s="235" t="s">
        <v>201</v>
      </c>
      <c r="F154" s="236" t="s">
        <v>202</v>
      </c>
      <c r="G154" s="237" t="s">
        <v>191</v>
      </c>
      <c r="H154" s="238">
        <v>33.049999999999997</v>
      </c>
      <c r="I154" s="239"/>
      <c r="J154" s="239"/>
      <c r="K154" s="238">
        <f>ROUND(P154*H154,15)</f>
        <v>0</v>
      </c>
      <c r="L154" s="236" t="s">
        <v>140</v>
      </c>
      <c r="M154" s="41"/>
      <c r="N154" s="240" t="s">
        <v>1</v>
      </c>
      <c r="O154" s="223" t="s">
        <v>43</v>
      </c>
      <c r="P154" s="224">
        <f>I154+J154</f>
        <v>0</v>
      </c>
      <c r="Q154" s="224">
        <f>ROUND(I154*H154,15)</f>
        <v>0</v>
      </c>
      <c r="R154" s="224">
        <f>ROUND(J154*H154,15)</f>
        <v>0</v>
      </c>
      <c r="S154" s="88"/>
      <c r="T154" s="225">
        <f>S154*H154</f>
        <v>0</v>
      </c>
      <c r="U154" s="225">
        <v>0</v>
      </c>
      <c r="V154" s="225">
        <f>U154*H154</f>
        <v>0</v>
      </c>
      <c r="W154" s="225">
        <v>0</v>
      </c>
      <c r="X154" s="226">
        <f>W154*H154</f>
        <v>0</v>
      </c>
      <c r="Y154" s="35"/>
      <c r="Z154" s="35"/>
      <c r="AA154" s="35"/>
      <c r="AB154" s="35"/>
      <c r="AC154" s="35"/>
      <c r="AD154" s="35"/>
      <c r="AE154" s="35"/>
      <c r="AR154" s="227" t="s">
        <v>134</v>
      </c>
      <c r="AT154" s="227" t="s">
        <v>137</v>
      </c>
      <c r="AU154" s="227" t="s">
        <v>89</v>
      </c>
      <c r="AY154" s="14" t="s">
        <v>126</v>
      </c>
      <c r="BE154" s="228">
        <f>IF(O154="základní",K154,0)</f>
        <v>0</v>
      </c>
      <c r="BF154" s="228">
        <f>IF(O154="snížená",K154,0)</f>
        <v>0</v>
      </c>
      <c r="BG154" s="228">
        <f>IF(O154="zákl. přenesená",K154,0)</f>
        <v>0</v>
      </c>
      <c r="BH154" s="228">
        <f>IF(O154="sníž. přenesená",K154,0)</f>
        <v>0</v>
      </c>
      <c r="BI154" s="228">
        <f>IF(O154="nulová",K154,0)</f>
        <v>0</v>
      </c>
      <c r="BJ154" s="14" t="s">
        <v>87</v>
      </c>
      <c r="BK154" s="228">
        <f>ROUND(P154*H154,15)</f>
        <v>0</v>
      </c>
      <c r="BL154" s="14" t="s">
        <v>134</v>
      </c>
      <c r="BM154" s="227" t="s">
        <v>203</v>
      </c>
    </row>
    <row r="155" s="2" customFormat="1">
      <c r="A155" s="35"/>
      <c r="B155" s="36"/>
      <c r="C155" s="37"/>
      <c r="D155" s="229" t="s">
        <v>136</v>
      </c>
      <c r="E155" s="37"/>
      <c r="F155" s="230" t="s">
        <v>204</v>
      </c>
      <c r="G155" s="37"/>
      <c r="H155" s="37"/>
      <c r="I155" s="231"/>
      <c r="J155" s="231"/>
      <c r="K155" s="37"/>
      <c r="L155" s="37"/>
      <c r="M155" s="41"/>
      <c r="N155" s="232"/>
      <c r="O155" s="233"/>
      <c r="P155" s="88"/>
      <c r="Q155" s="88"/>
      <c r="R155" s="88"/>
      <c r="S155" s="88"/>
      <c r="T155" s="88"/>
      <c r="U155" s="88"/>
      <c r="V155" s="88"/>
      <c r="W155" s="88"/>
      <c r="X155" s="89"/>
      <c r="Y155" s="35"/>
      <c r="Z155" s="35"/>
      <c r="AA155" s="35"/>
      <c r="AB155" s="35"/>
      <c r="AC155" s="35"/>
      <c r="AD155" s="35"/>
      <c r="AE155" s="35"/>
      <c r="AT155" s="14" t="s">
        <v>136</v>
      </c>
      <c r="AU155" s="14" t="s">
        <v>89</v>
      </c>
    </row>
    <row r="156" s="2" customFormat="1" ht="33" customHeight="1">
      <c r="A156" s="35"/>
      <c r="B156" s="36"/>
      <c r="C156" s="234" t="s">
        <v>205</v>
      </c>
      <c r="D156" s="234" t="s">
        <v>137</v>
      </c>
      <c r="E156" s="235" t="s">
        <v>206</v>
      </c>
      <c r="F156" s="236" t="s">
        <v>207</v>
      </c>
      <c r="G156" s="237" t="s">
        <v>208</v>
      </c>
      <c r="H156" s="239"/>
      <c r="I156" s="239"/>
      <c r="J156" s="239"/>
      <c r="K156" s="238">
        <f>ROUND(P156*H156,15)</f>
        <v>0</v>
      </c>
      <c r="L156" s="236" t="s">
        <v>140</v>
      </c>
      <c r="M156" s="41"/>
      <c r="N156" s="240" t="s">
        <v>1</v>
      </c>
      <c r="O156" s="223" t="s">
        <v>43</v>
      </c>
      <c r="P156" s="224">
        <f>I156+J156</f>
        <v>0</v>
      </c>
      <c r="Q156" s="224">
        <f>ROUND(I156*H156,15)</f>
        <v>0</v>
      </c>
      <c r="R156" s="224">
        <f>ROUND(J156*H156,15)</f>
        <v>0</v>
      </c>
      <c r="S156" s="88"/>
      <c r="T156" s="225">
        <f>S156*H156</f>
        <v>0</v>
      </c>
      <c r="U156" s="225">
        <v>0</v>
      </c>
      <c r="V156" s="225">
        <f>U156*H156</f>
        <v>0</v>
      </c>
      <c r="W156" s="225">
        <v>0</v>
      </c>
      <c r="X156" s="226">
        <f>W156*H156</f>
        <v>0</v>
      </c>
      <c r="Y156" s="35"/>
      <c r="Z156" s="35"/>
      <c r="AA156" s="35"/>
      <c r="AB156" s="35"/>
      <c r="AC156" s="35"/>
      <c r="AD156" s="35"/>
      <c r="AE156" s="35"/>
      <c r="AR156" s="227" t="s">
        <v>134</v>
      </c>
      <c r="AT156" s="227" t="s">
        <v>137</v>
      </c>
      <c r="AU156" s="227" t="s">
        <v>89</v>
      </c>
      <c r="AY156" s="14" t="s">
        <v>126</v>
      </c>
      <c r="BE156" s="228">
        <f>IF(O156="základní",K156,0)</f>
        <v>0</v>
      </c>
      <c r="BF156" s="228">
        <f>IF(O156="snížená",K156,0)</f>
        <v>0</v>
      </c>
      <c r="BG156" s="228">
        <f>IF(O156="zákl. přenesená",K156,0)</f>
        <v>0</v>
      </c>
      <c r="BH156" s="228">
        <f>IF(O156="sníž. přenesená",K156,0)</f>
        <v>0</v>
      </c>
      <c r="BI156" s="228">
        <f>IF(O156="nulová",K156,0)</f>
        <v>0</v>
      </c>
      <c r="BJ156" s="14" t="s">
        <v>87</v>
      </c>
      <c r="BK156" s="228">
        <f>ROUND(P156*H156,15)</f>
        <v>0</v>
      </c>
      <c r="BL156" s="14" t="s">
        <v>134</v>
      </c>
      <c r="BM156" s="227" t="s">
        <v>209</v>
      </c>
    </row>
    <row r="157" s="2" customFormat="1">
      <c r="A157" s="35"/>
      <c r="B157" s="36"/>
      <c r="C157" s="37"/>
      <c r="D157" s="229" t="s">
        <v>136</v>
      </c>
      <c r="E157" s="37"/>
      <c r="F157" s="230" t="s">
        <v>210</v>
      </c>
      <c r="G157" s="37"/>
      <c r="H157" s="37"/>
      <c r="I157" s="231"/>
      <c r="J157" s="231"/>
      <c r="K157" s="37"/>
      <c r="L157" s="37"/>
      <c r="M157" s="41"/>
      <c r="N157" s="232"/>
      <c r="O157" s="233"/>
      <c r="P157" s="88"/>
      <c r="Q157" s="88"/>
      <c r="R157" s="88"/>
      <c r="S157" s="88"/>
      <c r="T157" s="88"/>
      <c r="U157" s="88"/>
      <c r="V157" s="88"/>
      <c r="W157" s="88"/>
      <c r="X157" s="89"/>
      <c r="Y157" s="35"/>
      <c r="Z157" s="35"/>
      <c r="AA157" s="35"/>
      <c r="AB157" s="35"/>
      <c r="AC157" s="35"/>
      <c r="AD157" s="35"/>
      <c r="AE157" s="35"/>
      <c r="AT157" s="14" t="s">
        <v>136</v>
      </c>
      <c r="AU157" s="14" t="s">
        <v>89</v>
      </c>
    </row>
    <row r="158" s="2" customFormat="1">
      <c r="A158" s="35"/>
      <c r="B158" s="36"/>
      <c r="C158" s="37"/>
      <c r="D158" s="229" t="s">
        <v>199</v>
      </c>
      <c r="E158" s="37"/>
      <c r="F158" s="241" t="s">
        <v>211</v>
      </c>
      <c r="G158" s="37"/>
      <c r="H158" s="37"/>
      <c r="I158" s="231"/>
      <c r="J158" s="231"/>
      <c r="K158" s="37"/>
      <c r="L158" s="37"/>
      <c r="M158" s="41"/>
      <c r="N158" s="242"/>
      <c r="O158" s="243"/>
      <c r="P158" s="244"/>
      <c r="Q158" s="244"/>
      <c r="R158" s="244"/>
      <c r="S158" s="244"/>
      <c r="T158" s="244"/>
      <c r="U158" s="244"/>
      <c r="V158" s="244"/>
      <c r="W158" s="244"/>
      <c r="X158" s="245"/>
      <c r="Y158" s="35"/>
      <c r="Z158" s="35"/>
      <c r="AA158" s="35"/>
      <c r="AB158" s="35"/>
      <c r="AC158" s="35"/>
      <c r="AD158" s="35"/>
      <c r="AE158" s="35"/>
      <c r="AT158" s="14" t="s">
        <v>199</v>
      </c>
      <c r="AU158" s="14" t="s">
        <v>89</v>
      </c>
    </row>
    <row r="159" s="2" customFormat="1" ht="6.96" customHeight="1">
      <c r="A159" s="35"/>
      <c r="B159" s="63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41"/>
      <c r="N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uqpq3IvGA18hYOzYdKFixHT9+F2LIHVz9Il25NIt2lDu2nQa4lFSOsZycCne0O4ctl9pJZ+0XLVMw0nQChgEMw==" hashValue="yKzQdJR5u0ffs/5w9nF9JVy1EUgqKTYYVvNMxNi8gLoYy6uBb1C7MrXqUdof1JefjiUueE57UEoW9iUcBWS4/w==" algorithmName="SHA-512" password="CC35"/>
  <autoFilter ref="C119:L15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Kotrle Pavel, Bc.</dc:creator>
  <cp:lastModifiedBy>Kotrle Pavel, Bc.</cp:lastModifiedBy>
  <dcterms:created xsi:type="dcterms:W3CDTF">2023-04-05T04:23:15Z</dcterms:created>
  <dcterms:modified xsi:type="dcterms:W3CDTF">2023-04-05T04:23:18Z</dcterms:modified>
</cp:coreProperties>
</file>