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03" sheetId="2" r:id="rId2"/>
    <sheet name="SO 101" sheetId="3" r:id="rId3"/>
    <sheet name="SO 102" sheetId="4" r:id="rId4"/>
    <sheet name="SO 98-98" sheetId="5" r:id="rId5"/>
  </sheets>
  <definedNames/>
  <calcPr/>
  <webPublishing/>
</workbook>
</file>

<file path=xl/sharedStrings.xml><?xml version="1.0" encoding="utf-8"?>
<sst xmlns="http://schemas.openxmlformats.org/spreadsheetml/2006/main" count="1958" uniqueCount="541">
  <si>
    <t>Aspe</t>
  </si>
  <si>
    <t>Rekapitulace ceny</t>
  </si>
  <si>
    <t>S632000078-zm01</t>
  </si>
  <si>
    <t>Rekonstrukce Bečovského tunelu na trati Mariánské Lázně - Karlovy Vary dol. n.</t>
  </si>
  <si>
    <t>ZŘ</t>
  </si>
  <si>
    <t>20230503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</si>
  <si>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</si>
  <si>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</si>
  <si>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</si>
  <si>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</si>
  <si>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</si>
  <si>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</si>
  <si>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</si>
  <si>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</si>
  <si>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</si>
  <si>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</t>
  </si>
  <si>
    <t xml:space="preserve">  SO 103</t>
  </si>
  <si>
    <t>Železniční svršek - úprava GPK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</si>
  <si>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</si>
  <si>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</si>
  <si>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</si>
  <si>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</si>
  <si>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</si>
  <si>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</si>
  <si>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</si>
  <si>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</si>
  <si>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</si>
  <si>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</si>
  <si>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</si>
  <si>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</si>
  <si>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</si>
  <si>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</si>
  <si>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</si>
  <si>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</si>
  <si>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</si>
  <si>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</si>
  <si>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</si>
  <si>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</si>
  <si>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</si>
  <si>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</si>
  <si>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</si>
  <si>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</si>
  <si>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</si>
  <si>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</si>
  <si>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</si>
  <si>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103</t>
  </si>
  <si>
    <t>SD</t>
  </si>
  <si>
    <t>0</t>
  </si>
  <si>
    <t>Všeobecné konstrukce a práce</t>
  </si>
  <si>
    <t>P</t>
  </si>
  <si>
    <t>26</t>
  </si>
  <si>
    <t>R1</t>
  </si>
  <si>
    <t/>
  </si>
  <si>
    <t>Zaměření prostorové polohy koleje</t>
  </si>
  <si>
    <t>M</t>
  </si>
  <si>
    <t>[bez vazby na CS]</t>
  </si>
  <si>
    <t>PP</t>
  </si>
  <si>
    <t>VV</t>
  </si>
  <si>
    <t>TS</t>
  </si>
  <si>
    <t>zaměření PPK koleje po provedené úpravě koleje v tunelu</t>
  </si>
  <si>
    <t>27</t>
  </si>
  <si>
    <t>R2</t>
  </si>
  <si>
    <t>Zaměření tunelových pasů a vyhodnocení průjezdného profilu</t>
  </si>
  <si>
    <t>KPL</t>
  </si>
  <si>
    <t>po sanaci tunelového ostění bude provedeno zaměření tunelových pasů 3D scannerem a zaměření bude porovnáno s průjezdným profilem dle ČSN 737508, obrys vozidel Z-GCZ3 pro projektovanou polohou koleje tak, aby bylo prokázáno, že nedochází ke kolizi průjezdného profilu s tunelovým ostěním.</t>
  </si>
  <si>
    <t>1</t>
  </si>
  <si>
    <t>Zemní práce</t>
  </si>
  <si>
    <t>122938</t>
  </si>
  <si>
    <t>ODKOPÁVKY A PROKOPÁVKY OBECNÉ TŘ. III, ODVOZ DO 20KM</t>
  </si>
  <si>
    <t>M3</t>
  </si>
  <si>
    <t>2022_OTSKP</t>
  </si>
  <si>
    <t>prohloubení pláně 
276*4,3*0,25=296.700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</si>
  <si>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</si>
  <si>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132938</t>
  </si>
  <si>
    <t>HLOUBENÍ RÝH ŠÍŘ DO 2M PAŽ I NEPAŽ TŘ. III,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</si>
  <si>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  
drenážní rýhy</t>
  </si>
  <si>
    <t>17481</t>
  </si>
  <si>
    <t>ZÁSYP JAM A RÝH Z NAKUPOVANÝCH MATERIÁLŮ</t>
  </si>
  <si>
    <t>položka zahrnuje:  
- kompletní provedení zemní konstrukce včetně nákupu a dopravy materiálu dle zadávací dokumentace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  
výplň drenážní rýhy</t>
  </si>
  <si>
    <t>4</t>
  </si>
  <si>
    <t>18120</t>
  </si>
  <si>
    <t>ÚPRAVA PLÁNĚ SE ZHUTNĚNÍM V HORNINĚ TŘ. II</t>
  </si>
  <si>
    <t>M2</t>
  </si>
  <si>
    <t>276*4.3=1 186,800 [A]</t>
  </si>
  <si>
    <t>položka zahrnuje úpravu pláně včetně vyrovnání výškových rozdílů. Míru zhutnění určuje projekt.</t>
  </si>
  <si>
    <t>Zakládání</t>
  </si>
  <si>
    <t>5</t>
  </si>
  <si>
    <t>21197</t>
  </si>
  <si>
    <t>OPLÁŠTĚNÍ ODVODŇOVACÍCH ŽEBER Z GEOTEXTILIE</t>
  </si>
  <si>
    <t>položka zahrnuje dodávku předepsané geotextilie, mimostaveništní a vnitrostaveništní dopravu a její uložení včetně potřebných přesahů (nezapočítávají se do výměry)</t>
  </si>
  <si>
    <t>Komunikace pozemní</t>
  </si>
  <si>
    <t>6</t>
  </si>
  <si>
    <t>512570</t>
  </si>
  <si>
    <t>KOLEJOVÉ LOŽE - ZŘÍZENÍ Z KAMENIVA HRUBÉHO UŽITÉHO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</si>
  <si>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</si>
  <si>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7</t>
  </si>
  <si>
    <t>513550</t>
  </si>
  <si>
    <t>KOLEJOVÉ LOŽE - DOPLNĚNÍ Z KAMENIVA HRUBÉHO DRCENÉHO (ŠTĚRK)</t>
  </si>
  <si>
    <t>8</t>
  </si>
  <si>
    <t>514000</t>
  </si>
  <si>
    <t>KOLEJOVÉ LOŽE - PROČIŠTĚNÍ</t>
  </si>
  <si>
    <t>1. Položka obsahuje:  
 – veškeré práce a materiál obsažený v názvu položky  
2. Položka neobsahuje:  
 – případné doplnění lože, vykazuje se položkami 5135x0  
 – poplatek za likvidaci odpadů (nacení se dle SSD 0)  
3. Způsob měření:  
Měří se metr krychlový kolejového lože ve stavu před pročištěním, tj. před odečtením odpadního materiálu.</t>
  </si>
  <si>
    <t>9</t>
  </si>
  <si>
    <t>515000</t>
  </si>
  <si>
    <t>KOLEJOVÉ LOŽE - ZPEVNĚNÍ PRYSKYŘICÍ</t>
  </si>
  <si>
    <t>střední prolití 13m2  
13*0.55*2=14,300 [A]  
slabé prolití 12m2  
12*0.55=6,600 [B]  
Celkem: A+B=20,900 [C]</t>
  </si>
  <si>
    <t>1. Položka obsahuje:  
 – veškeré práce a materiál obsažený v názvu položky  
2. Položka neobsahuje:  
 X  
3. Způsob měření:  
Měrnou jednotkou je m3 prolévaného kolejového lože.</t>
  </si>
  <si>
    <t>10</t>
  </si>
  <si>
    <t>52BAE2</t>
  </si>
  <si>
    <t>KOLEJ 49 E1 REGENEROVANÁ DLOUHÉ PASY, "K", BEZSTYKOVÁ, OCELOVÝ Y, UP. PRUŽNÉ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</si>
  <si>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</si>
  <si>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11</t>
  </si>
  <si>
    <t>542141</t>
  </si>
  <si>
    <t>SMĚROVÉ A VÝŠKOVÉ VYROVNÁNÍ KOLEJE NA PRAŽCÍCH OCELOVÝCH Y DO 0,05 M</t>
  </si>
  <si>
    <t>3x pojezd ASP během montáže nové koleje  
828=828,000 [A]  
jeden pojezd ASP v úseku SVÚ  
50+84=134,000 [B]  
Celkem: A+B=962,000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</si>
  <si>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</si>
  <si>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12</t>
  </si>
  <si>
    <t>545121</t>
  </si>
  <si>
    <t>SVAR KOLEJNIC (STEJNÉHO TVARU) 49 E1, T JEDNOTLIVĚ</t>
  </si>
  <si>
    <t>KUS</t>
  </si>
  <si>
    <t>Jednotlivým svarem se rozumí svar, který splňuje některé z následujících kriterií:  
– počet svarů v jednom objektu je menší než 20 ks  
– při vevařování lepených izolovaných styků a dilatačních zařízení do kolejí  
–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</si>
  <si>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13</t>
  </si>
  <si>
    <t>549420</t>
  </si>
  <si>
    <t>POJISTNÉ ÚHELNÍKY V KOLEJÍCH NA MOSTECH</t>
  </si>
  <si>
    <t>2*30=60,000 [A]</t>
  </si>
  <si>
    <t>1. Položka obsahuje:  
 – úpravu plochy mezi kolejnicemi včetně případných zásahů do stávajících konstrukcí  
 – dodávku a montáž pojistných úhelníků  
 – ochranný nátěr  
 – příplatky za ztížené podmínky při práci v koleji, např. překážky po stranách koleje, práci v tunelu apod.  
2. Položka neobsahuje:  
 X  
3. Způsob měření:  
Měří se metr délkový.</t>
  </si>
  <si>
    <t>14</t>
  </si>
  <si>
    <t>56332</t>
  </si>
  <si>
    <t>VOZOVKOVÉ VRSTVY ZE ŠTĚRKODRTI TL. DO 100MM</t>
  </si>
  <si>
    <t>- dodání kameniva předepsané kvality a zrnitosti  
- rozprostření a zhutnění vrstvy v předepsané tloušťce  
- zřízení vrstvy bez rozlišení šířky, pokládání vrstvy po etapách  
- nezahrnuje postřiky, nátěry  
zřízení drážních stezek</t>
  </si>
  <si>
    <t>Trubní vedení</t>
  </si>
  <si>
    <t>15</t>
  </si>
  <si>
    <t>87445</t>
  </si>
  <si>
    <t>POTRUBÍ Z TRUB PLASTOVÝCH ODPADNÍCH DN DO 300MM</t>
  </si>
  <si>
    <t>položky pro zhotovení potrubí platí bez ohledu na sklon  
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</si>
  <si>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Ostatní konstrukce a práce, bourání</t>
  </si>
  <si>
    <t>16</t>
  </si>
  <si>
    <t>919157</t>
  </si>
  <si>
    <t>ŘEZÁNÍ OCELOVÝCH PROFILŮ PRŮŘEZU DO 20000MM2</t>
  </si>
  <si>
    <t>položka zahrnuje řezání ocelových profilů bez ohledu na tvar a způsob provedení. Nezahrnuje řezání kolejnic, to se vykáže v SD 54.  
řezání koleje</t>
  </si>
  <si>
    <t>17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</si>
  <si>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</si>
  <si>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</si>
  <si>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</si>
  <si>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18</t>
  </si>
  <si>
    <t>965021</t>
  </si>
  <si>
    <t>ODSTRANĚNÍ KOLEJOVÉHO LOŽE A DRÁŽNÍCH STEZEK - ODVOZ NA SKLÁDKU</t>
  </si>
  <si>
    <t>M3KM</t>
  </si>
  <si>
    <t>255*20=5 100,000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</si>
  <si>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</si>
  <si>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19</t>
  </si>
  <si>
    <t>R965142</t>
  </si>
  <si>
    <t>DEMONTÁŽ KOLEJE NA OCELOVÝCH PRAŽCÍCH Y DO KOLEJOVÝCH POLÍ S ODVOZEM NA MONTÁŽNÍ ZÁKLADNU BEZ NÁSLEDNÉHO ROZEBRÁNÍ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</si>
  <si>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</si>
  <si>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20</t>
  </si>
  <si>
    <t>R965145</t>
  </si>
  <si>
    <t>DEMONTÁŽ KOLEJE NA OCELOVÝCH PRAŽCÍCH Y - ODVOZ ROZEBRANÝCH SOUČÁSTÍ NA MONTÁŽNÍ ZÁKLADNU</t>
  </si>
  <si>
    <t>tkm</t>
  </si>
  <si>
    <t>276*0.3*5=414,000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</si>
  <si>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</si>
  <si>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21</t>
  </si>
  <si>
    <t>966184</t>
  </si>
  <si>
    <t>DEMONTÁŽ KONSTRUKCÍ KOVOVÝCH S ODVOZEM DO 5KM</t>
  </si>
  <si>
    <t>T</t>
  </si>
  <si>
    <t>60*0.05=3,000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</si>
  <si>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demontáž pojistných úhelníků</t>
  </si>
  <si>
    <t>OST</t>
  </si>
  <si>
    <t>Ostatní</t>
  </si>
  <si>
    <t>22</t>
  </si>
  <si>
    <t>014102</t>
  </si>
  <si>
    <t>POPLATKY ZA SKLÁDKU</t>
  </si>
  <si>
    <t>zemina  
(296.7+55)*1.8=633,060 [A]  
štěrk  
255*2=510,000 [B]  
koleje  
3=3,000 [C]  
Celkem: A+B+C=1 146,060 [D]</t>
  </si>
  <si>
    <t>zahrnuje veškeré poplatky provozovateli skládky související s uložením odpadu na skládce.</t>
  </si>
  <si>
    <t>23</t>
  </si>
  <si>
    <t>02940</t>
  </si>
  <si>
    <t>OSTATNÍ POŽADAVKY - VYPRACOVÁNÍ DOKUMENTACE</t>
  </si>
  <si>
    <t>Realizační dokumentace.</t>
  </si>
  <si>
    <t>Zahrnuje veškeré náklady spojené s objednatelem požadovanými pracemi v rozsahu definovaném v ZTP.</t>
  </si>
  <si>
    <t>24</t>
  </si>
  <si>
    <t>02730</t>
  </si>
  <si>
    <t>POMOC PRÁCE ZŘÍZ NEBO ZAJIŠŤ OCHRANU INŽENÝRSKÝCH SÍTÍ</t>
  </si>
  <si>
    <t>Zajištění a ochrana kabelové trasy vedené v kabelovém žlabu v kolejovém loži v tunelové troubě vpravo od osy koleje po celou dobu prací na rekonstrukci tunelu.</t>
  </si>
  <si>
    <t>zahrnuje veškeré náklady spojené s objednatelem požadovanými zařízeními</t>
  </si>
  <si>
    <t>25</t>
  </si>
  <si>
    <t>0518</t>
  </si>
  <si>
    <t>KOLEJNICE E 49 E1</t>
  </si>
  <si>
    <t>6*0.05=0,300 [A]</t>
  </si>
  <si>
    <t>dodávka materiálu železničního svršku dle požadavků Technických kvalitativních podmínek staveb SŽDC, případně dle požadavků Zvláštních technických kvalitativních podmínek konkrétní stavby</t>
  </si>
  <si>
    <t>D.2.1.7</t>
  </si>
  <si>
    <t>Železniční tunely</t>
  </si>
  <si>
    <t xml:space="preserve">  SO 101</t>
  </si>
  <si>
    <t>Tunel - sanace, výklenky, tunelová stoka</t>
  </si>
  <si>
    <t>SO 101</t>
  </si>
  <si>
    <t>44</t>
  </si>
  <si>
    <t>R914111</t>
  </si>
  <si>
    <t>BEZPEČNOSTNÍ ZNAČENÍ</t>
  </si>
  <si>
    <t>KS</t>
  </si>
  <si>
    <t>položka zahrnuje:  
- před zahájením prací demontáž stávajícíh tabulek bezpečnostního značení tunelových portálů (žlutočerné pruhy pozor úzký průřez)  
- po ukončení prací v tunelu osazení tabulek bezpečnostních značení na portály tunelu 
- součástí značek jsou i nosné prvky, připevňovací prvky a potřebný spojovací materiálu</t>
  </si>
  <si>
    <t>46</t>
  </si>
  <si>
    <t>Vytyčení a ochrana kabelové trasy v tunelu.</t>
  </si>
  <si>
    <t>115311</t>
  </si>
  <si>
    <t>ČERPÁNÍ VODY Z PODZEMÍ DO 500L/MIN VÝŠKY DO 20M</t>
  </si>
  <si>
    <t>HOD</t>
  </si>
  <si>
    <t>30*24=720,000 [A]</t>
  </si>
  <si>
    <t>Položka čerpání vody v podzemí zahrnuje náklady na provoz čerpadla včetně nákladu na záložní čerpadlo, zřízení čerpací jímky v šachtě, svislé potrubí v šachtě, potrubí na povrchu zaústěné do usazovacích (čistících) jímek před vypouštěním vod mimo staveniště, zřízení těchto jímek. Součástí položky je také následná demontáž a likvidace těchto zařízení.</t>
  </si>
  <si>
    <t>129945</t>
  </si>
  <si>
    <t>ČIŠTĚNÍ POTRUBÍ DN DO 300MM</t>
  </si>
  <si>
    <t>Čištění potrubí tunelové stoky po ukončení prací</t>
  </si>
  <si>
    <t>Součástí položky je vodorovná a svislá doprava, přemístění, přeložení, manipulace s materiálem a uložení na skládku.  
 Nezahrnuje poplatek za skládku, který se vykazuje v položce 0141** (s výjimkou malého množství materiálu, kde je možné poplatek zahrnout do jednotkové ceny položky – tento fakt musí být uveden v doplňujícím textu k položce)</t>
  </si>
  <si>
    <t>133838</t>
  </si>
  <si>
    <t>HLOUBENÍ ŠACHET ZAPAŽ I NEPAŽ TŘ. II, ODVOZ DO 20KM</t>
  </si>
  <si>
    <t>0.9*1*1*11=9,900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</si>
  <si>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</si>
  <si>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144163</t>
  </si>
  <si>
    <t>RAŽENÍ VÝKLENKŮ V PŘÍČ SMĚRU TT 1 HOR SUCHÁ S TRHAV DOVRCHNĚ</t>
  </si>
  <si>
    <t>3.84*3.2*5=61,440 [A]</t>
  </si>
  <si>
    <t>262413</t>
  </si>
  <si>
    <t>VRTY PRO INJEKTÁŽ A MONITOR V PODZEMÍ DO 12M TŘ IV D DO 25MM</t>
  </si>
  <si>
    <t>Vrty I.fáze injektáž PUR + II.fáze injektáž Acryl   
124*2=248.000 [A]</t>
  </si>
  <si>
    <t>Položky vrty v podzemí délky do 12m pro injektáže (s výjimkou tryskové), pro monitoring, pro odvodnění horninového masivu, pro zajištění výrubu svorníky, kotvami (mimo kotev samozávrtných) a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</si>
  <si>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263816</t>
  </si>
  <si>
    <t>VRTY PRO SVORN A KOTVY V PODZEMÍ DO 12M TŘ III-IV D DO 80MM</t>
  </si>
  <si>
    <t>(13+12+10)*5*3=525,000 [A]</t>
  </si>
  <si>
    <t>272324</t>
  </si>
  <si>
    <t>ZÁKLADY ZE ŽELEZOBETONU DO C25/30</t>
  </si>
  <si>
    <t>základová patka  
1.225*3*5=18,375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</si>
  <si>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</si>
  <si>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</si>
  <si>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</si>
  <si>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18.375*0.08=1,470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</si>
  <si>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</si>
  <si>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281612</t>
  </si>
  <si>
    <t>INJEKTOVÁNÍ NÍZKOTLAKÉ Z CEMENTOVÝCH POJIV V PODZEMÍ</t>
  </si>
  <si>
    <t>3.14*0.04*0.04*3*175=2.638 [A] 
odečtení objemu svorníku 
A-0,4=2.238 [B] 
Rezerva 20% z důvody ztráty diskontiunity masivu 
B*1,20=2.686 [C]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</si>
  <si>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</si>
  <si>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281662</t>
  </si>
  <si>
    <t>INJEKTOVÁNÍ NÍZKOTLAKÉ Z CHEMICKÝCH POJIV V PODZEMÍ</t>
  </si>
  <si>
    <t>124*0.05=6.200 [A]</t>
  </si>
  <si>
    <t>Položka injektážních prací obsahuje kompletní práce, mimo zřízení vrtů (vykazují se položkami 261, 262), které jsou nutné pro předepsanou funkci injektáže (statickou, těsnící a pod.). 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</si>
  <si>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283662R</t>
  </si>
  <si>
    <t>VÝPLŇOVÁ INJEKTÁŽ Z CHEMICKÝCH POJIV V PODZEMÍ</t>
  </si>
  <si>
    <t>124*0.1=12.400 [A]</t>
  </si>
  <si>
    <t>286712</t>
  </si>
  <si>
    <t>KOTVY OCELOVÉ TYČOVÉ PG V PODZEMÍ DÉLKY DO 3M ÚNOS DO 100KN</t>
  </si>
  <si>
    <t>(13+12+10)*5=175,000 [A]</t>
  </si>
  <si>
    <t>Zahrnuje kompletní dodávku kotev délky do 3,00m a únosnosti do 100kN včetně příslušenství (podložky, matice,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</si>
  <si>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Svislé a kompletní konstrukce</t>
  </si>
  <si>
    <t>327215</t>
  </si>
  <si>
    <t>PŘEZDĚNÍ ZDÍ Z KAMENNÉHO ZDIVA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</si>
  <si>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</si>
  <si>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361454</t>
  </si>
  <si>
    <t>PRIMÁR OSTĚNÍ ŠTOLY ZE STŘÍK BET DO C25/30 TL DO 200MM</t>
  </si>
  <si>
    <t>PRIMÁR OSTĚNÍ ŠTOLY ZE STŘÍK BET DO C25/30 TL DO 200MM (včetně výztuže primárního ostění výklenků a výztužných sítí 6x150x150 v jedné vrstvě dle výkresu č.2.0012)</t>
  </si>
  <si>
    <t>5*4.2*5*1.15=120,750 [A]</t>
  </si>
  <si>
    <t>Položka obsahujezhotovení betonu požadované trvanlivosti a vlastností; - Položka obsahuje dodání čerstvé betonové směsi požadované kvality; - nastříkání betonu do požadovaného tvaru, kompletní provedení vrstev stříkaného betonu ; - dále je zahrnuta větší spotřeba směsi s ohledem na nutný podíl odraženého materiálu (spad); - naložení spadu na dopravní prostředek, jeho přemístění v podzemí i na povrchu a uložení na skládku; - větší spotřeba při nástřiku na porušenou opadávající horninu, jakož i na mokrý podklad, pokud přítoky v čelbě ražení nepřesahují 1 l/sec; - ztráty při dopravě; - zbytková množství při každém záběru; - větší spotřeba stříkaného betonu při zastříkávání ocelových příhradových oblouků, sítí a hlav kotev (svorníků); - provedení uzavírací vrstvy stříkaného betonu jako podklad pod izolaci; - větší spotřeba stříkaného betonu pro zastříkání hlav kotev (svorníků), včetně případných úprav hlav kotev a potřebného plynulého vyrovnání líce jako podkladu pod izolaci; - užití potřebných přísad a technologií výroby betonu; - vodorovná a svislá doprava, přemístění, přeložení a manipulace s betonem; - provedení průkazních zkoušek betonu; - zřízení pracovních a dilatačních spár, včetně potřebných úprav, výplně, vložek, opracování , očištění a ošetření; - zařízení potřebná pro provedení stříkaného betonu; - výplň těsnění spar a spojů; - zřízení všech požadovaných otvorů, kapes, prostupů, dutin, výklenků, drážek a pod., včetně ztížení práce a úprav okolo nich; - úpravy pro položení požadované izolace, povlaků a nátěrů; - ochrana a vyspravení event. vad hotové konstrukce a včetně příslušných zkoušek; - montážní plošiny nebo lešení nutné pro provedení prací; - očištění podkladu výrubu tlakovým vzduchem nebo vodou.</t>
  </si>
  <si>
    <t>36443</t>
  </si>
  <si>
    <t>ČELBA ZE STŘÍK BETONU TL DO 100MM</t>
  </si>
  <si>
    <t>7*4.7*5=164,500 [A]</t>
  </si>
  <si>
    <t>Položka obsahuje zhotovení betonu požadované trvanlivosti a vlastností; - Položka obsahuje dodání čerstvé betonové směsi požadované kvality; - nastříkání betonu do požadovaného tvaru, kompletní provedení vrstev stříkaného betonu; - dále je zahrnuta větší spotřeba směsi s ohledem na nutný podíl odraženého materiálu (spad); - naložení spadu na dopravní prostředek, jeho přemístění v podzemí i na povrchu a uložení na skládku; - mokrý podklad, pokud přítoky v čelbě ražení nepřesahují 1 l/sec; - ztráty při dopravě; - zbytková množství při každém záběru; - větší spotřeba stříkaného betonu při zastříkávání ocelových sítí a hlav kotev (svorníků); - větší spotřeba stříkaného betonu pro zastříkání hlav kotev (svorníků); - užití potřebných přísad a technologií výroby betonu; - vodorovná a svislá doprava, přemístění, přeložení a manipulace s betonem; - provedení průkazních zkoušek betonu; - zařízení potřebná pro provedení stříkaného betonu; - montážní plošiny nebo lešení nutné pro provedení prací; - očištění podkladu výrubu tlakovým vzduchem nebo vodou.</t>
  </si>
  <si>
    <t>365324</t>
  </si>
  <si>
    <t>DEFINITIVNÍ OSTĚNÍ ŠTOLY ZE ŽELEZOBET DO C25/30</t>
  </si>
  <si>
    <t>1.5*4*5*1.15=34,500 [A]</t>
  </si>
  <si>
    <t>Položka obsahuje dodání čerstvé betonové směsi požadované kvality, jeho uložení do požadovaného tvaru; - Položka obsahuje zhotovení betonu požadované trvanlivosti a vlastností; - užití potřebných přísad a technologií výroby betonu; - ošetření a ochrana betonu; - vodorovná a svislá doprava, přemístění, přeložení a manipulace s betonem; - zřízení pracovních a dilatačních spár, včetně potřebných úprav, výplně, vložek, opracování , očištění a ošetření; - uložení čerstvého betonu; - výplň těsnění spar a spojů; - zřízení všech požadovaných otvorů, kapes, prostupů, dutin, výklenků, drážek a pod., včetně ztížení práce a úprav okolo nich; - úpravy pro položení požadované izolace, povlaků a nátěrů, včetně případného vyspravení; - ochrana a vyspravení event. vad hotové konstrukce a včetně příslušných zkoušek; - montážní plošiny nebo lešení všech druhů nutné pro bednění, uložení čerstvého betonu, příp. výztuže a doplňkových konstrukcí, včetně požadovaných otvorů, ochranných a bezpečnostních opatření a základů těchto konstrukcí a lešení; - úpravy pro osazení zařízení ochrany konstrukce proti vlivu bludných proudů; - očištění podkladu vodou nebo stlačeným vzduchem; -</t>
  </si>
  <si>
    <t>36535</t>
  </si>
  <si>
    <t>BEDNĚNÍ DEFINITIVNÍHO OSTĚNÍ ŠTOLY</t>
  </si>
  <si>
    <t>4.4*2*4*5=176,000 [A]</t>
  </si>
  <si>
    <t>doprava, dodání, zřízení, údržbu a odstranění bednění s úpravou povrchu podle požadované kvality povrchu betonu, včetně odbědňovacích prostředků, podpěrných a pomocných konstrukcí a materiálů; - nátěry zabraňující soudržnost betonu a bednění; - bednění pracovních a dilatačních spár; - rozepření bednění; - zřízení otvorů pro ukládání betonu a pro jeho řádné zpracování; - montážní plošiny nebo lešení nutné pro provedení prací; -</t>
  </si>
  <si>
    <t>365365</t>
  </si>
  <si>
    <t>VÝZTUŽ DEFINITIVNÍHO OSTĚNÍ ŠTOLY Z BET OCELI 10505, B500B</t>
  </si>
  <si>
    <t>34.5*0.1=3,450 [A]</t>
  </si>
  <si>
    <t>Popisy prací zahrnují veškerý materiál, výrobky a polotovary, včetně mimostaveništní a vnitrostaveništní dopravy (rovněž přesuny), včetně naložení a složení, případně s uložením; - dodání betonářské výztuže v požadované kvalitě, stříhání, řezání, ohýbání a spojování do všech požadovaných tvarů (vč. armakošů) a uložení s požadovaným zajištěním polohy a krytí výztuže betonem; - veškeré svary nebo jiné spoje výztuže; - pomocné konstrukce a práce pro osazení a upevnění výztuže; - zednické výpomoci pro montáž betonářské výztuže; - úpravy výztuže pro osazení doplňkových konstrukcí; - ochranu výztuže do doby jejího zabetonování; - úpravy výztuže pro zřízení železobetonových kloubů, kotevních prvků, závěsných ok a doplňkových konstrukcí; - veškerá opatření pro zajištění soudržnosti výztuže a betonu; - vodivé propojení výztuže, které je součástí ochrany konstrukce proti vlivům bludných proudů, vyvedení do měřících skříní nebo míst pro měření bludných proudů (vlastní měřící skříně se uvádějí položkami SD 74 - pol.č.74432); - povrchovou antikorozní úpravu výztuže; - separaci výztuže; - osazení měřících zařízení a úpravy pro ně; - osazení měřících skříní nebo míst pro měření bludných proudů.</t>
  </si>
  <si>
    <t>37840</t>
  </si>
  <si>
    <t>VÝPLŇ TECHNOLOG NADVÝLOMU ZE STŘÍKANÉHO BETONU</t>
  </si>
  <si>
    <t>120.75*0.1=12,075 [A]</t>
  </si>
  <si>
    <t>Položka obsahuje dodání čerstvé betonové směsi požadované kvality, jeho uložení do požadovaného tvaru;   
- zhotovení betonu požadované trvanlivosti a vlastností;   
- užití potřebných přísad a technologií výroby betonu;   
- ošetření a ochrana betonu;   
- montážní plošiny nebo lešení nutné pro provedení prací.</t>
  </si>
  <si>
    <t>Vodorovné konstrukce</t>
  </si>
  <si>
    <t>41394A</t>
  </si>
  <si>
    <t>STROPNÍ NOSNÍKY Z OCELI S 235</t>
  </si>
  <si>
    <t>Larsen III 
4*0.062*5=1.240 [A]</t>
  </si>
  <si>
    <t>- dílenská dokumentace, včetně technologického předpisu spojování,  
- dodání materiálu v požadované kvalitě a výroba konstrukce (včetně pomůcek, přípravků a prostředků pro výrobu) bez ohledu na náročnost a její hmotnost,  
- dodání spojovacího materiálu,  
- zřízení montážních a dilatačních spojů,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(příp. podlití patních desek) maltou, betonem nebo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</si>
  <si>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427952</t>
  </si>
  <si>
    <t>ZAKRYTÍ KANÁLŮ ZE DŘEVA TVRDÉHO</t>
  </si>
  <si>
    <t>dřevěný záklop  
248*0.1*3*0.1=7,440 [A]</t>
  </si>
  <si>
    <t>- dílenská dokumentace, včetně technologického předpisu spojování,  
- dodání materiálu v požadované kvalitě a výroba konstrukce (včetně pomůcek, přípravků a prostředků pro výrobu) bez ohledu na náročnost a její hmotnost,  
- dodání spojovacího materiálu,  
- zřízení montážních a dilatačních spojů,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(příp. podlití patních desek) maltou, betonem nebo jinou speciální hmotou, vyplnění jam zeminou,  
- veškeré úpravy dřeva pro zlepšení jeho užitných vlastností (impregnace, zpevňování a pod.),  
- zvláštní spojovací prostředky, rozebíratelnost konstrukce,</t>
  </si>
  <si>
    <t>451313</t>
  </si>
  <si>
    <t>PODKLADNÍ A VÝPLŇOVÉ VRSTVY Z PROSTÉHO BETONU C16/20</t>
  </si>
  <si>
    <t>7.2*5=36,000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</si>
  <si>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</si>
  <si>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</si>
  <si>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</si>
  <si>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0.45*2.4*5=5,400 [A]</t>
  </si>
  <si>
    <t>451366</t>
  </si>
  <si>
    <t>VÝZTUŽ PODKL VRSTEV Z KARI-SÍTÍ</t>
  </si>
  <si>
    <t>5.4*0.08=0,432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</si>
  <si>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</si>
  <si>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45860</t>
  </si>
  <si>
    <t>VÝPLŇ ZA OPĚRAMI A ZDMI Z MEZEROVITÉHO BETONU</t>
  </si>
  <si>
    <t>0.05*4.75*5=1,188 [A]</t>
  </si>
  <si>
    <t>položka zahrnuje:  
- dodávku mezerovitého betonu předepsané kvality a zásyp se zhutněním včetně mimostaveništní a vnitrostaveništní dopravy</t>
  </si>
  <si>
    <t>Úpravy povrchů, podlahy a osazování výplní</t>
  </si>
  <si>
    <t>62661</t>
  </si>
  <si>
    <t>INJEKTÁŽ TRHLIN UZAVÍRACÍ</t>
  </si>
  <si>
    <t>injektáž spar ve zdivu  
514=514,000 [A]</t>
  </si>
  <si>
    <t>položka zahrnuje:  
dodávku veškerého materiálu potřebného pro předepsanou úpravu v předepsané kvalitě  
vyčištění trhliny  
provedení vlastní injektáže  
potřebná lešení a podpěrné konstrukce</t>
  </si>
  <si>
    <t>62745</t>
  </si>
  <si>
    <t>SPÁROVÁNÍ STARÉHO ZDIVA CEMENTOVOU MALTOU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</si>
  <si>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</si>
  <si>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</t>
  </si>
  <si>
    <t>Izolace proti vodě, vlhkosti a plynům</t>
  </si>
  <si>
    <t>39</t>
  </si>
  <si>
    <t>711636</t>
  </si>
  <si>
    <t>IZOLACE ŠTOL PROTI VOL STÉK VODĚ Z MĚKČENÉHO PVC</t>
  </si>
  <si>
    <t>4*4.2*5=84,000 [A]</t>
  </si>
  <si>
    <t>položka zahrnuje:  
- dodání předepsaného izolačního materiálu  
- očištění a ošetření podkladu, zadávací dokumentace může zahrnout i případné vyspravení  
- zřízení izolace jako kompletního povlaku, případně komplet. soustavy nebo systému podle příslušného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</si>
  <si>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40</t>
  </si>
  <si>
    <t>R71151</t>
  </si>
  <si>
    <t>OCHRANA SVODŮ V PODZEMÍ</t>
  </si>
  <si>
    <t>4*1.6=6,400 [A]</t>
  </si>
  <si>
    <t>položka zahrnuje:  
- dodání  předepsaného ochranného materiálu (polystyren, tmely)  
- zřízení ochrany a izolace svodů</t>
  </si>
  <si>
    <t>41</t>
  </si>
  <si>
    <t>R721172</t>
  </si>
  <si>
    <t>DRENÁŽNÍ SVODY Z SPECIELNÍCH TVAROVEK DN DO 100MM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</si>
  <si>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provedení prostupu do kanalizace, těsnění, zaústění a napojení a upevnění odpadních výustek  
- ochrana potrubí kompozitním pásem, včetně úpravy povrchu, připevnění,  
- úprava, očištění a ošetření prostoru kolem instalace  
- provedení požadovaných zkoušek vodotěsnosti</t>
  </si>
  <si>
    <t>767</t>
  </si>
  <si>
    <t>Konstrukce zámečnické</t>
  </si>
  <si>
    <t>42</t>
  </si>
  <si>
    <t>76799</t>
  </si>
  <si>
    <t>OSTATNÍ KOVOVÉ DOPLŇK KONSTRUKCE</t>
  </si>
  <si>
    <t>´´L´´ nosník  
4*0.006*5=0,120 [A]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</si>
  <si>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</si>
  <si>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28</t>
  </si>
  <si>
    <t>875332</t>
  </si>
  <si>
    <t>POTRUBÍ DREN Z TRUB PLAST DN DO 150MM DĚROVANÝCH</t>
  </si>
  <si>
    <t>6.5*5=32,500 [A]</t>
  </si>
  <si>
    <t>položky pro zhotovení potrubí platí bez ohledu na sklon  
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</si>
  <si>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29</t>
  </si>
  <si>
    <t>894846</t>
  </si>
  <si>
    <t>ŠACHTY KANALIZAČNÍ PLASTOVÉ D 400MM</t>
  </si>
  <si>
    <t>součástí položky je rovněž demontáž stávajícího betonového potrubí DN250 a zaústění do nové kanalizační šachty DN400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</si>
  <si>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</si>
  <si>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30</t>
  </si>
  <si>
    <t>89911E</t>
  </si>
  <si>
    <t>LITINOVÝ POKLOP B125</t>
  </si>
  <si>
    <t>Položka zahrnuje dodávku a osazení předepsané mříže včetně rámu</t>
  </si>
  <si>
    <t>31</t>
  </si>
  <si>
    <t>919163</t>
  </si>
  <si>
    <t>ŘEZÁNÍ KAMENNÝCH KONSTRUKCÍ TL DO 150MM</t>
  </si>
  <si>
    <t>5*4*2+1.2*2*4=49,600 [A]</t>
  </si>
  <si>
    <t>položka zahrnuje řezání kamenných konstrukcí v předepsané tloušťce, včetně spotřeby vody</t>
  </si>
  <si>
    <t>32</t>
  </si>
  <si>
    <t>938441</t>
  </si>
  <si>
    <t>OČIŠTĚNÍ ZDIVA OTRYSKÁNÍM TLAKOVOU VODOU DO 200 BARŮ</t>
  </si>
  <si>
    <t>248*15=3 720,000 [A]</t>
  </si>
  <si>
    <t>položka zahrnuje očištění předepsaným způsobem včetně odklizení vzniklého odpadu</t>
  </si>
  <si>
    <t>33</t>
  </si>
  <si>
    <t>938452</t>
  </si>
  <si>
    <t>OČIŠTĚNÍ ZDIVA OTRYSKÁNÍM NA SUCHO KŘEMIČ PÍSKEM</t>
  </si>
  <si>
    <t>34</t>
  </si>
  <si>
    <t>94390</t>
  </si>
  <si>
    <t>PROSTOROVÉ PRACOVNÍ LEŠENÍ PŘES 3 KPA</t>
  </si>
  <si>
    <t>M3OP</t>
  </si>
  <si>
    <t>Položka zahrnuje dovoz, montáž, údržbu, opotřebení (nájemné), demontáž, konzervaci, odvoz.</t>
  </si>
  <si>
    <t>35</t>
  </si>
  <si>
    <t>967138</t>
  </si>
  <si>
    <t>VYBOURÁNÍ ČÁSTÍ KONSTRUKCÍ KAMENNÝCH NA MC S ODVOZEM DO 20KM</t>
  </si>
  <si>
    <t>2.84*3.2*5+1.2*0.15*0.2*4=45,584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</si>
  <si>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</si>
  <si>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36</t>
  </si>
  <si>
    <t>R74F210</t>
  </si>
  <si>
    <t>OZNAČENÍ TUNELU ORIENTAČNÍMI PÁSY</t>
  </si>
  <si>
    <t>1. Položka obsahuje: 
 – nátěr, očištění, úprava podkladu a materiál (barva, ředidlo, tmel), nátěr proveden dle TKP20 Tunely</t>
  </si>
  <si>
    <t>37</t>
  </si>
  <si>
    <t>ZNAČKY TUNELOVÝCH PÁSŮ A SMĚR ÚNIKU - DOD A MONTÁŽ</t>
  </si>
  <si>
    <t>položka zahrnuje: 
- dodávku a montáž značek v požadovaném provedení 
- očištění zdiva, úprava podkladu a případně tmelení 
- demontáž stávajících značek tunelových pasů a následná montáž po provedení záchranných výklenků</t>
  </si>
  <si>
    <t>38</t>
  </si>
  <si>
    <t>R93857</t>
  </si>
  <si>
    <t>BROUŠENÍ KAMENNÉ OBEZDÍVKY</t>
  </si>
  <si>
    <t>položka zahrnuje obroušení, případně osekání kamenné obezdívky pro dodržení průjezdného průřezu Z-GCZ3 včetně odklizení vzniklého odpadu</t>
  </si>
  <si>
    <t>43</t>
  </si>
  <si>
    <t>9.9*2.1+61.44*2.5+0.005*525*2.5+45.44*2.5=294,553 [A]</t>
  </si>
  <si>
    <t>45</t>
  </si>
  <si>
    <t>R89980</t>
  </si>
  <si>
    <t>TELEVIZNÍ PROHLÍDKA POTRUBÍ</t>
  </si>
  <si>
    <t>Kamerová zkouška potrubí tunelové stoky po ukončení prací</t>
  </si>
  <si>
    <t>položka zahrnuje prohlídku potrubí televizní kamerou, záznam prohlídky na nosičích DVD a vyhotovení závěrečného písemného protokolu</t>
  </si>
  <si>
    <t xml:space="preserve">  SO 102</t>
  </si>
  <si>
    <t>Portály - vjezdový a výjezdový</t>
  </si>
  <si>
    <t>SO 102</t>
  </si>
  <si>
    <t>111208</t>
  </si>
  <si>
    <t>ODSTRANĚNÍ KŘOVIN S ODVOZEM DO 20KM</t>
  </si>
  <si>
    <t>(30+10+10)*2=100,000 [A]</t>
  </si>
  <si>
    <t>odstranění křovin a stromů do průměru 100 mm  
doprava dřevin na předepsanou vzdálenost  
spálení na hromadách nebo štěpkování</t>
  </si>
  <si>
    <t>17.23*30=516.900 [A] 
redukce kubatury vlivem snižujícího se terénu 
A*0,6=310.140 [B] 
rozdělení kubatury dle třídy těžitelnosti 
B*0,25=77.535 [C]</t>
  </si>
  <si>
    <t>13283</t>
  </si>
  <si>
    <t>HLOUBENÍ RÝH ŠÍŘ DO 2M PAŽ I NEPAŽ TŘ. II</t>
  </si>
  <si>
    <t>pro odvodňovací žlaby  
1*0.5*(65+67)=66,000 [A]</t>
  </si>
  <si>
    <t>128418</t>
  </si>
  <si>
    <t>DOLAMOVÁNÍ ODKOPÁVEK TŘ. II, ODVOZ DO 20KM</t>
  </si>
  <si>
    <t>odtěžení skalního masivu za zdí  
6.65*30=199,500 [A]</t>
  </si>
  <si>
    <t>- dolamování označuje těžení výkopu bez použití trhavin.  
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</t>
  </si>
  <si>
    <t>133738</t>
  </si>
  <si>
    <t>HLOUBENÍ ŠACHET ZAPAŽ I NEPAŽ TŘ. I, ODVOZ DO 20KM</t>
  </si>
  <si>
    <t>4.41*2.22+1.52*5.1+1.26*1.51*3=23,250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</si>
  <si>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</si>
  <si>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</si>
  <si>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</si>
  <si>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516.9=516,900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</si>
  <si>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</si>
  <si>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17610</t>
  </si>
  <si>
    <t>VÝPLNĚ ZE ZEMIN SE ZHUT</t>
  </si>
  <si>
    <t>hutněný zásyp  
17.23*30=516,900 [A]</t>
  </si>
  <si>
    <t>položka zahrnuje:  
- kompletní provedení zemní konstrukce vč. výběru vhodného materiálu  
- úprava ukládaného materiálu vlhčením, tříděním, promícháním nebo vysoušením, příp. jiné úpravy za účelem zlepšení jeho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pomocné konstrukce umožňující provedení zemní konstrukce (příjezdy, sjezdy, nájezdy, lešení, podpěrné konstrukce, přemostění, zpevněné plochy, zakrytí a pod.)</t>
  </si>
  <si>
    <t>18110</t>
  </si>
  <si>
    <t>ÚPRAVA PLÁNĚ SE ZHUTNĚNÍM V HORNINĚ TŘ. I</t>
  </si>
  <si>
    <t>13*30=390,000 [A]</t>
  </si>
  <si>
    <t>18222</t>
  </si>
  <si>
    <t>ROZPROSTŘENÍ ORNICE VE SVAHU V TL DO 0,15M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</si>
  <si>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</si>
  <si>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</si>
  <si>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</si>
  <si>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</si>
  <si>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122838</t>
  </si>
  <si>
    <t>ODKOPÁVKY A PROKOPÁVKY OBECNÉ TŘ. II, ODVOZ DO 20KM</t>
  </si>
  <si>
    <t>17.23*30=516.900 [A] 
redukce kubatury vlivem snižujícího se terénu 
A*0,6=310.140 [B] 
rozdělení kubatury dle třídy těžitelnosti 
B*0,50=155.070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</si>
  <si>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</si>
  <si>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122738</t>
  </si>
  <si>
    <t>ODKOPÁVKY A PROKOPÁVKY OBECNÉ TŘ. I, ODVOZ DO 20KM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</si>
  <si>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</si>
  <si>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261315</t>
  </si>
  <si>
    <t>VRTY PRO KOTVENÍ A INJEKTÁŽ NA POVRCHU TŘ. III D DO 50MM</t>
  </si>
  <si>
    <t>vrty pro kotvy zajištění svahu  
6*6*30/2=540,000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</si>
  <si>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</si>
  <si>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261816</t>
  </si>
  <si>
    <t>VRT PRO KOTV, INJEK, MIKROPIL NA POVR TŘ III A IV D DO 80MM</t>
  </si>
  <si>
    <t>vrty pro trn s okem  
5*2+5*2=20,000 [A]</t>
  </si>
  <si>
    <t>26A24</t>
  </si>
  <si>
    <t>VRTY PRO SLOUPKY OPLOCENÍ TŘ. TĚŽITELNOSTI II D DO 300MM</t>
  </si>
  <si>
    <t>16*2*1=32,000 [A]</t>
  </si>
  <si>
    <t>položka zahrnuje:  
- zřízení vrtu, svislou a vodorovnou dopravu zeminy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uložení zeminy na skládku a poplatek za skládku</t>
  </si>
  <si>
    <t>281611</t>
  </si>
  <si>
    <t>INJEKTOVÁNÍ NÍZKOTLAKÉ Z CEMENTOVÝCH POJIV NA POVRCHU</t>
  </si>
  <si>
    <t>injektování pro trn s okem  
3.14*0.04*0.04*2*(5*2+5*2)=0,201 [A]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</si>
  <si>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</si>
  <si>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285364</t>
  </si>
  <si>
    <t>KOTVENÍ NA POVRCHU Z BETONÁŘSKÉ VÝZTUŽE DL. DO 6M</t>
  </si>
  <si>
    <t>6*30/2=90,000 [A]</t>
  </si>
  <si>
    <t>položka zahrnuje dodávku předepsané kotvy, případně její protikorozní úpravu, její osazení do vrtu, zainjektování a napnutí, případně opěrné desky  
nezahrnuje vrty</t>
  </si>
  <si>
    <t>289313</t>
  </si>
  <si>
    <t>STŘÍKANÝ BETON DO C16/20</t>
  </si>
  <si>
    <t>stabilizace skalního výlomu  
18*15*0.15=40,500 [A]</t>
  </si>
  <si>
    <t>289366</t>
  </si>
  <si>
    <t>VÝZTUŽ STŘÍKANÉHO BETONU Z KARI SITÍ</t>
  </si>
  <si>
    <t>40.5*0.006=0,243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</si>
  <si>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 (provedení vrtu, dodání a vsunutí kotvičky, její zalepení předepsaným pojivem),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</si>
  <si>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31719</t>
  </si>
  <si>
    <t>ŘÍMSY Z KAMENE</t>
  </si>
  <si>
    <t>30*0.53*0.2=3,180 [A]</t>
  </si>
  <si>
    <t>Položka zahrnuje dodání předepsaného hlavního materiálu, spojovacího materiálu, vyzdění do předepsaného tavru, včetně mimostaveništní a vnitrostaveništní dopravy</t>
  </si>
  <si>
    <t>327212</t>
  </si>
  <si>
    <t>ZDI OPĚRNÉ, ZÁRUBNÍ, NÁBŘEŽNÍ Z LOMOVÉHO KAMENE NA MC</t>
  </si>
  <si>
    <t>vyzdění části zdi z nových kamenů  
8.874*15*0.5=66,555 [A]</t>
  </si>
  <si>
    <t>položka zahrnuje dodávku a osazení lomového kamene, jeho výběr a případnou úpravu, dodávku předepsané malty, spárování.</t>
  </si>
  <si>
    <t>zpětné vyzdění části zdi   
8.874*15*0.5=66,555 [A]</t>
  </si>
  <si>
    <t>33817C</t>
  </si>
  <si>
    <t>SLOUPKY PLOTOVÉ Z DÍLCŮ KOVOVÝCH DO BETONOVÝCH PATEK</t>
  </si>
  <si>
    <t>16*2=32,000 [A]</t>
  </si>
  <si>
    <t>- dodání a osazení předepsaného sloupku včetně PKO  
- případnou betonovou patku z předepsané třídy betonu  
- nutné zemní práce</t>
  </si>
  <si>
    <t>výjezdový portál záklop  
3*40*0.1=12,000 [A]  
vjezdový portál záklop  
3*180*0.1=54,000 [B]  
Celkem: A+B=66,000 [C]</t>
  </si>
  <si>
    <t>45869</t>
  </si>
  <si>
    <t>VÝPLŇ ZA OPĚRAMI A ZDMI ZE STABILIZOVANÉHO POPÍLKU</t>
  </si>
  <si>
    <t>6.67*15=100,050 [A]</t>
  </si>
  <si>
    <t>položka zahrnuje:  
- dodávku stabilizovaného popílku a zásyp se zhutněním včetně mimostaveništní a vnitrostaveništní dopravy</t>
  </si>
  <si>
    <t>567304</t>
  </si>
  <si>
    <t>VRSTVY PRO OBNOVU A OPRAVY ZE ŠTĚRKOPÍSKU</t>
  </si>
  <si>
    <t>lože pro drenáž  
0.45*0.65*30=8,775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</si>
  <si>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</si>
  <si>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4*10+5*4+5*4+15*3+5*4=145,000 [A]</t>
  </si>
  <si>
    <t>767912</t>
  </si>
  <si>
    <t>OPLOCENÍ Z DRÁTĚNÉHO PLETIVA POZINKOVANÉHO VYSOKOPEVNOSTNÍHO</t>
  </si>
  <si>
    <t>záchytný plot  
3*2*15*2=180,000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</si>
  <si>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případně i ostnatý drát, uvažovaná plocha se pak vypočítává po horní hranu drátu.</t>
  </si>
  <si>
    <t>R01</t>
  </si>
  <si>
    <t>Záchytný plot - montáž a dodávka ztužujících lan k pletivu, včetně lanových svěrek</t>
  </si>
  <si>
    <t>2*15*3*4+5*15*2=510,000 [A]</t>
  </si>
  <si>
    <t>včetně lanových svěrek</t>
  </si>
  <si>
    <t>R02</t>
  </si>
  <si>
    <t>Trn s okem z betonářské oceli pro uchycení lana při montáži sítí a sloupků záchytného plotu zainjektované cementovou maltou délky 2.0 m, 32 mm</t>
  </si>
  <si>
    <t>5+5=10,000 [A]</t>
  </si>
  <si>
    <t>30+3*2=36,000 [A]</t>
  </si>
  <si>
    <t>894184</t>
  </si>
  <si>
    <t>ŠACHTY KANALIZAČ Z BETON DÍLCŮ NA POTRUBÍ DN DO 1600MM</t>
  </si>
  <si>
    <t>položka zahrnuje:  
- poklopy s rámem, mříže s rámem, stupadla, žebříky, stropy z bet. dílců a pod.  
- předepsané betonové skruže, prefabrikované nebo monolitické betonové dno  
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</si>
  <si>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935212</t>
  </si>
  <si>
    <t>PŘÍKOPOVÉ ŽLABY Z BETON TVÁRNIC ŠÍŘ DO 600MM DO BETONU TL 100MM</t>
  </si>
  <si>
    <t>vjezdový porál  
65=65,000 [A]  
výjezdový portál  
67=67,000 [B]  
Celkem: A+B=132,000 [C]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</si>
  <si>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</si>
  <si>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966138</t>
  </si>
  <si>
    <t>BOURÁNÍ KONSTRUKCÍ Z KAMENE NA MC S ODVOZEM DO 20KM</t>
  </si>
  <si>
    <t>8.874*15*0.5=66,555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</si>
  <si>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</si>
  <si>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(66+23.25)*2.1+199.5*2.5+66.555*2.5=852,563 [A]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</si>
  <si>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</si>
  <si>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</si>
  <si>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</si>
  <si>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</si>
  <si>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</si>
  <si>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</si>
  <si>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</si>
  <si>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</si>
  <si>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</si>
  <si>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</si>
  <si>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</si>
  <si>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</si>
  <si>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</si>
  <si>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</si>
  <si>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</si>
  <si>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</si>
  <si>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</si>
  <si>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</si>
  <si>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</si>
  <si>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</si>
  <si>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</si>
  <si>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</si>
  <si>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</si>
  <si>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</si>
  <si>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</si>
  <si>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</si>
  <si>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</si>
  <si>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</si>
  <si>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</si>
  <si>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</si>
  <si>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</si>
  <si>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</si>
  <si>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</si>
  <si>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VSEOB07</t>
  </si>
  <si>
    <t>Rekultivace</t>
  </si>
  <si>
    <t>popis položky</t>
  </si>
  <si>
    <t>Technická specifikace položky</t>
  </si>
  <si>
    <t>VSEOB08</t>
  </si>
  <si>
    <t>Nájmy hrazené zhotovitelem stavby</t>
  </si>
  <si>
    <t>Pronájmy pozemků pro účely stavby v období dle harmonogramu stavby - včetně všech příslušných poplatků vyplývajících z užívání pozemků.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</si>
</sst>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</f>
      </c>
    </row>
    <row r="7" spans="2:3" ht="12.75" customHeight="1">
      <c r="B7" s="8" t="s">
        <v>7</v>
      </c>
      <c s="10">
        <f>0+E10+E12+E15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103'!K8+'SO 103'!M8</f>
      </c>
      <c s="14">
        <f>C11*0.21</f>
      </c>
      <c s="14">
        <f>C11+D11</f>
      </c>
      <c s="13">
        <f>'SO 103'!T7</f>
      </c>
    </row>
    <row r="12" spans="1:6" ht="12.75">
      <c r="A12" s="11" t="s">
        <v>188</v>
      </c>
      <c s="12" t="s">
        <v>189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190</v>
      </c>
      <c s="12" t="s">
        <v>191</v>
      </c>
      <c s="14">
        <f>'SO 101'!K8+'SO 101'!M8</f>
      </c>
      <c s="14">
        <f>C13*0.21</f>
      </c>
      <c s="14">
        <f>C13+D13</f>
      </c>
      <c s="13">
        <f>'SO 101'!T7</f>
      </c>
    </row>
    <row r="14" spans="1:6" ht="12.75">
      <c r="A14" s="11" t="s">
        <v>385</v>
      </c>
      <c s="12" t="s">
        <v>386</v>
      </c>
      <c s="14">
        <f>'SO 102'!K8+'SO 102'!M8</f>
      </c>
      <c s="14">
        <f>C14*0.21</f>
      </c>
      <c s="14">
        <f>C14+D14</f>
      </c>
      <c s="13">
        <f>'SO 102'!T7</f>
      </c>
    </row>
    <row r="15" spans="1:6" ht="12.75">
      <c r="A15" s="11" t="s">
        <v>501</v>
      </c>
      <c s="12" t="s">
        <v>502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503</v>
      </c>
      <c s="12" t="s">
        <v>504</v>
      </c>
      <c s="14">
        <f>'SO 98-98'!K8+'SO 98-98'!M8</f>
      </c>
      <c s="14">
        <f>C16*0.21</f>
      </c>
      <c s="14">
        <f>C16+D16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COUNTIFS(L8:L120,"=0",A8:A120,"P")+COUNTIFS(L8:L120,"",A8:A120,"P")+SUM(Q8:Q120)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0+J9+J18+J35+J40+J77+J82+J107</f>
      </c>
      <c s="29">
        <f>0+K9+K18+K35+K40+K77+K82+K107</f>
      </c>
      <c s="29">
        <f>0+L9+L18+L35+L40+L77+L82+L107</f>
      </c>
      <c s="29">
        <f>0+M9+M18+M35+M40+M77+M82+M107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276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60</v>
      </c>
      <c s="34" t="s">
        <v>61</v>
      </c>
      <c s="35" t="s">
        <v>52</v>
      </c>
      <c s="6" t="s">
        <v>62</v>
      </c>
      <c s="36" t="s">
        <v>63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51">
      <c r="A17" t="s">
        <v>58</v>
      </c>
      <c r="E17" s="39" t="s">
        <v>64</v>
      </c>
    </row>
    <row r="18" spans="1:13" ht="12.75">
      <c r="A18" t="s">
        <v>46</v>
      </c>
      <c r="C18" s="31" t="s">
        <v>65</v>
      </c>
      <c r="E18" s="33" t="s">
        <v>66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65</v>
      </c>
      <c s="34" t="s">
        <v>67</v>
      </c>
      <c s="35" t="s">
        <v>52</v>
      </c>
      <c s="6" t="s">
        <v>68</v>
      </c>
      <c s="36" t="s">
        <v>69</v>
      </c>
      <c s="37">
        <v>296.7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27</v>
      </c>
    </row>
    <row r="20" spans="1:5" ht="12.75">
      <c r="A20" s="35" t="s">
        <v>56</v>
      </c>
      <c r="E20" s="39" t="s">
        <v>68</v>
      </c>
    </row>
    <row r="21" spans="1:5" ht="25.5">
      <c r="A21" s="35" t="s">
        <v>57</v>
      </c>
      <c r="E21" s="40" t="s">
        <v>71</v>
      </c>
    </row>
    <row r="22" spans="1:5" ht="369.75">
      <c r="A22" t="s">
        <v>58</v>
      </c>
      <c r="E22" s="39" t="s">
        <v>72</v>
      </c>
    </row>
    <row r="23" spans="1:16" ht="12.75">
      <c r="A23" t="s">
        <v>49</v>
      </c>
      <c s="34" t="s">
        <v>27</v>
      </c>
      <c s="34" t="s">
        <v>73</v>
      </c>
      <c s="35" t="s">
        <v>52</v>
      </c>
      <c s="6" t="s">
        <v>74</v>
      </c>
      <c s="36" t="s">
        <v>69</v>
      </c>
      <c s="37">
        <v>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27</v>
      </c>
    </row>
    <row r="24" spans="1:5" ht="12.75">
      <c r="A24" s="35" t="s">
        <v>56</v>
      </c>
      <c r="E24" s="39" t="s">
        <v>74</v>
      </c>
    </row>
    <row r="25" spans="1:5" ht="12.75">
      <c r="A25" s="35" t="s">
        <v>57</v>
      </c>
      <c r="E25" s="40" t="s">
        <v>52</v>
      </c>
    </row>
    <row r="26" spans="1:5" ht="344.25">
      <c r="A26" t="s">
        <v>58</v>
      </c>
      <c r="E26" s="39" t="s">
        <v>75</v>
      </c>
    </row>
    <row r="27" spans="1:16" ht="12.75">
      <c r="A27" t="s">
        <v>49</v>
      </c>
      <c s="34" t="s">
        <v>26</v>
      </c>
      <c s="34" t="s">
        <v>76</v>
      </c>
      <c s="35" t="s">
        <v>52</v>
      </c>
      <c s="6" t="s">
        <v>77</v>
      </c>
      <c s="36" t="s">
        <v>69</v>
      </c>
      <c s="37">
        <v>13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27</v>
      </c>
    </row>
    <row r="28" spans="1:5" ht="12.75">
      <c r="A28" s="35" t="s">
        <v>56</v>
      </c>
      <c r="E28" s="39" t="s">
        <v>77</v>
      </c>
    </row>
    <row r="29" spans="1:5" ht="12.75">
      <c r="A29" s="35" t="s">
        <v>57</v>
      </c>
      <c r="E29" s="40" t="s">
        <v>52</v>
      </c>
    </row>
    <row r="30" spans="1:5" ht="255">
      <c r="A30" t="s">
        <v>58</v>
      </c>
      <c r="E30" s="39" t="s">
        <v>78</v>
      </c>
    </row>
    <row r="31" spans="1:16" ht="12.75">
      <c r="A31" t="s">
        <v>49</v>
      </c>
      <c s="34" t="s">
        <v>79</v>
      </c>
      <c s="34" t="s">
        <v>80</v>
      </c>
      <c s="35" t="s">
        <v>52</v>
      </c>
      <c s="6" t="s">
        <v>81</v>
      </c>
      <c s="36" t="s">
        <v>82</v>
      </c>
      <c s="37">
        <v>1186.8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27</v>
      </c>
    </row>
    <row r="32" spans="1:5" ht="12.75">
      <c r="A32" s="35" t="s">
        <v>56</v>
      </c>
      <c r="E32" s="39" t="s">
        <v>81</v>
      </c>
    </row>
    <row r="33" spans="1:5" ht="12.75">
      <c r="A33" s="35" t="s">
        <v>57</v>
      </c>
      <c r="E33" s="40" t="s">
        <v>83</v>
      </c>
    </row>
    <row r="34" spans="1:5" ht="25.5">
      <c r="A34" t="s">
        <v>58</v>
      </c>
      <c r="E34" s="39" t="s">
        <v>84</v>
      </c>
    </row>
    <row r="35" spans="1:13" ht="12.75">
      <c r="A35" t="s">
        <v>46</v>
      </c>
      <c r="C35" s="31" t="s">
        <v>27</v>
      </c>
      <c r="E35" s="33" t="s">
        <v>85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86</v>
      </c>
      <c s="34" t="s">
        <v>87</v>
      </c>
      <c s="35" t="s">
        <v>52</v>
      </c>
      <c s="6" t="s">
        <v>88</v>
      </c>
      <c s="36" t="s">
        <v>82</v>
      </c>
      <c s="37">
        <v>115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70</v>
      </c>
      <c>
        <f>(M36*21)/100</f>
      </c>
      <c t="s">
        <v>27</v>
      </c>
    </row>
    <row r="37" spans="1:5" ht="12.75">
      <c r="A37" s="35" t="s">
        <v>56</v>
      </c>
      <c r="E37" s="39" t="s">
        <v>88</v>
      </c>
    </row>
    <row r="38" spans="1:5" ht="12.75">
      <c r="A38" s="35" t="s">
        <v>57</v>
      </c>
      <c r="E38" s="40" t="s">
        <v>52</v>
      </c>
    </row>
    <row r="39" spans="1:5" ht="25.5">
      <c r="A39" t="s">
        <v>58</v>
      </c>
      <c r="E39" s="39" t="s">
        <v>89</v>
      </c>
    </row>
    <row r="40" spans="1:13" ht="12.75">
      <c r="A40" t="s">
        <v>46</v>
      </c>
      <c r="C40" s="31" t="s">
        <v>86</v>
      </c>
      <c r="E40" s="33" t="s">
        <v>90</v>
      </c>
      <c r="J40" s="32">
        <f>0</f>
      </c>
      <c s="32">
        <f>0</f>
      </c>
      <c s="32">
        <f>0+L41+L45+L49+L53+L57+L61+L65+L69+L73</f>
      </c>
      <c s="32">
        <f>0+M41+M45+M49+M53+M57+M61+M65+M69+M73</f>
      </c>
    </row>
    <row r="41" spans="1:16" ht="12.75">
      <c r="A41" t="s">
        <v>49</v>
      </c>
      <c s="34" t="s">
        <v>91</v>
      </c>
      <c s="34" t="s">
        <v>92</v>
      </c>
      <c s="35" t="s">
        <v>52</v>
      </c>
      <c s="6" t="s">
        <v>93</v>
      </c>
      <c s="36" t="s">
        <v>69</v>
      </c>
      <c s="37">
        <v>198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70</v>
      </c>
      <c>
        <f>(M41*21)/100</f>
      </c>
      <c t="s">
        <v>27</v>
      </c>
    </row>
    <row r="42" spans="1:5" ht="12.75">
      <c r="A42" s="35" t="s">
        <v>56</v>
      </c>
      <c r="E42" s="39" t="s">
        <v>93</v>
      </c>
    </row>
    <row r="43" spans="1:5" ht="12.75">
      <c r="A43" s="35" t="s">
        <v>57</v>
      </c>
      <c r="E43" s="40" t="s">
        <v>52</v>
      </c>
    </row>
    <row r="44" spans="1:5" ht="89.25">
      <c r="A44" t="s">
        <v>58</v>
      </c>
      <c r="E44" s="39" t="s">
        <v>94</v>
      </c>
    </row>
    <row r="45" spans="1:16" ht="12.75">
      <c r="A45" t="s">
        <v>49</v>
      </c>
      <c s="34" t="s">
        <v>95</v>
      </c>
      <c s="34" t="s">
        <v>96</v>
      </c>
      <c s="35" t="s">
        <v>52</v>
      </c>
      <c s="6" t="s">
        <v>97</v>
      </c>
      <c s="36" t="s">
        <v>69</v>
      </c>
      <c s="37">
        <v>67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70</v>
      </c>
      <c>
        <f>(M45*21)/100</f>
      </c>
      <c t="s">
        <v>27</v>
      </c>
    </row>
    <row r="46" spans="1:5" ht="12.75">
      <c r="A46" s="35" t="s">
        <v>56</v>
      </c>
      <c r="E46" s="39" t="s">
        <v>97</v>
      </c>
    </row>
    <row r="47" spans="1:5" ht="12.75">
      <c r="A47" s="35" t="s">
        <v>57</v>
      </c>
      <c r="E47" s="40" t="s">
        <v>52</v>
      </c>
    </row>
    <row r="48" spans="1:5" ht="89.25">
      <c r="A48" t="s">
        <v>58</v>
      </c>
      <c r="E48" s="39" t="s">
        <v>94</v>
      </c>
    </row>
    <row r="49" spans="1:16" ht="12.75">
      <c r="A49" t="s">
        <v>49</v>
      </c>
      <c s="34" t="s">
        <v>98</v>
      </c>
      <c s="34" t="s">
        <v>99</v>
      </c>
      <c s="35" t="s">
        <v>52</v>
      </c>
      <c s="6" t="s">
        <v>100</v>
      </c>
      <c s="36" t="s">
        <v>69</v>
      </c>
      <c s="37">
        <v>255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70</v>
      </c>
      <c>
        <f>(M49*21)/100</f>
      </c>
      <c t="s">
        <v>27</v>
      </c>
    </row>
    <row r="50" spans="1:5" ht="12.75">
      <c r="A50" s="35" t="s">
        <v>56</v>
      </c>
      <c r="E50" s="39" t="s">
        <v>100</v>
      </c>
    </row>
    <row r="51" spans="1:5" ht="12.75">
      <c r="A51" s="35" t="s">
        <v>57</v>
      </c>
      <c r="E51" s="40" t="s">
        <v>52</v>
      </c>
    </row>
    <row r="52" spans="1:5" ht="102">
      <c r="A52" t="s">
        <v>58</v>
      </c>
      <c r="E52" s="39" t="s">
        <v>101</v>
      </c>
    </row>
    <row r="53" spans="1:16" ht="12.75">
      <c r="A53" t="s">
        <v>49</v>
      </c>
      <c s="34" t="s">
        <v>102</v>
      </c>
      <c s="34" t="s">
        <v>103</v>
      </c>
      <c s="35" t="s">
        <v>52</v>
      </c>
      <c s="6" t="s">
        <v>104</v>
      </c>
      <c s="36" t="s">
        <v>69</v>
      </c>
      <c s="37">
        <v>20.9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70</v>
      </c>
      <c>
        <f>(M53*21)/100</f>
      </c>
      <c t="s">
        <v>27</v>
      </c>
    </row>
    <row r="54" spans="1:5" ht="12.75">
      <c r="A54" s="35" t="s">
        <v>56</v>
      </c>
      <c r="E54" s="39" t="s">
        <v>104</v>
      </c>
    </row>
    <row r="55" spans="1:5" ht="63.75">
      <c r="A55" s="35" t="s">
        <v>57</v>
      </c>
      <c r="E55" s="40" t="s">
        <v>105</v>
      </c>
    </row>
    <row r="56" spans="1:5" ht="76.5">
      <c r="A56" t="s">
        <v>58</v>
      </c>
      <c r="E56" s="39" t="s">
        <v>106</v>
      </c>
    </row>
    <row r="57" spans="1:16" ht="25.5">
      <c r="A57" t="s">
        <v>49</v>
      </c>
      <c s="34" t="s">
        <v>107</v>
      </c>
      <c s="34" t="s">
        <v>108</v>
      </c>
      <c s="35" t="s">
        <v>52</v>
      </c>
      <c s="6" t="s">
        <v>109</v>
      </c>
      <c s="36" t="s">
        <v>54</v>
      </c>
      <c s="37">
        <v>276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70</v>
      </c>
      <c>
        <f>(M57*21)/100</f>
      </c>
      <c t="s">
        <v>27</v>
      </c>
    </row>
    <row r="58" spans="1:5" ht="25.5">
      <c r="A58" s="35" t="s">
        <v>56</v>
      </c>
      <c r="E58" s="39" t="s">
        <v>109</v>
      </c>
    </row>
    <row r="59" spans="1:5" ht="12.75">
      <c r="A59" s="35" t="s">
        <v>57</v>
      </c>
      <c r="E59" s="40" t="s">
        <v>52</v>
      </c>
    </row>
    <row r="60" spans="1:5" ht="369.75">
      <c r="A60" t="s">
        <v>58</v>
      </c>
      <c r="E60" s="39" t="s">
        <v>110</v>
      </c>
    </row>
    <row r="61" spans="1:16" ht="25.5">
      <c r="A61" t="s">
        <v>49</v>
      </c>
      <c s="34" t="s">
        <v>111</v>
      </c>
      <c s="34" t="s">
        <v>112</v>
      </c>
      <c s="35" t="s">
        <v>52</v>
      </c>
      <c s="6" t="s">
        <v>113</v>
      </c>
      <c s="36" t="s">
        <v>54</v>
      </c>
      <c s="37">
        <v>962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70</v>
      </c>
      <c>
        <f>(M61*21)/100</f>
      </c>
      <c t="s">
        <v>27</v>
      </c>
    </row>
    <row r="62" spans="1:5" ht="25.5">
      <c r="A62" s="35" t="s">
        <v>56</v>
      </c>
      <c r="E62" s="39" t="s">
        <v>113</v>
      </c>
    </row>
    <row r="63" spans="1:5" ht="63.75">
      <c r="A63" s="35" t="s">
        <v>57</v>
      </c>
      <c r="E63" s="40" t="s">
        <v>114</v>
      </c>
    </row>
    <row r="64" spans="1:5" ht="114.75">
      <c r="A64" t="s">
        <v>58</v>
      </c>
      <c r="E64" s="39" t="s">
        <v>115</v>
      </c>
    </row>
    <row r="65" spans="1:16" ht="12.75">
      <c r="A65" t="s">
        <v>49</v>
      </c>
      <c s="34" t="s">
        <v>116</v>
      </c>
      <c s="34" t="s">
        <v>117</v>
      </c>
      <c s="35" t="s">
        <v>52</v>
      </c>
      <c s="6" t="s">
        <v>118</v>
      </c>
      <c s="36" t="s">
        <v>119</v>
      </c>
      <c s="37">
        <v>32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70</v>
      </c>
      <c>
        <f>(M65*21)/100</f>
      </c>
      <c t="s">
        <v>27</v>
      </c>
    </row>
    <row r="66" spans="1:5" ht="12.75">
      <c r="A66" s="35" t="s">
        <v>56</v>
      </c>
      <c r="E66" s="39" t="s">
        <v>118</v>
      </c>
    </row>
    <row r="67" spans="1:5" ht="12.75">
      <c r="A67" s="35" t="s">
        <v>57</v>
      </c>
      <c r="E67" s="40" t="s">
        <v>52</v>
      </c>
    </row>
    <row r="68" spans="1:5" ht="255">
      <c r="A68" t="s">
        <v>58</v>
      </c>
      <c r="E68" s="39" t="s">
        <v>120</v>
      </c>
    </row>
    <row r="69" spans="1:16" ht="12.75">
      <c r="A69" t="s">
        <v>49</v>
      </c>
      <c s="34" t="s">
        <v>121</v>
      </c>
      <c s="34" t="s">
        <v>122</v>
      </c>
      <c s="35" t="s">
        <v>52</v>
      </c>
      <c s="6" t="s">
        <v>123</v>
      </c>
      <c s="36" t="s">
        <v>54</v>
      </c>
      <c s="37">
        <v>60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70</v>
      </c>
      <c>
        <f>(M69*21)/100</f>
      </c>
      <c t="s">
        <v>27</v>
      </c>
    </row>
    <row r="70" spans="1:5" ht="12.75">
      <c r="A70" s="35" t="s">
        <v>56</v>
      </c>
      <c r="E70" s="39" t="s">
        <v>123</v>
      </c>
    </row>
    <row r="71" spans="1:5" ht="12.75">
      <c r="A71" s="35" t="s">
        <v>57</v>
      </c>
      <c r="E71" s="40" t="s">
        <v>124</v>
      </c>
    </row>
    <row r="72" spans="1:5" ht="140.25">
      <c r="A72" t="s">
        <v>58</v>
      </c>
      <c r="E72" s="39" t="s">
        <v>125</v>
      </c>
    </row>
    <row r="73" spans="1:16" ht="12.75">
      <c r="A73" t="s">
        <v>49</v>
      </c>
      <c s="34" t="s">
        <v>126</v>
      </c>
      <c s="34" t="s">
        <v>127</v>
      </c>
      <c s="35" t="s">
        <v>52</v>
      </c>
      <c s="6" t="s">
        <v>128</v>
      </c>
      <c s="36" t="s">
        <v>82</v>
      </c>
      <c s="37">
        <v>550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70</v>
      </c>
      <c>
        <f>(M73*21)/100</f>
      </c>
      <c t="s">
        <v>27</v>
      </c>
    </row>
    <row r="74" spans="1:5" ht="12.75">
      <c r="A74" s="35" t="s">
        <v>56</v>
      </c>
      <c r="E74" s="39" t="s">
        <v>128</v>
      </c>
    </row>
    <row r="75" spans="1:5" ht="12.75">
      <c r="A75" s="35" t="s">
        <v>57</v>
      </c>
      <c r="E75" s="40" t="s">
        <v>52</v>
      </c>
    </row>
    <row r="76" spans="1:5" ht="76.5">
      <c r="A76" t="s">
        <v>58</v>
      </c>
      <c r="E76" s="39" t="s">
        <v>129</v>
      </c>
    </row>
    <row r="77" spans="1:13" ht="12.75">
      <c r="A77" t="s">
        <v>46</v>
      </c>
      <c r="C77" s="31" t="s">
        <v>98</v>
      </c>
      <c r="E77" s="33" t="s">
        <v>130</v>
      </c>
      <c r="J77" s="32">
        <f>0</f>
      </c>
      <c s="32">
        <f>0</f>
      </c>
      <c s="32">
        <f>0+L78</f>
      </c>
      <c s="32">
        <f>0+M78</f>
      </c>
    </row>
    <row r="78" spans="1:16" ht="12.75">
      <c r="A78" t="s">
        <v>49</v>
      </c>
      <c s="34" t="s">
        <v>131</v>
      </c>
      <c s="34" t="s">
        <v>132</v>
      </c>
      <c s="35" t="s">
        <v>52</v>
      </c>
      <c s="6" t="s">
        <v>133</v>
      </c>
      <c s="36" t="s">
        <v>54</v>
      </c>
      <c s="37">
        <v>50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70</v>
      </c>
      <c>
        <f>(M78*21)/100</f>
      </c>
      <c t="s">
        <v>27</v>
      </c>
    </row>
    <row r="79" spans="1:5" ht="12.75">
      <c r="A79" s="35" t="s">
        <v>56</v>
      </c>
      <c r="E79" s="39" t="s">
        <v>133</v>
      </c>
    </row>
    <row r="80" spans="1:5" ht="12.75">
      <c r="A80" s="35" t="s">
        <v>57</v>
      </c>
      <c r="E80" s="40" t="s">
        <v>52</v>
      </c>
    </row>
    <row r="81" spans="1:5" ht="255">
      <c r="A81" t="s">
        <v>58</v>
      </c>
      <c r="E81" s="39" t="s">
        <v>134</v>
      </c>
    </row>
    <row r="82" spans="1:13" ht="12.75">
      <c r="A82" t="s">
        <v>46</v>
      </c>
      <c r="C82" s="31" t="s">
        <v>102</v>
      </c>
      <c r="E82" s="33" t="s">
        <v>135</v>
      </c>
      <c r="J82" s="32">
        <f>0</f>
      </c>
      <c s="32">
        <f>0</f>
      </c>
      <c s="32">
        <f>0+L83+L87+L91+L95+L99+L103</f>
      </c>
      <c s="32">
        <f>0+M83+M87+M91+M95+M99+M103</f>
      </c>
    </row>
    <row r="83" spans="1:16" ht="12.75">
      <c r="A83" t="s">
        <v>49</v>
      </c>
      <c s="34" t="s">
        <v>136</v>
      </c>
      <c s="34" t="s">
        <v>137</v>
      </c>
      <c s="35" t="s">
        <v>52</v>
      </c>
      <c s="6" t="s">
        <v>138</v>
      </c>
      <c s="36" t="s">
        <v>119</v>
      </c>
      <c s="37">
        <v>28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27</v>
      </c>
    </row>
    <row r="84" spans="1:5" ht="12.75">
      <c r="A84" s="35" t="s">
        <v>56</v>
      </c>
      <c r="E84" s="39" t="s">
        <v>138</v>
      </c>
    </row>
    <row r="85" spans="1:5" ht="12.75">
      <c r="A85" s="35" t="s">
        <v>57</v>
      </c>
      <c r="E85" s="40" t="s">
        <v>52</v>
      </c>
    </row>
    <row r="86" spans="1:5" ht="51">
      <c r="A86" t="s">
        <v>58</v>
      </c>
      <c r="E86" s="39" t="s">
        <v>139</v>
      </c>
    </row>
    <row r="87" spans="1:16" ht="12.75">
      <c r="A87" t="s">
        <v>49</v>
      </c>
      <c s="34" t="s">
        <v>140</v>
      </c>
      <c s="34" t="s">
        <v>141</v>
      </c>
      <c s="35" t="s">
        <v>52</v>
      </c>
      <c s="6" t="s">
        <v>142</v>
      </c>
      <c s="36" t="s">
        <v>69</v>
      </c>
      <c s="37">
        <v>255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70</v>
      </c>
      <c>
        <f>(M87*21)/100</f>
      </c>
      <c t="s">
        <v>27</v>
      </c>
    </row>
    <row r="88" spans="1:5" ht="12.75">
      <c r="A88" s="35" t="s">
        <v>56</v>
      </c>
      <c r="E88" s="39" t="s">
        <v>142</v>
      </c>
    </row>
    <row r="89" spans="1:5" ht="12.75">
      <c r="A89" s="35" t="s">
        <v>57</v>
      </c>
      <c r="E89" s="40" t="s">
        <v>52</v>
      </c>
    </row>
    <row r="90" spans="1:5" ht="140.25">
      <c r="A90" t="s">
        <v>58</v>
      </c>
      <c r="E90" s="39" t="s">
        <v>143</v>
      </c>
    </row>
    <row r="91" spans="1:16" ht="25.5">
      <c r="A91" t="s">
        <v>49</v>
      </c>
      <c s="34" t="s">
        <v>144</v>
      </c>
      <c s="34" t="s">
        <v>145</v>
      </c>
      <c s="35" t="s">
        <v>52</v>
      </c>
      <c s="6" t="s">
        <v>146</v>
      </c>
      <c s="36" t="s">
        <v>147</v>
      </c>
      <c s="37">
        <v>5100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70</v>
      </c>
      <c>
        <f>(M91*21)/100</f>
      </c>
      <c t="s">
        <v>27</v>
      </c>
    </row>
    <row r="92" spans="1:5" ht="25.5">
      <c r="A92" s="35" t="s">
        <v>56</v>
      </c>
      <c r="E92" s="39" t="s">
        <v>146</v>
      </c>
    </row>
    <row r="93" spans="1:5" ht="12.75">
      <c r="A93" s="35" t="s">
        <v>57</v>
      </c>
      <c r="E93" s="40" t="s">
        <v>148</v>
      </c>
    </row>
    <row r="94" spans="1:5" ht="127.5">
      <c r="A94" t="s">
        <v>58</v>
      </c>
      <c r="E94" s="39" t="s">
        <v>149</v>
      </c>
    </row>
    <row r="95" spans="1:16" ht="25.5">
      <c r="A95" t="s">
        <v>49</v>
      </c>
      <c s="34" t="s">
        <v>150</v>
      </c>
      <c s="34" t="s">
        <v>151</v>
      </c>
      <c s="35" t="s">
        <v>52</v>
      </c>
      <c s="6" t="s">
        <v>152</v>
      </c>
      <c s="36" t="s">
        <v>54</v>
      </c>
      <c s="37">
        <v>276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25.5">
      <c r="A96" s="35" t="s">
        <v>56</v>
      </c>
      <c r="E96" s="39" t="s">
        <v>152</v>
      </c>
    </row>
    <row r="97" spans="1:5" ht="12.75">
      <c r="A97" s="35" t="s">
        <v>57</v>
      </c>
      <c r="E97" s="40" t="s">
        <v>52</v>
      </c>
    </row>
    <row r="98" spans="1:5" ht="178.5">
      <c r="A98" t="s">
        <v>58</v>
      </c>
      <c r="E98" s="39" t="s">
        <v>153</v>
      </c>
    </row>
    <row r="99" spans="1:16" ht="25.5">
      <c r="A99" t="s">
        <v>49</v>
      </c>
      <c s="34" t="s">
        <v>154</v>
      </c>
      <c s="34" t="s">
        <v>155</v>
      </c>
      <c s="35" t="s">
        <v>52</v>
      </c>
      <c s="6" t="s">
        <v>156</v>
      </c>
      <c s="36" t="s">
        <v>157</v>
      </c>
      <c s="37">
        <v>414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25.5">
      <c r="A100" s="35" t="s">
        <v>56</v>
      </c>
      <c r="E100" s="39" t="s">
        <v>156</v>
      </c>
    </row>
    <row r="101" spans="1:5" ht="12.75">
      <c r="A101" s="35" t="s">
        <v>57</v>
      </c>
      <c r="E101" s="40" t="s">
        <v>158</v>
      </c>
    </row>
    <row r="102" spans="1:5" ht="127.5">
      <c r="A102" t="s">
        <v>58</v>
      </c>
      <c r="E102" s="39" t="s">
        <v>159</v>
      </c>
    </row>
    <row r="103" spans="1:16" ht="12.75">
      <c r="A103" t="s">
        <v>49</v>
      </c>
      <c s="34" t="s">
        <v>160</v>
      </c>
      <c s="34" t="s">
        <v>161</v>
      </c>
      <c s="35" t="s">
        <v>52</v>
      </c>
      <c s="6" t="s">
        <v>162</v>
      </c>
      <c s="36" t="s">
        <v>163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70</v>
      </c>
      <c>
        <f>(M103*21)/100</f>
      </c>
      <c t="s">
        <v>27</v>
      </c>
    </row>
    <row r="104" spans="1:5" ht="12.75">
      <c r="A104" s="35" t="s">
        <v>56</v>
      </c>
      <c r="E104" s="39" t="s">
        <v>162</v>
      </c>
    </row>
    <row r="105" spans="1:5" ht="12.75">
      <c r="A105" s="35" t="s">
        <v>57</v>
      </c>
      <c r="E105" s="40" t="s">
        <v>164</v>
      </c>
    </row>
    <row r="106" spans="1:5" ht="127.5">
      <c r="A106" t="s">
        <v>58</v>
      </c>
      <c r="E106" s="39" t="s">
        <v>165</v>
      </c>
    </row>
    <row r="107" spans="1:13" ht="12.75">
      <c r="A107" t="s">
        <v>46</v>
      </c>
      <c r="C107" s="31" t="s">
        <v>166</v>
      </c>
      <c r="E107" s="33" t="s">
        <v>167</v>
      </c>
      <c r="J107" s="32">
        <f>0</f>
      </c>
      <c s="32">
        <f>0</f>
      </c>
      <c s="32">
        <f>0+L108+L112+L116+L120</f>
      </c>
      <c s="32">
        <f>0+M108+M112+M116+M120</f>
      </c>
    </row>
    <row r="108" spans="1:16" ht="12.75">
      <c r="A108" t="s">
        <v>49</v>
      </c>
      <c s="34" t="s">
        <v>168</v>
      </c>
      <c s="34" t="s">
        <v>169</v>
      </c>
      <c s="35" t="s">
        <v>52</v>
      </c>
      <c s="6" t="s">
        <v>170</v>
      </c>
      <c s="36" t="s">
        <v>163</v>
      </c>
      <c s="37">
        <v>1146.06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70</v>
      </c>
      <c>
        <f>(M108*21)/100</f>
      </c>
      <c t="s">
        <v>27</v>
      </c>
    </row>
    <row r="109" spans="1:5" ht="12.75">
      <c r="A109" s="35" t="s">
        <v>56</v>
      </c>
      <c r="E109" s="39" t="s">
        <v>170</v>
      </c>
    </row>
    <row r="110" spans="1:5" ht="89.25">
      <c r="A110" s="35" t="s">
        <v>57</v>
      </c>
      <c r="E110" s="40" t="s">
        <v>171</v>
      </c>
    </row>
    <row r="111" spans="1:5" ht="25.5">
      <c r="A111" t="s">
        <v>58</v>
      </c>
      <c r="E111" s="39" t="s">
        <v>172</v>
      </c>
    </row>
    <row r="112" spans="1:16" ht="12.75">
      <c r="A112" t="s">
        <v>49</v>
      </c>
      <c s="34" t="s">
        <v>173</v>
      </c>
      <c s="34" t="s">
        <v>174</v>
      </c>
      <c s="35" t="s">
        <v>52</v>
      </c>
      <c s="6" t="s">
        <v>175</v>
      </c>
      <c s="36" t="s">
        <v>63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70</v>
      </c>
      <c>
        <f>(M112*21)/100</f>
      </c>
      <c t="s">
        <v>27</v>
      </c>
    </row>
    <row r="113" spans="1:5" ht="12.75">
      <c r="A113" s="35" t="s">
        <v>56</v>
      </c>
      <c r="E113" s="39" t="s">
        <v>176</v>
      </c>
    </row>
    <row r="114" spans="1:5" ht="12.75">
      <c r="A114" s="35" t="s">
        <v>57</v>
      </c>
      <c r="E114" s="40" t="s">
        <v>52</v>
      </c>
    </row>
    <row r="115" spans="1:5" ht="25.5">
      <c r="A115" t="s">
        <v>58</v>
      </c>
      <c r="E115" s="39" t="s">
        <v>177</v>
      </c>
    </row>
    <row r="116" spans="1:16" ht="12.75">
      <c r="A116" t="s">
        <v>49</v>
      </c>
      <c s="34" t="s">
        <v>178</v>
      </c>
      <c s="34" t="s">
        <v>179</v>
      </c>
      <c s="35" t="s">
        <v>52</v>
      </c>
      <c s="6" t="s">
        <v>180</v>
      </c>
      <c s="36" t="s">
        <v>63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70</v>
      </c>
      <c>
        <f>(M116*21)/100</f>
      </c>
      <c t="s">
        <v>27</v>
      </c>
    </row>
    <row r="117" spans="1:5" ht="25.5">
      <c r="A117" s="35" t="s">
        <v>56</v>
      </c>
      <c r="E117" s="39" t="s">
        <v>181</v>
      </c>
    </row>
    <row r="118" spans="1:5" ht="12.75">
      <c r="A118" s="35" t="s">
        <v>57</v>
      </c>
      <c r="E118" s="40" t="s">
        <v>52</v>
      </c>
    </row>
    <row r="119" spans="1:5" ht="12.75">
      <c r="A119" t="s">
        <v>58</v>
      </c>
      <c r="E119" s="39" t="s">
        <v>182</v>
      </c>
    </row>
    <row r="120" spans="1:16" ht="12.75">
      <c r="A120" t="s">
        <v>49</v>
      </c>
      <c s="34" t="s">
        <v>183</v>
      </c>
      <c s="34" t="s">
        <v>184</v>
      </c>
      <c s="35" t="s">
        <v>52</v>
      </c>
      <c s="6" t="s">
        <v>185</v>
      </c>
      <c s="36" t="s">
        <v>163</v>
      </c>
      <c s="37">
        <v>0.3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70</v>
      </c>
      <c>
        <f>(M120*21)/100</f>
      </c>
      <c t="s">
        <v>27</v>
      </c>
    </row>
    <row r="121" spans="1:5" ht="12.75">
      <c r="A121" s="35" t="s">
        <v>56</v>
      </c>
      <c r="E121" s="39" t="s">
        <v>185</v>
      </c>
    </row>
    <row r="122" spans="1:5" ht="12.75">
      <c r="A122" s="35" t="s">
        <v>57</v>
      </c>
      <c r="E122" s="40" t="s">
        <v>186</v>
      </c>
    </row>
    <row r="123" spans="1:5" ht="38.25">
      <c r="A123" t="s">
        <v>58</v>
      </c>
      <c r="E123" s="39" t="s">
        <v>187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188</v>
      </c>
      <c r="E4" s="26" t="s">
        <v>189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COUNTIFS(L8:L204,"=0",A8:A204,"P")+COUNTIFS(L8:L204,"",A8:A204,"P")+SUM(Q8:Q204)</f>
      </c>
    </row>
    <row r="8" spans="1:13" ht="12.75">
      <c r="A8" t="s">
        <v>44</v>
      </c>
      <c r="C8" s="28" t="s">
        <v>192</v>
      </c>
      <c r="E8" s="30" t="s">
        <v>191</v>
      </c>
      <c r="J8" s="29">
        <f>0+J9+J18+J35+J68+J97+J122+J131+J144+J149+J162+J195</f>
      </c>
      <c s="29">
        <f>0+K9+K18+K35+K68+K97+K122+K131+K144+K149+K162+K195</f>
      </c>
      <c s="29">
        <f>0+L9+L18+L35+L68+L97+L122+L131+L144+L149+L162+L195</f>
      </c>
      <c s="29">
        <f>0+M9+M18+M35+M68+M97+M122+M131+M144+M149+M162+M195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193</v>
      </c>
      <c s="34" t="s">
        <v>194</v>
      </c>
      <c s="35" t="s">
        <v>27</v>
      </c>
      <c s="6" t="s">
        <v>195</v>
      </c>
      <c s="36" t="s">
        <v>196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89.25">
      <c r="A13" t="s">
        <v>58</v>
      </c>
      <c r="E13" s="39" t="s">
        <v>197</v>
      </c>
    </row>
    <row r="14" spans="1:16" ht="12.75">
      <c r="A14" t="s">
        <v>49</v>
      </c>
      <c s="34" t="s">
        <v>198</v>
      </c>
      <c s="34" t="s">
        <v>179</v>
      </c>
      <c s="35" t="s">
        <v>52</v>
      </c>
      <c s="6" t="s">
        <v>180</v>
      </c>
      <c s="36" t="s">
        <v>63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27</v>
      </c>
    </row>
    <row r="15" spans="1:5" ht="12.75">
      <c r="A15" s="35" t="s">
        <v>56</v>
      </c>
      <c r="E15" s="39" t="s">
        <v>199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182</v>
      </c>
    </row>
    <row r="18" spans="1:13" ht="12.75">
      <c r="A18" t="s">
        <v>46</v>
      </c>
      <c r="C18" s="31" t="s">
        <v>65</v>
      </c>
      <c r="E18" s="33" t="s">
        <v>66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65</v>
      </c>
      <c s="34" t="s">
        <v>200</v>
      </c>
      <c s="35" t="s">
        <v>52</v>
      </c>
      <c s="6" t="s">
        <v>201</v>
      </c>
      <c s="36" t="s">
        <v>202</v>
      </c>
      <c s="37">
        <v>720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70</v>
      </c>
      <c>
        <f>(M19*21)/100</f>
      </c>
      <c t="s">
        <v>27</v>
      </c>
    </row>
    <row r="20" spans="1:5" ht="12.75">
      <c r="A20" s="35" t="s">
        <v>56</v>
      </c>
      <c r="E20" s="39" t="s">
        <v>201</v>
      </c>
    </row>
    <row r="21" spans="1:5" ht="12.75">
      <c r="A21" s="35" t="s">
        <v>57</v>
      </c>
      <c r="E21" s="40" t="s">
        <v>203</v>
      </c>
    </row>
    <row r="22" spans="1:5" ht="63.75">
      <c r="A22" t="s">
        <v>58</v>
      </c>
      <c r="E22" s="39" t="s">
        <v>204</v>
      </c>
    </row>
    <row r="23" spans="1:16" ht="12.75">
      <c r="A23" t="s">
        <v>49</v>
      </c>
      <c s="34" t="s">
        <v>27</v>
      </c>
      <c s="34" t="s">
        <v>205</v>
      </c>
      <c s="35" t="s">
        <v>52</v>
      </c>
      <c s="6" t="s">
        <v>206</v>
      </c>
      <c s="36" t="s">
        <v>54</v>
      </c>
      <c s="37">
        <v>260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70</v>
      </c>
      <c>
        <f>(M23*21)/100</f>
      </c>
      <c t="s">
        <v>27</v>
      </c>
    </row>
    <row r="24" spans="1:5" ht="12.75">
      <c r="A24" s="35" t="s">
        <v>56</v>
      </c>
      <c r="E24" s="39" t="s">
        <v>207</v>
      </c>
    </row>
    <row r="25" spans="1:5" ht="12.75">
      <c r="A25" s="35" t="s">
        <v>57</v>
      </c>
      <c r="E25" s="40" t="s">
        <v>52</v>
      </c>
    </row>
    <row r="26" spans="1:5" ht="63.75">
      <c r="A26" t="s">
        <v>58</v>
      </c>
      <c r="E26" s="39" t="s">
        <v>208</v>
      </c>
    </row>
    <row r="27" spans="1:16" ht="12.75">
      <c r="A27" t="s">
        <v>49</v>
      </c>
      <c s="34" t="s">
        <v>26</v>
      </c>
      <c s="34" t="s">
        <v>209</v>
      </c>
      <c s="35" t="s">
        <v>52</v>
      </c>
      <c s="6" t="s">
        <v>210</v>
      </c>
      <c s="36" t="s">
        <v>69</v>
      </c>
      <c s="37">
        <v>9.9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70</v>
      </c>
      <c>
        <f>(M27*21)/100</f>
      </c>
      <c t="s">
        <v>27</v>
      </c>
    </row>
    <row r="28" spans="1:5" ht="12.75">
      <c r="A28" s="35" t="s">
        <v>56</v>
      </c>
      <c r="E28" s="39" t="s">
        <v>210</v>
      </c>
    </row>
    <row r="29" spans="1:5" ht="12.75">
      <c r="A29" s="35" t="s">
        <v>57</v>
      </c>
      <c r="E29" s="40" t="s">
        <v>211</v>
      </c>
    </row>
    <row r="30" spans="1:5" ht="318.75">
      <c r="A30" t="s">
        <v>58</v>
      </c>
      <c r="E30" s="39" t="s">
        <v>212</v>
      </c>
    </row>
    <row r="31" spans="1:16" ht="12.75">
      <c r="A31" t="s">
        <v>49</v>
      </c>
      <c s="34" t="s">
        <v>79</v>
      </c>
      <c s="34" t="s">
        <v>213</v>
      </c>
      <c s="35" t="s">
        <v>52</v>
      </c>
      <c s="6" t="s">
        <v>214</v>
      </c>
      <c s="36" t="s">
        <v>69</v>
      </c>
      <c s="37">
        <v>61.44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70</v>
      </c>
      <c>
        <f>(M31*21)/100</f>
      </c>
      <c t="s">
        <v>27</v>
      </c>
    </row>
    <row r="32" spans="1:5" ht="12.75">
      <c r="A32" s="35" t="s">
        <v>56</v>
      </c>
      <c r="E32" s="39" t="s">
        <v>214</v>
      </c>
    </row>
    <row r="33" spans="1:5" ht="12.75">
      <c r="A33" s="35" t="s">
        <v>57</v>
      </c>
      <c r="E33" s="40" t="s">
        <v>215</v>
      </c>
    </row>
    <row r="34" spans="1:5" ht="12.75">
      <c r="A34" t="s">
        <v>58</v>
      </c>
      <c r="E34" s="39" t="s">
        <v>52</v>
      </c>
    </row>
    <row r="35" spans="1:13" ht="12.75">
      <c r="A35" t="s">
        <v>46</v>
      </c>
      <c r="C35" s="31" t="s">
        <v>27</v>
      </c>
      <c r="E35" s="33" t="s">
        <v>85</v>
      </c>
      <c r="J35" s="32">
        <f>0</f>
      </c>
      <c s="32">
        <f>0</f>
      </c>
      <c s="32">
        <f>0+L36+L40+L44+L48+L52+L56+L60+L64</f>
      </c>
      <c s="32">
        <f>0+M36+M40+M44+M48+M52+M56+M60+M64</f>
      </c>
    </row>
    <row r="36" spans="1:16" ht="12.75">
      <c r="A36" t="s">
        <v>49</v>
      </c>
      <c s="34" t="s">
        <v>86</v>
      </c>
      <c s="34" t="s">
        <v>216</v>
      </c>
      <c s="35" t="s">
        <v>52</v>
      </c>
      <c s="6" t="s">
        <v>217</v>
      </c>
      <c s="36" t="s">
        <v>54</v>
      </c>
      <c s="37">
        <v>248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70</v>
      </c>
      <c>
        <f>(M36*21)/100</f>
      </c>
      <c t="s">
        <v>27</v>
      </c>
    </row>
    <row r="37" spans="1:5" ht="12.75">
      <c r="A37" s="35" t="s">
        <v>56</v>
      </c>
      <c r="E37" s="39" t="s">
        <v>217</v>
      </c>
    </row>
    <row r="38" spans="1:5" ht="25.5">
      <c r="A38" s="35" t="s">
        <v>57</v>
      </c>
      <c r="E38" s="40" t="s">
        <v>218</v>
      </c>
    </row>
    <row r="39" spans="1:5" ht="114.75">
      <c r="A39" t="s">
        <v>58</v>
      </c>
      <c r="E39" s="39" t="s">
        <v>219</v>
      </c>
    </row>
    <row r="40" spans="1:16" ht="12.75">
      <c r="A40" t="s">
        <v>49</v>
      </c>
      <c s="34" t="s">
        <v>91</v>
      </c>
      <c s="34" t="s">
        <v>220</v>
      </c>
      <c s="35" t="s">
        <v>52</v>
      </c>
      <c s="6" t="s">
        <v>221</v>
      </c>
      <c s="36" t="s">
        <v>54</v>
      </c>
      <c s="37">
        <v>525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70</v>
      </c>
      <c>
        <f>(M40*21)/100</f>
      </c>
      <c t="s">
        <v>27</v>
      </c>
    </row>
    <row r="41" spans="1:5" ht="12.75">
      <c r="A41" s="35" t="s">
        <v>56</v>
      </c>
      <c r="E41" s="39" t="s">
        <v>221</v>
      </c>
    </row>
    <row r="42" spans="1:5" ht="12.75">
      <c r="A42" s="35" t="s">
        <v>57</v>
      </c>
      <c r="E42" s="40" t="s">
        <v>222</v>
      </c>
    </row>
    <row r="43" spans="1:5" ht="114.75">
      <c r="A43" t="s">
        <v>58</v>
      </c>
      <c r="E43" s="39" t="s">
        <v>219</v>
      </c>
    </row>
    <row r="44" spans="1:16" ht="12.75">
      <c r="A44" t="s">
        <v>49</v>
      </c>
      <c s="34" t="s">
        <v>95</v>
      </c>
      <c s="34" t="s">
        <v>223</v>
      </c>
      <c s="35" t="s">
        <v>52</v>
      </c>
      <c s="6" t="s">
        <v>224</v>
      </c>
      <c s="36" t="s">
        <v>69</v>
      </c>
      <c s="37">
        <v>18.375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70</v>
      </c>
      <c>
        <f>(M44*21)/100</f>
      </c>
      <c t="s">
        <v>27</v>
      </c>
    </row>
    <row r="45" spans="1:5" ht="12.75">
      <c r="A45" s="35" t="s">
        <v>56</v>
      </c>
      <c r="E45" s="39" t="s">
        <v>224</v>
      </c>
    </row>
    <row r="46" spans="1:5" ht="25.5">
      <c r="A46" s="35" t="s">
        <v>57</v>
      </c>
      <c r="E46" s="40" t="s">
        <v>225</v>
      </c>
    </row>
    <row r="47" spans="1:5" ht="369.75">
      <c r="A47" t="s">
        <v>58</v>
      </c>
      <c r="E47" s="39" t="s">
        <v>226</v>
      </c>
    </row>
    <row r="48" spans="1:16" ht="12.75">
      <c r="A48" t="s">
        <v>49</v>
      </c>
      <c s="34" t="s">
        <v>98</v>
      </c>
      <c s="34" t="s">
        <v>227</v>
      </c>
      <c s="35" t="s">
        <v>52</v>
      </c>
      <c s="6" t="s">
        <v>228</v>
      </c>
      <c s="36" t="s">
        <v>163</v>
      </c>
      <c s="37">
        <v>1.47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70</v>
      </c>
      <c>
        <f>(M48*21)/100</f>
      </c>
      <c t="s">
        <v>27</v>
      </c>
    </row>
    <row r="49" spans="1:5" ht="12.75">
      <c r="A49" s="35" t="s">
        <v>56</v>
      </c>
      <c r="E49" s="39" t="s">
        <v>228</v>
      </c>
    </row>
    <row r="50" spans="1:5" ht="12.75">
      <c r="A50" s="35" t="s">
        <v>57</v>
      </c>
      <c r="E50" s="40" t="s">
        <v>229</v>
      </c>
    </row>
    <row r="51" spans="1:5" ht="267.75">
      <c r="A51" t="s">
        <v>58</v>
      </c>
      <c r="E51" s="39" t="s">
        <v>230</v>
      </c>
    </row>
    <row r="52" spans="1:16" ht="12.75">
      <c r="A52" t="s">
        <v>49</v>
      </c>
      <c s="34" t="s">
        <v>102</v>
      </c>
      <c s="34" t="s">
        <v>231</v>
      </c>
      <c s="35" t="s">
        <v>52</v>
      </c>
      <c s="6" t="s">
        <v>232</v>
      </c>
      <c s="36" t="s">
        <v>69</v>
      </c>
      <c s="37">
        <v>2.686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70</v>
      </c>
      <c>
        <f>(M52*21)/100</f>
      </c>
      <c t="s">
        <v>27</v>
      </c>
    </row>
    <row r="53" spans="1:5" ht="12.75">
      <c r="A53" s="35" t="s">
        <v>56</v>
      </c>
      <c r="E53" s="39" t="s">
        <v>232</v>
      </c>
    </row>
    <row r="54" spans="1:5" ht="63.75">
      <c r="A54" s="35" t="s">
        <v>57</v>
      </c>
      <c r="E54" s="40" t="s">
        <v>233</v>
      </c>
    </row>
    <row r="55" spans="1:5" ht="89.25">
      <c r="A55" t="s">
        <v>58</v>
      </c>
      <c r="E55" s="39" t="s">
        <v>234</v>
      </c>
    </row>
    <row r="56" spans="1:16" ht="12.75">
      <c r="A56" t="s">
        <v>49</v>
      </c>
      <c s="34" t="s">
        <v>107</v>
      </c>
      <c s="34" t="s">
        <v>235</v>
      </c>
      <c s="35" t="s">
        <v>52</v>
      </c>
      <c s="6" t="s">
        <v>236</v>
      </c>
      <c s="36" t="s">
        <v>69</v>
      </c>
      <c s="37">
        <v>6.2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70</v>
      </c>
      <c>
        <f>(M56*21)/100</f>
      </c>
      <c t="s">
        <v>27</v>
      </c>
    </row>
    <row r="57" spans="1:5" ht="12.75">
      <c r="A57" s="35" t="s">
        <v>56</v>
      </c>
      <c r="E57" s="39" t="s">
        <v>236</v>
      </c>
    </row>
    <row r="58" spans="1:5" ht="12.75">
      <c r="A58" s="35" t="s">
        <v>57</v>
      </c>
      <c r="E58" s="40" t="s">
        <v>237</v>
      </c>
    </row>
    <row r="59" spans="1:5" ht="76.5">
      <c r="A59" t="s">
        <v>58</v>
      </c>
      <c r="E59" s="39" t="s">
        <v>238</v>
      </c>
    </row>
    <row r="60" spans="1:16" ht="12.75">
      <c r="A60" t="s">
        <v>49</v>
      </c>
      <c s="34" t="s">
        <v>111</v>
      </c>
      <c s="34" t="s">
        <v>239</v>
      </c>
      <c s="35" t="s">
        <v>52</v>
      </c>
      <c s="6" t="s">
        <v>240</v>
      </c>
      <c s="36" t="s">
        <v>69</v>
      </c>
      <c s="37">
        <v>12.4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240</v>
      </c>
    </row>
    <row r="62" spans="1:5" ht="12.75">
      <c r="A62" s="35" t="s">
        <v>57</v>
      </c>
      <c r="E62" s="40" t="s">
        <v>241</v>
      </c>
    </row>
    <row r="63" spans="1:5" ht="89.25">
      <c r="A63" t="s">
        <v>58</v>
      </c>
      <c r="E63" s="39" t="s">
        <v>234</v>
      </c>
    </row>
    <row r="64" spans="1:16" ht="12.75">
      <c r="A64" t="s">
        <v>49</v>
      </c>
      <c s="34" t="s">
        <v>116</v>
      </c>
      <c s="34" t="s">
        <v>242</v>
      </c>
      <c s="35" t="s">
        <v>52</v>
      </c>
      <c s="6" t="s">
        <v>243</v>
      </c>
      <c s="36" t="s">
        <v>119</v>
      </c>
      <c s="37">
        <v>175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70</v>
      </c>
      <c>
        <f>(M64*21)/100</f>
      </c>
      <c t="s">
        <v>27</v>
      </c>
    </row>
    <row r="65" spans="1:5" ht="12.75">
      <c r="A65" s="35" t="s">
        <v>56</v>
      </c>
      <c r="E65" s="39" t="s">
        <v>243</v>
      </c>
    </row>
    <row r="66" spans="1:5" ht="12.75">
      <c r="A66" s="35" t="s">
        <v>57</v>
      </c>
      <c r="E66" s="40" t="s">
        <v>244</v>
      </c>
    </row>
    <row r="67" spans="1:5" ht="153">
      <c r="A67" t="s">
        <v>58</v>
      </c>
      <c r="E67" s="39" t="s">
        <v>245</v>
      </c>
    </row>
    <row r="68" spans="1:13" ht="12.75">
      <c r="A68" t="s">
        <v>46</v>
      </c>
      <c r="C68" s="31" t="s">
        <v>26</v>
      </c>
      <c r="E68" s="33" t="s">
        <v>246</v>
      </c>
      <c r="J68" s="32">
        <f>0</f>
      </c>
      <c s="32">
        <f>0</f>
      </c>
      <c s="32">
        <f>0+L69+L73+L77+L81+L85+L89+L93</f>
      </c>
      <c s="32">
        <f>0+M69+M73+M77+M81+M85+M89+M93</f>
      </c>
    </row>
    <row r="69" spans="1:16" ht="12.75">
      <c r="A69" t="s">
        <v>49</v>
      </c>
      <c s="34" t="s">
        <v>121</v>
      </c>
      <c s="34" t="s">
        <v>247</v>
      </c>
      <c s="35" t="s">
        <v>52</v>
      </c>
      <c s="6" t="s">
        <v>248</v>
      </c>
      <c s="36" t="s">
        <v>69</v>
      </c>
      <c s="37">
        <v>86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70</v>
      </c>
      <c>
        <f>(M69*21)/100</f>
      </c>
      <c t="s">
        <v>27</v>
      </c>
    </row>
    <row r="70" spans="1:5" ht="12.75">
      <c r="A70" s="35" t="s">
        <v>56</v>
      </c>
      <c r="E70" s="39" t="s">
        <v>248</v>
      </c>
    </row>
    <row r="71" spans="1:5" ht="12.75">
      <c r="A71" s="35" t="s">
        <v>57</v>
      </c>
      <c r="E71" s="40" t="s">
        <v>52</v>
      </c>
    </row>
    <row r="72" spans="1:5" ht="51">
      <c r="A72" t="s">
        <v>58</v>
      </c>
      <c r="E72" s="39" t="s">
        <v>249</v>
      </c>
    </row>
    <row r="73" spans="1:16" ht="12.75">
      <c r="A73" t="s">
        <v>49</v>
      </c>
      <c s="34" t="s">
        <v>126</v>
      </c>
      <c s="34" t="s">
        <v>250</v>
      </c>
      <c s="35" t="s">
        <v>52</v>
      </c>
      <c s="6" t="s">
        <v>251</v>
      </c>
      <c s="36" t="s">
        <v>82</v>
      </c>
      <c s="37">
        <v>120.75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70</v>
      </c>
      <c>
        <f>(M73*21)/100</f>
      </c>
      <c t="s">
        <v>27</v>
      </c>
    </row>
    <row r="74" spans="1:5" ht="38.25">
      <c r="A74" s="35" t="s">
        <v>56</v>
      </c>
      <c r="E74" s="39" t="s">
        <v>252</v>
      </c>
    </row>
    <row r="75" spans="1:5" ht="12.75">
      <c r="A75" s="35" t="s">
        <v>57</v>
      </c>
      <c r="E75" s="40" t="s">
        <v>253</v>
      </c>
    </row>
    <row r="76" spans="1:5" ht="280.5">
      <c r="A76" t="s">
        <v>58</v>
      </c>
      <c r="E76" s="39" t="s">
        <v>254</v>
      </c>
    </row>
    <row r="77" spans="1:16" ht="12.75">
      <c r="A77" t="s">
        <v>49</v>
      </c>
      <c s="34" t="s">
        <v>131</v>
      </c>
      <c s="34" t="s">
        <v>255</v>
      </c>
      <c s="35" t="s">
        <v>52</v>
      </c>
      <c s="6" t="s">
        <v>256</v>
      </c>
      <c s="36" t="s">
        <v>82</v>
      </c>
      <c s="37">
        <v>164.5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70</v>
      </c>
      <c>
        <f>(M77*21)/100</f>
      </c>
      <c t="s">
        <v>27</v>
      </c>
    </row>
    <row r="78" spans="1:5" ht="12.75">
      <c r="A78" s="35" t="s">
        <v>56</v>
      </c>
      <c r="E78" s="39" t="s">
        <v>256</v>
      </c>
    </row>
    <row r="79" spans="1:5" ht="12.75">
      <c r="A79" s="35" t="s">
        <v>57</v>
      </c>
      <c r="E79" s="40" t="s">
        <v>257</v>
      </c>
    </row>
    <row r="80" spans="1:5" ht="178.5">
      <c r="A80" t="s">
        <v>58</v>
      </c>
      <c r="E80" s="39" t="s">
        <v>258</v>
      </c>
    </row>
    <row r="81" spans="1:16" ht="12.75">
      <c r="A81" t="s">
        <v>49</v>
      </c>
      <c s="34" t="s">
        <v>136</v>
      </c>
      <c s="34" t="s">
        <v>259</v>
      </c>
      <c s="35" t="s">
        <v>52</v>
      </c>
      <c s="6" t="s">
        <v>260</v>
      </c>
      <c s="36" t="s">
        <v>69</v>
      </c>
      <c s="37">
        <v>34.5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70</v>
      </c>
      <c>
        <f>(M81*21)/100</f>
      </c>
      <c t="s">
        <v>27</v>
      </c>
    </row>
    <row r="82" spans="1:5" ht="12.75">
      <c r="A82" s="35" t="s">
        <v>56</v>
      </c>
      <c r="E82" s="39" t="s">
        <v>260</v>
      </c>
    </row>
    <row r="83" spans="1:5" ht="12.75">
      <c r="A83" s="35" t="s">
        <v>57</v>
      </c>
      <c r="E83" s="40" t="s">
        <v>261</v>
      </c>
    </row>
    <row r="84" spans="1:5" ht="191.25">
      <c r="A84" t="s">
        <v>58</v>
      </c>
      <c r="E84" s="39" t="s">
        <v>262</v>
      </c>
    </row>
    <row r="85" spans="1:16" ht="12.75">
      <c r="A85" t="s">
        <v>49</v>
      </c>
      <c s="34" t="s">
        <v>140</v>
      </c>
      <c s="34" t="s">
        <v>263</v>
      </c>
      <c s="35" t="s">
        <v>52</v>
      </c>
      <c s="6" t="s">
        <v>264</v>
      </c>
      <c s="36" t="s">
        <v>82</v>
      </c>
      <c s="37">
        <v>176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70</v>
      </c>
      <c>
        <f>(M85*21)/100</f>
      </c>
      <c t="s">
        <v>27</v>
      </c>
    </row>
    <row r="86" spans="1:5" ht="12.75">
      <c r="A86" s="35" t="s">
        <v>56</v>
      </c>
      <c r="E86" s="39" t="s">
        <v>264</v>
      </c>
    </row>
    <row r="87" spans="1:5" ht="12.75">
      <c r="A87" s="35" t="s">
        <v>57</v>
      </c>
      <c r="E87" s="40" t="s">
        <v>265</v>
      </c>
    </row>
    <row r="88" spans="1:5" ht="76.5">
      <c r="A88" t="s">
        <v>58</v>
      </c>
      <c r="E88" s="39" t="s">
        <v>266</v>
      </c>
    </row>
    <row r="89" spans="1:16" ht="12.75">
      <c r="A89" t="s">
        <v>49</v>
      </c>
      <c s="34" t="s">
        <v>144</v>
      </c>
      <c s="34" t="s">
        <v>267</v>
      </c>
      <c s="35" t="s">
        <v>52</v>
      </c>
      <c s="6" t="s">
        <v>268</v>
      </c>
      <c s="36" t="s">
        <v>163</v>
      </c>
      <c s="37">
        <v>3.45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70</v>
      </c>
      <c>
        <f>(M89*21)/100</f>
      </c>
      <c t="s">
        <v>27</v>
      </c>
    </row>
    <row r="90" spans="1:5" ht="12.75">
      <c r="A90" s="35" t="s">
        <v>56</v>
      </c>
      <c r="E90" s="39" t="s">
        <v>268</v>
      </c>
    </row>
    <row r="91" spans="1:5" ht="12.75">
      <c r="A91" s="35" t="s">
        <v>57</v>
      </c>
      <c r="E91" s="40" t="s">
        <v>269</v>
      </c>
    </row>
    <row r="92" spans="1:5" ht="191.25">
      <c r="A92" t="s">
        <v>58</v>
      </c>
      <c r="E92" s="39" t="s">
        <v>270</v>
      </c>
    </row>
    <row r="93" spans="1:16" ht="12.75">
      <c r="A93" t="s">
        <v>49</v>
      </c>
      <c s="34" t="s">
        <v>150</v>
      </c>
      <c s="34" t="s">
        <v>271</v>
      </c>
      <c s="35" t="s">
        <v>52</v>
      </c>
      <c s="6" t="s">
        <v>272</v>
      </c>
      <c s="36" t="s">
        <v>69</v>
      </c>
      <c s="37">
        <v>12.075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70</v>
      </c>
      <c>
        <f>(M93*21)/100</f>
      </c>
      <c t="s">
        <v>27</v>
      </c>
    </row>
    <row r="94" spans="1:5" ht="12.75">
      <c r="A94" s="35" t="s">
        <v>56</v>
      </c>
      <c r="E94" s="39" t="s">
        <v>272</v>
      </c>
    </row>
    <row r="95" spans="1:5" ht="12.75">
      <c r="A95" s="35" t="s">
        <v>57</v>
      </c>
      <c r="E95" s="40" t="s">
        <v>273</v>
      </c>
    </row>
    <row r="96" spans="1:5" ht="76.5">
      <c r="A96" t="s">
        <v>58</v>
      </c>
      <c r="E96" s="39" t="s">
        <v>274</v>
      </c>
    </row>
    <row r="97" spans="1:13" ht="12.75">
      <c r="A97" t="s">
        <v>46</v>
      </c>
      <c r="C97" s="31" t="s">
        <v>79</v>
      </c>
      <c r="E97" s="33" t="s">
        <v>275</v>
      </c>
      <c r="J97" s="32">
        <f>0</f>
      </c>
      <c s="32">
        <f>0</f>
      </c>
      <c s="32">
        <f>0+L98+L102+L106+L110+L114+L118</f>
      </c>
      <c s="32">
        <f>0+M98+M102+M106+M110+M114+M118</f>
      </c>
    </row>
    <row r="98" spans="1:16" ht="12.75">
      <c r="A98" t="s">
        <v>49</v>
      </c>
      <c s="34" t="s">
        <v>154</v>
      </c>
      <c s="34" t="s">
        <v>276</v>
      </c>
      <c s="35" t="s">
        <v>52</v>
      </c>
      <c s="6" t="s">
        <v>277</v>
      </c>
      <c s="36" t="s">
        <v>163</v>
      </c>
      <c s="37">
        <v>1.24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70</v>
      </c>
      <c>
        <f>(M98*21)/100</f>
      </c>
      <c t="s">
        <v>27</v>
      </c>
    </row>
    <row r="99" spans="1:5" ht="12.75">
      <c r="A99" s="35" t="s">
        <v>56</v>
      </c>
      <c r="E99" s="39" t="s">
        <v>277</v>
      </c>
    </row>
    <row r="100" spans="1:5" ht="25.5">
      <c r="A100" s="35" t="s">
        <v>57</v>
      </c>
      <c r="E100" s="40" t="s">
        <v>278</v>
      </c>
    </row>
    <row r="101" spans="1:5" ht="293.25">
      <c r="A101" t="s">
        <v>58</v>
      </c>
      <c r="E101" s="39" t="s">
        <v>279</v>
      </c>
    </row>
    <row r="102" spans="1:16" ht="12.75">
      <c r="A102" t="s">
        <v>49</v>
      </c>
      <c s="34" t="s">
        <v>160</v>
      </c>
      <c s="34" t="s">
        <v>280</v>
      </c>
      <c s="35" t="s">
        <v>52</v>
      </c>
      <c s="6" t="s">
        <v>281</v>
      </c>
      <c s="36" t="s">
        <v>69</v>
      </c>
      <c s="37">
        <v>7.44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70</v>
      </c>
      <c>
        <f>(M102*21)/100</f>
      </c>
      <c t="s">
        <v>27</v>
      </c>
    </row>
    <row r="103" spans="1:5" ht="12.75">
      <c r="A103" s="35" t="s">
        <v>56</v>
      </c>
      <c r="E103" s="39" t="s">
        <v>281</v>
      </c>
    </row>
    <row r="104" spans="1:5" ht="25.5">
      <c r="A104" s="35" t="s">
        <v>57</v>
      </c>
      <c r="E104" s="40" t="s">
        <v>282</v>
      </c>
    </row>
    <row r="105" spans="1:5" ht="280.5">
      <c r="A105" t="s">
        <v>58</v>
      </c>
      <c r="E105" s="39" t="s">
        <v>283</v>
      </c>
    </row>
    <row r="106" spans="1:16" ht="12.75">
      <c r="A106" t="s">
        <v>49</v>
      </c>
      <c s="34" t="s">
        <v>168</v>
      </c>
      <c s="34" t="s">
        <v>284</v>
      </c>
      <c s="35" t="s">
        <v>52</v>
      </c>
      <c s="6" t="s">
        <v>285</v>
      </c>
      <c s="36" t="s">
        <v>69</v>
      </c>
      <c s="37">
        <v>36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70</v>
      </c>
      <c>
        <f>(M106*21)/100</f>
      </c>
      <c t="s">
        <v>27</v>
      </c>
    </row>
    <row r="107" spans="1:5" ht="12.75">
      <c r="A107" s="35" t="s">
        <v>56</v>
      </c>
      <c r="E107" s="39" t="s">
        <v>285</v>
      </c>
    </row>
    <row r="108" spans="1:5" ht="12.75">
      <c r="A108" s="35" t="s">
        <v>57</v>
      </c>
      <c r="E108" s="40" t="s">
        <v>286</v>
      </c>
    </row>
    <row r="109" spans="1:5" ht="369.75">
      <c r="A109" t="s">
        <v>58</v>
      </c>
      <c r="E109" s="39" t="s">
        <v>287</v>
      </c>
    </row>
    <row r="110" spans="1:16" ht="12.75">
      <c r="A110" t="s">
        <v>49</v>
      </c>
      <c s="34" t="s">
        <v>173</v>
      </c>
      <c s="34" t="s">
        <v>288</v>
      </c>
      <c s="35" t="s">
        <v>52</v>
      </c>
      <c s="6" t="s">
        <v>289</v>
      </c>
      <c s="36" t="s">
        <v>69</v>
      </c>
      <c s="37">
        <v>5.4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70</v>
      </c>
      <c>
        <f>(M110*21)/100</f>
      </c>
      <c t="s">
        <v>27</v>
      </c>
    </row>
    <row r="111" spans="1:5" ht="12.75">
      <c r="A111" s="35" t="s">
        <v>56</v>
      </c>
      <c r="E111" s="39" t="s">
        <v>289</v>
      </c>
    </row>
    <row r="112" spans="1:5" ht="12.75">
      <c r="A112" s="35" t="s">
        <v>57</v>
      </c>
      <c r="E112" s="40" t="s">
        <v>290</v>
      </c>
    </row>
    <row r="113" spans="1:5" ht="369.75">
      <c r="A113" t="s">
        <v>58</v>
      </c>
      <c r="E113" s="39" t="s">
        <v>287</v>
      </c>
    </row>
    <row r="114" spans="1:16" ht="12.75">
      <c r="A114" t="s">
        <v>49</v>
      </c>
      <c s="34" t="s">
        <v>178</v>
      </c>
      <c s="34" t="s">
        <v>291</v>
      </c>
      <c s="35" t="s">
        <v>52</v>
      </c>
      <c s="6" t="s">
        <v>292</v>
      </c>
      <c s="36" t="s">
        <v>163</v>
      </c>
      <c s="37">
        <v>0.432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27</v>
      </c>
    </row>
    <row r="115" spans="1:5" ht="12.75">
      <c r="A115" s="35" t="s">
        <v>56</v>
      </c>
      <c r="E115" s="39" t="s">
        <v>292</v>
      </c>
    </row>
    <row r="116" spans="1:5" ht="12.75">
      <c r="A116" s="35" t="s">
        <v>57</v>
      </c>
      <c r="E116" s="40" t="s">
        <v>293</v>
      </c>
    </row>
    <row r="117" spans="1:5" ht="178.5">
      <c r="A117" t="s">
        <v>58</v>
      </c>
      <c r="E117" s="39" t="s">
        <v>294</v>
      </c>
    </row>
    <row r="118" spans="1:16" ht="12.75">
      <c r="A118" t="s">
        <v>49</v>
      </c>
      <c s="34" t="s">
        <v>183</v>
      </c>
      <c s="34" t="s">
        <v>295</v>
      </c>
      <c s="35" t="s">
        <v>52</v>
      </c>
      <c s="6" t="s">
        <v>296</v>
      </c>
      <c s="36" t="s">
        <v>69</v>
      </c>
      <c s="37">
        <v>1.188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70</v>
      </c>
      <c>
        <f>(M118*21)/100</f>
      </c>
      <c t="s">
        <v>27</v>
      </c>
    </row>
    <row r="119" spans="1:5" ht="12.75">
      <c r="A119" s="35" t="s">
        <v>56</v>
      </c>
      <c r="E119" s="39" t="s">
        <v>296</v>
      </c>
    </row>
    <row r="120" spans="1:5" ht="12.75">
      <c r="A120" s="35" t="s">
        <v>57</v>
      </c>
      <c r="E120" s="40" t="s">
        <v>297</v>
      </c>
    </row>
    <row r="121" spans="1:5" ht="38.25">
      <c r="A121" t="s">
        <v>58</v>
      </c>
      <c r="E121" s="39" t="s">
        <v>298</v>
      </c>
    </row>
    <row r="122" spans="1:13" ht="12.75">
      <c r="A122" t="s">
        <v>46</v>
      </c>
      <c r="C122" s="31" t="s">
        <v>91</v>
      </c>
      <c r="E122" s="33" t="s">
        <v>299</v>
      </c>
      <c r="J122" s="32">
        <f>0</f>
      </c>
      <c s="32">
        <f>0</f>
      </c>
      <c s="32">
        <f>0+L123+L127</f>
      </c>
      <c s="32">
        <f>0+M123+M127</f>
      </c>
    </row>
    <row r="123" spans="1:16" ht="12.75">
      <c r="A123" t="s">
        <v>49</v>
      </c>
      <c s="34" t="s">
        <v>50</v>
      </c>
      <c s="34" t="s">
        <v>300</v>
      </c>
      <c s="35" t="s">
        <v>52</v>
      </c>
      <c s="6" t="s">
        <v>301</v>
      </c>
      <c s="36" t="s">
        <v>54</v>
      </c>
      <c s="37">
        <v>514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70</v>
      </c>
      <c>
        <f>(M123*21)/100</f>
      </c>
      <c t="s">
        <v>27</v>
      </c>
    </row>
    <row r="124" spans="1:5" ht="12.75">
      <c r="A124" s="35" t="s">
        <v>56</v>
      </c>
      <c r="E124" s="39" t="s">
        <v>301</v>
      </c>
    </row>
    <row r="125" spans="1:5" ht="25.5">
      <c r="A125" s="35" t="s">
        <v>57</v>
      </c>
      <c r="E125" s="40" t="s">
        <v>302</v>
      </c>
    </row>
    <row r="126" spans="1:5" ht="76.5">
      <c r="A126" t="s">
        <v>58</v>
      </c>
      <c r="E126" s="39" t="s">
        <v>303</v>
      </c>
    </row>
    <row r="127" spans="1:16" ht="12.75">
      <c r="A127" t="s">
        <v>49</v>
      </c>
      <c s="34" t="s">
        <v>60</v>
      </c>
      <c s="34" t="s">
        <v>304</v>
      </c>
      <c s="35" t="s">
        <v>52</v>
      </c>
      <c s="6" t="s">
        <v>305</v>
      </c>
      <c s="36" t="s">
        <v>82</v>
      </c>
      <c s="37">
        <v>1216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70</v>
      </c>
      <c>
        <f>(M127*21)/100</f>
      </c>
      <c t="s">
        <v>27</v>
      </c>
    </row>
    <row r="128" spans="1:5" ht="12.75">
      <c r="A128" s="35" t="s">
        <v>56</v>
      </c>
      <c r="E128" s="39" t="s">
        <v>305</v>
      </c>
    </row>
    <row r="129" spans="1:5" ht="12.75">
      <c r="A129" s="35" t="s">
        <v>57</v>
      </c>
      <c r="E129" s="40" t="s">
        <v>52</v>
      </c>
    </row>
    <row r="130" spans="1:5" ht="89.25">
      <c r="A130" t="s">
        <v>58</v>
      </c>
      <c r="E130" s="39" t="s">
        <v>306</v>
      </c>
    </row>
    <row r="131" spans="1:13" ht="12.75">
      <c r="A131" t="s">
        <v>46</v>
      </c>
      <c r="C131" s="31" t="s">
        <v>307</v>
      </c>
      <c r="E131" s="33" t="s">
        <v>308</v>
      </c>
      <c r="J131" s="32">
        <f>0</f>
      </c>
      <c s="32">
        <f>0</f>
      </c>
      <c s="32">
        <f>0+L132+L136+L140</f>
      </c>
      <c s="32">
        <f>0+M132+M136+M140</f>
      </c>
    </row>
    <row r="132" spans="1:16" ht="12.75">
      <c r="A132" t="s">
        <v>49</v>
      </c>
      <c s="34" t="s">
        <v>309</v>
      </c>
      <c s="34" t="s">
        <v>310</v>
      </c>
      <c s="35" t="s">
        <v>52</v>
      </c>
      <c s="6" t="s">
        <v>311</v>
      </c>
      <c s="36" t="s">
        <v>82</v>
      </c>
      <c s="37">
        <v>84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70</v>
      </c>
      <c>
        <f>(M132*21)/100</f>
      </c>
      <c t="s">
        <v>27</v>
      </c>
    </row>
    <row r="133" spans="1:5" ht="12.75">
      <c r="A133" s="35" t="s">
        <v>56</v>
      </c>
      <c r="E133" s="39" t="s">
        <v>311</v>
      </c>
    </row>
    <row r="134" spans="1:5" ht="12.75">
      <c r="A134" s="35" t="s">
        <v>57</v>
      </c>
      <c r="E134" s="40" t="s">
        <v>312</v>
      </c>
    </row>
    <row r="135" spans="1:5" ht="191.25">
      <c r="A135" t="s">
        <v>58</v>
      </c>
      <c r="E135" s="39" t="s">
        <v>313</v>
      </c>
    </row>
    <row r="136" spans="1:16" ht="12.75">
      <c r="A136" t="s">
        <v>49</v>
      </c>
      <c s="34" t="s">
        <v>314</v>
      </c>
      <c s="34" t="s">
        <v>315</v>
      </c>
      <c s="35" t="s">
        <v>52</v>
      </c>
      <c s="6" t="s">
        <v>316</v>
      </c>
      <c s="36" t="s">
        <v>54</v>
      </c>
      <c s="37">
        <v>6.4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316</v>
      </c>
    </row>
    <row r="138" spans="1:5" ht="12.75">
      <c r="A138" s="35" t="s">
        <v>57</v>
      </c>
      <c r="E138" s="40" t="s">
        <v>317</v>
      </c>
    </row>
    <row r="139" spans="1:5" ht="38.25">
      <c r="A139" t="s">
        <v>58</v>
      </c>
      <c r="E139" s="39" t="s">
        <v>318</v>
      </c>
    </row>
    <row r="140" spans="1:16" ht="12.75">
      <c r="A140" t="s">
        <v>49</v>
      </c>
      <c s="34" t="s">
        <v>319</v>
      </c>
      <c s="34" t="s">
        <v>320</v>
      </c>
      <c s="35" t="s">
        <v>52</v>
      </c>
      <c s="6" t="s">
        <v>321</v>
      </c>
      <c s="36" t="s">
        <v>54</v>
      </c>
      <c s="37">
        <v>6.4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321</v>
      </c>
    </row>
    <row r="142" spans="1:5" ht="12.75">
      <c r="A142" s="35" t="s">
        <v>57</v>
      </c>
      <c r="E142" s="40" t="s">
        <v>317</v>
      </c>
    </row>
    <row r="143" spans="1:5" ht="178.5">
      <c r="A143" t="s">
        <v>58</v>
      </c>
      <c r="E143" s="39" t="s">
        <v>322</v>
      </c>
    </row>
    <row r="144" spans="1:13" ht="12.75">
      <c r="A144" t="s">
        <v>46</v>
      </c>
      <c r="C144" s="31" t="s">
        <v>323</v>
      </c>
      <c r="E144" s="33" t="s">
        <v>324</v>
      </c>
      <c r="J144" s="32">
        <f>0</f>
      </c>
      <c s="32">
        <f>0</f>
      </c>
      <c s="32">
        <f>0+L145</f>
      </c>
      <c s="32">
        <f>0+M145</f>
      </c>
    </row>
    <row r="145" spans="1:16" ht="12.75">
      <c r="A145" t="s">
        <v>49</v>
      </c>
      <c s="34" t="s">
        <v>325</v>
      </c>
      <c s="34" t="s">
        <v>326</v>
      </c>
      <c s="35" t="s">
        <v>52</v>
      </c>
      <c s="6" t="s">
        <v>327</v>
      </c>
      <c s="36" t="s">
        <v>163</v>
      </c>
      <c s="37">
        <v>0.12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70</v>
      </c>
      <c>
        <f>(M145*21)/100</f>
      </c>
      <c t="s">
        <v>27</v>
      </c>
    </row>
    <row r="146" spans="1:5" ht="12.75">
      <c r="A146" s="35" t="s">
        <v>56</v>
      </c>
      <c r="E146" s="39" t="s">
        <v>327</v>
      </c>
    </row>
    <row r="147" spans="1:5" ht="25.5">
      <c r="A147" s="35" t="s">
        <v>57</v>
      </c>
      <c r="E147" s="40" t="s">
        <v>328</v>
      </c>
    </row>
    <row r="148" spans="1:5" ht="51">
      <c r="A148" t="s">
        <v>58</v>
      </c>
      <c r="E148" s="39" t="s">
        <v>329</v>
      </c>
    </row>
    <row r="149" spans="1:13" ht="12.75">
      <c r="A149" t="s">
        <v>46</v>
      </c>
      <c r="C149" s="31" t="s">
        <v>98</v>
      </c>
      <c r="E149" s="33" t="s">
        <v>130</v>
      </c>
      <c r="J149" s="32">
        <f>0</f>
      </c>
      <c s="32">
        <f>0</f>
      </c>
      <c s="32">
        <f>0+L150+L154+L158</f>
      </c>
      <c s="32">
        <f>0+M150+M154+M158</f>
      </c>
    </row>
    <row r="150" spans="1:16" ht="12.75">
      <c r="A150" t="s">
        <v>49</v>
      </c>
      <c s="34" t="s">
        <v>330</v>
      </c>
      <c s="34" t="s">
        <v>331</v>
      </c>
      <c s="35" t="s">
        <v>52</v>
      </c>
      <c s="6" t="s">
        <v>332</v>
      </c>
      <c s="36" t="s">
        <v>54</v>
      </c>
      <c s="37">
        <v>32.5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27</v>
      </c>
    </row>
    <row r="151" spans="1:5" ht="12.75">
      <c r="A151" s="35" t="s">
        <v>56</v>
      </c>
      <c r="E151" s="39" t="s">
        <v>332</v>
      </c>
    </row>
    <row r="152" spans="1:5" ht="12.75">
      <c r="A152" s="35" t="s">
        <v>57</v>
      </c>
      <c r="E152" s="40" t="s">
        <v>333</v>
      </c>
    </row>
    <row r="153" spans="1:5" ht="242.25">
      <c r="A153" t="s">
        <v>58</v>
      </c>
      <c r="E153" s="39" t="s">
        <v>334</v>
      </c>
    </row>
    <row r="154" spans="1:16" ht="12.75">
      <c r="A154" t="s">
        <v>49</v>
      </c>
      <c s="34" t="s">
        <v>335</v>
      </c>
      <c s="34" t="s">
        <v>336</v>
      </c>
      <c s="35" t="s">
        <v>52</v>
      </c>
      <c s="6" t="s">
        <v>337</v>
      </c>
      <c s="36" t="s">
        <v>119</v>
      </c>
      <c s="37">
        <v>11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27</v>
      </c>
    </row>
    <row r="155" spans="1:5" ht="25.5">
      <c r="A155" s="35" t="s">
        <v>56</v>
      </c>
      <c r="E155" s="39" t="s">
        <v>338</v>
      </c>
    </row>
    <row r="156" spans="1:5" ht="12.75">
      <c r="A156" s="35" t="s">
        <v>57</v>
      </c>
      <c r="E156" s="40" t="s">
        <v>52</v>
      </c>
    </row>
    <row r="157" spans="1:5" ht="89.25">
      <c r="A157" t="s">
        <v>58</v>
      </c>
      <c r="E157" s="39" t="s">
        <v>339</v>
      </c>
    </row>
    <row r="158" spans="1:16" ht="12.75">
      <c r="A158" t="s">
        <v>49</v>
      </c>
      <c s="34" t="s">
        <v>340</v>
      </c>
      <c s="34" t="s">
        <v>341</v>
      </c>
      <c s="35" t="s">
        <v>52</v>
      </c>
      <c s="6" t="s">
        <v>342</v>
      </c>
      <c s="36" t="s">
        <v>119</v>
      </c>
      <c s="37">
        <v>11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27</v>
      </c>
    </row>
    <row r="159" spans="1:5" ht="12.75">
      <c r="A159" s="35" t="s">
        <v>56</v>
      </c>
      <c r="E159" s="39" t="s">
        <v>342</v>
      </c>
    </row>
    <row r="160" spans="1:5" ht="12.75">
      <c r="A160" s="35" t="s">
        <v>57</v>
      </c>
      <c r="E160" s="40" t="s">
        <v>52</v>
      </c>
    </row>
    <row r="161" spans="1:5" ht="12.75">
      <c r="A161" t="s">
        <v>58</v>
      </c>
      <c r="E161" s="39" t="s">
        <v>343</v>
      </c>
    </row>
    <row r="162" spans="1:13" ht="12.75">
      <c r="A162" t="s">
        <v>46</v>
      </c>
      <c r="C162" s="31" t="s">
        <v>102</v>
      </c>
      <c r="E162" s="33" t="s">
        <v>135</v>
      </c>
      <c r="J162" s="32">
        <f>0</f>
      </c>
      <c s="32">
        <f>0</f>
      </c>
      <c s="32">
        <f>0+L163+L167+L171+L175+L179+L183+L187+L191</f>
      </c>
      <c s="32">
        <f>0+M163+M167+M171+M175+M179+M183+M187+M191</f>
      </c>
    </row>
    <row r="163" spans="1:16" ht="12.75">
      <c r="A163" t="s">
        <v>49</v>
      </c>
      <c s="34" t="s">
        <v>344</v>
      </c>
      <c s="34" t="s">
        <v>345</v>
      </c>
      <c s="35" t="s">
        <v>52</v>
      </c>
      <c s="6" t="s">
        <v>346</v>
      </c>
      <c s="36" t="s">
        <v>54</v>
      </c>
      <c s="37">
        <v>49.6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70</v>
      </c>
      <c>
        <f>(M163*21)/100</f>
      </c>
      <c t="s">
        <v>27</v>
      </c>
    </row>
    <row r="164" spans="1:5" ht="12.75">
      <c r="A164" s="35" t="s">
        <v>56</v>
      </c>
      <c r="E164" s="39" t="s">
        <v>346</v>
      </c>
    </row>
    <row r="165" spans="1:5" ht="12.75">
      <c r="A165" s="35" t="s">
        <v>57</v>
      </c>
      <c r="E165" s="40" t="s">
        <v>347</v>
      </c>
    </row>
    <row r="166" spans="1:5" ht="25.5">
      <c r="A166" t="s">
        <v>58</v>
      </c>
      <c r="E166" s="39" t="s">
        <v>348</v>
      </c>
    </row>
    <row r="167" spans="1:16" ht="12.75">
      <c r="A167" t="s">
        <v>49</v>
      </c>
      <c s="34" t="s">
        <v>349</v>
      </c>
      <c s="34" t="s">
        <v>350</v>
      </c>
      <c s="35" t="s">
        <v>52</v>
      </c>
      <c s="6" t="s">
        <v>351</v>
      </c>
      <c s="36" t="s">
        <v>82</v>
      </c>
      <c s="37">
        <v>3720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70</v>
      </c>
      <c>
        <f>(M167*21)/100</f>
      </c>
      <c t="s">
        <v>27</v>
      </c>
    </row>
    <row r="168" spans="1:5" ht="12.75">
      <c r="A168" s="35" t="s">
        <v>56</v>
      </c>
      <c r="E168" s="39" t="s">
        <v>351</v>
      </c>
    </row>
    <row r="169" spans="1:5" ht="12.75">
      <c r="A169" s="35" t="s">
        <v>57</v>
      </c>
      <c r="E169" s="40" t="s">
        <v>352</v>
      </c>
    </row>
    <row r="170" spans="1:5" ht="25.5">
      <c r="A170" t="s">
        <v>58</v>
      </c>
      <c r="E170" s="39" t="s">
        <v>353</v>
      </c>
    </row>
    <row r="171" spans="1:16" ht="12.75">
      <c r="A171" t="s">
        <v>49</v>
      </c>
      <c s="34" t="s">
        <v>354</v>
      </c>
      <c s="34" t="s">
        <v>355</v>
      </c>
      <c s="35" t="s">
        <v>52</v>
      </c>
      <c s="6" t="s">
        <v>356</v>
      </c>
      <c s="36" t="s">
        <v>82</v>
      </c>
      <c s="37">
        <v>3720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70</v>
      </c>
      <c>
        <f>(M171*21)/100</f>
      </c>
      <c t="s">
        <v>27</v>
      </c>
    </row>
    <row r="172" spans="1:5" ht="12.75">
      <c r="A172" s="35" t="s">
        <v>56</v>
      </c>
      <c r="E172" s="39" t="s">
        <v>356</v>
      </c>
    </row>
    <row r="173" spans="1:5" ht="12.75">
      <c r="A173" s="35" t="s">
        <v>57</v>
      </c>
      <c r="E173" s="40" t="s">
        <v>352</v>
      </c>
    </row>
    <row r="174" spans="1:5" ht="25.5">
      <c r="A174" t="s">
        <v>58</v>
      </c>
      <c r="E174" s="39" t="s">
        <v>353</v>
      </c>
    </row>
    <row r="175" spans="1:16" ht="12.75">
      <c r="A175" t="s">
        <v>49</v>
      </c>
      <c s="34" t="s">
        <v>357</v>
      </c>
      <c s="34" t="s">
        <v>358</v>
      </c>
      <c s="35" t="s">
        <v>52</v>
      </c>
      <c s="6" t="s">
        <v>359</v>
      </c>
      <c s="36" t="s">
        <v>360</v>
      </c>
      <c s="37">
        <v>774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70</v>
      </c>
      <c>
        <f>(M175*21)/100</f>
      </c>
      <c t="s">
        <v>27</v>
      </c>
    </row>
    <row r="176" spans="1:5" ht="12.75">
      <c r="A176" s="35" t="s">
        <v>56</v>
      </c>
      <c r="E176" s="39" t="s">
        <v>359</v>
      </c>
    </row>
    <row r="177" spans="1:5" ht="12.75">
      <c r="A177" s="35" t="s">
        <v>57</v>
      </c>
      <c r="E177" s="40" t="s">
        <v>52</v>
      </c>
    </row>
    <row r="178" spans="1:5" ht="25.5">
      <c r="A178" t="s">
        <v>58</v>
      </c>
      <c r="E178" s="39" t="s">
        <v>361</v>
      </c>
    </row>
    <row r="179" spans="1:16" ht="12.75">
      <c r="A179" t="s">
        <v>49</v>
      </c>
      <c s="34" t="s">
        <v>362</v>
      </c>
      <c s="34" t="s">
        <v>363</v>
      </c>
      <c s="35" t="s">
        <v>52</v>
      </c>
      <c s="6" t="s">
        <v>364</v>
      </c>
      <c s="36" t="s">
        <v>69</v>
      </c>
      <c s="37">
        <v>45.584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70</v>
      </c>
      <c>
        <f>(M179*21)/100</f>
      </c>
      <c t="s">
        <v>27</v>
      </c>
    </row>
    <row r="180" spans="1:5" ht="12.75">
      <c r="A180" s="35" t="s">
        <v>56</v>
      </c>
      <c r="E180" s="39" t="s">
        <v>364</v>
      </c>
    </row>
    <row r="181" spans="1:5" ht="12.75">
      <c r="A181" s="35" t="s">
        <v>57</v>
      </c>
      <c r="E181" s="40" t="s">
        <v>365</v>
      </c>
    </row>
    <row r="182" spans="1:5" ht="76.5">
      <c r="A182" t="s">
        <v>58</v>
      </c>
      <c r="E182" s="39" t="s">
        <v>366</v>
      </c>
    </row>
    <row r="183" spans="1:16" ht="12.75">
      <c r="A183" t="s">
        <v>49</v>
      </c>
      <c s="34" t="s">
        <v>367</v>
      </c>
      <c s="34" t="s">
        <v>368</v>
      </c>
      <c s="35" t="s">
        <v>52</v>
      </c>
      <c s="6" t="s">
        <v>369</v>
      </c>
      <c s="36" t="s">
        <v>63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55</v>
      </c>
      <c>
        <f>(M183*21)/100</f>
      </c>
      <c t="s">
        <v>27</v>
      </c>
    </row>
    <row r="184" spans="1:5" ht="12.75">
      <c r="A184" s="35" t="s">
        <v>56</v>
      </c>
      <c r="E184" s="39" t="s">
        <v>369</v>
      </c>
    </row>
    <row r="185" spans="1:5" ht="12.75">
      <c r="A185" s="35" t="s">
        <v>57</v>
      </c>
      <c r="E185" s="40" t="s">
        <v>52</v>
      </c>
    </row>
    <row r="186" spans="1:5" ht="38.25">
      <c r="A186" t="s">
        <v>58</v>
      </c>
      <c r="E186" s="39" t="s">
        <v>370</v>
      </c>
    </row>
    <row r="187" spans="1:16" ht="12.75">
      <c r="A187" t="s">
        <v>49</v>
      </c>
      <c s="34" t="s">
        <v>371</v>
      </c>
      <c s="34" t="s">
        <v>194</v>
      </c>
      <c s="35" t="s">
        <v>52</v>
      </c>
      <c s="6" t="s">
        <v>372</v>
      </c>
      <c s="36" t="s">
        <v>119</v>
      </c>
      <c s="37">
        <v>38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55</v>
      </c>
      <c>
        <f>(M187*21)/100</f>
      </c>
      <c t="s">
        <v>27</v>
      </c>
    </row>
    <row r="188" spans="1:5" ht="12.75">
      <c r="A188" s="35" t="s">
        <v>56</v>
      </c>
      <c r="E188" s="39" t="s">
        <v>372</v>
      </c>
    </row>
    <row r="189" spans="1:5" ht="12.75">
      <c r="A189" s="35" t="s">
        <v>57</v>
      </c>
      <c r="E189" s="40" t="s">
        <v>52</v>
      </c>
    </row>
    <row r="190" spans="1:5" ht="63.75">
      <c r="A190" t="s">
        <v>58</v>
      </c>
      <c r="E190" s="39" t="s">
        <v>373</v>
      </c>
    </row>
    <row r="191" spans="1:16" ht="12.75">
      <c r="A191" t="s">
        <v>49</v>
      </c>
      <c s="34" t="s">
        <v>374</v>
      </c>
      <c s="34" t="s">
        <v>375</v>
      </c>
      <c s="35" t="s">
        <v>52</v>
      </c>
      <c s="6" t="s">
        <v>376</v>
      </c>
      <c s="36" t="s">
        <v>82</v>
      </c>
      <c s="37">
        <v>22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55</v>
      </c>
      <c>
        <f>(M191*21)/100</f>
      </c>
      <c t="s">
        <v>27</v>
      </c>
    </row>
    <row r="192" spans="1:5" ht="12.75">
      <c r="A192" s="35" t="s">
        <v>56</v>
      </c>
      <c r="E192" s="39" t="s">
        <v>376</v>
      </c>
    </row>
    <row r="193" spans="1:5" ht="12.75">
      <c r="A193" s="35" t="s">
        <v>57</v>
      </c>
      <c r="E193" s="40" t="s">
        <v>52</v>
      </c>
    </row>
    <row r="194" spans="1:5" ht="25.5">
      <c r="A194" t="s">
        <v>58</v>
      </c>
      <c r="E194" s="39" t="s">
        <v>377</v>
      </c>
    </row>
    <row r="195" spans="1:13" ht="12.75">
      <c r="A195" t="s">
        <v>46</v>
      </c>
      <c r="C195" s="31" t="s">
        <v>166</v>
      </c>
      <c r="E195" s="33" t="s">
        <v>167</v>
      </c>
      <c r="J195" s="32">
        <f>0</f>
      </c>
      <c s="32">
        <f>0</f>
      </c>
      <c s="32">
        <f>0+L196+L200+L204</f>
      </c>
      <c s="32">
        <f>0+M196+M200+M204</f>
      </c>
    </row>
    <row r="196" spans="1:16" ht="12.75">
      <c r="A196" t="s">
        <v>49</v>
      </c>
      <c s="34" t="s">
        <v>173</v>
      </c>
      <c s="34" t="s">
        <v>174</v>
      </c>
      <c s="35" t="s">
        <v>52</v>
      </c>
      <c s="6" t="s">
        <v>175</v>
      </c>
      <c s="36" t="s">
        <v>63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70</v>
      </c>
      <c>
        <f>(M196*21)/100</f>
      </c>
      <c t="s">
        <v>27</v>
      </c>
    </row>
    <row r="197" spans="1:5" ht="12.75">
      <c r="A197" s="35" t="s">
        <v>56</v>
      </c>
      <c r="E197" s="39" t="s">
        <v>176</v>
      </c>
    </row>
    <row r="198" spans="1:5" ht="12.75">
      <c r="A198" s="35" t="s">
        <v>57</v>
      </c>
      <c r="E198" s="40" t="s">
        <v>52</v>
      </c>
    </row>
    <row r="199" spans="1:5" ht="25.5">
      <c r="A199" t="s">
        <v>58</v>
      </c>
      <c r="E199" s="39" t="s">
        <v>177</v>
      </c>
    </row>
    <row r="200" spans="1:16" ht="12.75">
      <c r="A200" t="s">
        <v>49</v>
      </c>
      <c s="34" t="s">
        <v>378</v>
      </c>
      <c s="34" t="s">
        <v>169</v>
      </c>
      <c s="35" t="s">
        <v>52</v>
      </c>
      <c s="6" t="s">
        <v>170</v>
      </c>
      <c s="36" t="s">
        <v>163</v>
      </c>
      <c s="37">
        <v>294.553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70</v>
      </c>
      <c>
        <f>(M200*21)/100</f>
      </c>
      <c t="s">
        <v>27</v>
      </c>
    </row>
    <row r="201" spans="1:5" ht="12.75">
      <c r="A201" s="35" t="s">
        <v>56</v>
      </c>
      <c r="E201" s="39" t="s">
        <v>170</v>
      </c>
    </row>
    <row r="202" spans="1:5" ht="12.75">
      <c r="A202" s="35" t="s">
        <v>57</v>
      </c>
      <c r="E202" s="40" t="s">
        <v>379</v>
      </c>
    </row>
    <row r="203" spans="1:5" ht="25.5">
      <c r="A203" t="s">
        <v>58</v>
      </c>
      <c r="E203" s="39" t="s">
        <v>172</v>
      </c>
    </row>
    <row r="204" spans="1:16" ht="12.75">
      <c r="A204" t="s">
        <v>49</v>
      </c>
      <c s="34" t="s">
        <v>380</v>
      </c>
      <c s="34" t="s">
        <v>381</v>
      </c>
      <c s="35" t="s">
        <v>52</v>
      </c>
      <c s="6" t="s">
        <v>382</v>
      </c>
      <c s="36" t="s">
        <v>54</v>
      </c>
      <c s="37">
        <v>260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55</v>
      </c>
      <c>
        <f>(M204*21)/100</f>
      </c>
      <c t="s">
        <v>27</v>
      </c>
    </row>
    <row r="205" spans="1:5" ht="12.75">
      <c r="A205" s="35" t="s">
        <v>56</v>
      </c>
      <c r="E205" s="39" t="s">
        <v>383</v>
      </c>
    </row>
    <row r="206" spans="1:5" ht="12.75">
      <c r="A206" s="35" t="s">
        <v>57</v>
      </c>
      <c r="E206" s="40" t="s">
        <v>52</v>
      </c>
    </row>
    <row r="207" spans="1:5" ht="25.5">
      <c r="A207" t="s">
        <v>58</v>
      </c>
      <c r="E207" s="39" t="s">
        <v>384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188</v>
      </c>
      <c r="E4" s="26" t="s">
        <v>189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COUNTIFS(L8:L167,"=0",A8:A167,"P")+COUNTIFS(L8:L167,"",A8:A167,"P")+SUM(Q8:Q167)</f>
      </c>
    </row>
    <row r="8" spans="1:13" ht="12.75">
      <c r="A8" t="s">
        <v>44</v>
      </c>
      <c r="C8" s="28" t="s">
        <v>387</v>
      </c>
      <c r="E8" s="30" t="s">
        <v>386</v>
      </c>
      <c r="J8" s="29">
        <f>0+J9+J58+J87+J104+J113+J118+J123+J136+J145+J162</f>
      </c>
      <c s="29">
        <f>0+K9+K58+K87+K104+K113+K118+K123+K136+K145+K162</f>
      </c>
      <c s="29">
        <f>0+L9+L58+L87+L104+L113+L118+L123+L136+L145+L162</f>
      </c>
      <c s="29">
        <f>0+M9+M58+M87+M104+M113+M118+M123+M136+M145+M162</f>
      </c>
    </row>
    <row r="9" spans="1:13" ht="12.75">
      <c r="A9" t="s">
        <v>46</v>
      </c>
      <c r="C9" s="31" t="s">
        <v>65</v>
      </c>
      <c r="E9" s="33" t="s">
        <v>66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49</v>
      </c>
      <c s="34" t="s">
        <v>65</v>
      </c>
      <c s="34" t="s">
        <v>388</v>
      </c>
      <c s="35" t="s">
        <v>52</v>
      </c>
      <c s="6" t="s">
        <v>389</v>
      </c>
      <c s="36" t="s">
        <v>82</v>
      </c>
      <c s="37">
        <v>100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</v>
      </c>
      <c>
        <f>(M10*21)/100</f>
      </c>
      <c t="s">
        <v>27</v>
      </c>
    </row>
    <row r="11" spans="1:5" ht="12.75">
      <c r="A11" s="35" t="s">
        <v>56</v>
      </c>
      <c r="E11" s="39" t="s">
        <v>389</v>
      </c>
    </row>
    <row r="12" spans="1:5" ht="12.75">
      <c r="A12" s="35" t="s">
        <v>57</v>
      </c>
      <c r="E12" s="40" t="s">
        <v>390</v>
      </c>
    </row>
    <row r="13" spans="1:5" ht="38.25">
      <c r="A13" t="s">
        <v>58</v>
      </c>
      <c r="E13" s="39" t="s">
        <v>391</v>
      </c>
    </row>
    <row r="14" spans="1:16" ht="12.75">
      <c r="A14" t="s">
        <v>49</v>
      </c>
      <c s="34" t="s">
        <v>27</v>
      </c>
      <c s="34" t="s">
        <v>67</v>
      </c>
      <c s="35" t="s">
        <v>52</v>
      </c>
      <c s="6" t="s">
        <v>68</v>
      </c>
      <c s="36" t="s">
        <v>69</v>
      </c>
      <c s="37">
        <v>77.535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</v>
      </c>
      <c>
        <f>(M14*21)/100</f>
      </c>
      <c t="s">
        <v>27</v>
      </c>
    </row>
    <row r="15" spans="1:5" ht="12.75">
      <c r="A15" s="35" t="s">
        <v>56</v>
      </c>
      <c r="E15" s="39" t="s">
        <v>68</v>
      </c>
    </row>
    <row r="16" spans="1:5" ht="63.75">
      <c r="A16" s="35" t="s">
        <v>57</v>
      </c>
      <c r="E16" s="40" t="s">
        <v>392</v>
      </c>
    </row>
    <row r="17" spans="1:5" ht="369.75">
      <c r="A17" t="s">
        <v>58</v>
      </c>
      <c r="E17" s="39" t="s">
        <v>72</v>
      </c>
    </row>
    <row r="18" spans="1:16" ht="12.75">
      <c r="A18" t="s">
        <v>49</v>
      </c>
      <c s="34" t="s">
        <v>26</v>
      </c>
      <c s="34" t="s">
        <v>393</v>
      </c>
      <c s="35" t="s">
        <v>52</v>
      </c>
      <c s="6" t="s">
        <v>394</v>
      </c>
      <c s="36" t="s">
        <v>69</v>
      </c>
      <c s="37">
        <v>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</v>
      </c>
      <c>
        <f>(M18*21)/100</f>
      </c>
      <c t="s">
        <v>27</v>
      </c>
    </row>
    <row r="19" spans="1:5" ht="12.75">
      <c r="A19" s="35" t="s">
        <v>56</v>
      </c>
      <c r="E19" s="39" t="s">
        <v>394</v>
      </c>
    </row>
    <row r="20" spans="1:5" ht="25.5">
      <c r="A20" s="35" t="s">
        <v>57</v>
      </c>
      <c r="E20" s="40" t="s">
        <v>395</v>
      </c>
    </row>
    <row r="21" spans="1:5" ht="318.75">
      <c r="A21" t="s">
        <v>58</v>
      </c>
      <c r="E21" s="39" t="s">
        <v>212</v>
      </c>
    </row>
    <row r="22" spans="1:16" ht="12.75">
      <c r="A22" t="s">
        <v>49</v>
      </c>
      <c s="34" t="s">
        <v>79</v>
      </c>
      <c s="34" t="s">
        <v>396</v>
      </c>
      <c s="35" t="s">
        <v>52</v>
      </c>
      <c s="6" t="s">
        <v>397</v>
      </c>
      <c s="36" t="s">
        <v>69</v>
      </c>
      <c s="37">
        <v>199.5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</v>
      </c>
      <c>
        <f>(M22*21)/100</f>
      </c>
      <c t="s">
        <v>27</v>
      </c>
    </row>
    <row r="23" spans="1:5" ht="12.75">
      <c r="A23" s="35" t="s">
        <v>56</v>
      </c>
      <c r="E23" s="39" t="s">
        <v>397</v>
      </c>
    </row>
    <row r="24" spans="1:5" ht="25.5">
      <c r="A24" s="35" t="s">
        <v>57</v>
      </c>
      <c r="E24" s="40" t="s">
        <v>398</v>
      </c>
    </row>
    <row r="25" spans="1:5" ht="344.25">
      <c r="A25" t="s">
        <v>58</v>
      </c>
      <c r="E25" s="39" t="s">
        <v>399</v>
      </c>
    </row>
    <row r="26" spans="1:16" ht="12.75">
      <c r="A26" t="s">
        <v>49</v>
      </c>
      <c s="34" t="s">
        <v>86</v>
      </c>
      <c s="34" t="s">
        <v>400</v>
      </c>
      <c s="35" t="s">
        <v>52</v>
      </c>
      <c s="6" t="s">
        <v>401</v>
      </c>
      <c s="36" t="s">
        <v>69</v>
      </c>
      <c s="37">
        <v>23.25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</v>
      </c>
      <c>
        <f>(M26*21)/100</f>
      </c>
      <c t="s">
        <v>27</v>
      </c>
    </row>
    <row r="27" spans="1:5" ht="12.75">
      <c r="A27" s="35" t="s">
        <v>56</v>
      </c>
      <c r="E27" s="39" t="s">
        <v>401</v>
      </c>
    </row>
    <row r="28" spans="1:5" ht="12.75">
      <c r="A28" s="35" t="s">
        <v>57</v>
      </c>
      <c r="E28" s="40" t="s">
        <v>402</v>
      </c>
    </row>
    <row r="29" spans="1:5" ht="318.75">
      <c r="A29" t="s">
        <v>58</v>
      </c>
      <c r="E29" s="39" t="s">
        <v>403</v>
      </c>
    </row>
    <row r="30" spans="1:16" ht="12.75">
      <c r="A30" t="s">
        <v>49</v>
      </c>
      <c s="34" t="s">
        <v>91</v>
      </c>
      <c s="34" t="s">
        <v>404</v>
      </c>
      <c s="35" t="s">
        <v>52</v>
      </c>
      <c s="6" t="s">
        <v>405</v>
      </c>
      <c s="36" t="s">
        <v>69</v>
      </c>
      <c s="37">
        <v>516.9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</v>
      </c>
      <c>
        <f>(M30*21)/100</f>
      </c>
      <c t="s">
        <v>27</v>
      </c>
    </row>
    <row r="31" spans="1:5" ht="12.75">
      <c r="A31" s="35" t="s">
        <v>56</v>
      </c>
      <c r="E31" s="39" t="s">
        <v>405</v>
      </c>
    </row>
    <row r="32" spans="1:5" ht="12.75">
      <c r="A32" s="35" t="s">
        <v>57</v>
      </c>
      <c r="E32" s="40" t="s">
        <v>406</v>
      </c>
    </row>
    <row r="33" spans="1:5" ht="191.25">
      <c r="A33" t="s">
        <v>58</v>
      </c>
      <c r="E33" s="39" t="s">
        <v>407</v>
      </c>
    </row>
    <row r="34" spans="1:16" ht="12.75">
      <c r="A34" t="s">
        <v>49</v>
      </c>
      <c s="34" t="s">
        <v>95</v>
      </c>
      <c s="34" t="s">
        <v>408</v>
      </c>
      <c s="35" t="s">
        <v>52</v>
      </c>
      <c s="6" t="s">
        <v>409</v>
      </c>
      <c s="36" t="s">
        <v>69</v>
      </c>
      <c s="37">
        <v>516.9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</v>
      </c>
      <c>
        <f>(M34*21)/100</f>
      </c>
      <c t="s">
        <v>27</v>
      </c>
    </row>
    <row r="35" spans="1:5" ht="12.75">
      <c r="A35" s="35" t="s">
        <v>56</v>
      </c>
      <c r="E35" s="39" t="s">
        <v>409</v>
      </c>
    </row>
    <row r="36" spans="1:5" ht="25.5">
      <c r="A36" s="35" t="s">
        <v>57</v>
      </c>
      <c r="E36" s="40" t="s">
        <v>410</v>
      </c>
    </row>
    <row r="37" spans="1:5" ht="242.25">
      <c r="A37" t="s">
        <v>58</v>
      </c>
      <c r="E37" s="39" t="s">
        <v>411</v>
      </c>
    </row>
    <row r="38" spans="1:16" ht="12.75">
      <c r="A38" t="s">
        <v>49</v>
      </c>
      <c s="34" t="s">
        <v>98</v>
      </c>
      <c s="34" t="s">
        <v>412</v>
      </c>
      <c s="35" t="s">
        <v>52</v>
      </c>
      <c s="6" t="s">
        <v>413</v>
      </c>
      <c s="36" t="s">
        <v>82</v>
      </c>
      <c s="37">
        <v>390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</v>
      </c>
      <c>
        <f>(M38*21)/100</f>
      </c>
      <c t="s">
        <v>27</v>
      </c>
    </row>
    <row r="39" spans="1:5" ht="12.75">
      <c r="A39" s="35" t="s">
        <v>56</v>
      </c>
      <c r="E39" s="39" t="s">
        <v>413</v>
      </c>
    </row>
    <row r="40" spans="1:5" ht="12.75">
      <c r="A40" s="35" t="s">
        <v>57</v>
      </c>
      <c r="E40" s="40" t="s">
        <v>414</v>
      </c>
    </row>
    <row r="41" spans="1:5" ht="25.5">
      <c r="A41" t="s">
        <v>58</v>
      </c>
      <c r="E41" s="39" t="s">
        <v>84</v>
      </c>
    </row>
    <row r="42" spans="1:16" ht="12.75">
      <c r="A42" t="s">
        <v>49</v>
      </c>
      <c s="34" t="s">
        <v>102</v>
      </c>
      <c s="34" t="s">
        <v>415</v>
      </c>
      <c s="35" t="s">
        <v>52</v>
      </c>
      <c s="6" t="s">
        <v>416</v>
      </c>
      <c s="36" t="s">
        <v>82</v>
      </c>
      <c s="37">
        <v>390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</v>
      </c>
      <c>
        <f>(M42*21)/100</f>
      </c>
      <c t="s">
        <v>27</v>
      </c>
    </row>
    <row r="43" spans="1:5" ht="12.75">
      <c r="A43" s="35" t="s">
        <v>56</v>
      </c>
      <c r="E43" s="39" t="s">
        <v>416</v>
      </c>
    </row>
    <row r="44" spans="1:5" ht="12.75">
      <c r="A44" s="35" t="s">
        <v>57</v>
      </c>
      <c r="E44" s="40" t="s">
        <v>414</v>
      </c>
    </row>
    <row r="45" spans="1:5" ht="38.25">
      <c r="A45" t="s">
        <v>58</v>
      </c>
      <c r="E45" s="39" t="s">
        <v>417</v>
      </c>
    </row>
    <row r="46" spans="1:16" ht="12.75">
      <c r="A46" t="s">
        <v>49</v>
      </c>
      <c s="34" t="s">
        <v>107</v>
      </c>
      <c s="34" t="s">
        <v>418</v>
      </c>
      <c s="35" t="s">
        <v>52</v>
      </c>
      <c s="6" t="s">
        <v>419</v>
      </c>
      <c s="36" t="s">
        <v>82</v>
      </c>
      <c s="37">
        <v>390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</v>
      </c>
      <c>
        <f>(M46*21)/100</f>
      </c>
      <c t="s">
        <v>27</v>
      </c>
    </row>
    <row r="47" spans="1:5" ht="12.75">
      <c r="A47" s="35" t="s">
        <v>56</v>
      </c>
      <c r="E47" s="39" t="s">
        <v>419</v>
      </c>
    </row>
    <row r="48" spans="1:5" ht="12.75">
      <c r="A48" s="35" t="s">
        <v>57</v>
      </c>
      <c r="E48" s="40" t="s">
        <v>414</v>
      </c>
    </row>
    <row r="49" spans="1:5" ht="25.5">
      <c r="A49" t="s">
        <v>58</v>
      </c>
      <c r="E49" s="39" t="s">
        <v>420</v>
      </c>
    </row>
    <row r="50" spans="1:16" ht="12.75">
      <c r="A50" t="s">
        <v>49</v>
      </c>
      <c s="34" t="s">
        <v>371</v>
      </c>
      <c s="34" t="s">
        <v>421</v>
      </c>
      <c s="35" t="s">
        <v>52</v>
      </c>
      <c s="6" t="s">
        <v>422</v>
      </c>
      <c s="36" t="s">
        <v>69</v>
      </c>
      <c s="37">
        <v>155.07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63.75">
      <c r="A52" s="35" t="s">
        <v>57</v>
      </c>
      <c r="E52" s="40" t="s">
        <v>423</v>
      </c>
    </row>
    <row r="53" spans="1:5" ht="369.75">
      <c r="A53" t="s">
        <v>58</v>
      </c>
      <c r="E53" s="39" t="s">
        <v>424</v>
      </c>
    </row>
    <row r="54" spans="1:16" ht="12.75">
      <c r="A54" t="s">
        <v>49</v>
      </c>
      <c s="34" t="s">
        <v>374</v>
      </c>
      <c s="34" t="s">
        <v>425</v>
      </c>
      <c s="35" t="s">
        <v>52</v>
      </c>
      <c s="6" t="s">
        <v>426</v>
      </c>
      <c s="36" t="s">
        <v>69</v>
      </c>
      <c s="37">
        <v>77.535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63.75">
      <c r="A56" s="35" t="s">
        <v>57</v>
      </c>
      <c r="E56" s="40" t="s">
        <v>392</v>
      </c>
    </row>
    <row r="57" spans="1:5" ht="369.75">
      <c r="A57" t="s">
        <v>58</v>
      </c>
      <c r="E57" s="39" t="s">
        <v>427</v>
      </c>
    </row>
    <row r="58" spans="1:13" ht="12.75">
      <c r="A58" t="s">
        <v>46</v>
      </c>
      <c r="C58" s="31" t="s">
        <v>27</v>
      </c>
      <c r="E58" s="33" t="s">
        <v>85</v>
      </c>
      <c r="J58" s="32">
        <f>0</f>
      </c>
      <c s="32">
        <f>0</f>
      </c>
      <c s="32">
        <f>0+L59+L63+L67+L71+L75+L79+L83</f>
      </c>
      <c s="32">
        <f>0+M59+M63+M67+M71+M75+M79+M83</f>
      </c>
    </row>
    <row r="59" spans="1:16" ht="12.75">
      <c r="A59" t="s">
        <v>49</v>
      </c>
      <c s="34" t="s">
        <v>111</v>
      </c>
      <c s="34" t="s">
        <v>428</v>
      </c>
      <c s="35" t="s">
        <v>52</v>
      </c>
      <c s="6" t="s">
        <v>429</v>
      </c>
      <c s="36" t="s">
        <v>54</v>
      </c>
      <c s="37">
        <v>540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70</v>
      </c>
      <c>
        <f>(M59*21)/100</f>
      </c>
      <c t="s">
        <v>27</v>
      </c>
    </row>
    <row r="60" spans="1:5" ht="12.75">
      <c r="A60" s="35" t="s">
        <v>56</v>
      </c>
      <c r="E60" s="39" t="s">
        <v>429</v>
      </c>
    </row>
    <row r="61" spans="1:5" ht="25.5">
      <c r="A61" s="35" t="s">
        <v>57</v>
      </c>
      <c r="E61" s="40" t="s">
        <v>430</v>
      </c>
    </row>
    <row r="62" spans="1:5" ht="63.75">
      <c r="A62" t="s">
        <v>58</v>
      </c>
      <c r="E62" s="39" t="s">
        <v>431</v>
      </c>
    </row>
    <row r="63" spans="1:16" ht="12.75">
      <c r="A63" t="s">
        <v>49</v>
      </c>
      <c s="34" t="s">
        <v>116</v>
      </c>
      <c s="34" t="s">
        <v>432</v>
      </c>
      <c s="35" t="s">
        <v>52</v>
      </c>
      <c s="6" t="s">
        <v>433</v>
      </c>
      <c s="36" t="s">
        <v>54</v>
      </c>
      <c s="37">
        <v>20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70</v>
      </c>
      <c>
        <f>(M63*21)/100</f>
      </c>
      <c t="s">
        <v>27</v>
      </c>
    </row>
    <row r="64" spans="1:5" ht="12.75">
      <c r="A64" s="35" t="s">
        <v>56</v>
      </c>
      <c r="E64" s="39" t="s">
        <v>433</v>
      </c>
    </row>
    <row r="65" spans="1:5" ht="25.5">
      <c r="A65" s="35" t="s">
        <v>57</v>
      </c>
      <c r="E65" s="40" t="s">
        <v>434</v>
      </c>
    </row>
    <row r="66" spans="1:5" ht="63.75">
      <c r="A66" t="s">
        <v>58</v>
      </c>
      <c r="E66" s="39" t="s">
        <v>431</v>
      </c>
    </row>
    <row r="67" spans="1:16" ht="12.75">
      <c r="A67" t="s">
        <v>49</v>
      </c>
      <c s="34" t="s">
        <v>121</v>
      </c>
      <c s="34" t="s">
        <v>435</v>
      </c>
      <c s="35" t="s">
        <v>52</v>
      </c>
      <c s="6" t="s">
        <v>436</v>
      </c>
      <c s="36" t="s">
        <v>54</v>
      </c>
      <c s="37">
        <v>32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70</v>
      </c>
      <c>
        <f>(M67*21)/100</f>
      </c>
      <c t="s">
        <v>27</v>
      </c>
    </row>
    <row r="68" spans="1:5" ht="12.75">
      <c r="A68" s="35" t="s">
        <v>56</v>
      </c>
      <c r="E68" s="39" t="s">
        <v>436</v>
      </c>
    </row>
    <row r="69" spans="1:5" ht="12.75">
      <c r="A69" s="35" t="s">
        <v>57</v>
      </c>
      <c r="E69" s="40" t="s">
        <v>437</v>
      </c>
    </row>
    <row r="70" spans="1:5" ht="102">
      <c r="A70" t="s">
        <v>58</v>
      </c>
      <c r="E70" s="39" t="s">
        <v>438</v>
      </c>
    </row>
    <row r="71" spans="1:16" ht="12.75">
      <c r="A71" t="s">
        <v>49</v>
      </c>
      <c s="34" t="s">
        <v>126</v>
      </c>
      <c s="34" t="s">
        <v>439</v>
      </c>
      <c s="35" t="s">
        <v>52</v>
      </c>
      <c s="6" t="s">
        <v>440</v>
      </c>
      <c s="36" t="s">
        <v>69</v>
      </c>
      <c s="37">
        <v>0.201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70</v>
      </c>
      <c>
        <f>(M71*21)/100</f>
      </c>
      <c t="s">
        <v>27</v>
      </c>
    </row>
    <row r="72" spans="1:5" ht="12.75">
      <c r="A72" s="35" t="s">
        <v>56</v>
      </c>
      <c r="E72" s="39" t="s">
        <v>440</v>
      </c>
    </row>
    <row r="73" spans="1:5" ht="25.5">
      <c r="A73" s="35" t="s">
        <v>57</v>
      </c>
      <c r="E73" s="40" t="s">
        <v>441</v>
      </c>
    </row>
    <row r="74" spans="1:5" ht="76.5">
      <c r="A74" t="s">
        <v>58</v>
      </c>
      <c r="E74" s="39" t="s">
        <v>442</v>
      </c>
    </row>
    <row r="75" spans="1:16" ht="12.75">
      <c r="A75" t="s">
        <v>49</v>
      </c>
      <c s="34" t="s">
        <v>131</v>
      </c>
      <c s="34" t="s">
        <v>443</v>
      </c>
      <c s="35" t="s">
        <v>52</v>
      </c>
      <c s="6" t="s">
        <v>444</v>
      </c>
      <c s="36" t="s">
        <v>119</v>
      </c>
      <c s="37">
        <v>90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70</v>
      </c>
      <c>
        <f>(M75*21)/100</f>
      </c>
      <c t="s">
        <v>27</v>
      </c>
    </row>
    <row r="76" spans="1:5" ht="12.75">
      <c r="A76" s="35" t="s">
        <v>56</v>
      </c>
      <c r="E76" s="39" t="s">
        <v>444</v>
      </c>
    </row>
    <row r="77" spans="1:5" ht="12.75">
      <c r="A77" s="35" t="s">
        <v>57</v>
      </c>
      <c r="E77" s="40" t="s">
        <v>445</v>
      </c>
    </row>
    <row r="78" spans="1:5" ht="38.25">
      <c r="A78" t="s">
        <v>58</v>
      </c>
      <c r="E78" s="39" t="s">
        <v>446</v>
      </c>
    </row>
    <row r="79" spans="1:16" ht="12.75">
      <c r="A79" t="s">
        <v>49</v>
      </c>
      <c s="34" t="s">
        <v>136</v>
      </c>
      <c s="34" t="s">
        <v>447</v>
      </c>
      <c s="35" t="s">
        <v>52</v>
      </c>
      <c s="6" t="s">
        <v>448</v>
      </c>
      <c s="36" t="s">
        <v>69</v>
      </c>
      <c s="37">
        <v>40.5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70</v>
      </c>
      <c>
        <f>(M79*21)/100</f>
      </c>
      <c t="s">
        <v>27</v>
      </c>
    </row>
    <row r="80" spans="1:5" ht="12.75">
      <c r="A80" s="35" t="s">
        <v>56</v>
      </c>
      <c r="E80" s="39" t="s">
        <v>448</v>
      </c>
    </row>
    <row r="81" spans="1:5" ht="25.5">
      <c r="A81" s="35" t="s">
        <v>57</v>
      </c>
      <c r="E81" s="40" t="s">
        <v>449</v>
      </c>
    </row>
    <row r="82" spans="1:5" ht="369.75">
      <c r="A82" t="s">
        <v>58</v>
      </c>
      <c r="E82" s="39" t="s">
        <v>226</v>
      </c>
    </row>
    <row r="83" spans="1:16" ht="12.75">
      <c r="A83" t="s">
        <v>49</v>
      </c>
      <c s="34" t="s">
        <v>140</v>
      </c>
      <c s="34" t="s">
        <v>450</v>
      </c>
      <c s="35" t="s">
        <v>52</v>
      </c>
      <c s="6" t="s">
        <v>451</v>
      </c>
      <c s="36" t="s">
        <v>163</v>
      </c>
      <c s="37">
        <v>0.243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70</v>
      </c>
      <c>
        <f>(M83*21)/100</f>
      </c>
      <c t="s">
        <v>27</v>
      </c>
    </row>
    <row r="84" spans="1:5" ht="12.75">
      <c r="A84" s="35" t="s">
        <v>56</v>
      </c>
      <c r="E84" s="39" t="s">
        <v>451</v>
      </c>
    </row>
    <row r="85" spans="1:5" ht="12.75">
      <c r="A85" s="35" t="s">
        <v>57</v>
      </c>
      <c r="E85" s="40" t="s">
        <v>452</v>
      </c>
    </row>
    <row r="86" spans="1:5" ht="280.5">
      <c r="A86" t="s">
        <v>58</v>
      </c>
      <c r="E86" s="39" t="s">
        <v>453</v>
      </c>
    </row>
    <row r="87" spans="1:13" ht="12.75">
      <c r="A87" t="s">
        <v>46</v>
      </c>
      <c r="C87" s="31" t="s">
        <v>26</v>
      </c>
      <c r="E87" s="33" t="s">
        <v>246</v>
      </c>
      <c r="J87" s="32">
        <f>0</f>
      </c>
      <c s="32">
        <f>0</f>
      </c>
      <c s="32">
        <f>0+L88+L92+L96+L100</f>
      </c>
      <c s="32">
        <f>0+M88+M92+M96+M100</f>
      </c>
    </row>
    <row r="88" spans="1:16" ht="12.75">
      <c r="A88" t="s">
        <v>49</v>
      </c>
      <c s="34" t="s">
        <v>144</v>
      </c>
      <c s="34" t="s">
        <v>454</v>
      </c>
      <c s="35" t="s">
        <v>52</v>
      </c>
      <c s="6" t="s">
        <v>455</v>
      </c>
      <c s="36" t="s">
        <v>69</v>
      </c>
      <c s="37">
        <v>3.18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70</v>
      </c>
      <c>
        <f>(M88*21)/100</f>
      </c>
      <c t="s">
        <v>27</v>
      </c>
    </row>
    <row r="89" spans="1:5" ht="12.75">
      <c r="A89" s="35" t="s">
        <v>56</v>
      </c>
      <c r="E89" s="39" t="s">
        <v>455</v>
      </c>
    </row>
    <row r="90" spans="1:5" ht="12.75">
      <c r="A90" s="35" t="s">
        <v>57</v>
      </c>
      <c r="E90" s="40" t="s">
        <v>456</v>
      </c>
    </row>
    <row r="91" spans="1:5" ht="25.5">
      <c r="A91" t="s">
        <v>58</v>
      </c>
      <c r="E91" s="39" t="s">
        <v>457</v>
      </c>
    </row>
    <row r="92" spans="1:16" ht="12.75">
      <c r="A92" t="s">
        <v>49</v>
      </c>
      <c s="34" t="s">
        <v>150</v>
      </c>
      <c s="34" t="s">
        <v>458</v>
      </c>
      <c s="35" t="s">
        <v>52</v>
      </c>
      <c s="6" t="s">
        <v>459</v>
      </c>
      <c s="36" t="s">
        <v>69</v>
      </c>
      <c s="37">
        <v>66.555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70</v>
      </c>
      <c>
        <f>(M92*21)/100</f>
      </c>
      <c t="s">
        <v>27</v>
      </c>
    </row>
    <row r="93" spans="1:5" ht="12.75">
      <c r="A93" s="35" t="s">
        <v>56</v>
      </c>
      <c r="E93" s="39" t="s">
        <v>459</v>
      </c>
    </row>
    <row r="94" spans="1:5" ht="25.5">
      <c r="A94" s="35" t="s">
        <v>57</v>
      </c>
      <c r="E94" s="40" t="s">
        <v>460</v>
      </c>
    </row>
    <row r="95" spans="1:5" ht="25.5">
      <c r="A95" t="s">
        <v>58</v>
      </c>
      <c r="E95" s="39" t="s">
        <v>461</v>
      </c>
    </row>
    <row r="96" spans="1:16" ht="12.75">
      <c r="A96" t="s">
        <v>49</v>
      </c>
      <c s="34" t="s">
        <v>154</v>
      </c>
      <c s="34" t="s">
        <v>247</v>
      </c>
      <c s="35" t="s">
        <v>52</v>
      </c>
      <c s="6" t="s">
        <v>248</v>
      </c>
      <c s="36" t="s">
        <v>69</v>
      </c>
      <c s="37">
        <v>66.555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70</v>
      </c>
      <c>
        <f>(M96*21)/100</f>
      </c>
      <c t="s">
        <v>27</v>
      </c>
    </row>
    <row r="97" spans="1:5" ht="12.75">
      <c r="A97" s="35" t="s">
        <v>56</v>
      </c>
      <c r="E97" s="39" t="s">
        <v>248</v>
      </c>
    </row>
    <row r="98" spans="1:5" ht="25.5">
      <c r="A98" s="35" t="s">
        <v>57</v>
      </c>
      <c r="E98" s="40" t="s">
        <v>462</v>
      </c>
    </row>
    <row r="99" spans="1:5" ht="51">
      <c r="A99" t="s">
        <v>58</v>
      </c>
      <c r="E99" s="39" t="s">
        <v>249</v>
      </c>
    </row>
    <row r="100" spans="1:16" ht="12.75">
      <c r="A100" t="s">
        <v>49</v>
      </c>
      <c s="34" t="s">
        <v>160</v>
      </c>
      <c s="34" t="s">
        <v>463</v>
      </c>
      <c s="35" t="s">
        <v>52</v>
      </c>
      <c s="6" t="s">
        <v>464</v>
      </c>
      <c s="36" t="s">
        <v>196</v>
      </c>
      <c s="37">
        <v>32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70</v>
      </c>
      <c>
        <f>(M100*21)/100</f>
      </c>
      <c t="s">
        <v>27</v>
      </c>
    </row>
    <row r="101" spans="1:5" ht="12.75">
      <c r="A101" s="35" t="s">
        <v>56</v>
      </c>
      <c r="E101" s="39" t="s">
        <v>464</v>
      </c>
    </row>
    <row r="102" spans="1:5" ht="12.75">
      <c r="A102" s="35" t="s">
        <v>57</v>
      </c>
      <c r="E102" s="40" t="s">
        <v>465</v>
      </c>
    </row>
    <row r="103" spans="1:5" ht="38.25">
      <c r="A103" t="s">
        <v>58</v>
      </c>
      <c r="E103" s="39" t="s">
        <v>466</v>
      </c>
    </row>
    <row r="104" spans="1:13" ht="12.75">
      <c r="A104" t="s">
        <v>46</v>
      </c>
      <c r="C104" s="31" t="s">
        <v>79</v>
      </c>
      <c r="E104" s="33" t="s">
        <v>275</v>
      </c>
      <c r="J104" s="32">
        <f>0</f>
      </c>
      <c s="32">
        <f>0</f>
      </c>
      <c s="32">
        <f>0+L105+L109</f>
      </c>
      <c s="32">
        <f>0+M105+M109</f>
      </c>
    </row>
    <row r="105" spans="1:16" ht="12.75">
      <c r="A105" t="s">
        <v>49</v>
      </c>
      <c s="34" t="s">
        <v>168</v>
      </c>
      <c s="34" t="s">
        <v>280</v>
      </c>
      <c s="35" t="s">
        <v>52</v>
      </c>
      <c s="6" t="s">
        <v>281</v>
      </c>
      <c s="36" t="s">
        <v>69</v>
      </c>
      <c s="37">
        <v>66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70</v>
      </c>
      <c>
        <f>(M105*21)/100</f>
      </c>
      <c t="s">
        <v>27</v>
      </c>
    </row>
    <row r="106" spans="1:5" ht="12.75">
      <c r="A106" s="35" t="s">
        <v>56</v>
      </c>
      <c r="E106" s="39" t="s">
        <v>281</v>
      </c>
    </row>
    <row r="107" spans="1:5" ht="63.75">
      <c r="A107" s="35" t="s">
        <v>57</v>
      </c>
      <c r="E107" s="40" t="s">
        <v>467</v>
      </c>
    </row>
    <row r="108" spans="1:5" ht="280.5">
      <c r="A108" t="s">
        <v>58</v>
      </c>
      <c r="E108" s="39" t="s">
        <v>283</v>
      </c>
    </row>
    <row r="109" spans="1:16" ht="12.75">
      <c r="A109" t="s">
        <v>49</v>
      </c>
      <c s="34" t="s">
        <v>173</v>
      </c>
      <c s="34" t="s">
        <v>468</v>
      </c>
      <c s="35" t="s">
        <v>52</v>
      </c>
      <c s="6" t="s">
        <v>469</v>
      </c>
      <c s="36" t="s">
        <v>69</v>
      </c>
      <c s="37">
        <v>100.05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70</v>
      </c>
      <c>
        <f>(M109*21)/100</f>
      </c>
      <c t="s">
        <v>27</v>
      </c>
    </row>
    <row r="110" spans="1:5" ht="12.75">
      <c r="A110" s="35" t="s">
        <v>56</v>
      </c>
      <c r="E110" s="39" t="s">
        <v>469</v>
      </c>
    </row>
    <row r="111" spans="1:5" ht="12.75">
      <c r="A111" s="35" t="s">
        <v>57</v>
      </c>
      <c r="E111" s="40" t="s">
        <v>470</v>
      </c>
    </row>
    <row r="112" spans="1:5" ht="38.25">
      <c r="A112" t="s">
        <v>58</v>
      </c>
      <c r="E112" s="39" t="s">
        <v>471</v>
      </c>
    </row>
    <row r="113" spans="1:13" ht="12.75">
      <c r="A113" t="s">
        <v>46</v>
      </c>
      <c r="C113" s="31" t="s">
        <v>86</v>
      </c>
      <c r="E113" s="33" t="s">
        <v>90</v>
      </c>
      <c r="J113" s="32">
        <f>0</f>
      </c>
      <c s="32">
        <f>0</f>
      </c>
      <c s="32">
        <f>0+L114</f>
      </c>
      <c s="32">
        <f>0+M114</f>
      </c>
    </row>
    <row r="114" spans="1:16" ht="12.75">
      <c r="A114" t="s">
        <v>49</v>
      </c>
      <c s="34" t="s">
        <v>178</v>
      </c>
      <c s="34" t="s">
        <v>472</v>
      </c>
      <c s="35" t="s">
        <v>52</v>
      </c>
      <c s="6" t="s">
        <v>473</v>
      </c>
      <c s="36" t="s">
        <v>69</v>
      </c>
      <c s="37">
        <v>8.775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70</v>
      </c>
      <c>
        <f>(M114*21)/100</f>
      </c>
      <c t="s">
        <v>27</v>
      </c>
    </row>
    <row r="115" spans="1:5" ht="12.75">
      <c r="A115" s="35" t="s">
        <v>56</v>
      </c>
      <c r="E115" s="39" t="s">
        <v>473</v>
      </c>
    </row>
    <row r="116" spans="1:5" ht="25.5">
      <c r="A116" s="35" t="s">
        <v>57</v>
      </c>
      <c r="E116" s="40" t="s">
        <v>474</v>
      </c>
    </row>
    <row r="117" spans="1:5" ht="51">
      <c r="A117" t="s">
        <v>58</v>
      </c>
      <c r="E117" s="39" t="s">
        <v>475</v>
      </c>
    </row>
    <row r="118" spans="1:13" ht="12.75">
      <c r="A118" t="s">
        <v>46</v>
      </c>
      <c r="C118" s="31" t="s">
        <v>91</v>
      </c>
      <c r="E118" s="33" t="s">
        <v>299</v>
      </c>
      <c r="J118" s="32">
        <f>0</f>
      </c>
      <c s="32">
        <f>0</f>
      </c>
      <c s="32">
        <f>0+L119</f>
      </c>
      <c s="32">
        <f>0+M119</f>
      </c>
    </row>
    <row r="119" spans="1:16" ht="12.75">
      <c r="A119" t="s">
        <v>49</v>
      </c>
      <c s="34" t="s">
        <v>183</v>
      </c>
      <c s="34" t="s">
        <v>304</v>
      </c>
      <c s="35" t="s">
        <v>52</v>
      </c>
      <c s="6" t="s">
        <v>305</v>
      </c>
      <c s="36" t="s">
        <v>82</v>
      </c>
      <c s="37">
        <v>145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70</v>
      </c>
      <c>
        <f>(M119*21)/100</f>
      </c>
      <c t="s">
        <v>27</v>
      </c>
    </row>
    <row r="120" spans="1:5" ht="12.75">
      <c r="A120" s="35" t="s">
        <v>56</v>
      </c>
      <c r="E120" s="39" t="s">
        <v>305</v>
      </c>
    </row>
    <row r="121" spans="1:5" ht="12.75">
      <c r="A121" s="35" t="s">
        <v>57</v>
      </c>
      <c r="E121" s="40" t="s">
        <v>476</v>
      </c>
    </row>
    <row r="122" spans="1:5" ht="89.25">
      <c r="A122" t="s">
        <v>58</v>
      </c>
      <c r="E122" s="39" t="s">
        <v>306</v>
      </c>
    </row>
    <row r="123" spans="1:13" ht="12.75">
      <c r="A123" t="s">
        <v>46</v>
      </c>
      <c r="C123" s="31" t="s">
        <v>323</v>
      </c>
      <c r="E123" s="33" t="s">
        <v>324</v>
      </c>
      <c r="J123" s="32">
        <f>0</f>
      </c>
      <c s="32">
        <f>0</f>
      </c>
      <c s="32">
        <f>0+L124+L128+L132</f>
      </c>
      <c s="32">
        <f>0+M124+M128+M132</f>
      </c>
    </row>
    <row r="124" spans="1:16" ht="12.75">
      <c r="A124" t="s">
        <v>49</v>
      </c>
      <c s="34" t="s">
        <v>349</v>
      </c>
      <c s="34" t="s">
        <v>477</v>
      </c>
      <c s="35" t="s">
        <v>52</v>
      </c>
      <c s="6" t="s">
        <v>478</v>
      </c>
      <c s="36" t="s">
        <v>82</v>
      </c>
      <c s="37">
        <v>180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70</v>
      </c>
      <c>
        <f>(M124*21)/100</f>
      </c>
      <c t="s">
        <v>27</v>
      </c>
    </row>
    <row r="125" spans="1:5" ht="12.75">
      <c r="A125" s="35" t="s">
        <v>56</v>
      </c>
      <c r="E125" s="39" t="s">
        <v>478</v>
      </c>
    </row>
    <row r="126" spans="1:5" ht="25.5">
      <c r="A126" s="35" t="s">
        <v>57</v>
      </c>
      <c r="E126" s="40" t="s">
        <v>479</v>
      </c>
    </row>
    <row r="127" spans="1:5" ht="89.25">
      <c r="A127" t="s">
        <v>58</v>
      </c>
      <c r="E127" s="39" t="s">
        <v>480</v>
      </c>
    </row>
    <row r="128" spans="1:16" ht="12.75">
      <c r="A128" t="s">
        <v>49</v>
      </c>
      <c s="34" t="s">
        <v>354</v>
      </c>
      <c s="34" t="s">
        <v>481</v>
      </c>
      <c s="35" t="s">
        <v>52</v>
      </c>
      <c s="6" t="s">
        <v>482</v>
      </c>
      <c s="36" t="s">
        <v>54</v>
      </c>
      <c s="37">
        <v>510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482</v>
      </c>
    </row>
    <row r="130" spans="1:5" ht="12.75">
      <c r="A130" s="35" t="s">
        <v>57</v>
      </c>
      <c r="E130" s="40" t="s">
        <v>483</v>
      </c>
    </row>
    <row r="131" spans="1:5" ht="12.75">
      <c r="A131" t="s">
        <v>58</v>
      </c>
      <c r="E131" s="39" t="s">
        <v>484</v>
      </c>
    </row>
    <row r="132" spans="1:16" ht="25.5">
      <c r="A132" t="s">
        <v>49</v>
      </c>
      <c s="34" t="s">
        <v>357</v>
      </c>
      <c s="34" t="s">
        <v>485</v>
      </c>
      <c s="35" t="s">
        <v>52</v>
      </c>
      <c s="6" t="s">
        <v>486</v>
      </c>
      <c s="36" t="s">
        <v>119</v>
      </c>
      <c s="37">
        <v>10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25.5">
      <c r="A133" s="35" t="s">
        <v>56</v>
      </c>
      <c r="E133" s="39" t="s">
        <v>486</v>
      </c>
    </row>
    <row r="134" spans="1:5" ht="12.75">
      <c r="A134" s="35" t="s">
        <v>57</v>
      </c>
      <c r="E134" s="40" t="s">
        <v>487</v>
      </c>
    </row>
    <row r="135" spans="1:5" ht="12.75">
      <c r="A135" t="s">
        <v>58</v>
      </c>
      <c r="E135" s="39" t="s">
        <v>52</v>
      </c>
    </row>
    <row r="136" spans="1:13" ht="12.75">
      <c r="A136" t="s">
        <v>46</v>
      </c>
      <c r="C136" s="31" t="s">
        <v>98</v>
      </c>
      <c r="E136" s="33" t="s">
        <v>130</v>
      </c>
      <c r="J136" s="32">
        <f>0</f>
      </c>
      <c s="32">
        <f>0</f>
      </c>
      <c s="32">
        <f>0+L137+L141</f>
      </c>
      <c s="32">
        <f>0+M137+M141</f>
      </c>
    </row>
    <row r="137" spans="1:16" ht="12.75">
      <c r="A137" t="s">
        <v>49</v>
      </c>
      <c s="34" t="s">
        <v>50</v>
      </c>
      <c s="34" t="s">
        <v>331</v>
      </c>
      <c s="35" t="s">
        <v>52</v>
      </c>
      <c s="6" t="s">
        <v>332</v>
      </c>
      <c s="36" t="s">
        <v>54</v>
      </c>
      <c s="37">
        <v>36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70</v>
      </c>
      <c>
        <f>(M137*21)/100</f>
      </c>
      <c t="s">
        <v>27</v>
      </c>
    </row>
    <row r="138" spans="1:5" ht="12.75">
      <c r="A138" s="35" t="s">
        <v>56</v>
      </c>
      <c r="E138" s="39" t="s">
        <v>332</v>
      </c>
    </row>
    <row r="139" spans="1:5" ht="12.75">
      <c r="A139" s="35" t="s">
        <v>57</v>
      </c>
      <c r="E139" s="40" t="s">
        <v>488</v>
      </c>
    </row>
    <row r="140" spans="1:5" ht="242.25">
      <c r="A140" t="s">
        <v>58</v>
      </c>
      <c r="E140" s="39" t="s">
        <v>334</v>
      </c>
    </row>
    <row r="141" spans="1:16" ht="12.75">
      <c r="A141" t="s">
        <v>49</v>
      </c>
      <c s="34" t="s">
        <v>60</v>
      </c>
      <c s="34" t="s">
        <v>489</v>
      </c>
      <c s="35" t="s">
        <v>52</v>
      </c>
      <c s="6" t="s">
        <v>490</v>
      </c>
      <c s="36" t="s">
        <v>119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70</v>
      </c>
      <c>
        <f>(M141*21)/100</f>
      </c>
      <c t="s">
        <v>27</v>
      </c>
    </row>
    <row r="142" spans="1:5" ht="12.75">
      <c r="A142" s="35" t="s">
        <v>56</v>
      </c>
      <c r="E142" s="39" t="s">
        <v>490</v>
      </c>
    </row>
    <row r="143" spans="1:5" ht="12.75">
      <c r="A143" s="35" t="s">
        <v>57</v>
      </c>
      <c r="E143" s="40" t="s">
        <v>52</v>
      </c>
    </row>
    <row r="144" spans="1:5" ht="242.25">
      <c r="A144" t="s">
        <v>58</v>
      </c>
      <c r="E144" s="39" t="s">
        <v>491</v>
      </c>
    </row>
    <row r="145" spans="1:13" ht="12.75">
      <c r="A145" t="s">
        <v>46</v>
      </c>
      <c r="C145" s="31" t="s">
        <v>102</v>
      </c>
      <c r="E145" s="33" t="s">
        <v>135</v>
      </c>
      <c r="J145" s="32">
        <f>0</f>
      </c>
      <c s="32">
        <f>0</f>
      </c>
      <c s="32">
        <f>0+L146+L150+L154+L158</f>
      </c>
      <c s="32">
        <f>0+M146+M150+M154+M158</f>
      </c>
    </row>
    <row r="146" spans="1:16" ht="12.75">
      <c r="A146" t="s">
        <v>49</v>
      </c>
      <c s="34" t="s">
        <v>330</v>
      </c>
      <c s="34" t="s">
        <v>492</v>
      </c>
      <c s="35" t="s">
        <v>52</v>
      </c>
      <c s="6" t="s">
        <v>493</v>
      </c>
      <c s="36" t="s">
        <v>54</v>
      </c>
      <c s="37">
        <v>132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70</v>
      </c>
      <c>
        <f>(M146*21)/100</f>
      </c>
      <c t="s">
        <v>27</v>
      </c>
    </row>
    <row r="147" spans="1:5" ht="12.75">
      <c r="A147" s="35" t="s">
        <v>56</v>
      </c>
      <c r="E147" s="39" t="s">
        <v>493</v>
      </c>
    </row>
    <row r="148" spans="1:5" ht="63.75">
      <c r="A148" s="35" t="s">
        <v>57</v>
      </c>
      <c r="E148" s="40" t="s">
        <v>494</v>
      </c>
    </row>
    <row r="149" spans="1:5" ht="89.25">
      <c r="A149" t="s">
        <v>58</v>
      </c>
      <c r="E149" s="39" t="s">
        <v>495</v>
      </c>
    </row>
    <row r="150" spans="1:16" ht="12.75">
      <c r="A150" t="s">
        <v>49</v>
      </c>
      <c s="34" t="s">
        <v>335</v>
      </c>
      <c s="34" t="s">
        <v>350</v>
      </c>
      <c s="35" t="s">
        <v>52</v>
      </c>
      <c s="6" t="s">
        <v>351</v>
      </c>
      <c s="36" t="s">
        <v>82</v>
      </c>
      <c s="37">
        <v>145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70</v>
      </c>
      <c>
        <f>(M150*21)/100</f>
      </c>
      <c t="s">
        <v>27</v>
      </c>
    </row>
    <row r="151" spans="1:5" ht="12.75">
      <c r="A151" s="35" t="s">
        <v>56</v>
      </c>
      <c r="E151" s="39" t="s">
        <v>351</v>
      </c>
    </row>
    <row r="152" spans="1:5" ht="12.75">
      <c r="A152" s="35" t="s">
        <v>57</v>
      </c>
      <c r="E152" s="40" t="s">
        <v>476</v>
      </c>
    </row>
    <row r="153" spans="1:5" ht="25.5">
      <c r="A153" t="s">
        <v>58</v>
      </c>
      <c r="E153" s="39" t="s">
        <v>353</v>
      </c>
    </row>
    <row r="154" spans="1:16" ht="12.75">
      <c r="A154" t="s">
        <v>49</v>
      </c>
      <c s="34" t="s">
        <v>340</v>
      </c>
      <c s="34" t="s">
        <v>355</v>
      </c>
      <c s="35" t="s">
        <v>52</v>
      </c>
      <c s="6" t="s">
        <v>356</v>
      </c>
      <c s="36" t="s">
        <v>82</v>
      </c>
      <c s="37">
        <v>145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70</v>
      </c>
      <c>
        <f>(M154*21)/100</f>
      </c>
      <c t="s">
        <v>27</v>
      </c>
    </row>
    <row r="155" spans="1:5" ht="12.75">
      <c r="A155" s="35" t="s">
        <v>56</v>
      </c>
      <c r="E155" s="39" t="s">
        <v>356</v>
      </c>
    </row>
    <row r="156" spans="1:5" ht="12.75">
      <c r="A156" s="35" t="s">
        <v>57</v>
      </c>
      <c r="E156" s="40" t="s">
        <v>476</v>
      </c>
    </row>
    <row r="157" spans="1:5" ht="25.5">
      <c r="A157" t="s">
        <v>58</v>
      </c>
      <c r="E157" s="39" t="s">
        <v>353</v>
      </c>
    </row>
    <row r="158" spans="1:16" ht="12.75">
      <c r="A158" t="s">
        <v>49</v>
      </c>
      <c s="34" t="s">
        <v>344</v>
      </c>
      <c s="34" t="s">
        <v>496</v>
      </c>
      <c s="35" t="s">
        <v>52</v>
      </c>
      <c s="6" t="s">
        <v>497</v>
      </c>
      <c s="36" t="s">
        <v>69</v>
      </c>
      <c s="37">
        <v>66.555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70</v>
      </c>
      <c>
        <f>(M158*21)/100</f>
      </c>
      <c t="s">
        <v>27</v>
      </c>
    </row>
    <row r="159" spans="1:5" ht="12.75">
      <c r="A159" s="35" t="s">
        <v>56</v>
      </c>
      <c r="E159" s="39" t="s">
        <v>497</v>
      </c>
    </row>
    <row r="160" spans="1:5" ht="12.75">
      <c r="A160" s="35" t="s">
        <v>57</v>
      </c>
      <c r="E160" s="40" t="s">
        <v>498</v>
      </c>
    </row>
    <row r="161" spans="1:5" ht="102">
      <c r="A161" t="s">
        <v>58</v>
      </c>
      <c r="E161" s="39" t="s">
        <v>499</v>
      </c>
    </row>
    <row r="162" spans="1:13" ht="12.75">
      <c r="A162" t="s">
        <v>46</v>
      </c>
      <c r="C162" s="31" t="s">
        <v>166</v>
      </c>
      <c r="E162" s="33" t="s">
        <v>167</v>
      </c>
      <c r="J162" s="32">
        <f>0</f>
      </c>
      <c s="32">
        <f>0</f>
      </c>
      <c s="32">
        <f>0+L163+L167</f>
      </c>
      <c s="32">
        <f>0+M163+M167</f>
      </c>
    </row>
    <row r="163" spans="1:16" ht="12.75">
      <c r="A163" t="s">
        <v>49</v>
      </c>
      <c s="34" t="s">
        <v>362</v>
      </c>
      <c s="34" t="s">
        <v>169</v>
      </c>
      <c s="35" t="s">
        <v>52</v>
      </c>
      <c s="6" t="s">
        <v>170</v>
      </c>
      <c s="36" t="s">
        <v>163</v>
      </c>
      <c s="37">
        <v>852.563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70</v>
      </c>
      <c>
        <f>(M163*21)/100</f>
      </c>
      <c t="s">
        <v>27</v>
      </c>
    </row>
    <row r="164" spans="1:5" ht="12.75">
      <c r="A164" s="35" t="s">
        <v>56</v>
      </c>
      <c r="E164" s="39" t="s">
        <v>170</v>
      </c>
    </row>
    <row r="165" spans="1:5" ht="12.75">
      <c r="A165" s="35" t="s">
        <v>57</v>
      </c>
      <c r="E165" s="40" t="s">
        <v>500</v>
      </c>
    </row>
    <row r="166" spans="1:5" ht="25.5">
      <c r="A166" t="s">
        <v>58</v>
      </c>
      <c r="E166" s="39" t="s">
        <v>172</v>
      </c>
    </row>
    <row r="167" spans="1:16" ht="12.75">
      <c r="A167" t="s">
        <v>49</v>
      </c>
      <c s="34" t="s">
        <v>367</v>
      </c>
      <c s="34" t="s">
        <v>174</v>
      </c>
      <c s="35" t="s">
        <v>52</v>
      </c>
      <c s="6" t="s">
        <v>175</v>
      </c>
      <c s="36" t="s">
        <v>63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70</v>
      </c>
      <c>
        <f>(M167*21)/100</f>
      </c>
      <c t="s">
        <v>27</v>
      </c>
    </row>
    <row r="168" spans="1:5" ht="12.75">
      <c r="A168" s="35" t="s">
        <v>56</v>
      </c>
      <c r="E168" s="39" t="s">
        <v>176</v>
      </c>
    </row>
    <row r="169" spans="1:5" ht="12.75">
      <c r="A169" s="35" t="s">
        <v>57</v>
      </c>
      <c r="E169" s="40" t="s">
        <v>52</v>
      </c>
    </row>
    <row r="170" spans="1:5" ht="25.5">
      <c r="A170" t="s">
        <v>58</v>
      </c>
      <c r="E170" s="39" t="s">
        <v>177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501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501</v>
      </c>
      <c r="E4" s="26" t="s">
        <v>502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505</v>
      </c>
      <c r="E8" s="30" t="s">
        <v>504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65</v>
      </c>
      <c r="E9" s="33" t="s">
        <v>506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65</v>
      </c>
      <c s="34" t="s">
        <v>507</v>
      </c>
      <c s="35" t="s">
        <v>52</v>
      </c>
      <c s="6" t="s">
        <v>508</v>
      </c>
      <c s="36" t="s">
        <v>63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509</v>
      </c>
      <c>
        <f>(M10*21)/100</f>
      </c>
      <c t="s">
        <v>27</v>
      </c>
    </row>
    <row r="11" spans="1:5" ht="12.75">
      <c r="A11" s="35" t="s">
        <v>56</v>
      </c>
      <c r="E11" s="39" t="s">
        <v>510</v>
      </c>
    </row>
    <row r="12" spans="1:5" ht="12.75">
      <c r="A12" s="35" t="s">
        <v>57</v>
      </c>
      <c r="E12" s="40" t="s">
        <v>511</v>
      </c>
    </row>
    <row r="13" spans="1:5" ht="89.25">
      <c r="A13" t="s">
        <v>58</v>
      </c>
      <c r="E13" s="39" t="s">
        <v>512</v>
      </c>
    </row>
    <row r="14" spans="1:16" ht="12.75">
      <c r="A14" t="s">
        <v>49</v>
      </c>
      <c s="34" t="s">
        <v>27</v>
      </c>
      <c s="34" t="s">
        <v>513</v>
      </c>
      <c s="35" t="s">
        <v>52</v>
      </c>
      <c s="6" t="s">
        <v>514</v>
      </c>
      <c s="36" t="s">
        <v>63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509</v>
      </c>
      <c>
        <f>(M14*21)/100</f>
      </c>
      <c t="s">
        <v>27</v>
      </c>
    </row>
    <row r="15" spans="1:5" ht="12.75">
      <c r="A15" s="35" t="s">
        <v>56</v>
      </c>
      <c r="E15" s="39" t="s">
        <v>515</v>
      </c>
    </row>
    <row r="16" spans="1:5" ht="12.75">
      <c r="A16" s="35" t="s">
        <v>57</v>
      </c>
      <c r="E16" s="40" t="s">
        <v>511</v>
      </c>
    </row>
    <row r="17" spans="1:5" ht="102">
      <c r="A17" t="s">
        <v>58</v>
      </c>
      <c r="E17" s="39" t="s">
        <v>516</v>
      </c>
    </row>
    <row r="18" spans="1:16" ht="12.75">
      <c r="A18" t="s">
        <v>49</v>
      </c>
      <c s="34" t="s">
        <v>26</v>
      </c>
      <c s="34" t="s">
        <v>517</v>
      </c>
      <c s="35" t="s">
        <v>52</v>
      </c>
      <c s="6" t="s">
        <v>518</v>
      </c>
      <c s="36" t="s">
        <v>63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509</v>
      </c>
      <c>
        <f>(M18*21)/100</f>
      </c>
      <c t="s">
        <v>27</v>
      </c>
    </row>
    <row r="19" spans="1:5" ht="12.75">
      <c r="A19" s="35" t="s">
        <v>56</v>
      </c>
      <c r="E19" s="39" t="s">
        <v>519</v>
      </c>
    </row>
    <row r="20" spans="1:5" ht="12.75">
      <c r="A20" s="35" t="s">
        <v>57</v>
      </c>
      <c r="E20" s="40" t="s">
        <v>511</v>
      </c>
    </row>
    <row r="21" spans="1:5" ht="38.25">
      <c r="A21" t="s">
        <v>58</v>
      </c>
      <c r="E21" s="39" t="s">
        <v>520</v>
      </c>
    </row>
    <row r="22" spans="1:13" ht="12.75">
      <c r="A22" t="s">
        <v>46</v>
      </c>
      <c r="C22" s="31" t="s">
        <v>27</v>
      </c>
      <c r="E22" s="33" t="s">
        <v>167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79</v>
      </c>
      <c s="34" t="s">
        <v>521</v>
      </c>
      <c s="35" t="s">
        <v>52</v>
      </c>
      <c s="6" t="s">
        <v>522</v>
      </c>
      <c s="36" t="s">
        <v>63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509</v>
      </c>
      <c>
        <f>(M23*21)/100</f>
      </c>
      <c t="s">
        <v>27</v>
      </c>
    </row>
    <row r="24" spans="1:5" ht="12.75">
      <c r="A24" s="35" t="s">
        <v>56</v>
      </c>
      <c r="E24" s="39" t="s">
        <v>523</v>
      </c>
    </row>
    <row r="25" spans="1:5" ht="12.75">
      <c r="A25" s="35" t="s">
        <v>57</v>
      </c>
      <c r="E25" s="40" t="s">
        <v>511</v>
      </c>
    </row>
    <row r="26" spans="1:5" ht="89.25">
      <c r="A26" t="s">
        <v>58</v>
      </c>
      <c r="E26" s="39" t="s">
        <v>524</v>
      </c>
    </row>
    <row r="27" spans="1:16" ht="12.75">
      <c r="A27" t="s">
        <v>49</v>
      </c>
      <c s="34" t="s">
        <v>86</v>
      </c>
      <c s="34" t="s">
        <v>525</v>
      </c>
      <c s="35" t="s">
        <v>52</v>
      </c>
      <c s="6" t="s">
        <v>526</v>
      </c>
      <c s="36" t="s">
        <v>63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509</v>
      </c>
      <c>
        <f>(M27*21)/100</f>
      </c>
      <c t="s">
        <v>27</v>
      </c>
    </row>
    <row r="28" spans="1:5" ht="12.75">
      <c r="A28" s="35" t="s">
        <v>56</v>
      </c>
      <c r="E28" s="39" t="s">
        <v>527</v>
      </c>
    </row>
    <row r="29" spans="1:5" ht="12.75">
      <c r="A29" s="35" t="s">
        <v>57</v>
      </c>
      <c r="E29" s="40" t="s">
        <v>511</v>
      </c>
    </row>
    <row r="30" spans="1:5" ht="76.5">
      <c r="A30" t="s">
        <v>58</v>
      </c>
      <c r="E30" s="39" t="s">
        <v>528</v>
      </c>
    </row>
    <row r="31" spans="1:16" ht="12.75">
      <c r="A31" t="s">
        <v>49</v>
      </c>
      <c s="34" t="s">
        <v>91</v>
      </c>
      <c s="34" t="s">
        <v>529</v>
      </c>
      <c s="35" t="s">
        <v>52</v>
      </c>
      <c s="6" t="s">
        <v>530</v>
      </c>
      <c s="36" t="s">
        <v>63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509</v>
      </c>
      <c>
        <f>(M31*21)/100</f>
      </c>
      <c t="s">
        <v>27</v>
      </c>
    </row>
    <row r="32" spans="1:5" ht="12.75">
      <c r="A32" s="35" t="s">
        <v>56</v>
      </c>
      <c r="E32" s="39" t="s">
        <v>531</v>
      </c>
    </row>
    <row r="33" spans="1:5" ht="12.75">
      <c r="A33" s="35" t="s">
        <v>57</v>
      </c>
      <c r="E33" s="40" t="s">
        <v>532</v>
      </c>
    </row>
    <row r="34" spans="1:5" ht="25.5">
      <c r="A34" t="s">
        <v>58</v>
      </c>
      <c r="E34" s="39" t="s">
        <v>533</v>
      </c>
    </row>
    <row r="35" spans="1:16" ht="12.75">
      <c r="A35" t="s">
        <v>49</v>
      </c>
      <c s="34" t="s">
        <v>95</v>
      </c>
      <c s="34" t="s">
        <v>534</v>
      </c>
      <c s="35" t="s">
        <v>52</v>
      </c>
      <c s="6" t="s">
        <v>535</v>
      </c>
      <c s="36" t="s">
        <v>63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509</v>
      </c>
      <c>
        <f>(M35*21)/100</f>
      </c>
      <c t="s">
        <v>27</v>
      </c>
    </row>
    <row r="36" spans="1:5" ht="12.75">
      <c r="A36" s="35" t="s">
        <v>56</v>
      </c>
      <c r="E36" s="39" t="s">
        <v>536</v>
      </c>
    </row>
    <row r="37" spans="1:5" ht="12.75">
      <c r="A37" s="35" t="s">
        <v>57</v>
      </c>
      <c r="E37" s="40" t="s">
        <v>511</v>
      </c>
    </row>
    <row r="38" spans="1:5" ht="12.75">
      <c r="A38" t="s">
        <v>58</v>
      </c>
      <c r="E38" s="39" t="s">
        <v>537</v>
      </c>
    </row>
    <row r="39" spans="1:16" ht="12.75">
      <c r="A39" t="s">
        <v>49</v>
      </c>
      <c s="34" t="s">
        <v>98</v>
      </c>
      <c s="34" t="s">
        <v>538</v>
      </c>
      <c s="35" t="s">
        <v>52</v>
      </c>
      <c s="6" t="s">
        <v>539</v>
      </c>
      <c s="36" t="s">
        <v>63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509</v>
      </c>
      <c>
        <f>(M39*21)/100</f>
      </c>
      <c t="s">
        <v>27</v>
      </c>
    </row>
    <row r="40" spans="1:5" ht="12.75">
      <c r="A40" s="35" t="s">
        <v>56</v>
      </c>
      <c r="E40" s="39" t="s">
        <v>536</v>
      </c>
    </row>
    <row r="41" spans="1:5" ht="12.75">
      <c r="A41" s="35" t="s">
        <v>57</v>
      </c>
      <c r="E41" s="40" t="s">
        <v>511</v>
      </c>
    </row>
    <row r="42" spans="1:5" ht="25.5">
      <c r="A42" t="s">
        <v>58</v>
      </c>
      <c r="E42" s="39" t="s">
        <v>540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