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15345" windowHeight="6600"/>
  </bookViews>
  <sheets>
    <sheet name="Rekapitulace zakázky" sheetId="1" r:id="rId1"/>
    <sheet name="D.1.1 - Architektonicko-s..." sheetId="2" r:id="rId2"/>
    <sheet name="D.1.4.e-1 - Elektroinstalace" sheetId="3" r:id="rId3"/>
    <sheet name="D.1.4.e-2 - Uzemnění a bl..." sheetId="4" r:id="rId4"/>
    <sheet name="VRN - Vedlejší rozpočtové..." sheetId="5" r:id="rId5"/>
    <sheet name="Pokyny pro vyplnění" sheetId="6" r:id="rId6"/>
  </sheets>
  <definedNames>
    <definedName name="_xlnm._FilterDatabase" localSheetId="1" hidden="1">'D.1.1 - Architektonicko-s...'!$C$93:$K$368</definedName>
    <definedName name="_xlnm._FilterDatabase" localSheetId="2" hidden="1">'D.1.4.e-1 - Elektroinstalace'!$C$84:$K$148</definedName>
    <definedName name="_xlnm._FilterDatabase" localSheetId="3" hidden="1">'D.1.4.e-2 - Uzemnění a bl...'!$C$84:$K$111</definedName>
    <definedName name="_xlnm._FilterDatabase" localSheetId="4" hidden="1">'VRN - Vedlejší rozpočtové...'!$C$77:$K$89</definedName>
    <definedName name="_xlnm.Print_Titles" localSheetId="1">'D.1.1 - Architektonicko-s...'!$93:$93</definedName>
    <definedName name="_xlnm.Print_Titles" localSheetId="2">'D.1.4.e-1 - Elektroinstalace'!$84:$84</definedName>
    <definedName name="_xlnm.Print_Titles" localSheetId="3">'D.1.4.e-2 - Uzemnění a bl...'!$84:$84</definedName>
    <definedName name="_xlnm.Print_Titles" localSheetId="0">'Rekapitulace zakázky'!$49:$49</definedName>
    <definedName name="_xlnm.Print_Titles" localSheetId="4">'VRN - Vedlejší rozpočtové...'!$77:$77</definedName>
    <definedName name="_xlnm.Print_Area" localSheetId="1">'D.1.1 - Architektonicko-s...'!$C$4:$J$36,'D.1.1 - Architektonicko-s...'!$C$42:$J$75,'D.1.1 - Architektonicko-s...'!$C$81:$K$368</definedName>
    <definedName name="_xlnm.Print_Area" localSheetId="2">'D.1.4.e-1 - Elektroinstalace'!$C$4:$J$38,'D.1.4.e-1 - Elektroinstalace'!$C$44:$J$64,'D.1.4.e-1 - Elektroinstalace'!$C$70:$K$148</definedName>
    <definedName name="_xlnm.Print_Area" localSheetId="3">'D.1.4.e-2 - Uzemnění a bl...'!$C$4:$J$38,'D.1.4.e-2 - Uzemnění a bl...'!$C$44:$J$64,'D.1.4.e-2 - Uzemnění a bl...'!$C$70:$K$111</definedName>
    <definedName name="_xlnm.Print_Area" localSheetId="0">'Rekapitulace zakázky'!$D$4:$AO$33,'Rekapitulace zakázky'!$C$39:$AQ$57</definedName>
    <definedName name="_xlnm.Print_Area" localSheetId="4">'VRN - Vedlejší rozpočtové...'!$C$4:$J$36,'VRN - Vedlejší rozpočtové...'!$C$42:$J$59,'VRN - Vedlejší rozpočtové...'!$C$65:$K$89</definedName>
  </definedNames>
  <calcPr calcId="145621"/>
</workbook>
</file>

<file path=xl/calcChain.xml><?xml version="1.0" encoding="utf-8"?>
<calcChain xmlns="http://schemas.openxmlformats.org/spreadsheetml/2006/main">
  <c r="AY56" i="1" l="1"/>
  <c r="AX56" i="1"/>
  <c r="BI89" i="5"/>
  <c r="BH89" i="5"/>
  <c r="BG89" i="5"/>
  <c r="BF89" i="5"/>
  <c r="T89" i="5"/>
  <c r="R89" i="5"/>
  <c r="P89" i="5"/>
  <c r="BK89" i="5"/>
  <c r="J89" i="5"/>
  <c r="BE89" i="5"/>
  <c r="BI88" i="5"/>
  <c r="BH88" i="5"/>
  <c r="BG88" i="5"/>
  <c r="BF88" i="5"/>
  <c r="T88" i="5"/>
  <c r="R88" i="5"/>
  <c r="P88" i="5"/>
  <c r="BK88" i="5"/>
  <c r="J88" i="5"/>
  <c r="BE88" i="5"/>
  <c r="BI87" i="5"/>
  <c r="BH87" i="5"/>
  <c r="BG87" i="5"/>
  <c r="BF87" i="5"/>
  <c r="T87" i="5"/>
  <c r="R87" i="5"/>
  <c r="P87" i="5"/>
  <c r="BK87" i="5"/>
  <c r="J87" i="5"/>
  <c r="BE87" i="5"/>
  <c r="BI86" i="5"/>
  <c r="BH86" i="5"/>
  <c r="BG86" i="5"/>
  <c r="BF86" i="5"/>
  <c r="T86" i="5"/>
  <c r="R86" i="5"/>
  <c r="P86" i="5"/>
  <c r="BK86" i="5"/>
  <c r="J86" i="5"/>
  <c r="BE86" i="5"/>
  <c r="BI85" i="5"/>
  <c r="BH85" i="5"/>
  <c r="BG85" i="5"/>
  <c r="BF85" i="5"/>
  <c r="T85" i="5"/>
  <c r="R85" i="5"/>
  <c r="P85" i="5"/>
  <c r="BK85" i="5"/>
  <c r="J85" i="5"/>
  <c r="BE85" i="5"/>
  <c r="BI84" i="5"/>
  <c r="BH84" i="5"/>
  <c r="BG84" i="5"/>
  <c r="BF84" i="5"/>
  <c r="T84" i="5"/>
  <c r="R84" i="5"/>
  <c r="P84" i="5"/>
  <c r="BK84" i="5"/>
  <c r="J84" i="5"/>
  <c r="BE84" i="5"/>
  <c r="BI83" i="5"/>
  <c r="BH83" i="5"/>
  <c r="BG83" i="5"/>
  <c r="BF83" i="5"/>
  <c r="T83" i="5"/>
  <c r="R83" i="5"/>
  <c r="P83" i="5"/>
  <c r="BK83" i="5"/>
  <c r="J83" i="5"/>
  <c r="BE83" i="5"/>
  <c r="BI81" i="5"/>
  <c r="F34" i="5"/>
  <c r="BD56" i="1" s="1"/>
  <c r="BH81" i="5"/>
  <c r="F33" i="5"/>
  <c r="BC56" i="1" s="1"/>
  <c r="BG81" i="5"/>
  <c r="F32" i="5" s="1"/>
  <c r="BB56" i="1" s="1"/>
  <c r="BF81" i="5"/>
  <c r="J31" i="5"/>
  <c r="AW56" i="1" s="1"/>
  <c r="F31" i="5"/>
  <c r="BA56" i="1" s="1"/>
  <c r="T81" i="5"/>
  <c r="T80" i="5" s="1"/>
  <c r="T79" i="5" s="1"/>
  <c r="T78" i="5" s="1"/>
  <c r="R81" i="5"/>
  <c r="R80" i="5" s="1"/>
  <c r="R79" i="5" s="1"/>
  <c r="R78" i="5" s="1"/>
  <c r="P81" i="5"/>
  <c r="P80" i="5" s="1"/>
  <c r="P79" i="5" s="1"/>
  <c r="P78" i="5" s="1"/>
  <c r="AU56" i="1" s="1"/>
  <c r="BK81" i="5"/>
  <c r="BK80" i="5" s="1"/>
  <c r="J81" i="5"/>
  <c r="BE81" i="5"/>
  <c r="F30" i="5" s="1"/>
  <c r="AZ56" i="1" s="1"/>
  <c r="J74" i="5"/>
  <c r="F74" i="5"/>
  <c r="F72" i="5"/>
  <c r="E70" i="5"/>
  <c r="J51" i="5"/>
  <c r="F51" i="5"/>
  <c r="F49" i="5"/>
  <c r="E47" i="5"/>
  <c r="J18" i="5"/>
  <c r="E18" i="5"/>
  <c r="F75" i="5" s="1"/>
  <c r="J17" i="5"/>
  <c r="J12" i="5"/>
  <c r="J72" i="5" s="1"/>
  <c r="E7" i="5"/>
  <c r="E45" i="5" s="1"/>
  <c r="AY55" i="1"/>
  <c r="AX55" i="1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T110" i="4"/>
  <c r="R110" i="4"/>
  <c r="R107" i="4" s="1"/>
  <c r="P110" i="4"/>
  <c r="BK110" i="4"/>
  <c r="J110" i="4"/>
  <c r="BE110" i="4"/>
  <c r="BI109" i="4"/>
  <c r="BH109" i="4"/>
  <c r="BG109" i="4"/>
  <c r="BF109" i="4"/>
  <c r="T109" i="4"/>
  <c r="R109" i="4"/>
  <c r="P109" i="4"/>
  <c r="BK109" i="4"/>
  <c r="BK107" i="4" s="1"/>
  <c r="J107" i="4" s="1"/>
  <c r="J63" i="4" s="1"/>
  <c r="J109" i="4"/>
  <c r="BE109" i="4" s="1"/>
  <c r="BI108" i="4"/>
  <c r="BH108" i="4"/>
  <c r="BG108" i="4"/>
  <c r="BF108" i="4"/>
  <c r="T108" i="4"/>
  <c r="T107" i="4"/>
  <c r="R108" i="4"/>
  <c r="P108" i="4"/>
  <c r="P107" i="4"/>
  <c r="BK108" i="4"/>
  <c r="J108" i="4"/>
  <c r="BE108" i="4" s="1"/>
  <c r="BI106" i="4"/>
  <c r="BH106" i="4"/>
  <c r="BG106" i="4"/>
  <c r="BF106" i="4"/>
  <c r="T106" i="4"/>
  <c r="R106" i="4"/>
  <c r="P106" i="4"/>
  <c r="BK106" i="4"/>
  <c r="J106" i="4"/>
  <c r="BE106" i="4"/>
  <c r="BI105" i="4"/>
  <c r="BH105" i="4"/>
  <c r="BG105" i="4"/>
  <c r="BF105" i="4"/>
  <c r="T105" i="4"/>
  <c r="R105" i="4"/>
  <c r="P105" i="4"/>
  <c r="BK105" i="4"/>
  <c r="J105" i="4"/>
  <c r="BE105" i="4"/>
  <c r="BI104" i="4"/>
  <c r="BH104" i="4"/>
  <c r="BG104" i="4"/>
  <c r="BF104" i="4"/>
  <c r="T104" i="4"/>
  <c r="R104" i="4"/>
  <c r="P104" i="4"/>
  <c r="BK104" i="4"/>
  <c r="J104" i="4"/>
  <c r="BE104" i="4"/>
  <c r="BI103" i="4"/>
  <c r="BH103" i="4"/>
  <c r="BG103" i="4"/>
  <c r="BF103" i="4"/>
  <c r="T103" i="4"/>
  <c r="R103" i="4"/>
  <c r="P103" i="4"/>
  <c r="BK103" i="4"/>
  <c r="J103" i="4"/>
  <c r="BE103" i="4"/>
  <c r="BI102" i="4"/>
  <c r="BH102" i="4"/>
  <c r="BG102" i="4"/>
  <c r="BF102" i="4"/>
  <c r="T102" i="4"/>
  <c r="R102" i="4"/>
  <c r="P102" i="4"/>
  <c r="BK102" i="4"/>
  <c r="J102" i="4"/>
  <c r="BE102" i="4"/>
  <c r="BI101" i="4"/>
  <c r="BH101" i="4"/>
  <c r="BG101" i="4"/>
  <c r="BF101" i="4"/>
  <c r="T101" i="4"/>
  <c r="R101" i="4"/>
  <c r="P101" i="4"/>
  <c r="BK101" i="4"/>
  <c r="J101" i="4"/>
  <c r="BE101" i="4"/>
  <c r="BI100" i="4"/>
  <c r="BH100" i="4"/>
  <c r="BG100" i="4"/>
  <c r="BF100" i="4"/>
  <c r="T100" i="4"/>
  <c r="R100" i="4"/>
  <c r="P100" i="4"/>
  <c r="BK100" i="4"/>
  <c r="J100" i="4"/>
  <c r="BE100" i="4"/>
  <c r="BI99" i="4"/>
  <c r="BH99" i="4"/>
  <c r="BG99" i="4"/>
  <c r="BF99" i="4"/>
  <c r="T99" i="4"/>
  <c r="R99" i="4"/>
  <c r="P99" i="4"/>
  <c r="BK99" i="4"/>
  <c r="J99" i="4"/>
  <c r="BE99" i="4"/>
  <c r="BI98" i="4"/>
  <c r="BH98" i="4"/>
  <c r="BG98" i="4"/>
  <c r="BF98" i="4"/>
  <c r="T98" i="4"/>
  <c r="R98" i="4"/>
  <c r="P98" i="4"/>
  <c r="BK98" i="4"/>
  <c r="J98" i="4"/>
  <c r="BE98" i="4"/>
  <c r="BI97" i="4"/>
  <c r="BH97" i="4"/>
  <c r="BG97" i="4"/>
  <c r="BF97" i="4"/>
  <c r="T97" i="4"/>
  <c r="R97" i="4"/>
  <c r="P97" i="4"/>
  <c r="BK97" i="4"/>
  <c r="J97" i="4"/>
  <c r="BE97" i="4"/>
  <c r="BI96" i="4"/>
  <c r="BH96" i="4"/>
  <c r="BG96" i="4"/>
  <c r="BF96" i="4"/>
  <c r="T96" i="4"/>
  <c r="R96" i="4"/>
  <c r="P96" i="4"/>
  <c r="BK96" i="4"/>
  <c r="J96" i="4"/>
  <c r="BE96" i="4"/>
  <c r="BI95" i="4"/>
  <c r="BH95" i="4"/>
  <c r="BG95" i="4"/>
  <c r="BF95" i="4"/>
  <c r="T95" i="4"/>
  <c r="R95" i="4"/>
  <c r="P95" i="4"/>
  <c r="BK95" i="4"/>
  <c r="J95" i="4"/>
  <c r="BE95" i="4"/>
  <c r="BI94" i="4"/>
  <c r="BH94" i="4"/>
  <c r="BG94" i="4"/>
  <c r="BF94" i="4"/>
  <c r="T94" i="4"/>
  <c r="R94" i="4"/>
  <c r="P94" i="4"/>
  <c r="BK94" i="4"/>
  <c r="J94" i="4"/>
  <c r="BE94" i="4"/>
  <c r="BI93" i="4"/>
  <c r="BH93" i="4"/>
  <c r="BG93" i="4"/>
  <c r="BF93" i="4"/>
  <c r="T93" i="4"/>
  <c r="R93" i="4"/>
  <c r="P93" i="4"/>
  <c r="BK93" i="4"/>
  <c r="J93" i="4"/>
  <c r="BE93" i="4"/>
  <c r="BI92" i="4"/>
  <c r="BH92" i="4"/>
  <c r="BG92" i="4"/>
  <c r="BF92" i="4"/>
  <c r="T92" i="4"/>
  <c r="R92" i="4"/>
  <c r="P92" i="4"/>
  <c r="BK92" i="4"/>
  <c r="J92" i="4"/>
  <c r="BE92" i="4"/>
  <c r="BI91" i="4"/>
  <c r="BH91" i="4"/>
  <c r="BG91" i="4"/>
  <c r="BF91" i="4"/>
  <c r="T91" i="4"/>
  <c r="R91" i="4"/>
  <c r="P91" i="4"/>
  <c r="BK91" i="4"/>
  <c r="J91" i="4"/>
  <c r="BE91" i="4"/>
  <c r="BI90" i="4"/>
  <c r="BH90" i="4"/>
  <c r="BG90" i="4"/>
  <c r="BF90" i="4"/>
  <c r="T90" i="4"/>
  <c r="R90" i="4"/>
  <c r="P90" i="4"/>
  <c r="BK90" i="4"/>
  <c r="J90" i="4"/>
  <c r="BE90" i="4"/>
  <c r="BI89" i="4"/>
  <c r="BH89" i="4"/>
  <c r="BG89" i="4"/>
  <c r="BF89" i="4"/>
  <c r="T89" i="4"/>
  <c r="R89" i="4"/>
  <c r="P89" i="4"/>
  <c r="BK89" i="4"/>
  <c r="J89" i="4"/>
  <c r="BE89" i="4"/>
  <c r="BI88" i="4"/>
  <c r="F36" i="4"/>
  <c r="BD55" i="1" s="1"/>
  <c r="BH88" i="4"/>
  <c r="F35" i="4" s="1"/>
  <c r="BC55" i="1" s="1"/>
  <c r="BG88" i="4"/>
  <c r="F34" i="4"/>
  <c r="BB55" i="1" s="1"/>
  <c r="BF88" i="4"/>
  <c r="F33" i="4" s="1"/>
  <c r="BA55" i="1" s="1"/>
  <c r="T88" i="4"/>
  <c r="T87" i="4"/>
  <c r="T86" i="4" s="1"/>
  <c r="T85" i="4" s="1"/>
  <c r="R88" i="4"/>
  <c r="R87" i="4"/>
  <c r="P88" i="4"/>
  <c r="P87" i="4"/>
  <c r="P86" i="4" s="1"/>
  <c r="P85" i="4" s="1"/>
  <c r="AU55" i="1" s="1"/>
  <c r="BK88" i="4"/>
  <c r="BK87" i="4" s="1"/>
  <c r="J88" i="4"/>
  <c r="BE88" i="4" s="1"/>
  <c r="J81" i="4"/>
  <c r="F81" i="4"/>
  <c r="F79" i="4"/>
  <c r="E77" i="4"/>
  <c r="J55" i="4"/>
  <c r="F55" i="4"/>
  <c r="F53" i="4"/>
  <c r="E51" i="4"/>
  <c r="J20" i="4"/>
  <c r="E20" i="4"/>
  <c r="F82" i="4" s="1"/>
  <c r="F56" i="4"/>
  <c r="J19" i="4"/>
  <c r="J14" i="4"/>
  <c r="J79" i="4" s="1"/>
  <c r="J53" i="4"/>
  <c r="E7" i="4"/>
  <c r="E47" i="4" s="1"/>
  <c r="E73" i="4"/>
  <c r="AY54" i="1"/>
  <c r="AX54" i="1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T143" i="3" s="1"/>
  <c r="R144" i="3"/>
  <c r="R143" i="3" s="1"/>
  <c r="P144" i="3"/>
  <c r="P143" i="3" s="1"/>
  <c r="BK144" i="3"/>
  <c r="BK143" i="3" s="1"/>
  <c r="J143" i="3" s="1"/>
  <c r="J63" i="3" s="1"/>
  <c r="J144" i="3"/>
  <c r="BE144" i="3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T135" i="3"/>
  <c r="R135" i="3"/>
  <c r="P135" i="3"/>
  <c r="BK135" i="3"/>
  <c r="J135" i="3"/>
  <c r="BE135" i="3" s="1"/>
  <c r="BI134" i="3"/>
  <c r="BH134" i="3"/>
  <c r="BG134" i="3"/>
  <c r="BF134" i="3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R132" i="3"/>
  <c r="P132" i="3"/>
  <c r="BK132" i="3"/>
  <c r="J132" i="3"/>
  <c r="BE132" i="3" s="1"/>
  <c r="BI131" i="3"/>
  <c r="BH131" i="3"/>
  <c r="BG131" i="3"/>
  <c r="BF131" i="3"/>
  <c r="T131" i="3"/>
  <c r="R131" i="3"/>
  <c r="P131" i="3"/>
  <c r="BK131" i="3"/>
  <c r="J131" i="3"/>
  <c r="BE131" i="3"/>
  <c r="BI130" i="3"/>
  <c r="BH130" i="3"/>
  <c r="BG130" i="3"/>
  <c r="BF130" i="3"/>
  <c r="T130" i="3"/>
  <c r="R130" i="3"/>
  <c r="P130" i="3"/>
  <c r="BK130" i="3"/>
  <c r="J130" i="3"/>
  <c r="BE130" i="3"/>
  <c r="BI129" i="3"/>
  <c r="BH129" i="3"/>
  <c r="BG129" i="3"/>
  <c r="BF129" i="3"/>
  <c r="T129" i="3"/>
  <c r="R129" i="3"/>
  <c r="P129" i="3"/>
  <c r="BK129" i="3"/>
  <c r="J129" i="3"/>
  <c r="BE129" i="3"/>
  <c r="BI128" i="3"/>
  <c r="BH128" i="3"/>
  <c r="BG128" i="3"/>
  <c r="BF128" i="3"/>
  <c r="T128" i="3"/>
  <c r="R128" i="3"/>
  <c r="P128" i="3"/>
  <c r="BK128" i="3"/>
  <c r="J128" i="3"/>
  <c r="BE128" i="3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R125" i="3"/>
  <c r="P125" i="3"/>
  <c r="BK125" i="3"/>
  <c r="J125" i="3"/>
  <c r="BE125" i="3"/>
  <c r="BI124" i="3"/>
  <c r="BH124" i="3"/>
  <c r="BG124" i="3"/>
  <c r="BF124" i="3"/>
  <c r="T124" i="3"/>
  <c r="R124" i="3"/>
  <c r="P124" i="3"/>
  <c r="BK124" i="3"/>
  <c r="J124" i="3"/>
  <c r="BE124" i="3"/>
  <c r="BI123" i="3"/>
  <c r="BH123" i="3"/>
  <c r="BG123" i="3"/>
  <c r="BF123" i="3"/>
  <c r="T123" i="3"/>
  <c r="R123" i="3"/>
  <c r="P123" i="3"/>
  <c r="BK123" i="3"/>
  <c r="J123" i="3"/>
  <c r="BE123" i="3"/>
  <c r="BI122" i="3"/>
  <c r="BH122" i="3"/>
  <c r="BG122" i="3"/>
  <c r="BF122" i="3"/>
  <c r="T122" i="3"/>
  <c r="R122" i="3"/>
  <c r="P122" i="3"/>
  <c r="BK122" i="3"/>
  <c r="J122" i="3"/>
  <c r="BE122" i="3"/>
  <c r="BI121" i="3"/>
  <c r="BH121" i="3"/>
  <c r="BG121" i="3"/>
  <c r="BF121" i="3"/>
  <c r="T121" i="3"/>
  <c r="R121" i="3"/>
  <c r="P121" i="3"/>
  <c r="BK121" i="3"/>
  <c r="J121" i="3"/>
  <c r="BE121" i="3"/>
  <c r="BI120" i="3"/>
  <c r="BH120" i="3"/>
  <c r="BG120" i="3"/>
  <c r="BF120" i="3"/>
  <c r="T120" i="3"/>
  <c r="R120" i="3"/>
  <c r="P120" i="3"/>
  <c r="BK120" i="3"/>
  <c r="J120" i="3"/>
  <c r="BE120" i="3"/>
  <c r="BI119" i="3"/>
  <c r="BH119" i="3"/>
  <c r="BG119" i="3"/>
  <c r="BF119" i="3"/>
  <c r="T119" i="3"/>
  <c r="R119" i="3"/>
  <c r="P119" i="3"/>
  <c r="BK119" i="3"/>
  <c r="J119" i="3"/>
  <c r="BE119" i="3"/>
  <c r="BI118" i="3"/>
  <c r="BH118" i="3"/>
  <c r="BG118" i="3"/>
  <c r="BF118" i="3"/>
  <c r="T118" i="3"/>
  <c r="R118" i="3"/>
  <c r="P118" i="3"/>
  <c r="BK118" i="3"/>
  <c r="J118" i="3"/>
  <c r="BE118" i="3"/>
  <c r="BI117" i="3"/>
  <c r="BH117" i="3"/>
  <c r="BG117" i="3"/>
  <c r="BF117" i="3"/>
  <c r="T117" i="3"/>
  <c r="R117" i="3"/>
  <c r="P117" i="3"/>
  <c r="BK117" i="3"/>
  <c r="J117" i="3"/>
  <c r="BE117" i="3"/>
  <c r="BI116" i="3"/>
  <c r="BH116" i="3"/>
  <c r="BG116" i="3"/>
  <c r="BF116" i="3"/>
  <c r="T116" i="3"/>
  <c r="R116" i="3"/>
  <c r="P116" i="3"/>
  <c r="BK116" i="3"/>
  <c r="J116" i="3"/>
  <c r="BE116" i="3"/>
  <c r="BI115" i="3"/>
  <c r="BH115" i="3"/>
  <c r="BG115" i="3"/>
  <c r="BF115" i="3"/>
  <c r="T115" i="3"/>
  <c r="R115" i="3"/>
  <c r="P115" i="3"/>
  <c r="BK115" i="3"/>
  <c r="J115" i="3"/>
  <c r="BE115" i="3"/>
  <c r="BI114" i="3"/>
  <c r="BH114" i="3"/>
  <c r="BG114" i="3"/>
  <c r="BF114" i="3"/>
  <c r="T114" i="3"/>
  <c r="R114" i="3"/>
  <c r="P114" i="3"/>
  <c r="BK114" i="3"/>
  <c r="J114" i="3"/>
  <c r="BE114" i="3"/>
  <c r="BI113" i="3"/>
  <c r="BH113" i="3"/>
  <c r="BG113" i="3"/>
  <c r="BF113" i="3"/>
  <c r="T113" i="3"/>
  <c r="R113" i="3"/>
  <c r="P113" i="3"/>
  <c r="BK113" i="3"/>
  <c r="J113" i="3"/>
  <c r="BE113" i="3"/>
  <c r="BI112" i="3"/>
  <c r="BH112" i="3"/>
  <c r="BG112" i="3"/>
  <c r="BF112" i="3"/>
  <c r="T112" i="3"/>
  <c r="R112" i="3"/>
  <c r="P112" i="3"/>
  <c r="BK112" i="3"/>
  <c r="J112" i="3"/>
  <c r="BE112" i="3"/>
  <c r="BI111" i="3"/>
  <c r="BH111" i="3"/>
  <c r="BG111" i="3"/>
  <c r="BF111" i="3"/>
  <c r="T111" i="3"/>
  <c r="R111" i="3"/>
  <c r="P111" i="3"/>
  <c r="BK111" i="3"/>
  <c r="J111" i="3"/>
  <c r="BE111" i="3"/>
  <c r="BI110" i="3"/>
  <c r="BH110" i="3"/>
  <c r="BG110" i="3"/>
  <c r="BF110" i="3"/>
  <c r="T110" i="3"/>
  <c r="R110" i="3"/>
  <c r="P110" i="3"/>
  <c r="BK110" i="3"/>
  <c r="J110" i="3"/>
  <c r="BE110" i="3"/>
  <c r="BI109" i="3"/>
  <c r="BH109" i="3"/>
  <c r="BG109" i="3"/>
  <c r="BF109" i="3"/>
  <c r="T109" i="3"/>
  <c r="R109" i="3"/>
  <c r="P109" i="3"/>
  <c r="BK109" i="3"/>
  <c r="J109" i="3"/>
  <c r="BE109" i="3"/>
  <c r="BI108" i="3"/>
  <c r="BH108" i="3"/>
  <c r="BG108" i="3"/>
  <c r="BF108" i="3"/>
  <c r="T108" i="3"/>
  <c r="R108" i="3"/>
  <c r="P108" i="3"/>
  <c r="BK108" i="3"/>
  <c r="J108" i="3"/>
  <c r="BE108" i="3"/>
  <c r="BI107" i="3"/>
  <c r="BH107" i="3"/>
  <c r="BG107" i="3"/>
  <c r="BF107" i="3"/>
  <c r="T107" i="3"/>
  <c r="R107" i="3"/>
  <c r="P107" i="3"/>
  <c r="BK107" i="3"/>
  <c r="J107" i="3"/>
  <c r="BE107" i="3"/>
  <c r="BI106" i="3"/>
  <c r="BH106" i="3"/>
  <c r="BG106" i="3"/>
  <c r="BF106" i="3"/>
  <c r="T106" i="3"/>
  <c r="R106" i="3"/>
  <c r="P106" i="3"/>
  <c r="BK106" i="3"/>
  <c r="J106" i="3"/>
  <c r="BE106" i="3"/>
  <c r="BI105" i="3"/>
  <c r="BH105" i="3"/>
  <c r="BG105" i="3"/>
  <c r="BF105" i="3"/>
  <c r="T105" i="3"/>
  <c r="R105" i="3"/>
  <c r="P105" i="3"/>
  <c r="BK105" i="3"/>
  <c r="J105" i="3"/>
  <c r="BE105" i="3"/>
  <c r="BI104" i="3"/>
  <c r="BH104" i="3"/>
  <c r="BG104" i="3"/>
  <c r="BF104" i="3"/>
  <c r="T104" i="3"/>
  <c r="R104" i="3"/>
  <c r="P104" i="3"/>
  <c r="BK104" i="3"/>
  <c r="J104" i="3"/>
  <c r="BE104" i="3"/>
  <c r="BI103" i="3"/>
  <c r="BH103" i="3"/>
  <c r="BG103" i="3"/>
  <c r="BF103" i="3"/>
  <c r="T103" i="3"/>
  <c r="R103" i="3"/>
  <c r="P103" i="3"/>
  <c r="BK103" i="3"/>
  <c r="J103" i="3"/>
  <c r="BE103" i="3"/>
  <c r="BI102" i="3"/>
  <c r="BH102" i="3"/>
  <c r="BG102" i="3"/>
  <c r="BF102" i="3"/>
  <c r="T102" i="3"/>
  <c r="R102" i="3"/>
  <c r="P102" i="3"/>
  <c r="BK102" i="3"/>
  <c r="J102" i="3"/>
  <c r="BE102" i="3"/>
  <c r="BI101" i="3"/>
  <c r="BH101" i="3"/>
  <c r="BG101" i="3"/>
  <c r="BF101" i="3"/>
  <c r="T101" i="3"/>
  <c r="R101" i="3"/>
  <c r="P101" i="3"/>
  <c r="BK101" i="3"/>
  <c r="J101" i="3"/>
  <c r="BE101" i="3"/>
  <c r="BI100" i="3"/>
  <c r="BH100" i="3"/>
  <c r="BG100" i="3"/>
  <c r="BF100" i="3"/>
  <c r="T100" i="3"/>
  <c r="R100" i="3"/>
  <c r="P100" i="3"/>
  <c r="BK100" i="3"/>
  <c r="J100" i="3"/>
  <c r="BE100" i="3"/>
  <c r="BI99" i="3"/>
  <c r="BH99" i="3"/>
  <c r="BG99" i="3"/>
  <c r="BF99" i="3"/>
  <c r="T99" i="3"/>
  <c r="R99" i="3"/>
  <c r="P99" i="3"/>
  <c r="BK99" i="3"/>
  <c r="J99" i="3"/>
  <c r="BE99" i="3"/>
  <c r="BI98" i="3"/>
  <c r="BH98" i="3"/>
  <c r="BG98" i="3"/>
  <c r="BF98" i="3"/>
  <c r="T98" i="3"/>
  <c r="R98" i="3"/>
  <c r="P98" i="3"/>
  <c r="BK98" i="3"/>
  <c r="J98" i="3"/>
  <c r="BE98" i="3"/>
  <c r="BI97" i="3"/>
  <c r="BH97" i="3"/>
  <c r="BG97" i="3"/>
  <c r="BF97" i="3"/>
  <c r="T97" i="3"/>
  <c r="R97" i="3"/>
  <c r="P97" i="3"/>
  <c r="BK97" i="3"/>
  <c r="J97" i="3"/>
  <c r="BE97" i="3"/>
  <c r="BI96" i="3"/>
  <c r="BH96" i="3"/>
  <c r="BG96" i="3"/>
  <c r="BF96" i="3"/>
  <c r="T96" i="3"/>
  <c r="R96" i="3"/>
  <c r="P96" i="3"/>
  <c r="BK96" i="3"/>
  <c r="J96" i="3"/>
  <c r="BE96" i="3"/>
  <c r="BI95" i="3"/>
  <c r="BH95" i="3"/>
  <c r="BG95" i="3"/>
  <c r="BF95" i="3"/>
  <c r="T95" i="3"/>
  <c r="R95" i="3"/>
  <c r="P95" i="3"/>
  <c r="BK95" i="3"/>
  <c r="J95" i="3"/>
  <c r="BE95" i="3"/>
  <c r="BI94" i="3"/>
  <c r="BH94" i="3"/>
  <c r="BG94" i="3"/>
  <c r="BF94" i="3"/>
  <c r="T94" i="3"/>
  <c r="R94" i="3"/>
  <c r="P94" i="3"/>
  <c r="BK94" i="3"/>
  <c r="J94" i="3"/>
  <c r="BE94" i="3"/>
  <c r="BI93" i="3"/>
  <c r="BH93" i="3"/>
  <c r="BG93" i="3"/>
  <c r="BF93" i="3"/>
  <c r="T93" i="3"/>
  <c r="R93" i="3"/>
  <c r="P93" i="3"/>
  <c r="BK93" i="3"/>
  <c r="J93" i="3"/>
  <c r="BE93" i="3"/>
  <c r="BI92" i="3"/>
  <c r="BH92" i="3"/>
  <c r="BG92" i="3"/>
  <c r="BF92" i="3"/>
  <c r="T92" i="3"/>
  <c r="R92" i="3"/>
  <c r="P92" i="3"/>
  <c r="BK92" i="3"/>
  <c r="J92" i="3"/>
  <c r="BE92" i="3"/>
  <c r="BI91" i="3"/>
  <c r="BH91" i="3"/>
  <c r="BG91" i="3"/>
  <c r="BF91" i="3"/>
  <c r="T91" i="3"/>
  <c r="R91" i="3"/>
  <c r="P91" i="3"/>
  <c r="BK91" i="3"/>
  <c r="J91" i="3"/>
  <c r="BE91" i="3"/>
  <c r="BI90" i="3"/>
  <c r="BH90" i="3"/>
  <c r="BG90" i="3"/>
  <c r="BF90" i="3"/>
  <c r="T90" i="3"/>
  <c r="R90" i="3"/>
  <c r="P90" i="3"/>
  <c r="BK90" i="3"/>
  <c r="J90" i="3"/>
  <c r="BE90" i="3"/>
  <c r="BI89" i="3"/>
  <c r="BH89" i="3"/>
  <c r="BG89" i="3"/>
  <c r="BF89" i="3"/>
  <c r="T89" i="3"/>
  <c r="R89" i="3"/>
  <c r="P89" i="3"/>
  <c r="BK89" i="3"/>
  <c r="J89" i="3"/>
  <c r="BE89" i="3"/>
  <c r="BI88" i="3"/>
  <c r="F36" i="3"/>
  <c r="BD54" i="1" s="1"/>
  <c r="BH88" i="3"/>
  <c r="F35" i="3" s="1"/>
  <c r="BC54" i="1" s="1"/>
  <c r="BC53" i="1" s="1"/>
  <c r="AY53" i="1" s="1"/>
  <c r="BG88" i="3"/>
  <c r="F34" i="3"/>
  <c r="BB54" i="1" s="1"/>
  <c r="BB53" i="1" s="1"/>
  <c r="AX53" i="1" s="1"/>
  <c r="BF88" i="3"/>
  <c r="F33" i="3" s="1"/>
  <c r="BA54" i="1" s="1"/>
  <c r="BA53" i="1" s="1"/>
  <c r="AW53" i="1" s="1"/>
  <c r="T88" i="3"/>
  <c r="T87" i="3"/>
  <c r="T86" i="3" s="1"/>
  <c r="T85" i="3" s="1"/>
  <c r="R88" i="3"/>
  <c r="R87" i="3"/>
  <c r="R86" i="3" s="1"/>
  <c r="R85" i="3" s="1"/>
  <c r="P88" i="3"/>
  <c r="P87" i="3"/>
  <c r="P86" i="3" s="1"/>
  <c r="P85" i="3" s="1"/>
  <c r="AU54" i="1" s="1"/>
  <c r="BK88" i="3"/>
  <c r="BK87" i="3" s="1"/>
  <c r="J88" i="3"/>
  <c r="BE88" i="3" s="1"/>
  <c r="J81" i="3"/>
  <c r="F81" i="3"/>
  <c r="F79" i="3"/>
  <c r="E77" i="3"/>
  <c r="J55" i="3"/>
  <c r="F55" i="3"/>
  <c r="F53" i="3"/>
  <c r="E51" i="3"/>
  <c r="J20" i="3"/>
  <c r="E20" i="3"/>
  <c r="F82" i="3" s="1"/>
  <c r="J19" i="3"/>
  <c r="J14" i="3"/>
  <c r="J79" i="3" s="1"/>
  <c r="E7" i="3"/>
  <c r="E47" i="3" s="1"/>
  <c r="E73" i="3"/>
  <c r="AY52" i="1"/>
  <c r="AX52" i="1"/>
  <c r="BI368" i="2"/>
  <c r="BH368" i="2"/>
  <c r="BG368" i="2"/>
  <c r="BF368" i="2"/>
  <c r="T368" i="2"/>
  <c r="R368" i="2"/>
  <c r="P368" i="2"/>
  <c r="BK368" i="2"/>
  <c r="J368" i="2"/>
  <c r="BE368" i="2" s="1"/>
  <c r="BI367" i="2"/>
  <c r="BH367" i="2"/>
  <c r="BG367" i="2"/>
  <c r="BF367" i="2"/>
  <c r="T367" i="2"/>
  <c r="T366" i="2" s="1"/>
  <c r="T365" i="2" s="1"/>
  <c r="R367" i="2"/>
  <c r="R366" i="2"/>
  <c r="R365" i="2" s="1"/>
  <c r="P367" i="2"/>
  <c r="P366" i="2" s="1"/>
  <c r="P365" i="2" s="1"/>
  <c r="BK367" i="2"/>
  <c r="BK366" i="2"/>
  <c r="J366" i="2" s="1"/>
  <c r="J74" i="2" s="1"/>
  <c r="J367" i="2"/>
  <c r="BE367" i="2" s="1"/>
  <c r="BI363" i="2"/>
  <c r="BH363" i="2"/>
  <c r="BG363" i="2"/>
  <c r="BF363" i="2"/>
  <c r="T363" i="2"/>
  <c r="R363" i="2"/>
  <c r="P363" i="2"/>
  <c r="BK363" i="2"/>
  <c r="J363" i="2"/>
  <c r="BE363" i="2" s="1"/>
  <c r="BI361" i="2"/>
  <c r="BH361" i="2"/>
  <c r="BG361" i="2"/>
  <c r="BF361" i="2"/>
  <c r="T361" i="2"/>
  <c r="R361" i="2"/>
  <c r="P361" i="2"/>
  <c r="BK361" i="2"/>
  <c r="J361" i="2"/>
  <c r="BE361" i="2" s="1"/>
  <c r="BI359" i="2"/>
  <c r="BH359" i="2"/>
  <c r="BG359" i="2"/>
  <c r="BF359" i="2"/>
  <c r="T359" i="2"/>
  <c r="T358" i="2" s="1"/>
  <c r="R359" i="2"/>
  <c r="R358" i="2" s="1"/>
  <c r="P359" i="2"/>
  <c r="P358" i="2" s="1"/>
  <c r="BK359" i="2"/>
  <c r="BK358" i="2" s="1"/>
  <c r="J358" i="2" s="1"/>
  <c r="J72" i="2" s="1"/>
  <c r="J359" i="2"/>
  <c r="BE359" i="2"/>
  <c r="BI357" i="2"/>
  <c r="BH357" i="2"/>
  <c r="BG357" i="2"/>
  <c r="BF357" i="2"/>
  <c r="T357" i="2"/>
  <c r="R357" i="2"/>
  <c r="P357" i="2"/>
  <c r="BK357" i="2"/>
  <c r="J357" i="2"/>
  <c r="BE357" i="2" s="1"/>
  <c r="BI356" i="2"/>
  <c r="BH356" i="2"/>
  <c r="BG356" i="2"/>
  <c r="BF356" i="2"/>
  <c r="T356" i="2"/>
  <c r="R356" i="2"/>
  <c r="P356" i="2"/>
  <c r="BK356" i="2"/>
  <c r="J356" i="2"/>
  <c r="BE356" i="2" s="1"/>
  <c r="BI355" i="2"/>
  <c r="BH355" i="2"/>
  <c r="BG355" i="2"/>
  <c r="BF355" i="2"/>
  <c r="T355" i="2"/>
  <c r="R355" i="2"/>
  <c r="P355" i="2"/>
  <c r="BK355" i="2"/>
  <c r="J355" i="2"/>
  <c r="BE355" i="2" s="1"/>
  <c r="BI353" i="2"/>
  <c r="BH353" i="2"/>
  <c r="BG353" i="2"/>
  <c r="BF353" i="2"/>
  <c r="T353" i="2"/>
  <c r="R353" i="2"/>
  <c r="P353" i="2"/>
  <c r="BK353" i="2"/>
  <c r="J353" i="2"/>
  <c r="BE353" i="2" s="1"/>
  <c r="BI351" i="2"/>
  <c r="BH351" i="2"/>
  <c r="BG351" i="2"/>
  <c r="BF351" i="2"/>
  <c r="T351" i="2"/>
  <c r="T350" i="2" s="1"/>
  <c r="R351" i="2"/>
  <c r="R350" i="2" s="1"/>
  <c r="P351" i="2"/>
  <c r="P350" i="2" s="1"/>
  <c r="BK351" i="2"/>
  <c r="BK350" i="2" s="1"/>
  <c r="J350" i="2" s="1"/>
  <c r="J71" i="2" s="1"/>
  <c r="J351" i="2"/>
  <c r="BE351" i="2"/>
  <c r="BI349" i="2"/>
  <c r="BH349" i="2"/>
  <c r="BG349" i="2"/>
  <c r="BF349" i="2"/>
  <c r="T349" i="2"/>
  <c r="R349" i="2"/>
  <c r="P349" i="2"/>
  <c r="BK349" i="2"/>
  <c r="J349" i="2"/>
  <c r="BE349" i="2" s="1"/>
  <c r="BI348" i="2"/>
  <c r="BH348" i="2"/>
  <c r="BG348" i="2"/>
  <c r="BF348" i="2"/>
  <c r="T348" i="2"/>
  <c r="R348" i="2"/>
  <c r="P348" i="2"/>
  <c r="BK348" i="2"/>
  <c r="J348" i="2"/>
  <c r="BE348" i="2" s="1"/>
  <c r="BI346" i="2"/>
  <c r="BH346" i="2"/>
  <c r="BG346" i="2"/>
  <c r="BF346" i="2"/>
  <c r="T346" i="2"/>
  <c r="R346" i="2"/>
  <c r="P346" i="2"/>
  <c r="BK346" i="2"/>
  <c r="J346" i="2"/>
  <c r="BE346" i="2" s="1"/>
  <c r="BI344" i="2"/>
  <c r="BH344" i="2"/>
  <c r="BG344" i="2"/>
  <c r="BF344" i="2"/>
  <c r="T344" i="2"/>
  <c r="R344" i="2"/>
  <c r="P344" i="2"/>
  <c r="BK344" i="2"/>
  <c r="J344" i="2"/>
  <c r="BE344" i="2" s="1"/>
  <c r="BI342" i="2"/>
  <c r="BH342" i="2"/>
  <c r="BG342" i="2"/>
  <c r="BF342" i="2"/>
  <c r="T342" i="2"/>
  <c r="R342" i="2"/>
  <c r="P342" i="2"/>
  <c r="BK342" i="2"/>
  <c r="J342" i="2"/>
  <c r="BE342" i="2" s="1"/>
  <c r="BI340" i="2"/>
  <c r="BH340" i="2"/>
  <c r="BG340" i="2"/>
  <c r="BF340" i="2"/>
  <c r="T340" i="2"/>
  <c r="R340" i="2"/>
  <c r="P340" i="2"/>
  <c r="BK340" i="2"/>
  <c r="J340" i="2"/>
  <c r="BE340" i="2" s="1"/>
  <c r="BI338" i="2"/>
  <c r="BH338" i="2"/>
  <c r="BG338" i="2"/>
  <c r="BF338" i="2"/>
  <c r="T338" i="2"/>
  <c r="R338" i="2"/>
  <c r="P338" i="2"/>
  <c r="BK338" i="2"/>
  <c r="J338" i="2"/>
  <c r="BE338" i="2" s="1"/>
  <c r="BI336" i="2"/>
  <c r="BH336" i="2"/>
  <c r="BG336" i="2"/>
  <c r="BF336" i="2"/>
  <c r="T336" i="2"/>
  <c r="R336" i="2"/>
  <c r="P336" i="2"/>
  <c r="BK336" i="2"/>
  <c r="J336" i="2"/>
  <c r="BE336" i="2" s="1"/>
  <c r="BI334" i="2"/>
  <c r="BH334" i="2"/>
  <c r="BG334" i="2"/>
  <c r="BF334" i="2"/>
  <c r="T334" i="2"/>
  <c r="R334" i="2"/>
  <c r="P334" i="2"/>
  <c r="BK334" i="2"/>
  <c r="J334" i="2"/>
  <c r="BE334" i="2" s="1"/>
  <c r="BI332" i="2"/>
  <c r="BH332" i="2"/>
  <c r="BG332" i="2"/>
  <c r="BF332" i="2"/>
  <c r="T332" i="2"/>
  <c r="T331" i="2" s="1"/>
  <c r="R332" i="2"/>
  <c r="R331" i="2" s="1"/>
  <c r="P332" i="2"/>
  <c r="P331" i="2" s="1"/>
  <c r="BK332" i="2"/>
  <c r="BK331" i="2" s="1"/>
  <c r="J331" i="2" s="1"/>
  <c r="J70" i="2" s="1"/>
  <c r="J332" i="2"/>
  <c r="BE332" i="2"/>
  <c r="BI330" i="2"/>
  <c r="BH330" i="2"/>
  <c r="BG330" i="2"/>
  <c r="BF330" i="2"/>
  <c r="T330" i="2"/>
  <c r="R330" i="2"/>
  <c r="P330" i="2"/>
  <c r="BK330" i="2"/>
  <c r="J330" i="2"/>
  <c r="BE330" i="2" s="1"/>
  <c r="BI329" i="2"/>
  <c r="BH329" i="2"/>
  <c r="BG329" i="2"/>
  <c r="BF329" i="2"/>
  <c r="T329" i="2"/>
  <c r="R329" i="2"/>
  <c r="P329" i="2"/>
  <c r="BK329" i="2"/>
  <c r="J329" i="2"/>
  <c r="BE329" i="2" s="1"/>
  <c r="BI327" i="2"/>
  <c r="BH327" i="2"/>
  <c r="BG327" i="2"/>
  <c r="BF327" i="2"/>
  <c r="T327" i="2"/>
  <c r="R327" i="2"/>
  <c r="P327" i="2"/>
  <c r="BK327" i="2"/>
  <c r="J327" i="2"/>
  <c r="BE327" i="2" s="1"/>
  <c r="BI325" i="2"/>
  <c r="BH325" i="2"/>
  <c r="BG325" i="2"/>
  <c r="BF325" i="2"/>
  <c r="T325" i="2"/>
  <c r="R325" i="2"/>
  <c r="P325" i="2"/>
  <c r="BK325" i="2"/>
  <c r="J325" i="2"/>
  <c r="BE325" i="2" s="1"/>
  <c r="BI323" i="2"/>
  <c r="BH323" i="2"/>
  <c r="BG323" i="2"/>
  <c r="BF323" i="2"/>
  <c r="T323" i="2"/>
  <c r="R323" i="2"/>
  <c r="P323" i="2"/>
  <c r="BK323" i="2"/>
  <c r="J323" i="2"/>
  <c r="BE323" i="2" s="1"/>
  <c r="BI321" i="2"/>
  <c r="BH321" i="2"/>
  <c r="BG321" i="2"/>
  <c r="BF321" i="2"/>
  <c r="T321" i="2"/>
  <c r="R321" i="2"/>
  <c r="P321" i="2"/>
  <c r="BK321" i="2"/>
  <c r="J321" i="2"/>
  <c r="BE321" i="2" s="1"/>
  <c r="BI319" i="2"/>
  <c r="BH319" i="2"/>
  <c r="BG319" i="2"/>
  <c r="BF319" i="2"/>
  <c r="T319" i="2"/>
  <c r="R319" i="2"/>
  <c r="P319" i="2"/>
  <c r="BK319" i="2"/>
  <c r="J319" i="2"/>
  <c r="BE319" i="2" s="1"/>
  <c r="BI317" i="2"/>
  <c r="BH317" i="2"/>
  <c r="BG317" i="2"/>
  <c r="BF317" i="2"/>
  <c r="T317" i="2"/>
  <c r="R317" i="2"/>
  <c r="P317" i="2"/>
  <c r="BK317" i="2"/>
  <c r="J317" i="2"/>
  <c r="BE317" i="2" s="1"/>
  <c r="BI315" i="2"/>
  <c r="BH315" i="2"/>
  <c r="BG315" i="2"/>
  <c r="BF315" i="2"/>
  <c r="T315" i="2"/>
  <c r="R315" i="2"/>
  <c r="P315" i="2"/>
  <c r="BK315" i="2"/>
  <c r="J315" i="2"/>
  <c r="BE315" i="2" s="1"/>
  <c r="BI313" i="2"/>
  <c r="BH313" i="2"/>
  <c r="BG313" i="2"/>
  <c r="BF313" i="2"/>
  <c r="T313" i="2"/>
  <c r="R313" i="2"/>
  <c r="P313" i="2"/>
  <c r="BK313" i="2"/>
  <c r="J313" i="2"/>
  <c r="BE313" i="2" s="1"/>
  <c r="BI312" i="2"/>
  <c r="BH312" i="2"/>
  <c r="BG312" i="2"/>
  <c r="BF312" i="2"/>
  <c r="T312" i="2"/>
  <c r="R312" i="2"/>
  <c r="P312" i="2"/>
  <c r="BK312" i="2"/>
  <c r="J312" i="2"/>
  <c r="BE312" i="2" s="1"/>
  <c r="BI310" i="2"/>
  <c r="BH310" i="2"/>
  <c r="BG310" i="2"/>
  <c r="BF310" i="2"/>
  <c r="T310" i="2"/>
  <c r="R310" i="2"/>
  <c r="P310" i="2"/>
  <c r="BK310" i="2"/>
  <c r="J310" i="2"/>
  <c r="BE310" i="2" s="1"/>
  <c r="BI309" i="2"/>
  <c r="BH309" i="2"/>
  <c r="BG309" i="2"/>
  <c r="BF309" i="2"/>
  <c r="T309" i="2"/>
  <c r="R309" i="2"/>
  <c r="P309" i="2"/>
  <c r="BK309" i="2"/>
  <c r="J309" i="2"/>
  <c r="BE309" i="2" s="1"/>
  <c r="BI308" i="2"/>
  <c r="BH308" i="2"/>
  <c r="BG308" i="2"/>
  <c r="BF308" i="2"/>
  <c r="T308" i="2"/>
  <c r="R308" i="2"/>
  <c r="P308" i="2"/>
  <c r="BK308" i="2"/>
  <c r="J308" i="2"/>
  <c r="BE308" i="2" s="1"/>
  <c r="BI307" i="2"/>
  <c r="BH307" i="2"/>
  <c r="BG307" i="2"/>
  <c r="BF307" i="2"/>
  <c r="T307" i="2"/>
  <c r="R307" i="2"/>
  <c r="P307" i="2"/>
  <c r="BK307" i="2"/>
  <c r="J307" i="2"/>
  <c r="BE307" i="2"/>
  <c r="BI306" i="2"/>
  <c r="BH306" i="2"/>
  <c r="BG306" i="2"/>
  <c r="BF306" i="2"/>
  <c r="T306" i="2"/>
  <c r="R306" i="2"/>
  <c r="P306" i="2"/>
  <c r="BK306" i="2"/>
  <c r="J306" i="2"/>
  <c r="BE306" i="2" s="1"/>
  <c r="BI304" i="2"/>
  <c r="BH304" i="2"/>
  <c r="BG304" i="2"/>
  <c r="BF304" i="2"/>
  <c r="T304" i="2"/>
  <c r="R304" i="2"/>
  <c r="P304" i="2"/>
  <c r="BK304" i="2"/>
  <c r="J304" i="2"/>
  <c r="BE304" i="2"/>
  <c r="BI302" i="2"/>
  <c r="BH302" i="2"/>
  <c r="BG302" i="2"/>
  <c r="BF302" i="2"/>
  <c r="T302" i="2"/>
  <c r="R302" i="2"/>
  <c r="P302" i="2"/>
  <c r="BK302" i="2"/>
  <c r="J302" i="2"/>
  <c r="BE302" i="2"/>
  <c r="BI300" i="2"/>
  <c r="BH300" i="2"/>
  <c r="BG300" i="2"/>
  <c r="BF300" i="2"/>
  <c r="T300" i="2"/>
  <c r="R300" i="2"/>
  <c r="P300" i="2"/>
  <c r="BK300" i="2"/>
  <c r="J300" i="2"/>
  <c r="BE300" i="2"/>
  <c r="BI299" i="2"/>
  <c r="BH299" i="2"/>
  <c r="BG299" i="2"/>
  <c r="BF299" i="2"/>
  <c r="T299" i="2"/>
  <c r="R299" i="2"/>
  <c r="P299" i="2"/>
  <c r="BK299" i="2"/>
  <c r="J299" i="2"/>
  <c r="BE299" i="2"/>
  <c r="BI298" i="2"/>
  <c r="BH298" i="2"/>
  <c r="BG298" i="2"/>
  <c r="BF298" i="2"/>
  <c r="T298" i="2"/>
  <c r="R298" i="2"/>
  <c r="P298" i="2"/>
  <c r="BK298" i="2"/>
  <c r="J298" i="2"/>
  <c r="BE298" i="2"/>
  <c r="BI297" i="2"/>
  <c r="BH297" i="2"/>
  <c r="BG297" i="2"/>
  <c r="BF297" i="2"/>
  <c r="T297" i="2"/>
  <c r="R297" i="2"/>
  <c r="P297" i="2"/>
  <c r="BK297" i="2"/>
  <c r="J297" i="2"/>
  <c r="BE297" i="2"/>
  <c r="BI295" i="2"/>
  <c r="BH295" i="2"/>
  <c r="BG295" i="2"/>
  <c r="BF295" i="2"/>
  <c r="T295" i="2"/>
  <c r="R295" i="2"/>
  <c r="P295" i="2"/>
  <c r="BK295" i="2"/>
  <c r="J295" i="2"/>
  <c r="BE295" i="2"/>
  <c r="BI293" i="2"/>
  <c r="BH293" i="2"/>
  <c r="BG293" i="2"/>
  <c r="BF293" i="2"/>
  <c r="T293" i="2"/>
  <c r="R293" i="2"/>
  <c r="P293" i="2"/>
  <c r="BK293" i="2"/>
  <c r="J293" i="2"/>
  <c r="BE293" i="2"/>
  <c r="BI291" i="2"/>
  <c r="BH291" i="2"/>
  <c r="BG291" i="2"/>
  <c r="BF291" i="2"/>
  <c r="T291" i="2"/>
  <c r="R291" i="2"/>
  <c r="P291" i="2"/>
  <c r="BK291" i="2"/>
  <c r="J291" i="2"/>
  <c r="BE291" i="2"/>
  <c r="BI289" i="2"/>
  <c r="BH289" i="2"/>
  <c r="BG289" i="2"/>
  <c r="BF289" i="2"/>
  <c r="T289" i="2"/>
  <c r="R289" i="2"/>
  <c r="P289" i="2"/>
  <c r="BK289" i="2"/>
  <c r="J289" i="2"/>
  <c r="BE289" i="2"/>
  <c r="BI287" i="2"/>
  <c r="BH287" i="2"/>
  <c r="BG287" i="2"/>
  <c r="BF287" i="2"/>
  <c r="T287" i="2"/>
  <c r="R287" i="2"/>
  <c r="P287" i="2"/>
  <c r="BK287" i="2"/>
  <c r="J287" i="2"/>
  <c r="BE287" i="2"/>
  <c r="BI285" i="2"/>
  <c r="BH285" i="2"/>
  <c r="BG285" i="2"/>
  <c r="BF285" i="2"/>
  <c r="T285" i="2"/>
  <c r="R285" i="2"/>
  <c r="P285" i="2"/>
  <c r="BK285" i="2"/>
  <c r="J285" i="2"/>
  <c r="BE285" i="2"/>
  <c r="BI283" i="2"/>
  <c r="BH283" i="2"/>
  <c r="BG283" i="2"/>
  <c r="BF283" i="2"/>
  <c r="T283" i="2"/>
  <c r="R283" i="2"/>
  <c r="P283" i="2"/>
  <c r="BK283" i="2"/>
  <c r="J283" i="2"/>
  <c r="BE283" i="2"/>
  <c r="BI281" i="2"/>
  <c r="BH281" i="2"/>
  <c r="BG281" i="2"/>
  <c r="BF281" i="2"/>
  <c r="T281" i="2"/>
  <c r="R281" i="2"/>
  <c r="P281" i="2"/>
  <c r="BK281" i="2"/>
  <c r="J281" i="2"/>
  <c r="BE281" i="2"/>
  <c r="BI279" i="2"/>
  <c r="BH279" i="2"/>
  <c r="BG279" i="2"/>
  <c r="BF279" i="2"/>
  <c r="T279" i="2"/>
  <c r="R279" i="2"/>
  <c r="P279" i="2"/>
  <c r="BK279" i="2"/>
  <c r="J279" i="2"/>
  <c r="BE279" i="2"/>
  <c r="BI277" i="2"/>
  <c r="BH277" i="2"/>
  <c r="BG277" i="2"/>
  <c r="BF277" i="2"/>
  <c r="T277" i="2"/>
  <c r="R277" i="2"/>
  <c r="P277" i="2"/>
  <c r="BK277" i="2"/>
  <c r="J277" i="2"/>
  <c r="BE277" i="2"/>
  <c r="BI275" i="2"/>
  <c r="BH275" i="2"/>
  <c r="BG275" i="2"/>
  <c r="BF275" i="2"/>
  <c r="T275" i="2"/>
  <c r="R275" i="2"/>
  <c r="P275" i="2"/>
  <c r="BK275" i="2"/>
  <c r="J275" i="2"/>
  <c r="BE275" i="2"/>
  <c r="BI273" i="2"/>
  <c r="BH273" i="2"/>
  <c r="BG273" i="2"/>
  <c r="BF273" i="2"/>
  <c r="T273" i="2"/>
  <c r="R273" i="2"/>
  <c r="P273" i="2"/>
  <c r="BK273" i="2"/>
  <c r="J273" i="2"/>
  <c r="BE273" i="2"/>
  <c r="BI271" i="2"/>
  <c r="BH271" i="2"/>
  <c r="BG271" i="2"/>
  <c r="BF271" i="2"/>
  <c r="T271" i="2"/>
  <c r="R271" i="2"/>
  <c r="P271" i="2"/>
  <c r="BK271" i="2"/>
  <c r="J271" i="2"/>
  <c r="BE271" i="2"/>
  <c r="BI269" i="2"/>
  <c r="BH269" i="2"/>
  <c r="BG269" i="2"/>
  <c r="BF269" i="2"/>
  <c r="T269" i="2"/>
  <c r="R269" i="2"/>
  <c r="P269" i="2"/>
  <c r="BK269" i="2"/>
  <c r="J269" i="2"/>
  <c r="BE269" i="2"/>
  <c r="BI267" i="2"/>
  <c r="BH267" i="2"/>
  <c r="BG267" i="2"/>
  <c r="BF267" i="2"/>
  <c r="T267" i="2"/>
  <c r="T266" i="2"/>
  <c r="R267" i="2"/>
  <c r="R266" i="2"/>
  <c r="P267" i="2"/>
  <c r="P266" i="2"/>
  <c r="BK267" i="2"/>
  <c r="BK266" i="2"/>
  <c r="J266" i="2" s="1"/>
  <c r="J69" i="2" s="1"/>
  <c r="J267" i="2"/>
  <c r="BE267" i="2" s="1"/>
  <c r="BI264" i="2"/>
  <c r="BH264" i="2"/>
  <c r="BG264" i="2"/>
  <c r="BF264" i="2"/>
  <c r="T264" i="2"/>
  <c r="R264" i="2"/>
  <c r="P264" i="2"/>
  <c r="BK264" i="2"/>
  <c r="J264" i="2"/>
  <c r="BE264" i="2"/>
  <c r="BI262" i="2"/>
  <c r="BH262" i="2"/>
  <c r="BG262" i="2"/>
  <c r="BF262" i="2"/>
  <c r="T262" i="2"/>
  <c r="T261" i="2"/>
  <c r="R262" i="2"/>
  <c r="R261" i="2"/>
  <c r="P262" i="2"/>
  <c r="P261" i="2"/>
  <c r="BK262" i="2"/>
  <c r="BK261" i="2"/>
  <c r="J261" i="2" s="1"/>
  <c r="J68" i="2" s="1"/>
  <c r="J262" i="2"/>
  <c r="BE262" i="2" s="1"/>
  <c r="BI260" i="2"/>
  <c r="BH260" i="2"/>
  <c r="BG260" i="2"/>
  <c r="BF260" i="2"/>
  <c r="T260" i="2"/>
  <c r="R260" i="2"/>
  <c r="P260" i="2"/>
  <c r="BK260" i="2"/>
  <c r="J260" i="2"/>
  <c r="BE260" i="2"/>
  <c r="BI259" i="2"/>
  <c r="BH259" i="2"/>
  <c r="BG259" i="2"/>
  <c r="BF259" i="2"/>
  <c r="T259" i="2"/>
  <c r="R259" i="2"/>
  <c r="P259" i="2"/>
  <c r="BK259" i="2"/>
  <c r="J259" i="2"/>
  <c r="BE259" i="2"/>
  <c r="BI257" i="2"/>
  <c r="BH257" i="2"/>
  <c r="BG257" i="2"/>
  <c r="BF257" i="2"/>
  <c r="T257" i="2"/>
  <c r="R257" i="2"/>
  <c r="P257" i="2"/>
  <c r="BK257" i="2"/>
  <c r="J257" i="2"/>
  <c r="BE257" i="2"/>
  <c r="BI255" i="2"/>
  <c r="BH255" i="2"/>
  <c r="BG255" i="2"/>
  <c r="BF255" i="2"/>
  <c r="T255" i="2"/>
  <c r="R255" i="2"/>
  <c r="P255" i="2"/>
  <c r="BK255" i="2"/>
  <c r="J255" i="2"/>
  <c r="BE255" i="2"/>
  <c r="BI253" i="2"/>
  <c r="BH253" i="2"/>
  <c r="BG253" i="2"/>
  <c r="BF253" i="2"/>
  <c r="T253" i="2"/>
  <c r="R253" i="2"/>
  <c r="P253" i="2"/>
  <c r="BK253" i="2"/>
  <c r="J253" i="2"/>
  <c r="BE253" i="2"/>
  <c r="BI251" i="2"/>
  <c r="BH251" i="2"/>
  <c r="BG251" i="2"/>
  <c r="BF251" i="2"/>
  <c r="T251" i="2"/>
  <c r="R251" i="2"/>
  <c r="P251" i="2"/>
  <c r="BK251" i="2"/>
  <c r="J251" i="2"/>
  <c r="BE251" i="2"/>
  <c r="BI249" i="2"/>
  <c r="BH249" i="2"/>
  <c r="BG249" i="2"/>
  <c r="BF249" i="2"/>
  <c r="T249" i="2"/>
  <c r="R249" i="2"/>
  <c r="P249" i="2"/>
  <c r="BK249" i="2"/>
  <c r="J249" i="2"/>
  <c r="BE249" i="2"/>
  <c r="BI247" i="2"/>
  <c r="BH247" i="2"/>
  <c r="BG247" i="2"/>
  <c r="BF247" i="2"/>
  <c r="T247" i="2"/>
  <c r="R247" i="2"/>
  <c r="P247" i="2"/>
  <c r="BK247" i="2"/>
  <c r="J247" i="2"/>
  <c r="BE247" i="2"/>
  <c r="BI245" i="2"/>
  <c r="BH245" i="2"/>
  <c r="BG245" i="2"/>
  <c r="BF245" i="2"/>
  <c r="T245" i="2"/>
  <c r="R245" i="2"/>
  <c r="P245" i="2"/>
  <c r="BK245" i="2"/>
  <c r="J245" i="2"/>
  <c r="BE245" i="2"/>
  <c r="BI243" i="2"/>
  <c r="BH243" i="2"/>
  <c r="BG243" i="2"/>
  <c r="BF243" i="2"/>
  <c r="T243" i="2"/>
  <c r="R243" i="2"/>
  <c r="P243" i="2"/>
  <c r="BK243" i="2"/>
  <c r="J243" i="2"/>
  <c r="BE243" i="2"/>
  <c r="BI241" i="2"/>
  <c r="BH241" i="2"/>
  <c r="BG241" i="2"/>
  <c r="BF241" i="2"/>
  <c r="T241" i="2"/>
  <c r="R241" i="2"/>
  <c r="P241" i="2"/>
  <c r="BK241" i="2"/>
  <c r="J241" i="2"/>
  <c r="BE241" i="2"/>
  <c r="BI239" i="2"/>
  <c r="BH239" i="2"/>
  <c r="BG239" i="2"/>
  <c r="BF239" i="2"/>
  <c r="T239" i="2"/>
  <c r="R239" i="2"/>
  <c r="P239" i="2"/>
  <c r="BK239" i="2"/>
  <c r="J239" i="2"/>
  <c r="BE239" i="2"/>
  <c r="BI237" i="2"/>
  <c r="BH237" i="2"/>
  <c r="BG237" i="2"/>
  <c r="BF237" i="2"/>
  <c r="T237" i="2"/>
  <c r="R237" i="2"/>
  <c r="P237" i="2"/>
  <c r="BK237" i="2"/>
  <c r="J237" i="2"/>
  <c r="BE237" i="2"/>
  <c r="BI235" i="2"/>
  <c r="BH235" i="2"/>
  <c r="BG235" i="2"/>
  <c r="BF235" i="2"/>
  <c r="T235" i="2"/>
  <c r="R235" i="2"/>
  <c r="P235" i="2"/>
  <c r="BK235" i="2"/>
  <c r="J235" i="2"/>
  <c r="BE235" i="2"/>
  <c r="BI233" i="2"/>
  <c r="BH233" i="2"/>
  <c r="BG233" i="2"/>
  <c r="BF233" i="2"/>
  <c r="T233" i="2"/>
  <c r="R233" i="2"/>
  <c r="P233" i="2"/>
  <c r="BK233" i="2"/>
  <c r="J233" i="2"/>
  <c r="BE233" i="2"/>
  <c r="BI231" i="2"/>
  <c r="BH231" i="2"/>
  <c r="BG231" i="2"/>
  <c r="BF231" i="2"/>
  <c r="T231" i="2"/>
  <c r="R231" i="2"/>
  <c r="P231" i="2"/>
  <c r="BK231" i="2"/>
  <c r="J231" i="2"/>
  <c r="BE231" i="2"/>
  <c r="BI229" i="2"/>
  <c r="BH229" i="2"/>
  <c r="BG229" i="2"/>
  <c r="BF229" i="2"/>
  <c r="T229" i="2"/>
  <c r="R229" i="2"/>
  <c r="P229" i="2"/>
  <c r="BK229" i="2"/>
  <c r="J229" i="2"/>
  <c r="BE229" i="2"/>
  <c r="BI227" i="2"/>
  <c r="BH227" i="2"/>
  <c r="BG227" i="2"/>
  <c r="BF227" i="2"/>
  <c r="T227" i="2"/>
  <c r="R227" i="2"/>
  <c r="P227" i="2"/>
  <c r="BK227" i="2"/>
  <c r="J227" i="2"/>
  <c r="BE227" i="2"/>
  <c r="BI225" i="2"/>
  <c r="BH225" i="2"/>
  <c r="BG225" i="2"/>
  <c r="BF225" i="2"/>
  <c r="T225" i="2"/>
  <c r="R225" i="2"/>
  <c r="P225" i="2"/>
  <c r="BK225" i="2"/>
  <c r="J225" i="2"/>
  <c r="BE225" i="2"/>
  <c r="BI223" i="2"/>
  <c r="BH223" i="2"/>
  <c r="BG223" i="2"/>
  <c r="BF223" i="2"/>
  <c r="T223" i="2"/>
  <c r="R223" i="2"/>
  <c r="P223" i="2"/>
  <c r="BK223" i="2"/>
  <c r="J223" i="2"/>
  <c r="BE223" i="2"/>
  <c r="BI221" i="2"/>
  <c r="BH221" i="2"/>
  <c r="BG221" i="2"/>
  <c r="BF221" i="2"/>
  <c r="T221" i="2"/>
  <c r="R221" i="2"/>
  <c r="P221" i="2"/>
  <c r="BK221" i="2"/>
  <c r="J221" i="2"/>
  <c r="BE221" i="2"/>
  <c r="BI219" i="2"/>
  <c r="BH219" i="2"/>
  <c r="BG219" i="2"/>
  <c r="BF219" i="2"/>
  <c r="T219" i="2"/>
  <c r="R219" i="2"/>
  <c r="P219" i="2"/>
  <c r="BK219" i="2"/>
  <c r="J219" i="2"/>
  <c r="BE219" i="2"/>
  <c r="BI217" i="2"/>
  <c r="BH217" i="2"/>
  <c r="BG217" i="2"/>
  <c r="BF217" i="2"/>
  <c r="T217" i="2"/>
  <c r="R217" i="2"/>
  <c r="P217" i="2"/>
  <c r="BK217" i="2"/>
  <c r="J217" i="2"/>
  <c r="BE217" i="2"/>
  <c r="BI215" i="2"/>
  <c r="BH215" i="2"/>
  <c r="BG215" i="2"/>
  <c r="BF215" i="2"/>
  <c r="T215" i="2"/>
  <c r="R215" i="2"/>
  <c r="P215" i="2"/>
  <c r="BK215" i="2"/>
  <c r="J215" i="2"/>
  <c r="BE215" i="2"/>
  <c r="BI213" i="2"/>
  <c r="BH213" i="2"/>
  <c r="BG213" i="2"/>
  <c r="BF213" i="2"/>
  <c r="T213" i="2"/>
  <c r="R213" i="2"/>
  <c r="P213" i="2"/>
  <c r="BK213" i="2"/>
  <c r="J213" i="2"/>
  <c r="BE213" i="2"/>
  <c r="BI211" i="2"/>
  <c r="BH211" i="2"/>
  <c r="BG211" i="2"/>
  <c r="BF211" i="2"/>
  <c r="T211" i="2"/>
  <c r="T210" i="2"/>
  <c r="R211" i="2"/>
  <c r="R210" i="2"/>
  <c r="P211" i="2"/>
  <c r="P210" i="2"/>
  <c r="BK211" i="2"/>
  <c r="BK210" i="2"/>
  <c r="J210" i="2" s="1"/>
  <c r="J67" i="2" s="1"/>
  <c r="J211" i="2"/>
  <c r="BE211" i="2" s="1"/>
  <c r="BI209" i="2"/>
  <c r="BH209" i="2"/>
  <c r="BG209" i="2"/>
  <c r="BF209" i="2"/>
  <c r="T209" i="2"/>
  <c r="R209" i="2"/>
  <c r="P209" i="2"/>
  <c r="BK209" i="2"/>
  <c r="J209" i="2"/>
  <c r="BE209" i="2"/>
  <c r="BI207" i="2"/>
  <c r="BH207" i="2"/>
  <c r="BG207" i="2"/>
  <c r="BF207" i="2"/>
  <c r="T207" i="2"/>
  <c r="R207" i="2"/>
  <c r="P207" i="2"/>
  <c r="BK207" i="2"/>
  <c r="J207" i="2"/>
  <c r="BE207" i="2"/>
  <c r="BI205" i="2"/>
  <c r="BH205" i="2"/>
  <c r="BG205" i="2"/>
  <c r="BF205" i="2"/>
  <c r="T205" i="2"/>
  <c r="T204" i="2"/>
  <c r="R205" i="2"/>
  <c r="R204" i="2"/>
  <c r="P205" i="2"/>
  <c r="P204" i="2"/>
  <c r="BK205" i="2"/>
  <c r="BK204" i="2"/>
  <c r="J204" i="2" s="1"/>
  <c r="J66" i="2" s="1"/>
  <c r="J205" i="2"/>
  <c r="BE205" i="2" s="1"/>
  <c r="BI203" i="2"/>
  <c r="BH203" i="2"/>
  <c r="BG203" i="2"/>
  <c r="BF203" i="2"/>
  <c r="T203" i="2"/>
  <c r="R203" i="2"/>
  <c r="P203" i="2"/>
  <c r="BK203" i="2"/>
  <c r="J203" i="2"/>
  <c r="BE203" i="2"/>
  <c r="BI202" i="2"/>
  <c r="BH202" i="2"/>
  <c r="BG202" i="2"/>
  <c r="BF202" i="2"/>
  <c r="T202" i="2"/>
  <c r="R202" i="2"/>
  <c r="P202" i="2"/>
  <c r="BK202" i="2"/>
  <c r="J202" i="2"/>
  <c r="BE202" i="2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P198" i="2"/>
  <c r="BK198" i="2"/>
  <c r="J198" i="2"/>
  <c r="BE198" i="2"/>
  <c r="BI196" i="2"/>
  <c r="BH196" i="2"/>
  <c r="BG196" i="2"/>
  <c r="BF196" i="2"/>
  <c r="T196" i="2"/>
  <c r="R196" i="2"/>
  <c r="P196" i="2"/>
  <c r="BK196" i="2"/>
  <c r="J196" i="2"/>
  <c r="BE196" i="2"/>
  <c r="BI194" i="2"/>
  <c r="BH194" i="2"/>
  <c r="BG194" i="2"/>
  <c r="BF194" i="2"/>
  <c r="T194" i="2"/>
  <c r="R194" i="2"/>
  <c r="P194" i="2"/>
  <c r="BK194" i="2"/>
  <c r="J194" i="2"/>
  <c r="BE194" i="2"/>
  <c r="BI192" i="2"/>
  <c r="BH192" i="2"/>
  <c r="BG192" i="2"/>
  <c r="BF192" i="2"/>
  <c r="T192" i="2"/>
  <c r="R192" i="2"/>
  <c r="P192" i="2"/>
  <c r="BK192" i="2"/>
  <c r="J192" i="2"/>
  <c r="BE192" i="2"/>
  <c r="BI190" i="2"/>
  <c r="BH190" i="2"/>
  <c r="BG190" i="2"/>
  <c r="BF190" i="2"/>
  <c r="T190" i="2"/>
  <c r="R190" i="2"/>
  <c r="P190" i="2"/>
  <c r="BK190" i="2"/>
  <c r="J190" i="2"/>
  <c r="BE190" i="2"/>
  <c r="BI188" i="2"/>
  <c r="BH188" i="2"/>
  <c r="BG188" i="2"/>
  <c r="BF188" i="2"/>
  <c r="T188" i="2"/>
  <c r="R188" i="2"/>
  <c r="P188" i="2"/>
  <c r="BK188" i="2"/>
  <c r="J188" i="2"/>
  <c r="BE188" i="2"/>
  <c r="BI186" i="2"/>
  <c r="BH186" i="2"/>
  <c r="BG186" i="2"/>
  <c r="BF186" i="2"/>
  <c r="T186" i="2"/>
  <c r="T185" i="2"/>
  <c r="R186" i="2"/>
  <c r="R185" i="2" s="1"/>
  <c r="R184" i="2" s="1"/>
  <c r="P186" i="2"/>
  <c r="P185" i="2"/>
  <c r="BK186" i="2"/>
  <c r="BK185" i="2" s="1"/>
  <c r="J186" i="2"/>
  <c r="BE186" i="2"/>
  <c r="BI183" i="2"/>
  <c r="BH183" i="2"/>
  <c r="BG183" i="2"/>
  <c r="BF183" i="2"/>
  <c r="T183" i="2"/>
  <c r="T182" i="2"/>
  <c r="R183" i="2"/>
  <c r="R182" i="2"/>
  <c r="P183" i="2"/>
  <c r="P182" i="2"/>
  <c r="BK183" i="2"/>
  <c r="BK182" i="2"/>
  <c r="J182" i="2" s="1"/>
  <c r="J63" i="2" s="1"/>
  <c r="J183" i="2"/>
  <c r="BE183" i="2" s="1"/>
  <c r="BI181" i="2"/>
  <c r="BH181" i="2"/>
  <c r="BG181" i="2"/>
  <c r="BF181" i="2"/>
  <c r="T181" i="2"/>
  <c r="R181" i="2"/>
  <c r="P181" i="2"/>
  <c r="BK181" i="2"/>
  <c r="J181" i="2"/>
  <c r="BE181" i="2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/>
  <c r="BI175" i="2"/>
  <c r="BH175" i="2"/>
  <c r="BG175" i="2"/>
  <c r="BF175" i="2"/>
  <c r="T175" i="2"/>
  <c r="R175" i="2"/>
  <c r="P175" i="2"/>
  <c r="BK175" i="2"/>
  <c r="BK173" i="2" s="1"/>
  <c r="J173" i="2" s="1"/>
  <c r="J62" i="2" s="1"/>
  <c r="J175" i="2"/>
  <c r="BE175" i="2"/>
  <c r="BI174" i="2"/>
  <c r="BH174" i="2"/>
  <c r="BG174" i="2"/>
  <c r="BF174" i="2"/>
  <c r="T174" i="2"/>
  <c r="T173" i="2"/>
  <c r="R174" i="2"/>
  <c r="R173" i="2"/>
  <c r="P174" i="2"/>
  <c r="P173" i="2"/>
  <c r="BK174" i="2"/>
  <c r="J174" i="2"/>
  <c r="BE174" i="2" s="1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/>
  <c r="BI167" i="2"/>
  <c r="BH167" i="2"/>
  <c r="BG167" i="2"/>
  <c r="BF167" i="2"/>
  <c r="T167" i="2"/>
  <c r="R167" i="2"/>
  <c r="P167" i="2"/>
  <c r="BK167" i="2"/>
  <c r="J167" i="2"/>
  <c r="BE167" i="2"/>
  <c r="BI165" i="2"/>
  <c r="BH165" i="2"/>
  <c r="BG165" i="2"/>
  <c r="BF165" i="2"/>
  <c r="T165" i="2"/>
  <c r="R165" i="2"/>
  <c r="P165" i="2"/>
  <c r="BK165" i="2"/>
  <c r="J165" i="2"/>
  <c r="BE165" i="2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/>
  <c r="BI159" i="2"/>
  <c r="BH159" i="2"/>
  <c r="BG159" i="2"/>
  <c r="BF159" i="2"/>
  <c r="T159" i="2"/>
  <c r="R159" i="2"/>
  <c r="P159" i="2"/>
  <c r="BK159" i="2"/>
  <c r="J159" i="2"/>
  <c r="BE159" i="2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/>
  <c r="BI148" i="2"/>
  <c r="BH148" i="2"/>
  <c r="BG148" i="2"/>
  <c r="BF148" i="2"/>
  <c r="T148" i="2"/>
  <c r="R148" i="2"/>
  <c r="P148" i="2"/>
  <c r="BK148" i="2"/>
  <c r="J148" i="2"/>
  <c r="BE148" i="2"/>
  <c r="BI146" i="2"/>
  <c r="BH146" i="2"/>
  <c r="BG146" i="2"/>
  <c r="BF146" i="2"/>
  <c r="T146" i="2"/>
  <c r="R146" i="2"/>
  <c r="P146" i="2"/>
  <c r="BK146" i="2"/>
  <c r="J146" i="2"/>
  <c r="BE146" i="2"/>
  <c r="BI144" i="2"/>
  <c r="BH144" i="2"/>
  <c r="BG144" i="2"/>
  <c r="BF144" i="2"/>
  <c r="T144" i="2"/>
  <c r="R144" i="2"/>
  <c r="P144" i="2"/>
  <c r="BK144" i="2"/>
  <c r="J144" i="2"/>
  <c r="BE144" i="2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T135" i="2"/>
  <c r="R136" i="2"/>
  <c r="R135" i="2"/>
  <c r="P136" i="2"/>
  <c r="P135" i="2"/>
  <c r="BK136" i="2"/>
  <c r="BK135" i="2"/>
  <c r="J135" i="2" s="1"/>
  <c r="J61" i="2" s="1"/>
  <c r="J136" i="2"/>
  <c r="BE136" i="2" s="1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29" i="2"/>
  <c r="BH129" i="2"/>
  <c r="BG129" i="2"/>
  <c r="BF129" i="2"/>
  <c r="T129" i="2"/>
  <c r="R129" i="2"/>
  <c r="P129" i="2"/>
  <c r="BK129" i="2"/>
  <c r="J129" i="2"/>
  <c r="BE129" i="2"/>
  <c r="BI127" i="2"/>
  <c r="BH127" i="2"/>
  <c r="BG127" i="2"/>
  <c r="BF127" i="2"/>
  <c r="T127" i="2"/>
  <c r="R127" i="2"/>
  <c r="P127" i="2"/>
  <c r="BK127" i="2"/>
  <c r="J127" i="2"/>
  <c r="BE127" i="2"/>
  <c r="BI125" i="2"/>
  <c r="BH125" i="2"/>
  <c r="BG125" i="2"/>
  <c r="BF125" i="2"/>
  <c r="T125" i="2"/>
  <c r="R125" i="2"/>
  <c r="P125" i="2"/>
  <c r="BK125" i="2"/>
  <c r="J125" i="2"/>
  <c r="BE125" i="2"/>
  <c r="BI123" i="2"/>
  <c r="BH123" i="2"/>
  <c r="BG123" i="2"/>
  <c r="BF123" i="2"/>
  <c r="T123" i="2"/>
  <c r="R123" i="2"/>
  <c r="P123" i="2"/>
  <c r="BK123" i="2"/>
  <c r="J123" i="2"/>
  <c r="BE123" i="2"/>
  <c r="BI121" i="2"/>
  <c r="BH121" i="2"/>
  <c r="BG121" i="2"/>
  <c r="BF121" i="2"/>
  <c r="T121" i="2"/>
  <c r="R121" i="2"/>
  <c r="P121" i="2"/>
  <c r="BK121" i="2"/>
  <c r="J121" i="2"/>
  <c r="BE121" i="2"/>
  <c r="BI119" i="2"/>
  <c r="BH119" i="2"/>
  <c r="BG119" i="2"/>
  <c r="BF119" i="2"/>
  <c r="T119" i="2"/>
  <c r="R119" i="2"/>
  <c r="P119" i="2"/>
  <c r="BK119" i="2"/>
  <c r="J119" i="2"/>
  <c r="BE119" i="2"/>
  <c r="BI117" i="2"/>
  <c r="BH117" i="2"/>
  <c r="BG117" i="2"/>
  <c r="BF117" i="2"/>
  <c r="T117" i="2"/>
  <c r="R117" i="2"/>
  <c r="P117" i="2"/>
  <c r="BK117" i="2"/>
  <c r="J117" i="2"/>
  <c r="BE117" i="2"/>
  <c r="BI115" i="2"/>
  <c r="BH115" i="2"/>
  <c r="BG115" i="2"/>
  <c r="BF115" i="2"/>
  <c r="T115" i="2"/>
  <c r="T114" i="2"/>
  <c r="R115" i="2"/>
  <c r="R114" i="2"/>
  <c r="P115" i="2"/>
  <c r="P114" i="2"/>
  <c r="BK115" i="2"/>
  <c r="BK114" i="2"/>
  <c r="J114" i="2" s="1"/>
  <c r="J60" i="2" s="1"/>
  <c r="J115" i="2"/>
  <c r="BE115" i="2" s="1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T107" i="2"/>
  <c r="R108" i="2"/>
  <c r="R107" i="2"/>
  <c r="P108" i="2"/>
  <c r="P107" i="2"/>
  <c r="BK108" i="2"/>
  <c r="BK107" i="2"/>
  <c r="J107" i="2" s="1"/>
  <c r="J59" i="2" s="1"/>
  <c r="J108" i="2"/>
  <c r="BE108" i="2" s="1"/>
  <c r="BI105" i="2"/>
  <c r="BH105" i="2"/>
  <c r="BG105" i="2"/>
  <c r="BF105" i="2"/>
  <c r="T105" i="2"/>
  <c r="R105" i="2"/>
  <c r="P105" i="2"/>
  <c r="BK105" i="2"/>
  <c r="J105" i="2"/>
  <c r="BE105" i="2"/>
  <c r="BI103" i="2"/>
  <c r="BH103" i="2"/>
  <c r="BG103" i="2"/>
  <c r="BF103" i="2"/>
  <c r="T103" i="2"/>
  <c r="R103" i="2"/>
  <c r="P103" i="2"/>
  <c r="BK103" i="2"/>
  <c r="J103" i="2"/>
  <c r="BE103" i="2"/>
  <c r="BI101" i="2"/>
  <c r="BH101" i="2"/>
  <c r="BG101" i="2"/>
  <c r="BF101" i="2"/>
  <c r="T101" i="2"/>
  <c r="R101" i="2"/>
  <c r="P101" i="2"/>
  <c r="BK101" i="2"/>
  <c r="J101" i="2"/>
  <c r="BE101" i="2"/>
  <c r="BI99" i="2"/>
  <c r="BH99" i="2"/>
  <c r="BG99" i="2"/>
  <c r="BF99" i="2"/>
  <c r="T99" i="2"/>
  <c r="R99" i="2"/>
  <c r="P99" i="2"/>
  <c r="BK99" i="2"/>
  <c r="J99" i="2"/>
  <c r="BE99" i="2"/>
  <c r="BI97" i="2"/>
  <c r="F34" i="2"/>
  <c r="BD52" i="1" s="1"/>
  <c r="BH97" i="2"/>
  <c r="F33" i="2" s="1"/>
  <c r="BC52" i="1" s="1"/>
  <c r="BC51" i="1" s="1"/>
  <c r="AY51" i="1" s="1"/>
  <c r="BG97" i="2"/>
  <c r="F32" i="2"/>
  <c r="BB52" i="1" s="1"/>
  <c r="BF97" i="2"/>
  <c r="J31" i="2" s="1"/>
  <c r="AW52" i="1" s="1"/>
  <c r="T97" i="2"/>
  <c r="T96" i="2"/>
  <c r="T95" i="2" s="1"/>
  <c r="R97" i="2"/>
  <c r="R96" i="2"/>
  <c r="R95" i="2" s="1"/>
  <c r="P97" i="2"/>
  <c r="P96" i="2"/>
  <c r="P95" i="2" s="1"/>
  <c r="BK97" i="2"/>
  <c r="BK96" i="2" s="1"/>
  <c r="J97" i="2"/>
  <c r="BE97" i="2" s="1"/>
  <c r="J90" i="2"/>
  <c r="F90" i="2"/>
  <c r="F88" i="2"/>
  <c r="E86" i="2"/>
  <c r="J51" i="2"/>
  <c r="F51" i="2"/>
  <c r="F49" i="2"/>
  <c r="E47" i="2"/>
  <c r="J18" i="2"/>
  <c r="E18" i="2"/>
  <c r="F91" i="2" s="1"/>
  <c r="J17" i="2"/>
  <c r="J12" i="2"/>
  <c r="J88" i="2" s="1"/>
  <c r="E7" i="2"/>
  <c r="E45" i="2" s="1"/>
  <c r="E84" i="2"/>
  <c r="BD53" i="1"/>
  <c r="AS53" i="1"/>
  <c r="W29" i="1"/>
  <c r="AS51" i="1"/>
  <c r="L47" i="1"/>
  <c r="AM46" i="1"/>
  <c r="L46" i="1"/>
  <c r="AM44" i="1"/>
  <c r="L44" i="1"/>
  <c r="L42" i="1"/>
  <c r="L41" i="1"/>
  <c r="J87" i="3" l="1"/>
  <c r="J62" i="3" s="1"/>
  <c r="BK86" i="3"/>
  <c r="J80" i="5"/>
  <c r="J58" i="5" s="1"/>
  <c r="BK79" i="5"/>
  <c r="T94" i="2"/>
  <c r="J185" i="2"/>
  <c r="J65" i="2" s="1"/>
  <c r="BK184" i="2"/>
  <c r="J184" i="2" s="1"/>
  <c r="J64" i="2" s="1"/>
  <c r="T184" i="2"/>
  <c r="AU53" i="1"/>
  <c r="F52" i="2"/>
  <c r="P184" i="2"/>
  <c r="P94" i="2" s="1"/>
  <c r="AU52" i="1" s="1"/>
  <c r="AU51" i="1" s="1"/>
  <c r="J32" i="4"/>
  <c r="AV55" i="1" s="1"/>
  <c r="F32" i="4"/>
  <c r="AZ55" i="1" s="1"/>
  <c r="R86" i="4"/>
  <c r="R85" i="4" s="1"/>
  <c r="J96" i="2"/>
  <c r="J58" i="2" s="1"/>
  <c r="BK95" i="2"/>
  <c r="BB51" i="1"/>
  <c r="J49" i="2"/>
  <c r="F30" i="2"/>
  <c r="AZ52" i="1" s="1"/>
  <c r="AZ51" i="1" s="1"/>
  <c r="J30" i="2"/>
  <c r="AV52" i="1" s="1"/>
  <c r="AT52" i="1" s="1"/>
  <c r="R94" i="2"/>
  <c r="BD51" i="1"/>
  <c r="W30" i="1" s="1"/>
  <c r="F32" i="3"/>
  <c r="AZ54" i="1" s="1"/>
  <c r="AZ53" i="1" s="1"/>
  <c r="AV53" i="1" s="1"/>
  <c r="AT53" i="1" s="1"/>
  <c r="J32" i="3"/>
  <c r="AV54" i="1" s="1"/>
  <c r="J87" i="4"/>
  <c r="J62" i="4" s="1"/>
  <c r="BK86" i="4"/>
  <c r="F31" i="2"/>
  <c r="BA52" i="1" s="1"/>
  <c r="BA51" i="1" s="1"/>
  <c r="J33" i="4"/>
  <c r="AW55" i="1" s="1"/>
  <c r="E68" i="5"/>
  <c r="J30" i="5"/>
  <c r="AV56" i="1" s="1"/>
  <c r="AT56" i="1" s="1"/>
  <c r="J33" i="3"/>
  <c r="AW54" i="1" s="1"/>
  <c r="BK365" i="2"/>
  <c r="J365" i="2" s="1"/>
  <c r="J73" i="2" s="1"/>
  <c r="J53" i="3"/>
  <c r="F56" i="3"/>
  <c r="J49" i="5"/>
  <c r="F52" i="5"/>
  <c r="AW51" i="1" l="1"/>
  <c r="AK27" i="1" s="1"/>
  <c r="W27" i="1"/>
  <c r="J86" i="4"/>
  <c r="J61" i="4" s="1"/>
  <c r="BK85" i="4"/>
  <c r="J85" i="4" s="1"/>
  <c r="AV51" i="1"/>
  <c r="W26" i="1"/>
  <c r="BK78" i="5"/>
  <c r="J78" i="5" s="1"/>
  <c r="J79" i="5"/>
  <c r="J57" i="5" s="1"/>
  <c r="AX51" i="1"/>
  <c r="W28" i="1"/>
  <c r="BK85" i="3"/>
  <c r="J85" i="3" s="1"/>
  <c r="J86" i="3"/>
  <c r="J61" i="3" s="1"/>
  <c r="AT54" i="1"/>
  <c r="J95" i="2"/>
  <c r="J57" i="2" s="1"/>
  <c r="BK94" i="2"/>
  <c r="J94" i="2" s="1"/>
  <c r="AT55" i="1"/>
  <c r="J29" i="4" l="1"/>
  <c r="J60" i="4"/>
  <c r="J56" i="5"/>
  <c r="J27" i="5"/>
  <c r="J56" i="2"/>
  <c r="J27" i="2"/>
  <c r="J60" i="3"/>
  <c r="J29" i="3"/>
  <c r="AK26" i="1"/>
  <c r="AT51" i="1"/>
  <c r="AG54" i="1" l="1"/>
  <c r="J38" i="3"/>
  <c r="AG56" i="1"/>
  <c r="AN56" i="1" s="1"/>
  <c r="J36" i="5"/>
  <c r="AG52" i="1"/>
  <c r="J36" i="2"/>
  <c r="AG55" i="1"/>
  <c r="AN55" i="1" s="1"/>
  <c r="J38" i="4"/>
  <c r="AN52" i="1" l="1"/>
  <c r="AN54" i="1"/>
  <c r="AG53" i="1"/>
  <c r="AN53" i="1" s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<sst xmlns="http://schemas.openxmlformats.org/spreadsheetml/2006/main" count="5227" uniqueCount="1341">
  <si>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</si>
  <si>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</si>
  <si>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</si>
  <si>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</si>
  <si>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</si>
  <si>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</si>
  <si>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</si>
  <si>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{50da0593-a47f-4349-858b-68f21fefe807}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</si>
  <si>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</si>
  <si>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</si>
  <si>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</si>
  <si>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</si>
  <si>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</si>
  <si>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</si>
  <si>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</si>
  <si>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</si>
  <si>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99192-300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</si>
  <si>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</si>
  <si>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Zakázka:</t>
  </si>
  <si>
    <t>Žst. Štětí - Oprava výpravní budovy_ZMĚNA č.1</t>
  </si>
  <si>
    <t>KSO:</t>
  </si>
  <si>
    <t/>
  </si>
  <si>
    <t>CC-CZ:</t>
  </si>
  <si>
    <t>Místo:</t>
  </si>
  <si>
    <t>Štětí</t>
  </si>
  <si>
    <t>Datum:</t>
  </si>
  <si>
    <t>12.9.2017</t>
  </si>
  <si>
    <t>Zadavatel:</t>
  </si>
  <si>
    <t>IČ:</t>
  </si>
  <si>
    <t>SŽDC, s.o., Oblastní ředitelství Ústí n/L</t>
  </si>
  <si>
    <t>DIČ:</t>
  </si>
  <si>
    <t>Uchazeč:</t>
  </si>
  <si>
    <t>Vyplň údaj</t>
  </si>
  <si>
    <t>Projektant:</t>
  </si>
  <si>
    <t>INTECON spol. s r.o., Ústí nad Labem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</si>
  <si>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</si>
  <si>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</si>
  <si>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</si>
  <si>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</si>
  <si>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</si>
  <si>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</si>
  <si>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</si>
  <si>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</si>
  <si>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</si>
  <si>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</si>
  <si>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</si>
  <si>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</si>
  <si>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</si>
  <si>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</si>
  <si>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</si>
  <si>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</si>
  <si>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</si>
  <si>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</si>
  <si>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</si>
  <si>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</si>
  <si>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</si>
  <si>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</si>
  <si>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</si>
  <si>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</si>
  <si>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</si>
  <si>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</si>
  <si>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</si>
  <si>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</si>
  <si>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</si>
  <si>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</si>
  <si>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</si>
  <si>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</si>
  <si>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</si>
  <si>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</si>
  <si>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</si>
  <si>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</si>
  <si>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</si>
  <si>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</si>
  <si>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</si>
  <si>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</si>
  <si>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</si>
  <si>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</si>
  <si>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</si>
  <si>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Architektonicko-stavební řešení</t>
  </si>
  <si>
    <t>STA</t>
  </si>
  <si>
    <t>1</t>
  </si>
  <si>
    <t>{b737f1ca-08e9-43f1-b43d-6b7f410e7b71}</t>
  </si>
  <si>
    <t>2</t>
  </si>
  <si>
    <t>D.1.4.e</t>
  </si>
  <si>
    <t>Zařízení silnoproudé elektrotechniky a uzemnění</t>
  </si>
  <si>
    <t>{796405bd-1480-40ef-9cff-e156e2435875}</t>
  </si>
  <si>
    <t>D.1.4.e-1</t>
  </si>
  <si>
    <t>Elektroinstalace</t>
  </si>
  <si>
    <t>Soupis</t>
  </si>
  <si>
    <t>{7bcaeeb9-a1d2-4c78-91e8-15a4d2b989d4}</t>
  </si>
  <si>
    <t>D.1.4.e-2</t>
  </si>
  <si>
    <t>Uzemnění a bleskosvod</t>
  </si>
  <si>
    <t>{859e627d-4369-4858-ad71-d167a3d0803d}</t>
  </si>
  <si>
    <t>VRN</t>
  </si>
  <si>
    <t>Vedlejší rozpočtové náklady</t>
  </si>
  <si>
    <t>{0489e9e6-db61-44d4-9d24-a708752bda06}</t>
  </si>
  <si>
    <t>1) Krycí list soupisu</t>
  </si>
  <si>
    <t>2) Rekapitulace</t>
  </si>
  <si>
    <t>3) Soupis prací</t>
  </si>
  <si>
    <t>Zpět na list:</t>
  </si>
  <si>
    <t>Rekapitulace zakázky</t>
  </si>
  <si>
    <t>KRYCÍ LIST SOUPISU</t>
  </si>
  <si>
    <t>Objekt:</t>
  </si>
  <si>
    <t>D.1.1 - Architektonicko-stavební řešení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</si>
  <si>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</si>
  <si>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</si>
  <si>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</si>
  <si>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</si>
  <si>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</si>
  <si>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</si>
  <si>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</si>
  <si>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</si>
  <si>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</si>
  <si>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</si>
  <si>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</si>
  <si>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</si>
  <si>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</si>
  <si>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</si>
  <si>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</si>
  <si>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</si>
  <si>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</si>
  <si>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</si>
  <si>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</si>
  <si>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</si>
  <si>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</si>
  <si>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</si>
  <si>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</si>
  <si>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</si>
  <si>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</si>
  <si>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</si>
  <si>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</si>
  <si>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</si>
  <si>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</si>
  <si>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</si>
  <si>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</si>
  <si>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</si>
  <si>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</si>
  <si>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</si>
  <si>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</si>
  <si>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</si>
  <si>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</si>
  <si>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</si>
  <si>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</si>
  <si>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</si>
  <si>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</si>
  <si>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</si>
  <si>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10</t>
  </si>
  <si>
    <t>K</t>
  </si>
  <si>
    <t>312231129</t>
  </si>
  <si>
    <t>Zdivo z cihel pálených výplňové z cihel plných dl. 290 mm P 20 až 25, na maltu MC-15</t>
  </si>
  <si>
    <t>m3</t>
  </si>
  <si>
    <t>CS ÚRS 2017 01</t>
  </si>
  <si>
    <t>4</t>
  </si>
  <si>
    <t>-1687376380</t>
  </si>
  <si>
    <t>P</t>
  </si>
  <si>
    <t>Poznámka k položce:
Dozdívka původních dveří
 - parapet - 1,67 x 0,90 x 0,50 = 0,75 m3
 - ostění - 1,50 + 1,50 = 3,00 x 0,10 x 0,50 = 0,15 m3
Dozdívka nových vnitřních dveří - 2,00 +2,00 = 4,00 x 0,10 x 0,15 = 0,06
Celkem = 1,00 m3 
Výkresy IN-2-3852, IN-2-3857</t>
  </si>
  <si>
    <t>11</t>
  </si>
  <si>
    <t>317941121</t>
  </si>
  <si>
    <t>Osazování ocelových válcovaných nosníků na zdivu I nebo IE nebo U nebo UE nebo L do č. 12 nebo výšky do 120 mm</t>
  </si>
  <si>
    <t>t</t>
  </si>
  <si>
    <t>-1549069476</t>
  </si>
  <si>
    <t>Poznámka k položce:
Ocelový válcovaný profil I č.12, délky 1500 mm
Výkresy IN-2-3852, IN-2-3857</t>
  </si>
  <si>
    <t>12</t>
  </si>
  <si>
    <t>M</t>
  </si>
  <si>
    <t>130107140</t>
  </si>
  <si>
    <t>ocel profilová IPN, v jakosti 11 375, h=120 mm</t>
  </si>
  <si>
    <t>8</t>
  </si>
  <si>
    <t>-1708734438</t>
  </si>
  <si>
    <t>Poznámka k položce:
Hmotnost: 11,10 kg/m</t>
  </si>
  <si>
    <t>13</t>
  </si>
  <si>
    <t>346244371</t>
  </si>
  <si>
    <t>Zazdívka rýh, potrubí, nik (výklenků) nebo kapes z pálených cihel na maltu tl. 140 mm</t>
  </si>
  <si>
    <t>m2</t>
  </si>
  <si>
    <t>-2136256376</t>
  </si>
  <si>
    <t>Poznámka k položce:
Zazdívky po demontáži stávajících rozvodů elektro
Výkresy IN-2-3852, IN-2-3853, IN-2-3854, IN-2-3855, IN-Y-1107, IN-Y-1108, IN-2-3857, IN-2-3858, IN-2-3859, IN-2-3856, IN-4-1677, IN-Y-1109, IN-Y-1110</t>
  </si>
  <si>
    <t>14</t>
  </si>
  <si>
    <t>346244381</t>
  </si>
  <si>
    <t>Plentování ocelových válcovaných nosníků jednostranné cihlami na maltu, výška stojiny do 200 mm</t>
  </si>
  <si>
    <t>392807043</t>
  </si>
  <si>
    <t>Poznámka k položce:
1,5 x 0,2 = 0,3 m2 x 2 kusy = 0,60 m2
Výkresy IN-2-3852, IN-2-3857</t>
  </si>
  <si>
    <t>Vodorovné konstrukce</t>
  </si>
  <si>
    <t>237</t>
  </si>
  <si>
    <t>434191423</t>
  </si>
  <si>
    <t>Osazování schodišťových stupňů kamenných s vyspárováním styčných spár, s provizorním dřevěným zábradlím a dočasným zakrytím stupnic prkny na desku, stupňů pemrlovaných nebo ostatních</t>
  </si>
  <si>
    <t>m</t>
  </si>
  <si>
    <t>-1107083715</t>
  </si>
  <si>
    <t>238</t>
  </si>
  <si>
    <t>434191R23</t>
  </si>
  <si>
    <t>Universální schodišťový stupeň z vibrolisovaného betonu 330 x 160 x 1000 mm</t>
  </si>
  <si>
    <t>129229063</t>
  </si>
  <si>
    <t>Poznámka k položce:
Universální schodišťový stupeň z vibrolisovaného betonu (umělý kámen) 330 x 160 x 1000 mm v přírodní barvě šedé.
Přední pohledová strana upravena štípáním a spolu s nášlapnou plochou navíc speciálně ostařena
Výkresy IN-2-3857, IN-Y-1109, IN-Y-1110</t>
  </si>
  <si>
    <t>172</t>
  </si>
  <si>
    <t>444171112</t>
  </si>
  <si>
    <t>Montáž krytiny střech ocelových konstrukcí z tvarovaných ocelových plechů šroubovaných, výšky budovy přes 6 do 12 m</t>
  </si>
  <si>
    <t>2130991081</t>
  </si>
  <si>
    <t>173</t>
  </si>
  <si>
    <t>444171R04</t>
  </si>
  <si>
    <t>Plechová profilovaná střešní krytina z tabulí max. 1,0 x 6,0 m, polyuretanový lak v barvě červené RAL 3011 včetně kotevních prvků</t>
  </si>
  <si>
    <t>-162107400</t>
  </si>
  <si>
    <t>Poznámka k položce:
Množství dle výkresu střechy a výpisu klempířských prvků - IN-2-3856, IN-X-0806</t>
  </si>
  <si>
    <t>6</t>
  </si>
  <si>
    <t>Úpravy povrchů, podlahy a osazování výplní</t>
  </si>
  <si>
    <t>19</t>
  </si>
  <si>
    <t>612322141</t>
  </si>
  <si>
    <t>Omítka vápenocementová lehčená vnitřních ploch nanášená ručně dvouvrstvá, tloušťky jádrové omítky do 10 mm a tloušťky štuku do 3 mm štuková svislých konstrukcí stěn</t>
  </si>
  <si>
    <t>-1504170651</t>
  </si>
  <si>
    <t>Poznámka k položce:
Omítka vnitřních špalet.
Špalety oken  - 1,46 + 1,46 + 1,46 + 1,46 = 5,84 x 11 ks = 64,30 m
                       - 1,17 + 1,17 + 1,46 +1,46 = 5,26 x 3 ks = 15,80 m
                       - 0,58 + 0,58 + 1,15 + 1,15 = 3,46 x 2 ks = 7,00 m
                       - 2,06 + 2,06 + 1,46 + 1,46 = 7,04 x 4 ks = 28,20 m
                       - 0,58 + 0,58 + 1,10 + 1,10 = 3,36 x 4 ks = 13,50 m
                       - 0,58 + 0,58 + 0,85 + 0,85 = 2,90 m
                       - 1,76 + 1,76 + 1,35 + 1,35 = 6,22 x 3 ks = 18,70 m
                       - 1,76  + 1,76 + 1,10 + 1,10 = 5,72 x 3 ks = 17,20 m
                       - 1,64 + 1,64 + 1,35 + 1,35 = 5,50 m
                       - 0,34 + 0,34 + 0,85 + 0,85 = 2,40 m
                       - 1,30 + 1,30 + 2,30 + 2,30 = 7,20 m
Celkem = 183,00 m
Špalety dveří  - 1,50 + 2,36 + 2,36 = 6,22 x 2 ks = 12,50 m
                       - 1,30 + 2,36 + 2,36 = 6,00 m
Celkem = 19,00 m
součet 183,00 + 19,00 = 202,00 m
Celková plocha = 202,00 x 0,25 = 51,00 m2 
Výkresy IN-2-3857, IN-2-3858, IN-2-3859, IN-Y-1109, IN-Y-1110</t>
  </si>
  <si>
    <t>20</t>
  </si>
  <si>
    <t>619995001</t>
  </si>
  <si>
    <t>Začištění omítek (s dodáním hmot) kolem oken, dveří, podlah, obkladů apod.</t>
  </si>
  <si>
    <t>1968587387</t>
  </si>
  <si>
    <t>Poznámka k položce:
Špalety oken  - 1,46 + 1,46 + 1,46 + 1,46 = 5,84 x 11 ks = 64,30 m
                       - 1,17 + 1,17 + 1,46 +1,46 = 5,26 x 3 ks = 15,80 m
                       - 0,58 + 0,58 + 1,15 + 1,15 = 3,46 x 2 ks = 7,00 m
                       - 2,06 + 2,06 + 1,46 + 1,46 = 7,04 x 4 ks = 28,20 m
                       - 0,58 + 0,58 + 1,10 + 1,10 = 3,36 x 4 ks = 13,50 m
                       - 0,58 + 0,58 + 0,85 + 0,85 = 2,90 m
                       - 1,76 + 1,76 + 1,35 + 1,35 = 6,22 x 3 ks = 18,70 m
                       - 1,76  + 1,76 + 1,10 + 1,10 = 5,72 x 3 ks = 17,20 m
                       - 1,64 + 1,64 + 1,35 + 1,35 = 5,50 m
                       - 0,34 + 0,34 + 0,85 + 0,85 = 2,40 m
                       - 1,30 + 1,30 + 2,30 + 2,30 = 7,20 m
Celkem = 183,00 m
Špalety dveří  - 1,50 + 2,36 + 2,36 = 6,22 x 2 ks = 12,50 m
                       - 1,30 + 2,36 + 2,36 = 6,00 m
                       - 1,00 + 2,10 +2,10 = 5,20 m  
Celkem = 23,00 m
součet 183,00 + 23,00 = 206,00 m
Výkresy IN-2-3857, IN-2-3858, IN-2-3859, IN-Y-1109, IN-Y-1110</t>
  </si>
  <si>
    <t>619996111</t>
  </si>
  <si>
    <t>Ochrana stavebních konstrukcí a předmětů bedněním zřízení</t>
  </si>
  <si>
    <t>1074567945</t>
  </si>
  <si>
    <t>Poznámka k položce:
Ochrana stávajícího venkovního pítka na nástupišti, které nelze demontovat
Výkres IN-Y-1109</t>
  </si>
  <si>
    <t>22</t>
  </si>
  <si>
    <t>619996121</t>
  </si>
  <si>
    <t>Ochrana stavebních konstrukcí a předmětů bedněním odstranění</t>
  </si>
  <si>
    <t>237438148</t>
  </si>
  <si>
    <t>241</t>
  </si>
  <si>
    <t>622142001</t>
  </si>
  <si>
    <t>Potažení vnějších ploch pletivem v ploše nebo pruzích, na plném podkladu sklovláknitým vtlačením do tmelu stěn</t>
  </si>
  <si>
    <t>1688735039</t>
  </si>
  <si>
    <t>PSC</t>
  </si>
  <si>
    <t xml:space="preserve">Poznámka k souboru cen:_x000D_
1. V cenách -2001 jsou započteny i náklady na tmel. </t>
  </si>
  <si>
    <t>240</t>
  </si>
  <si>
    <t>622331121</t>
  </si>
  <si>
    <t>Omítka cementová vnějších ploch nanášená ručně jednovrstvá, tloušťky do 15 mm hladká stěn</t>
  </si>
  <si>
    <t>-1781498852</t>
  </si>
  <si>
    <t xml:space="preserve">Poznámka k souboru cen:_x000D_
1. Pro ocenění nanášení omítky v tloušťce jádrové omítky přes 15 mm se použije příplatek za každých dalších i započatých 5 mm. 2. Podkladní a spojovací vrstvy se oceňují cenami souboru cen 62.13-1... této části katalogu. </t>
  </si>
  <si>
    <t>216</t>
  </si>
  <si>
    <t>622531021</t>
  </si>
  <si>
    <t>Omítka tenkovrstvá silikonová s uhlíkovými vlákny vnějších ploch probarvená, včetně penetrace podkladu zrnitá, tloušťky 2,0 mm stěn</t>
  </si>
  <si>
    <t>-1563400649</t>
  </si>
  <si>
    <t>Poznámka k položce:
Omítka venkovních fasád - plocha bez výplní otvorů. Započítány jsou nové špalety dveřních a okenních otvorů.
Výkresy IN-2-3857, IN-2-3858, IN-2-3859, IN-2-3856, IN-Y-1109, IN-Y-1110</t>
  </si>
  <si>
    <t>217</t>
  </si>
  <si>
    <t>622821012</t>
  </si>
  <si>
    <t>Sanační omítka vnějších ploch stěn pro vlhké a zasolené zdivo, prováděná ve dvou vrstvách, tl. jádrové omítky do 30 mm ručně štuková</t>
  </si>
  <si>
    <t>-301138118</t>
  </si>
  <si>
    <t>218</t>
  </si>
  <si>
    <t>642942611</t>
  </si>
  <si>
    <t>Osazování zárubní nebo rámů kovových dveřních lisovaných nebo z úhelníků bez dveřních křídel, na montážní pěnu, plochy otvoru do 2,5 m2</t>
  </si>
  <si>
    <t>kus</t>
  </si>
  <si>
    <t>-1266403021</t>
  </si>
  <si>
    <t>Poznámka k položce:
Nové dveře mezi místnostmi 1.03 a 1.04
Výkres IN-2_3857</t>
  </si>
  <si>
    <t>219</t>
  </si>
  <si>
    <t>553312130</t>
  </si>
  <si>
    <t>zárubeň ocelová pro běžné zdění hranatý profil s drážko 145 800 L/P</t>
  </si>
  <si>
    <t>-251900980</t>
  </si>
  <si>
    <t>9</t>
  </si>
  <si>
    <t>Ostatní konstrukce a práce, bourání</t>
  </si>
  <si>
    <t>90</t>
  </si>
  <si>
    <t>941111132</t>
  </si>
  <si>
    <t>Montáž lešení řadového trubkového lehkého pracovního s podlahami s provozním zatížením tř. 3 do 200 kg/m2 šířky tř. W12 přes 1,2 do 1,5 m, výšky přes 10 do 25 m</t>
  </si>
  <si>
    <t>-699451935</t>
  </si>
  <si>
    <t>Poznámka k položce:
Plocha venkovních fasád
Výkresy IN-2-3852, IN-2-3853, IN-2-3854, IN-2-3855, IN-Y-1107, IN-Y-1108, IN-2-3857, IN-2-3858, IN-2-3859, IN-2-3856, IN-4-1677, IN-Y-1109, IN-Y-1110</t>
  </si>
  <si>
    <t>91</t>
  </si>
  <si>
    <t>941111232</t>
  </si>
  <si>
    <t>Montáž lešení řadového trubkového lehkého pracovního s podlahami s provozním zatížením tř. 3 do 200 kg/m2 Příplatek za první a každý další den použití lešení k ceně -1132</t>
  </si>
  <si>
    <t>1390513301</t>
  </si>
  <si>
    <t>Poznámka k položce:
Předpokládaná doba použití lešení 60 dnů.</t>
  </si>
  <si>
    <t>92</t>
  </si>
  <si>
    <t>941111832</t>
  </si>
  <si>
    <t>Demontáž lešení řadového trubkového lehkého pracovního s podlahami s provozním zatížením tř. 3 do 200 kg/m2 šířky tř. W12 přes 1,2 do 1,5 m, výšky přes 10 do 25 m</t>
  </si>
  <si>
    <t>770123966</t>
  </si>
  <si>
    <t>134</t>
  </si>
  <si>
    <t>944611111</t>
  </si>
  <si>
    <t>Montáž ochranné plachty zavěšené na konstrukci lešení z textilie z umělých vláken</t>
  </si>
  <si>
    <t>-992336504</t>
  </si>
  <si>
    <t>Poznámka k položce:
Plocha vychází z plochy lešení
Výkresy IN-2-3852, IN-2-3853, IN-2-3854, IN-2-3855, IN-Y-1107, IN-Y-1108</t>
  </si>
  <si>
    <t>135</t>
  </si>
  <si>
    <t>944611211</t>
  </si>
  <si>
    <t>Montáž ochranné plachty Příplatek za první a každý další den použití plachty k ceně -1111</t>
  </si>
  <si>
    <t>-2002873876</t>
  </si>
  <si>
    <t>136</t>
  </si>
  <si>
    <t>944711111</t>
  </si>
  <si>
    <t>Montáž záchytné stříšky zřizované současně s lehkým nebo těžkým lešením, šířky do 1,5 m</t>
  </si>
  <si>
    <t>-64614734</t>
  </si>
  <si>
    <t>Poznámka k položce:
Ochranné stříšky nad vstupy do objektu výpravní budovy.
5,00 x 4 ks = 20,00 m
Výkresy IN-2-3852, IN-2-3853, IN-2-3854, IN-2-3855, IN-Y-1107, IN-Y-1108</t>
  </si>
  <si>
    <t>137</t>
  </si>
  <si>
    <t>944711211</t>
  </si>
  <si>
    <t>Montáž záchytné stříšky Příplatek za první a každý další den použití záchytné stříšky k ceně -1111</t>
  </si>
  <si>
    <t>-1790294419</t>
  </si>
  <si>
    <t>133</t>
  </si>
  <si>
    <t>945411111</t>
  </si>
  <si>
    <t>Výsuvná šplhací plošina se zdvihem motorickým a s veškerým příslušenstvím s jedním podvozkem a s jedním stožárem výšky do 80 m</t>
  </si>
  <si>
    <t>den</t>
  </si>
  <si>
    <t>497156813</t>
  </si>
  <si>
    <t>131</t>
  </si>
  <si>
    <t>946111112</t>
  </si>
  <si>
    <t>Montáž pojízdných věží trubkových nebo dílcových s maximálním zatížením podlahy do 200 kg/m2 šířky od 0,6 do 0,9 m, délky do 3,2 m, výšky přes 1,5 m do 2,5 m</t>
  </si>
  <si>
    <t>-1693043194</t>
  </si>
  <si>
    <t>132</t>
  </si>
  <si>
    <t>946111212</t>
  </si>
  <si>
    <t>Montáž pojízdných věží trubkových nebo dílcových s maximálním zatížením podlahy do 200 kg/m2 Příplatek za první a každý další den použití pojízdného lešení k ceně -1112</t>
  </si>
  <si>
    <t>-1010560520</t>
  </si>
  <si>
    <t>29</t>
  </si>
  <si>
    <t>962031133</t>
  </si>
  <si>
    <t>Bourání příček z cihel, tvárnic nebo příčkovek z cihel pálených, plných nebo dutých na maltu vápennou nebo vápenocementovou, tl. do 150 mm</t>
  </si>
  <si>
    <t>-509050431</t>
  </si>
  <si>
    <t>Poznámka k položce:
Vybourání otvoru pro nové dveře 
1,0 x 2,0 = 2,00 m2
Výkres IN-2-3852</t>
  </si>
  <si>
    <t>127</t>
  </si>
  <si>
    <t>962081131</t>
  </si>
  <si>
    <t>Bourání zdiva příček nebo vybourání otvorů ze skleněných tvárnic, tl. do 100 mm</t>
  </si>
  <si>
    <t>-1482616534</t>
  </si>
  <si>
    <t>Poznámka k položce:
Vybourání sklobetonového okna na schodišti.
1,30 x 2,30 = 3,00 m2
Výkresy IN-2-3852, IN-2-3853, IN-2-3854, IN-2-3855, IN-Y-1107, IN-Y-1108</t>
  </si>
  <si>
    <t>122</t>
  </si>
  <si>
    <t>963042819</t>
  </si>
  <si>
    <t>Bourání schodišťových stupňů betonových zhotovených na místě</t>
  </si>
  <si>
    <t>-617743700</t>
  </si>
  <si>
    <t>Poznámka k položce:
Bourání venkovních předložených vyrovnávacích schodišťových stupňů:
3,0 x 2 ks = 6,00 m
3,2 x 4 ks = 12,80 m
3,1 x 2 ks = 6,20 m
Celkem= 25,00 m
Výkresy IN-2-3852, IN-Y-1107, IN-Y-1108</t>
  </si>
  <si>
    <t>30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</si>
  <si>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</si>
  <si>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</si>
  <si>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-1972160345</t>
  </si>
  <si>
    <t>93</t>
  </si>
  <si>
    <t>968062246</t>
  </si>
  <si>
    <t>Vybourání dřevěných rámů oken s křídly, dveřních zárubní, vrat, stěn, ostění nebo obkladů rámů oken s křídly jednoduchých, plochy do 4 m2</t>
  </si>
  <si>
    <t>910795728</t>
  </si>
  <si>
    <t>Poznámka k položce:
Dřevěná okna - 1,46 x 1,46 = 2,15 x 11 ks = 23,70 m2
                       - 1,17 x 1,46 = 1,71 x 3 ks = 5,13 m2
                       - 0,58 x 1,15 = 0,67 x 2 ks = 1,34 m2
                       - 2,06 x 1,46 = 3,00 x 4 ks = 12,00 m2
                       - 0,58 x 1,10 = 0,64 x 4 ks = 2,56 m2
                       - 0,58 x 0,85 = 0,50 m2
                       - 1,76 x 1,35 = 2,38 x 3 ks = 7,14 m2
                       - 1,76 x 1,10 = 1,94 x 3 ks = 5,82 m2
                       - 1,64 x 1,35 = 2,21 m2
                       - 0,34 x 0,85 = 0,30 m2
Celkem = 61,00 m2
Výkresy IN-2-3852, IN-2-3853, IN-2-3854, IN-2-3855, IN-Y-1107, IN-Y-1108</t>
  </si>
  <si>
    <t>94</t>
  </si>
  <si>
    <t>968062456</t>
  </si>
  <si>
    <t>Vybourání dřevěných rámů oken s křídly, dveřních zárubní, vrat, stěn, ostění nebo obkladů dveřních zárubní, plochy přes 2 m2</t>
  </si>
  <si>
    <t>-1231868512</t>
  </si>
  <si>
    <t>Poznámka k položce:
Dřevěné zárubně - 1,5 x 2,36 = 3,54 m2 x 2 ks = 7,10 m2
                             - 1,3 x 2,36 = 3,07 m2
Celkem = 10,17 m2
Výkresy IN-2-3852, IN-2-3853, IN-2-3854, IN-2-3855, IN-Y-1107, IN-Y-1108</t>
  </si>
  <si>
    <t>34</t>
  </si>
  <si>
    <t>974031666</t>
  </si>
  <si>
    <t>Vysekání rýh ve zdivu cihelném na maltu vápennou nebo vápenocementovou pro vtahování nosníků do zdí, před vybouráním otvoru do hl. 150 mm, při v. nosníku do 250 mm</t>
  </si>
  <si>
    <t>2032837337</t>
  </si>
  <si>
    <t>Poznámka k položce:
Výkres IN-2-3852</t>
  </si>
  <si>
    <t>123</t>
  </si>
  <si>
    <t>978012191</t>
  </si>
  <si>
    <t>Otlučení vápenných nebo vápenocementových omítek vnitřních ploch stropů rákosovaných, v rozsahu přes 50 do 100 %</t>
  </si>
  <si>
    <t>-1166886747</t>
  </si>
  <si>
    <t>Poznámka k položce:
Otlučení omítek rákosových ploch stropů ve 3.NP - podkroví.
Výkres IN-2-3854</t>
  </si>
  <si>
    <t>95</t>
  </si>
  <si>
    <t>978036191</t>
  </si>
  <si>
    <t>Otlučení cementových omítek vnějších ploch s vyškrabáním spar zdiva a s očištěním povrchu, v rozsahu přes 80 do 100 %</t>
  </si>
  <si>
    <t>-321915304</t>
  </si>
  <si>
    <t>Poznámka k položce:
Otlučení stávajících venkovních omítek včetně šambrán a špalet.
Plocha fasády bez výpní otvorů = 530,00 m2
Plocha komínů nad úrovní střešního pláště = 40,00 m2
Výkresy IN-2-3852, IN-2-3853, IN-2-3854, IN-2-3855, IN-Y-1107, IN-Y-1108</t>
  </si>
  <si>
    <t>96</t>
  </si>
  <si>
    <t>978059641</t>
  </si>
  <si>
    <t>Odsekání obkladů stěn včetně otlučení podkladní omítky až na zdivo z obkládaček vnějších, z jakýchkoliv materiálů, plochy přes 1 m2</t>
  </si>
  <si>
    <t>1972519087</t>
  </si>
  <si>
    <t>Poznámka k položce:
Odsekání stávajícího keramického obkladu soklu.
Výkresy IN-2-3852, IN-2-3853, IN-2-3854, IN-2-3855, IN-Y-1107, IN-Y-1108</t>
  </si>
  <si>
    <t>997</t>
  </si>
  <si>
    <t>Přesun sutě</t>
  </si>
  <si>
    <t>100</t>
  </si>
  <si>
    <t>997013153</t>
  </si>
  <si>
    <t>Vnitrostaveništní doprava suti a vybouraných hmot vodorovně do 50 m svisle s omezením mechanizace pro budovy a haly výšky přes 9 do 12 m</t>
  </si>
  <si>
    <t>1209159052</t>
  </si>
  <si>
    <t>101</t>
  </si>
  <si>
    <t>997013311</t>
  </si>
  <si>
    <t>Shoz suti montáž a demontáž shozu výšky do 10 m</t>
  </si>
  <si>
    <t>-542028154</t>
  </si>
  <si>
    <t>102</t>
  </si>
  <si>
    <t>997013321</t>
  </si>
  <si>
    <t>Shoz suti montáž a demontáž shozu výšky Příplatek za první a každý další den použití shozu k ceně -3311</t>
  </si>
  <si>
    <t>-1102441558</t>
  </si>
  <si>
    <t>36</t>
  </si>
  <si>
    <t>997013501</t>
  </si>
  <si>
    <t>Odvoz suti a vybouraných hmot na skládku nebo meziskládku se složením, na vzdálenost do 1 km</t>
  </si>
  <si>
    <t>-1978166856</t>
  </si>
  <si>
    <t>37</t>
  </si>
  <si>
    <t>997013509</t>
  </si>
  <si>
    <t>Odvoz suti a vybouraných hmot na skládku nebo meziskládku se složením, na vzdálenost Příplatek k ceně za každý další i započatý 1 km přes 1 km</t>
  </si>
  <si>
    <t>1471728415</t>
  </si>
  <si>
    <t>239</t>
  </si>
  <si>
    <t>997013821</t>
  </si>
  <si>
    <t>Poplatek za uložení stavebního odpadu na skládce (skládkovné) s azbestem</t>
  </si>
  <si>
    <t>976804826</t>
  </si>
  <si>
    <t xml:space="preserve">Poznámka k souboru cen:_x000D_
1. Ceny uvedené v souboru lze po dohodě upravit podle místních podmínek. 2. Uložení odpadů neuvedených v souboru cen se oceňuje individuálně. 3. V cenách je započítán poplatek za ukládaní odpadu dle zákona 185/2001 Sb. 4. Případné drcení stavebního odpadu lze ocenit souborem cen 997 00-60 Drcení stavebního odpadu z katalogu 800-6 Demolice objektů. </t>
  </si>
  <si>
    <t>38</t>
  </si>
  <si>
    <t>997013831</t>
  </si>
  <si>
    <t>Poplatek za uložení stavebního odpadu na skládce (skládkovné) směsného</t>
  </si>
  <si>
    <t>1092476952</t>
  </si>
  <si>
    <t>998</t>
  </si>
  <si>
    <t>Přesun hmot</t>
  </si>
  <si>
    <t>103</t>
  </si>
  <si>
    <t>998018002</t>
  </si>
  <si>
    <t>Přesun hmot pro budovy občanské výstavby, bydlení, výrobu a služby ruční - bez užití mechanizace vodorovná dopravní vzdálenost do 100 m pro budovy s jakoukoliv nosnou konstrukcí výšky přes 6 do 12 m</t>
  </si>
  <si>
    <t>-1764054301</t>
  </si>
  <si>
    <t>PSV</t>
  </si>
  <si>
    <t>Práce a dodávky PSV</t>
  </si>
  <si>
    <t>762</t>
  </si>
  <si>
    <t>Konstrukce tesařské</t>
  </si>
  <si>
    <t>126</t>
  </si>
  <si>
    <t>762331814</t>
  </si>
  <si>
    <t>Demontáž vázaných konstrukcí krovů sklonu do 60 st. z hranolů, hranolků, fošen, průřezové plochy přes 288 do 450 cm2</t>
  </si>
  <si>
    <t>16</t>
  </si>
  <si>
    <t>436689766</t>
  </si>
  <si>
    <t>Poznámka k položce:
Projektant uvažuje s výměnou cca 50% stávajících dřevěných prvků krovu vaznicové soustavy.
Toto je odhad. Po odkrytí konstrukcí a provedení průzkumů bude přesný rozsah upřesněn v rámci autorského dozoru.
Výkresy IN-2-3852, IN-2-3853, IN-2-3854, IN-2-3855, IN-Y-1107, IN-Y-1108</t>
  </si>
  <si>
    <t>138</t>
  </si>
  <si>
    <t>762332134</t>
  </si>
  <si>
    <t>Montáž vázaných konstrukcí krovů střech pultových, sedlových, valbových, stanových čtvercového nebo obdélníkového půdorysu, z řeziva hraněného průřezové plochy přes 288 do 450 cm2</t>
  </si>
  <si>
    <t>-1061422</t>
  </si>
  <si>
    <t>Poznámka k položce:
Projektant uvažuje s výměnou cca 50% stávajících dřevěných prvků krovu vaznicové soustavy.
Toto je odhad. Po odkrytí konstrukcí a provedení průzkumů bude přesný rozsah upřesněn v rámci autorského dozoru.
Výkresy IN-2-3852, IN-2-3853, IN-2-3854, IN-2-3855, IN-Y-1107, IN-Y-1108, IN-2-3857, IN-2-3858, IN-2-3859, IN-2-3856, IN-4-1677, IN-Y-1109, IN-Y-1110</t>
  </si>
  <si>
    <t>139</t>
  </si>
  <si>
    <t>605120110</t>
  </si>
  <si>
    <t>řezivo jehličnaté hranol jakost I nad 120 cm2</t>
  </si>
  <si>
    <t>32</t>
  </si>
  <si>
    <t>-1577179453</t>
  </si>
  <si>
    <t>Poznámka k položce:
Projektant uvažuje s výměnou cca 50% stávajících dřevěných prvků krovu vaznicové soustavy.
Toto je odhad. Po odkrytí konstrukcí a provedení průzkumů bude přesný rozsah upřesněn v rámci autorského dozoru.
260,00 x 0,045 = 11,70 m3 
Výkresy IN-2-3852, IN-2-3853, IN-2-3854, IN-2-3855, IN-Y-1107, IN-Y-1108, IN-2-3857, IN-2-3858, IN-2-3859, IN-2-3856, IN-4-1677, IN-Y-1109, IN-Y-1110</t>
  </si>
  <si>
    <t>124</t>
  </si>
  <si>
    <t>762341811</t>
  </si>
  <si>
    <t>Demontáž bednění a laťování bednění střech rovných, obloukových, sklonu do 60 st. se všemi nadstřešními konstrukcemi z prken hrubých, hoblovaných tl. do 32 mm</t>
  </si>
  <si>
    <t>-1205834388</t>
  </si>
  <si>
    <t>Poznámka k položce:
Demontáž stávajícího bednění pod střešní krytinou.
Celková plocha střechy 290,00 m2
Výkresy IN-2-3852, IN-2-3853, IN-2-3854, IN-2-3855, IN-Y-1107, IN-Y-1108</t>
  </si>
  <si>
    <t>144</t>
  </si>
  <si>
    <t>762342214</t>
  </si>
  <si>
    <t>Bednění a laťování montáž laťování střech jednoduchých sklonu do 60 st. při osové vzdálenosti latí přes 150 do 360 mm</t>
  </si>
  <si>
    <t>1417889447</t>
  </si>
  <si>
    <t>Poznámka k položce:
Montáž nového laťování - latě 40 x 60 mm á 350 mm.
Výkresy IN-2-3856, IN-Y-1109, IN-Y-1110</t>
  </si>
  <si>
    <t>145</t>
  </si>
  <si>
    <t>605141060</t>
  </si>
  <si>
    <t>řezivo jehličnaté lať pevnostní třída S10 - 13 průžez 40 x 60 mm</t>
  </si>
  <si>
    <t>-2001460040</t>
  </si>
  <si>
    <t>Poznámka k položce:
Montáž nového laťování - latě 40 x 60 mm á 350 mm.
0,04 x 0,06 = 0,0024 m2
30,00 m x 30 ks = 900,00 m
30,00 m x 44 ks = 1320,00 m
2220 x 0,0024 = 5,33 m3 
Výkresy IN-2-3856, IN-Y-1109, IN-Y-1110</t>
  </si>
  <si>
    <t>149</t>
  </si>
  <si>
    <t>762395000</t>
  </si>
  <si>
    <t>Spojovací prostředky krovů, bednění a laťování, nadstřešních konstrukcí svory, prkna, hřebíky, pásová ocel, vruty</t>
  </si>
  <si>
    <t>-1595752453</t>
  </si>
  <si>
    <t>Poznámka k položce:
Výpočet množství vychází z objemů řeziva v položkách tohoto rozpočtu 605120110, 605141060
11,70 + 5,33 = 17,03 m3</t>
  </si>
  <si>
    <t>125</t>
  </si>
  <si>
    <t>762841811</t>
  </si>
  <si>
    <t>Demontáž podbíjení obkladů stropů a střech sklonu do 60 st. z hrubých prken tl. do 35 mm bez omítky</t>
  </si>
  <si>
    <t>-2099466312</t>
  </si>
  <si>
    <t>Poznámka k položce:
Demontáž podbití ve 3.NP - podkroví po otlučených omítkách.
Celková plocha 165,00 m2
Výkres IN-2-3854</t>
  </si>
  <si>
    <t>146</t>
  </si>
  <si>
    <t>998762102</t>
  </si>
  <si>
    <t>Přesun hmot pro konstrukce tesařské stanovený z hmotnosti přesunovaného materiálu vodorovná dopravní vzdálenost do 50 m v objektech výšky přes 6 do 12 m</t>
  </si>
  <si>
    <t>-572913034</t>
  </si>
  <si>
    <t>147</t>
  </si>
  <si>
    <t>998762181</t>
  </si>
  <si>
    <t>Přesun hmot pro konstrukce tesařské stanovený z hmotnosti přesunovaného materiálu Příplatek k cenám za přesun prováděný bez použití mechanizace pro jakoukoliv výšku objektu</t>
  </si>
  <si>
    <t>-2079385359</t>
  </si>
  <si>
    <t>763</t>
  </si>
  <si>
    <t>Konstrukce suché výstavby</t>
  </si>
  <si>
    <t>178</t>
  </si>
  <si>
    <t>763131541</t>
  </si>
  <si>
    <t>Podhled ze sádrokartonových desek jednovrstvá zavěšená spodní konstrukce z ocelových profilů CD, UD dvojitě opláštěná deskami protipožárními DF, tl. 2 x 12,5 mm, bez TI</t>
  </si>
  <si>
    <t>-1134601883</t>
  </si>
  <si>
    <t>Poznámka k položce:
Podhled sádrokartonový stropů ve 3.NP - podkroví.
Výkres IN-2-3859</t>
  </si>
  <si>
    <t>51</t>
  </si>
  <si>
    <t>763131714</t>
  </si>
  <si>
    <t>Podhled ze sádrokartonových desek ostatní práce a konstrukce na podhledech ze sádrokartonových desek základní penetrační nátěr</t>
  </si>
  <si>
    <t>-1322365837</t>
  </si>
  <si>
    <t>63</t>
  </si>
  <si>
    <t>998763303</t>
  </si>
  <si>
    <t>Přesun hmot pro konstrukce montované z desek sádrokartonových, sádrovláknitých, cementovláknitých nebo cementových stanovený z hmotnosti přesunovaného materiálu vodorovná dopravní vzdálenost do 50 m v objektech výšky přes 12 do 24 m</t>
  </si>
  <si>
    <t>1714252080</t>
  </si>
  <si>
    <t>764</t>
  </si>
  <si>
    <t>Konstrukce klempířské</t>
  </si>
  <si>
    <t>113</t>
  </si>
  <si>
    <t>764001861</t>
  </si>
  <si>
    <t>Demontáž klempířských konstrukcí oplechování hřebene z hřebenáčů do suti</t>
  </si>
  <si>
    <t>891827231</t>
  </si>
  <si>
    <t>Poznámka k položce:
Výkresy IN-2-3852, IN-2-3853, IN-2-3854, IN-2-3855, IN-Y-1107, IN-Y-1108</t>
  </si>
  <si>
    <t>112</t>
  </si>
  <si>
    <t>764001891</t>
  </si>
  <si>
    <t>Demontáž klempířských konstrukcí oplechování úžlabí do suti</t>
  </si>
  <si>
    <t>-837151251</t>
  </si>
  <si>
    <t>108</t>
  </si>
  <si>
    <t>764002801</t>
  </si>
  <si>
    <t>Demontáž klempířských konstrukcí závětrné lišty do suti</t>
  </si>
  <si>
    <t>722941370</t>
  </si>
  <si>
    <t>107</t>
  </si>
  <si>
    <t>764002812</t>
  </si>
  <si>
    <t>Demontáž klempířských konstrukcí okapového plechu do suti, v krytině skládané</t>
  </si>
  <si>
    <t>-1702695122</t>
  </si>
  <si>
    <t>106</t>
  </si>
  <si>
    <t>764002851</t>
  </si>
  <si>
    <t>Demontáž klempířských konstrukcí oplechování parapetů do suti</t>
  </si>
  <si>
    <t>34255381</t>
  </si>
  <si>
    <t>Poznámka k položce:
Dřevěná okna - 1,46 x 11 ks = 16,06 m
                       - 1,17 x 3 ks = 3,51 m
                       - 0,58 x 2 ks = 1,16 m
                       - 2,06 x 4 ks = 8,24 m
                       - 0,58 x 5 ks = 2,90 m
                       - 1,76 x 6 ks = 10,56 m
                       - 1,64 x 1 ks = 1,64 m
                       - 0,34 x 1 ks = 0,34 m
Celkem = 44,50 m2
Výkresy IN-2-3852, IN-2-3853, IN-2-3854, IN-2-3855, IN-Y-1107, IN-Y-1108</t>
  </si>
  <si>
    <t>109</t>
  </si>
  <si>
    <t>764002871</t>
  </si>
  <si>
    <t>Demontáž klempířských konstrukcí lemování zdí do suti</t>
  </si>
  <si>
    <t>-990612235</t>
  </si>
  <si>
    <t>110</t>
  </si>
  <si>
    <t>764002881</t>
  </si>
  <si>
    <t>Demontáž klempířských konstrukcí lemování střešních prostupů do suti</t>
  </si>
  <si>
    <t>1546842793</t>
  </si>
  <si>
    <t>111</t>
  </si>
  <si>
    <t>764002891</t>
  </si>
  <si>
    <t>Demontáž klempířských konstrukcí lemování sloupků komínových lávek do suti</t>
  </si>
  <si>
    <t>1426740537</t>
  </si>
  <si>
    <t>116</t>
  </si>
  <si>
    <t>764003801</t>
  </si>
  <si>
    <t>Demontáž klempířských konstrukcí lemování trub, konzol, držáků, ventilačních nástavců a ostatních kusových prvků do suti</t>
  </si>
  <si>
    <t>1300420465</t>
  </si>
  <si>
    <t>117</t>
  </si>
  <si>
    <t>764004821</t>
  </si>
  <si>
    <t>Demontáž klempířských konstrukcí žlabu nástřešního do suti</t>
  </si>
  <si>
    <t>-754674962</t>
  </si>
  <si>
    <t>119</t>
  </si>
  <si>
    <t>764004863</t>
  </si>
  <si>
    <t>Demontáž klempířských konstrukcí svodu k dalšímu použití</t>
  </si>
  <si>
    <t>-948260602</t>
  </si>
  <si>
    <t>159</t>
  </si>
  <si>
    <t>764241413</t>
  </si>
  <si>
    <t>Oplechování střešních prvků z titanzinkového předzvětralého plechu hřebene nevětraného s použitím hřebenového plechu rš 250 mm</t>
  </si>
  <si>
    <t>377596643</t>
  </si>
  <si>
    <t>160</t>
  </si>
  <si>
    <t>764241466</t>
  </si>
  <si>
    <t>Oplechování střešních prvků z titanzinkového předzvětralého plechu úžlabí rš 500 mm</t>
  </si>
  <si>
    <t>805433703</t>
  </si>
  <si>
    <t>162</t>
  </si>
  <si>
    <t>764241476</t>
  </si>
  <si>
    <t>Oplechování střešních prvků z titanzinkového předzvětralého plechu Příplatek k cenám za provedení úžlabí v plechové krytině</t>
  </si>
  <si>
    <t>-1063294764</t>
  </si>
  <si>
    <t>161</t>
  </si>
  <si>
    <t>764242405</t>
  </si>
  <si>
    <t>Oplechování střešních prvků z titanzinkového předzvětralého plechu štítu závětrnou lištou rš 400 mm</t>
  </si>
  <si>
    <t>674472993</t>
  </si>
  <si>
    <t>163</t>
  </si>
  <si>
    <t>764242432</t>
  </si>
  <si>
    <t>Oplechování střešních prvků z titanzinkového předzvětralého plechu okapu okapovým plechem střechy rovné rš 200 mm</t>
  </si>
  <si>
    <t>-632281134</t>
  </si>
  <si>
    <t>164</t>
  </si>
  <si>
    <t>764243455</t>
  </si>
  <si>
    <t>Oplechování střešních prvků z titanzinkového předzvětralého plechu sněhový zachytávač průbežný jednotrubkový</t>
  </si>
  <si>
    <t>344863343</t>
  </si>
  <si>
    <t>153</t>
  </si>
  <si>
    <t>764246403</t>
  </si>
  <si>
    <t>Oplechování parapetů z titanzinkového předzvětralého plechu rovných mechanicky kotvené, bez rohů rš 250 mm</t>
  </si>
  <si>
    <t>-2091663520</t>
  </si>
  <si>
    <t>Poznámka k položce:
Množství dle výkresu střechy a výpisu klempířských prvků - IN-2-3856, IN-X-0806
1,46 m x 13 = 19,00 m
1,17 m x 3 = 3,51 m
0,87 m
0,58 m x 6 = 3,50 m
2,06 m x 4 = 8,24 m
1,30 m 
1,76 m x 6 = 10,56 m
1,64 m
0,34 m
Celková délka = 50,00 m</t>
  </si>
  <si>
    <t>155</t>
  </si>
  <si>
    <t>764341414</t>
  </si>
  <si>
    <t>Lemování zdí z titanzinkového předzvětralého plechu boční nebo horní rovných, střech s krytinou skládanou mimo prejzovou rš 330 mm</t>
  </si>
  <si>
    <t>-1277168190</t>
  </si>
  <si>
    <t>158</t>
  </si>
  <si>
    <t>764344412</t>
  </si>
  <si>
    <t>Lemování prostupů z titanzinkového předzvětralého plechu bez lišty, střech s krytinou skládanou nebo z plechu</t>
  </si>
  <si>
    <t>492457934</t>
  </si>
  <si>
    <t>156</t>
  </si>
  <si>
    <t>764344446</t>
  </si>
  <si>
    <t>Lemování sloupků komínových lávek z titanzinkového předzvětralého plechu s podložkou, střech s krytinou prejzovou nebo vlnitou rš 500 x 670 mm</t>
  </si>
  <si>
    <t>1218011088</t>
  </si>
  <si>
    <t>157</t>
  </si>
  <si>
    <t>764345421</t>
  </si>
  <si>
    <t>Lemování trub, konzol, držáků a ostatních kusových prvků z titanzinkového předzvětralého plechu střech s krytinou skládanou mimo prejzovou nebo z plechu, průměr do 75 mm</t>
  </si>
  <si>
    <t>1261755695</t>
  </si>
  <si>
    <t>151</t>
  </si>
  <si>
    <t>764541405</t>
  </si>
  <si>
    <t>Žlab podokapní z titanzinkového předzvětralého plechu včetně háků a čel půlkruhový rš 330 mm</t>
  </si>
  <si>
    <t>139902478</t>
  </si>
  <si>
    <t>154</t>
  </si>
  <si>
    <t>764548423</t>
  </si>
  <si>
    <t>Svod z titanzinkového předzvětralého plechu včetně objímek, kolen a odskoků kruhový, průměru 100 mm</t>
  </si>
  <si>
    <t>-353865575</t>
  </si>
  <si>
    <t>114</t>
  </si>
  <si>
    <t>998764102</t>
  </si>
  <si>
    <t>Přesun hmot pro konstrukce klempířské stanovený z hmotnosti přesunovaného materiálu vodorovná dopravní vzdálenost do 50 m v objektech výšky přes 6 do 12 m</t>
  </si>
  <si>
    <t>1394001460</t>
  </si>
  <si>
    <t>115</t>
  </si>
  <si>
    <t>998764181</t>
  </si>
  <si>
    <t>Přesun hmot pro konstrukce klempířské stanovený z hmotnosti přesunovaného materiálu Příplatek k cenám za přesun prováděný bez použití mechanizace pro jakoukoliv výšku objektu</t>
  </si>
  <si>
    <t>981806372</t>
  </si>
  <si>
    <t>765</t>
  </si>
  <si>
    <t>Krytina skládaná</t>
  </si>
  <si>
    <t>104</t>
  </si>
  <si>
    <t>765131811</t>
  </si>
  <si>
    <t>Demontáž vláknocementové krytiny skládané sklonu do 30 st. k dalšímu použití</t>
  </si>
  <si>
    <t>-400899795</t>
  </si>
  <si>
    <t>Poznámka k položce:
Stávající eternitové šablony budou demontovány a přesnášeny ručně do plastových obalů-kontejnerů a budou likvidovány jako nebezpečný odpad s obsahem nebezpečného azbestu (viz technická zpráva).
Plocha střechy = 290,00 m2
Výkresy IN-2-3855, IN-Y-1107, IN-Y-1108</t>
  </si>
  <si>
    <t>105</t>
  </si>
  <si>
    <t>765191911</t>
  </si>
  <si>
    <t>Demontáž pojistné hydroizolační fólie kladené ve sklonu přes 30 st.</t>
  </si>
  <si>
    <t>-1498827500</t>
  </si>
  <si>
    <t>Poznámka k položce:
Celková plocha střechy = 290,00 m2
Výkresy IN-2-3855, IN-Y-1107, IN-Y-1108</t>
  </si>
  <si>
    <t>766</t>
  </si>
  <si>
    <t>Konstrukce truhlářské</t>
  </si>
  <si>
    <t>128</t>
  </si>
  <si>
    <t>766441822</t>
  </si>
  <si>
    <t>Demontáž parapetních desek dřevěných nebo plastových šířky přes 300 mm délky přes 1m</t>
  </si>
  <si>
    <t>45466700</t>
  </si>
  <si>
    <t>194</t>
  </si>
  <si>
    <t>766622116</t>
  </si>
  <si>
    <t>Montáž oken plastových včetně montáže rámu na polyuretanovou pěnu plochy přes 1 m2 pevných do zdiva, výšky přes 1,5 do 2,5 m</t>
  </si>
  <si>
    <t>91947139</t>
  </si>
  <si>
    <t>Poznámka k položce:
Plastová okna - 1,30 x 2,3 = 3,00 m2
Celkem = 3,00 m2
Výkresy IN-2-3857, IN-2-3858, IN-2-3859, IN-2-3856, IN-Y-1109, IN-Y-1110, IN-X-0805</t>
  </si>
  <si>
    <t>195</t>
  </si>
  <si>
    <t>611400R17</t>
  </si>
  <si>
    <t>Plastové okno pevně zasklené 1300 x 2300 mm</t>
  </si>
  <si>
    <t>ks</t>
  </si>
  <si>
    <t>2130732150</t>
  </si>
  <si>
    <t>Poznámka k položce:
Plastové okno pevně zasklené 1300 x 2300 mm - U=1,1 W/m2K, celoobvodové kování umožňující ventilaci, vrchní kování ze slitin lehkých kovů, izolační trojsklo U=0,7 W/m2K, vnitřní tabule vzorkovaná.
Povrchová úprava rámů v barvě hnědé RAL 8004
Výkresy IN-2-3857, IN-2-3858, IN-2-3859, IN-2-3856, IN-Y-1109, IN-Y-1110, IN-X-0805</t>
  </si>
  <si>
    <t>181</t>
  </si>
  <si>
    <t>766622131</t>
  </si>
  <si>
    <t>Montáž oken plastových včetně montáže rámu na polyuretanovou pěnu plochy přes 1 m2 otevíravých nebo sklápěcích do zdiva, výšky do 1,5 m</t>
  </si>
  <si>
    <t>689781809</t>
  </si>
  <si>
    <t>Poznámka k položce:
Plastová okna - 1,46 x 1,46 = 2,15 x 11 ks = 23,70 m2
                       - 1,17 x 1,46 = 1,71 x 3 ks = 5,13 m2
                       - 0,58 x 1,15 = 0,67 x 2 ks = 1,34 m2
                       - 2,06 x 1,46 = 3,00 x 4 ks = 12,00 m2
                       - 0,58 x 1,10 = 0,64 x 4 ks = 2,56 m2
                       - 0,58 x 0,85 = 0,50 m2
                       - 1,76 x 1,35 = 2,38 x 3 ks = 7,14 m2
                       - 1,76 x 1,10 = 1,94 x 3 ks = 5,82 m2
                       - 1,64 x 1,35 = 2,21 m2
                       - 0,34 x 0,85 = 0,30 m2
Celkem = 61,00 m2
Výkresy IN-2-3857, IN-2-3858, IN-2-3859, IN-2-3856, IN-Y-1109, IN-Y-1110, IN-X-0805</t>
  </si>
  <si>
    <t>183</t>
  </si>
  <si>
    <t>611400R06</t>
  </si>
  <si>
    <t xml:space="preserve">Plastové okno dvoukřídlové otevíravé a sklápěcí 1460 x 1460 mm </t>
  </si>
  <si>
    <t>525023533</t>
  </si>
  <si>
    <t>Poznámka k položce:
Plastové okno dvoukřídlové otevíravé a sklápěcí 1460 x 1460 mm - U=1,1 W/m2K, celoobvodové kování umožňující ventilaci, vrchní kování ze slitin lehkých kovů, izolační trojsklo U=0,7 W/m2K,
v 1.NP vnější tabule v provedení proti vandalství (bezpečnostní folie)
Povrchová úprava rámů v barvě hnědé RAL 8004
Vnitřní žaluzie hliníková
Výkresy IN-2-3857, IN-2-3858, IN-2-3859, IN-2-3856, IN-Y-1109, IN-Y-1110, IN-X-0805</t>
  </si>
  <si>
    <t>184</t>
  </si>
  <si>
    <t>611400R07</t>
  </si>
  <si>
    <t xml:space="preserve">Plastové okno dvoukřídlové otevíravé a sklápěcí 1170 x 1460 mm </t>
  </si>
  <si>
    <t>1353156790</t>
  </si>
  <si>
    <t>Poznámka k položce:
Plastové okno dvoukřídlové otevíravé a sklápěcí 1170 x 1460 mm - U=1,1 W/m2K, celoobvodové kování umožňující ventilaci, vrchní kování ze slitin lehkých kovů, izolační trojsklo U=0,7 W/m2K,
v 1.NP vnější tabule v provedení proti vandalství (bezpečnostní folie)
Povrchová úprava rámů v barvě hnědé RAL 8004
Vnitřní žaluzie hliníková
Výkresy IN-2-3857, IN-2-3858, IN-2-3859, IN-2-3856, IN-Y-1109, IN-Y-1110, IN-X-0805</t>
  </si>
  <si>
    <t>185</t>
  </si>
  <si>
    <t>611400R08</t>
  </si>
  <si>
    <t>Plastové okno jednokřídlové otevíravé a sklápěcí 870 x 1160 mm</t>
  </si>
  <si>
    <t>-1744843172</t>
  </si>
  <si>
    <t>Poznámka k položce:
Plastové okno jednokřídlové otevíravé a sklápěcí 870 x 1160 mm - U=1,1 W/m2K, celoobvodové kování umožňující ventilaci, vrchní kování ze slitin lehkých kovů, izolační trojsklo U=0,7 W/m2K,
v 1.NP vnější tabule v provedení proti vandalství (bezpečnostní folie), vnitřní tabule vzorkovaná.
Povrchová úprava rámů v barvě hnědé RAL 8004
Vnitřní žaluzie hliníková
Výkresy IN-2-3857, IN-2-3858, IN-2-3859, IN-2-3856, IN-Y-1109, IN-Y-1110, IN-X-0805</t>
  </si>
  <si>
    <t>186</t>
  </si>
  <si>
    <t>611400R09</t>
  </si>
  <si>
    <t>Plastové okno jednokřídlové otevíravé a sklápěcí 580 x 1150 mm</t>
  </si>
  <si>
    <t>1217647263</t>
  </si>
  <si>
    <t>Poznámka k položce:
Plastové okno jednokřídlové otevíravé a sklápěcí 580 x 1150 mm - U=1,1 W/m2K, celoobvodové kování umožňující ventilaci, vrchní kování ze slitin lehkých kovů, izolační trojsklo U=0,7 W/m2K,
v 1.NP vnější tabule v provedení proti vandalství (bezpečnostní folie), vnitřní tabule vzorkovaná.
Povrchová úprava rámů v barvě hnědé RAL 8004
Vnitřní žaluzie hliníková
Výkresy IN-2-3857, IN-2-3858, IN-2-3859, IN-2-3856, IN-Y-1109, IN-Y-1110, IN-X-0805</t>
  </si>
  <si>
    <t>187</t>
  </si>
  <si>
    <t>611400R10</t>
  </si>
  <si>
    <t>Plastové okno tříkřídlové otevíravé a sklápěcí 2060 x 1460 mm</t>
  </si>
  <si>
    <t>1999119473</t>
  </si>
  <si>
    <t>Poznámka k položce:
Plastové okno tříkřídlové otevíravé a sklápěcí 2060 x 1460 mm - U=1,1 W/m2K, celoobvodové kování umožňující ventilaci, vrchní kování ze slitin lehkých kovů, izolační trojsklo U=0,7 W/m2K
Povrchová úprava rámů v barvě hnědé RAL 8004
Vnitřní žaluzie hliníková
Výkresy IN-2-3857, IN-2-3858, IN-2-3859, IN-2-3856, IN-Y-1109, IN-Y-1110, IN-X-0805</t>
  </si>
  <si>
    <t>188</t>
  </si>
  <si>
    <t>611400R11</t>
  </si>
  <si>
    <t>Plastové okno jednokřídlové otevíravé a sklápěcí 580 x 850 mm</t>
  </si>
  <si>
    <t>167718292</t>
  </si>
  <si>
    <t>Poznámka k položce:
Plastové okno jednokřídlové otevíravé a sklápěcí 580 x 850 mm - U=1,1 W/m2K, celoobvodové kování umožňující ventilaci, vrchní kování ze slitin lehkých kovů, izolační trojsklo U=0,7 W/m2K
Povrchová úprava rámů v barvě hnědé RAL 8004
Vnitřní žaluzie hliníková
Výkresy IN-2-3857, IN-2-3858, IN-2-3859, IN-2-3856, IN-Y-1109, IN-Y-1110, IN-X-0805</t>
  </si>
  <si>
    <t>189</t>
  </si>
  <si>
    <t>611400R12</t>
  </si>
  <si>
    <t>Plastové okno jednokřídlové otevíravé a sklápěcí 580 x 1100 mm</t>
  </si>
  <si>
    <t>-684917487</t>
  </si>
  <si>
    <t>Poznámka k položce:
Plastové okno jednokřídlové otevíravé a sklápěcí 580 x 1100 mm - U=1,1 W/m2K, celoobvodové kování umožňující ventilaci, vrchní kování ze slitin lehkých kovů, izolační trojsklo U=0,7 W/m2K
Povrchová úprava rámů v barvě hnědé RAL 8004
Vnitřní žaluzie hliníková
Výkresy IN-2-3857, IN-2-3858, IN-2-3859, IN-2-3856, IN-Y-1109, IN-Y-1110, IN-X-0805</t>
  </si>
  <si>
    <t>190</t>
  </si>
  <si>
    <t>611400R13</t>
  </si>
  <si>
    <t>Plastové okno tříkřídlové otevíravé a sklápěcí 1760 x 1350 mm</t>
  </si>
  <si>
    <t>1536907401</t>
  </si>
  <si>
    <t>Poznámka k položce:
Plastové okno tříkřídlové otevíravé a sklápěcí 1760 x 1350 mm - U=1,1 W/m2K, celoobvodové kování umožňující ventilaci, vrchní kování ze slitin lehkých kovů, izolační trojsklo U=0,7 W/m2K
Povrchová úprava rámů v barvě hnědé RAL 8004
Vnitřní žaluzie hliníková
Výkresy IN-2-3857, IN-2-3858, IN-2-3859, IN-2-3856, IN-Y-1109, IN-Y-1110, IN-X-0805</t>
  </si>
  <si>
    <t>191</t>
  </si>
  <si>
    <t>611400R14</t>
  </si>
  <si>
    <t>Plastové okno tříkřídlové otevíravé a sklápěcí 1760 x 1100 mm</t>
  </si>
  <si>
    <t>2130470512</t>
  </si>
  <si>
    <t>Poznámka k položce:
Plastové okno tříkřídlové otevíravé a sklápěcí 1760 x 1100 mm - U=1,1 W/m2K, celoobvodové kování umožňující ventilaci, vrchní kování ze slitin lehkých kovů, izolační trojsklo U=0,7 W/m2K
Povrchová úprava rámů v barvě hnědé RAL 8004
Vnitřní žaluzie hliníková
Výkresy IN-2-3857, IN-2-3858, IN-2-3859, IN-2-3856, IN-Y-1109, IN-Y-1110, IN-X-0805</t>
  </si>
  <si>
    <t>192</t>
  </si>
  <si>
    <t>611400R15</t>
  </si>
  <si>
    <t>Plastové oknodvoukřídlové otevíravé a sklápěcí 1640 x 1350 mm</t>
  </si>
  <si>
    <t>919333464</t>
  </si>
  <si>
    <t>Poznámka k položce:
Plastové okno dvoukřídlové otevíravé a sklápěcí 1640 x 1350 mm - U=1,1 W/m2K, celoobvodové kování umožňující ventilaci, vrchní kování ze slitin lehkých kovů, izolační trojsklo U=0,7 W/m2K
Povrchová úprava rámů v barvě hnědé RAL 8004
Vnitřní žaluzie hliníková
Výkresy IN-2-3857, IN-2-3858, IN-2-3859, IN-2-3856, IN-Y-1109, IN-Y-1110, IN-X-0805</t>
  </si>
  <si>
    <t>193</t>
  </si>
  <si>
    <t>611400R16</t>
  </si>
  <si>
    <t>Plastové okno jednokřídlové otevíravé a sklápěcí 340 x 850 mm</t>
  </si>
  <si>
    <t>1095744241</t>
  </si>
  <si>
    <t>Poznámka k položce:
Plastové okno jednokřídlové otevíravé a sklápěcí 340 x 850 mm - U=1,1 W/m2K, celoobvodové kování umožňující ventilaci, vrchní kování ze slitin lehkých kovů, izolační trojsklo U=0,7 W/m2K
Povrchová úprava rámů v barvě hnědé RAL 8004
Vnitřní žaluzie hliníková
Výkresy IN-2-3857, IN-2-3858, IN-2-3859, IN-2-3856, IN-Y-1109, IN-Y-1110, IN-X-0805</t>
  </si>
  <si>
    <t>211</t>
  </si>
  <si>
    <t>766660001</t>
  </si>
  <si>
    <t>Montáž dveřních křídel dřevěných nebo plastových otevíravých do ocelové zárubně povrchově upravených jednokřídlových, šířky do 800 mm</t>
  </si>
  <si>
    <t>-2031348899</t>
  </si>
  <si>
    <t>212</t>
  </si>
  <si>
    <t>611601880</t>
  </si>
  <si>
    <t>dveře dřevěné vnitřní hladké plné 1křídlové standardní provedení 80x197cm</t>
  </si>
  <si>
    <t>838809239</t>
  </si>
  <si>
    <t>208</t>
  </si>
  <si>
    <t>766660441</t>
  </si>
  <si>
    <t>Montáž dveřních křídel dřevěných nebo plastových vchodových dveří včetně rámu do zdiva jednokřídlových s díly a nadsvětlíkem</t>
  </si>
  <si>
    <t>1788884629</t>
  </si>
  <si>
    <t>209</t>
  </si>
  <si>
    <t>611731R18</t>
  </si>
  <si>
    <t xml:space="preserve">Plastové prosklené vchodové dveře 1500 x 2360 mm </t>
  </si>
  <si>
    <t>1353449039</t>
  </si>
  <si>
    <t>Poznámka k položce:
Plastové prosklené vchodové dveře 1500 x 2360 mm - U=1,3 W/m2K, dveře jednokřídlové levé 900 x 2000 mm
Pevně zasklený nadsvětlík a boční díl
Izolační dvojsklo U=1,0 W/m2K
Klika a štítky ze slitin lehkých kovů, samozavírač, zámek vložkový bezpečnostní + zámková vložka.
Výkresy IN-2-3857, IN-3-5249</t>
  </si>
  <si>
    <t>210</t>
  </si>
  <si>
    <t>611731R19</t>
  </si>
  <si>
    <t>Plastové prosklené vchodové dveře 1300 x 2360 mm</t>
  </si>
  <si>
    <t>-317239157</t>
  </si>
  <si>
    <t>Poznámka k položce:
Plastové prosklené vchodové dveře 1300 x 2360 mm - U=1,3 W/m2K, dveře jednokřídlové levé 900 x 2000 mm
Pevně zasklený nadsvětlík a boční díl
Izolační dvojsklo U=1,0 W/m2K
Klika a štítky ze slitin lehkých kovů, samozavírač, zámek vložkový bezpečnostní + zámková vložka.
Výkresy IN-2-3857, IN-3-5249</t>
  </si>
  <si>
    <t>66</t>
  </si>
  <si>
    <t>766660722</t>
  </si>
  <si>
    <t>Montáž dveřních křídel dřevěných nebo plastových ostatní práce dveřního kování zámku</t>
  </si>
  <si>
    <t>1361983765</t>
  </si>
  <si>
    <t>Poznámka k položce:
Výkresy IN-Z-0793, IN-Z-0794, IN-2-3738, IN-1-3073, IN-Z-0795, IN-Z-0796, IN-2-3739 a IN-1-3074</t>
  </si>
  <si>
    <t>67</t>
  </si>
  <si>
    <t>549260430</t>
  </si>
  <si>
    <t>zámek stavební zadlabací vložkový 24026 s převodem L HB</t>
  </si>
  <si>
    <t>86677104</t>
  </si>
  <si>
    <t>214</t>
  </si>
  <si>
    <t>766231113</t>
  </si>
  <si>
    <t>Montáž sklápěcich schodů na půdu s vyřezáním otvoru a kompletizací</t>
  </si>
  <si>
    <t>1948518526</t>
  </si>
  <si>
    <t>213</t>
  </si>
  <si>
    <t>612331720</t>
  </si>
  <si>
    <t>schody stahovací kovové a plechovým víkem s vnitřní protipožární,protihlukovou a zateplovací vložkozu - 70(1100)x50(100) cm</t>
  </si>
  <si>
    <t>2003585886</t>
  </si>
  <si>
    <t>196</t>
  </si>
  <si>
    <t>766671022</t>
  </si>
  <si>
    <t>Montáž střešních oken dřevěných nebo plastových kyvných, výklopných/kyvných s okenním rámem a lemováním, s plisovaným límcem, s napojením na krytinu do krytiny tvarované, rozměru 66 x 118 cm</t>
  </si>
  <si>
    <t>193883422</t>
  </si>
  <si>
    <t>197</t>
  </si>
  <si>
    <t>611240R18</t>
  </si>
  <si>
    <t>Střešní výlez dřevěný křídlo otevíravé 660 x 1180 mm</t>
  </si>
  <si>
    <t>-1915785910</t>
  </si>
  <si>
    <t>Poznámka k položce:
Střešní výlez dřevěný křídlo otevíravé 660 x 1180 mm - U=1,3 W/m2K, lemování hliníkové pro plechovou profilovanou krytinu, izolační dvojsklo U=1,0 W/m2K
Povrchová úprava venkovních prvků v barvě červené RAL 3011
Výkresy IN-2-3856, IN-Y-1109, IN-Y-1110, IN-X-0805</t>
  </si>
  <si>
    <t>99</t>
  </si>
  <si>
    <t>766673811</t>
  </si>
  <si>
    <t>Demontáž střešních oken na krytině vlnité a prejzové, sklonu přes 30 do 45 st.</t>
  </si>
  <si>
    <t>143160028</t>
  </si>
  <si>
    <t>97</t>
  </si>
  <si>
    <t>766691912</t>
  </si>
  <si>
    <t>Ostatní práce vyvěšení nebo zavěšení křídel s případným uložením a opětovným zavěšením po provedení stavebních změn dřevěných okenních, plochy přes 1,5 m2</t>
  </si>
  <si>
    <t>1490006677</t>
  </si>
  <si>
    <t>98</t>
  </si>
  <si>
    <t>766691915</t>
  </si>
  <si>
    <t>Ostatní práce vyvěšení nebo zavěšení křídel s případným uložením a opětovným zavěšením po provedení stavebních změn dřevěných dveřních, plochy přes 2 m2</t>
  </si>
  <si>
    <t>-543351467</t>
  </si>
  <si>
    <t>198</t>
  </si>
  <si>
    <t>766694111</t>
  </si>
  <si>
    <t>Montáž ostatních truhlářských konstrukcí parapetních desek dřevěných nebo plastových šířky do 300 mm, délky do 1000 mm</t>
  </si>
  <si>
    <t>1862541121</t>
  </si>
  <si>
    <t>Poznámka k položce:
Povrchová úprava parapetů v barvě bílé
Výkresy IN-2-3857, IN-2-3858, IN-2-3859, IN-2-3856, IN-Y-1109, IN-Y-1110, IN-X-0805</t>
  </si>
  <si>
    <t>199</t>
  </si>
  <si>
    <t>607941030</t>
  </si>
  <si>
    <t>deska parapetní dřevotřísková vnitřní 0,3 x 1 m</t>
  </si>
  <si>
    <t>1623137293</t>
  </si>
  <si>
    <t>200</t>
  </si>
  <si>
    <t>766694112</t>
  </si>
  <si>
    <t>Montáž ostatních truhlářských konstrukcí parapetních desek dřevěných nebo plastových šířky do 300 mm, délky přes 1000 do 1600 mm</t>
  </si>
  <si>
    <t>-2132186688</t>
  </si>
  <si>
    <t>201</t>
  </si>
  <si>
    <t>-1415812081</t>
  </si>
  <si>
    <t>202</t>
  </si>
  <si>
    <t>766694113</t>
  </si>
  <si>
    <t>Montáž ostatních truhlářských konstrukcí parapetních desek dřevěných nebo plastových šířky do 300 mm, délky přes 1600 do 2600 mm</t>
  </si>
  <si>
    <t>-472765311</t>
  </si>
  <si>
    <t>203</t>
  </si>
  <si>
    <t>-1619227312</t>
  </si>
  <si>
    <t>204</t>
  </si>
  <si>
    <t>998766102</t>
  </si>
  <si>
    <t>Přesun hmot pro konstrukce truhlářské stanovený z hmotnosti přesunovaného materiálu vodorovná dopravní vzdálenost do 50 m v objektech výšky přes 6 do 12 m</t>
  </si>
  <si>
    <t>-2030160644</t>
  </si>
  <si>
    <t>205</t>
  </si>
  <si>
    <t>998766181</t>
  </si>
  <si>
    <t>Přesun hmot pro konstrukce truhlářské stanovený z hmotnosti přesunovaného materiálu Příplatek k ceně za přesun prováděný bez použití mechanizace pro jakoukoliv výšku objektu</t>
  </si>
  <si>
    <t>-1417623604</t>
  </si>
  <si>
    <t>767</t>
  </si>
  <si>
    <t>Konstrukce zámečnické</t>
  </si>
  <si>
    <t>165</t>
  </si>
  <si>
    <t>767851104</t>
  </si>
  <si>
    <t>Montáž komínových lávek kompletní celé lávky</t>
  </si>
  <si>
    <t>126553157</t>
  </si>
  <si>
    <t>166</t>
  </si>
  <si>
    <t>767851R01</t>
  </si>
  <si>
    <t>Střešní komínová lávka z profilovaného děrovaného plechu do tenkostěnných profilů L v barvě červené RAL 3011</t>
  </si>
  <si>
    <t>1986078367</t>
  </si>
  <si>
    <t>120</t>
  </si>
  <si>
    <t>767851803</t>
  </si>
  <si>
    <t>Demontáž komínových lávek kompletní celé lávky</t>
  </si>
  <si>
    <t>-2104706569</t>
  </si>
  <si>
    <t>167</t>
  </si>
  <si>
    <t>767851R02</t>
  </si>
  <si>
    <t>Montáž střešních schodů 200 x 200 mm z profilovaného děrovaného plechu do tenkostěnných profilů v barvě červené Ral 3011</t>
  </si>
  <si>
    <t>-1927193169</t>
  </si>
  <si>
    <t>168</t>
  </si>
  <si>
    <t>767851R03</t>
  </si>
  <si>
    <t>Střešní schody 200 x 200 mm z profilovaného děrovaného plechu do tenkostěnných profilů v barvě červené Ral 3011</t>
  </si>
  <si>
    <t>-1232923346</t>
  </si>
  <si>
    <t>231</t>
  </si>
  <si>
    <t>767995111</t>
  </si>
  <si>
    <t>Montáž ostatních atypických zámečnických konstrukcí hmotnosti do 5 kg</t>
  </si>
  <si>
    <t>kg</t>
  </si>
  <si>
    <t>-1191395853</t>
  </si>
  <si>
    <t>Poznámka k položce:
Zpětná montáž drobných zámečnických prvků na střeše a fasádě objektu - antény, rozhlasové tlampače, poštovní schránky, automat na jízdenky, informační tabule, osvětlovací tělesa apod.
Výkresy IN-2-3857, IN-2-3858, IN-2-3859, IN-2-3856, IN-Y-1109, IN-Y-1110</t>
  </si>
  <si>
    <t>121</t>
  </si>
  <si>
    <t>767996804</t>
  </si>
  <si>
    <t>Demontáž ostatních zámečnických konstrukcí o hmotnosti jednotlivých dílů rozebráním přes 250 do 500 kg</t>
  </si>
  <si>
    <t>-2104534909</t>
  </si>
  <si>
    <t>Poznámka k položce:
Demontáž drobných zámečnických prvků na střeše a fasádě objektu - antény, rozhlasové tlampače, poštovní schránky, automat na jízdenky, informační tabule, osvětlovací tělesa apod.
Výkresy IN-2-3852, IN-2-3853, IN-2-3854, IN-2-3855, IN-Y-1107, IN-Y-1108</t>
  </si>
  <si>
    <t>236</t>
  </si>
  <si>
    <t>767996R22</t>
  </si>
  <si>
    <t xml:space="preserve">Montáž a dodávka nerezové vchodové závěsné stříšky 1800 x 1000 mm </t>
  </si>
  <si>
    <t>-277451141</t>
  </si>
  <si>
    <t>Poznámka k položce:
Nerezová vchodová stříška závěsná 1,8x1,0m s 3táhly, sklo bezpečnostní VSG/ESG 10mm čiré
Rozměr skla 1800x1000mm
Rozměr-A  1600mm
Materiál: nerez 1,4301
Tvzené bezpečnostní sklo ESG, tlouštka 10mm, po obvodě leštěné, jiný odstín skla a síla skla na objednání
Přístřešek kotven k fasádě 9 kotvícími body
Tři sady stavitelných táhel
Výkresy IN-Y-1109, IN-Y-1110, IN-4-1678</t>
  </si>
  <si>
    <t>234</t>
  </si>
  <si>
    <t>998767102</t>
  </si>
  <si>
    <t>Přesun hmot pro zámečnické konstrukce stanovený z hmotnosti přesunovaného materiálu vodorovná dopravní vzdálenost do 50 m v objektech výšky přes 6 do 12 m</t>
  </si>
  <si>
    <t>175797179</t>
  </si>
  <si>
    <t>235</t>
  </si>
  <si>
    <t>998767181</t>
  </si>
  <si>
    <t>Přesun hmot pro zámečnické konstrukce stanovený z hmotnosti přesunovaného materiálu Příplatek k cenám za přesun prováděný bez použití mechanizace pro jakoukoliv výšku objektu</t>
  </si>
  <si>
    <t>-285762935</t>
  </si>
  <si>
    <t>783</t>
  </si>
  <si>
    <t>Dokončovací práce - nátěry</t>
  </si>
  <si>
    <t>148</t>
  </si>
  <si>
    <t>783213021</t>
  </si>
  <si>
    <t>Napouštěcí nátěr tesařských prvků proti dřevokazným houbám, hmyzu a plísním nezabudovaných do konstrukce dvojnásobný syntetický</t>
  </si>
  <si>
    <t>1229100497</t>
  </si>
  <si>
    <t>Poznámka k položce:
Montáž nového laťování střechy - latě 40 x 60 mm á 350 mm.
délka celkem = 2220,00 m
0,04 +0,04 + 0,06 + 0,06 = 0,20 x 2220,00 = 444,00 m2
Výkresy IN-2-3856, IN-Y-1109, IN-Y-1110  
Projektant uvažuje s výměnou cca 50% stávajících dřevěných prvků krovu vaznicové soustavy.
Toto je odhad. Po odkrytí konstrukcí a provedení průzkumů bude přesný rozsah upřesněn v rámci autorského dozoru.
délka celkem = 260,00 m
0,22 + 0,22 + 0,20 + 0,20 = 218,40 m2
Celková plocha = 444,00 + 218,40 = 662,40 m2
Výkresy IN-2-3852, IN-2-3853, IN-2-3854, IN-2-3855, IN-Y-1107, IN-Y-1108, IN-2-3857, IN-2-3858, IN-2-3859, IN-2-3856, IN-4-1677, IN-Y-1109, IN-Y-1110</t>
  </si>
  <si>
    <t>174</t>
  </si>
  <si>
    <t>783401311</t>
  </si>
  <si>
    <t>Příprava podkladu klempířských konstrukcí před provedením nátěru odmaštěním odmašťovačem vodou ředitelným</t>
  </si>
  <si>
    <t>1771774267</t>
  </si>
  <si>
    <t>Poznámka k položce:
Hřeben 0,25 x 29,00 = 7,25 m2
Úžlabí 0,5 x 14,00 = 7,00 m2
Lemování zdí 0,33 x 6,00 = 2,00 m2
Okapový plech 0,20 x 42,00 = 8,40 m2
Lemování prostupů = 10,00 m2
celkem = 35,00 m2
Množství dle výkresu střechy a výpisu klempířských prvků - IN-2-3856, IN-X-0806</t>
  </si>
  <si>
    <t>175</t>
  </si>
  <si>
    <t>783444201</t>
  </si>
  <si>
    <t>Základní antikorozní nátěr klempířských konstrukcí jednonásobný syntetický polyuretanový</t>
  </si>
  <si>
    <t>1412713164</t>
  </si>
  <si>
    <t>176</t>
  </si>
  <si>
    <t>783447101</t>
  </si>
  <si>
    <t>Krycí nátěr (email) klempířských konstrukcí jednonásobný syntetický polyuretanový</t>
  </si>
  <si>
    <t>748431715</t>
  </si>
  <si>
    <t>177</t>
  </si>
  <si>
    <t>783491013</t>
  </si>
  <si>
    <t>Příplatek k ceně nátěru klempířských konstrukcí dvojnásobného, za provedení ve sklonu střechy přes 30 do 60 st.</t>
  </si>
  <si>
    <t>-1267994414</t>
  </si>
  <si>
    <t>784</t>
  </si>
  <si>
    <t>Dokončovací práce - malby a tapety</t>
  </si>
  <si>
    <t>74</t>
  </si>
  <si>
    <t>784171101</t>
  </si>
  <si>
    <t>Zakrytí nemalovaných ploch (materiál ve specifikaci) včetně pozdějšího odkrytí podlah</t>
  </si>
  <si>
    <t>1060778030</t>
  </si>
  <si>
    <t>Poznámka k položce:
Zakrytí podlah pod okny a dveřmi a v nejbližším okolí.
Výkresy IN-2-3857, IN-2-3858, IN-2-3859, IN-Y-1109, IN-Y-1110</t>
  </si>
  <si>
    <t>75</t>
  </si>
  <si>
    <t>581248440</t>
  </si>
  <si>
    <t>fólie pro malířské potřeby zakrývací,  25µ,  4 x 5 m</t>
  </si>
  <si>
    <t>-1217547762</t>
  </si>
  <si>
    <t>VV</t>
  </si>
  <si>
    <t>300*1,05 "Přepočtené koeficientem množství</t>
  </si>
  <si>
    <t>76</t>
  </si>
  <si>
    <t>784221101</t>
  </si>
  <si>
    <t>Malby z malířských směsí otěruvzdorných za sucha dvojnásobné, bílé za sucha otěruvzdorné dobře v místnostech výšky do 3,80 m</t>
  </si>
  <si>
    <t>-1527655030</t>
  </si>
  <si>
    <t>Poznámka k položce:
Malba vnitřních špalet.
Špalety oken  - 1,46 + 1,46 + 1,46 + 1,46 = 5,84 x 11 ks = 64,30 m
                       - 1,17 + 1,17 + 1,46 +1,46 = 5,26 x 3 ks = 15,80 m
                       - 0,58 + 0,58 + 1,15 + 1,15 = 3,46 x 2 ks = 7,00 m
                       - 2,06 + 2,06 + 1,46 + 1,46 = 7,04 x 4 ks = 28,20 m
                       - 0,58 + 0,58 + 1,10 + 1,10 = 3,36 x 4 ks = 13,50 m
                       - 0,58 + 0,58 + 0,85 + 0,85 = 2,90 m
                       - 1,76 + 1,76 + 1,35 + 1,35 = 6,22 x 3 ks = 18,70 m
                       - 1,76  + 1,76 + 1,10 + 1,10 = 5,72 x 3 ks = 17,20 m
                       - 1,64 + 1,64 + 1,35 + 1,35 = 5,50 m
                       - 0,34 + 0,34 + 0,85 + 0,85 = 2,40 m
                       - 1,30 + 1,30 + 2,30 + 2,30 = 7,20 m
Celkem = 183,00 m
Špalety dveří  - 1,50 + 2,36 + 2,36 = 6,22 x 2 ks = 12,50 m
                       - 1,30 + 2,36 + 2,36 = 6,00 m
Celkem = 19,00 m
součet 183,00 + 19,00 = 202,00 m
Celková plocha = 202,00 x 0,25 = 51,00 m2 
Výkresy IN-2-3857, IN-2-3858, IN-2-3859, IN-Y-1109, IN-Y-1110</t>
  </si>
  <si>
    <t>Práce a dodávky M</t>
  </si>
  <si>
    <t>21-M</t>
  </si>
  <si>
    <t>Elektromontáže</t>
  </si>
  <si>
    <t>179</t>
  </si>
  <si>
    <t>210020813</t>
  </si>
  <si>
    <t>Montáž a zhotovení ohnivzdorných konstrukcí pro elektrozařízení přepážek (ucpávek) ucpávek ve stropním průchodu kabelů</t>
  </si>
  <si>
    <t>64</t>
  </si>
  <si>
    <t>447362884</t>
  </si>
  <si>
    <t>180</t>
  </si>
  <si>
    <t>210020R05</t>
  </si>
  <si>
    <t>Protipožární trubní ucpávky předizolované kovové potrubí prostup stěnou tloušťky 100 mm požární odolnost EI 90-120 D 106</t>
  </si>
  <si>
    <t>221320658</t>
  </si>
  <si>
    <t>D.1.4.e - Zařízení silnoproudé elektrotechniky a uzemnění</t>
  </si>
  <si>
    <t>Soupis:</t>
  </si>
  <si>
    <t>D.1.4.e-1 - Elektroinstalace</t>
  </si>
  <si>
    <t>M -  M</t>
  </si>
  <si>
    <t xml:space="preserve">    21-M -  Elektromontáže</t>
  </si>
  <si>
    <t xml:space="preserve">    7-EL -  OSTATNÍ PŘIRÁŽKY</t>
  </si>
  <si>
    <t xml:space="preserve"> M</t>
  </si>
  <si>
    <t xml:space="preserve"> Elektromontáže</t>
  </si>
  <si>
    <t>210010068-D</t>
  </si>
  <si>
    <t>Demontáž trubek pancéřových kovových závitových D 42 mm uložených pevně</t>
  </si>
  <si>
    <t>-1598383663</t>
  </si>
  <si>
    <t>210010351-D</t>
  </si>
  <si>
    <t>Demontáž rozvodek nástěnných plastových čtyřhranných ACIDUR vodič D do 4 mm2</t>
  </si>
  <si>
    <t>-1410860845</t>
  </si>
  <si>
    <t>210100096-D</t>
  </si>
  <si>
    <t>Demontáž - Ukončení vodičů na svorkovnici s otevřením a uzavřením krytu včetně zapojení průřezu žíly do 2,5mm2</t>
  </si>
  <si>
    <t>-1754378291</t>
  </si>
  <si>
    <t>210110041-D</t>
  </si>
  <si>
    <t>Demontáž zapuštěný vypínač nn jednopólový šroubové připojení</t>
  </si>
  <si>
    <t>74175967</t>
  </si>
  <si>
    <t>5</t>
  </si>
  <si>
    <t>210110043-D</t>
  </si>
  <si>
    <t>Demontáž zapuštěný přepínač nn 5-sériový šroubové připojení</t>
  </si>
  <si>
    <t>1132447797</t>
  </si>
  <si>
    <t>210110045-D</t>
  </si>
  <si>
    <t>Demontáž zapuštěný přepínač nn 6-střídavý šroubové připojení</t>
  </si>
  <si>
    <t>-892802972</t>
  </si>
  <si>
    <t>7</t>
  </si>
  <si>
    <t>210200030-D</t>
  </si>
  <si>
    <t>Demontáž svítidel žárovkových bytových nástěnných 1 zdroj se sklem</t>
  </si>
  <si>
    <t>-737549315</t>
  </si>
  <si>
    <t>210201025-D</t>
  </si>
  <si>
    <t>Demontáž svítidel zářivkových bytových stropních přisazených 2 zdroje s krytem</t>
  </si>
  <si>
    <t>1418356308</t>
  </si>
  <si>
    <t>210202010-D</t>
  </si>
  <si>
    <t>Demontáž svítidel výbojkových průmyslových stropních závěsných raménkových</t>
  </si>
  <si>
    <t>304720611</t>
  </si>
  <si>
    <t>210203007-D</t>
  </si>
  <si>
    <t>Demontáž svítidel žárovkových bytových závěsných na háku nebo trubce 1 zdroj</t>
  </si>
  <si>
    <t>-619399180</t>
  </si>
  <si>
    <t>65</t>
  </si>
  <si>
    <t>210292205</t>
  </si>
  <si>
    <t>Montáž světelné tabule výšky do 4 m</t>
  </si>
  <si>
    <t>-502031315</t>
  </si>
  <si>
    <t>210292206</t>
  </si>
  <si>
    <t>montáž světelné tabule "ŠTĚTÍ" výška nad 4 m</t>
  </si>
  <si>
    <t>-509075673</t>
  </si>
  <si>
    <t>210800105-D</t>
  </si>
  <si>
    <t>Demontáž měděných kabelů v bytě 3.N.P.CYKYLo 3x1,5 mm2 uložených pod omítku ve stěně</t>
  </si>
  <si>
    <t>2039360694</t>
  </si>
  <si>
    <t>210810045-D</t>
  </si>
  <si>
    <t>Demontáž měděných kabelů CYKY, CYKYLo 750 V 3x1,5 mm2 uložených pevně na fasádě</t>
  </si>
  <si>
    <t>1864481916</t>
  </si>
  <si>
    <t>210810110-D</t>
  </si>
  <si>
    <t>Demontáž měděných kabelů CYKY, NYM, NYY, YSLY 1 kV 3x35+25mm2 uložených pevně(příbod do objektu)</t>
  </si>
  <si>
    <t>547725519</t>
  </si>
  <si>
    <t>220370533-D</t>
  </si>
  <si>
    <t>Demontáž reproduktoru bez připojeného regulátoru hlasitosti směrového nebo tlakového do 12 W</t>
  </si>
  <si>
    <t>1296300746</t>
  </si>
  <si>
    <t>210800664</t>
  </si>
  <si>
    <t>Montáž měděných vodičů drátovacích CYA 2,5 mm2 v rozvodnicích a rozváděčích</t>
  </si>
  <si>
    <t>-1691641108</t>
  </si>
  <si>
    <t>17</t>
  </si>
  <si>
    <t>210010521</t>
  </si>
  <si>
    <t>Otevření nebo uzavření krabice víčkem na závit</t>
  </si>
  <si>
    <t>537485272</t>
  </si>
  <si>
    <t>18</t>
  </si>
  <si>
    <t>210010523</t>
  </si>
  <si>
    <t>Otevření rozvaděče R19 4 šrouby</t>
  </si>
  <si>
    <t>2005168608</t>
  </si>
  <si>
    <t>2100105231</t>
  </si>
  <si>
    <t>Uzavření rozvaděče R19 4 šrouby</t>
  </si>
  <si>
    <t>-1569628695</t>
  </si>
  <si>
    <t>210120401</t>
  </si>
  <si>
    <t>Montáž jističů jednopólových nn do 25 A bez krytu</t>
  </si>
  <si>
    <t>1318303939</t>
  </si>
  <si>
    <t>358221091</t>
  </si>
  <si>
    <t xml:space="preserve">Jistič -10B-1 In 10 A, Ue AC 230 V / DC 72 V, charakteristika B, 1pól, Icn 10 kA_x000D__x000D_
</t>
  </si>
  <si>
    <t>-1628740109</t>
  </si>
  <si>
    <t>210130101</t>
  </si>
  <si>
    <t>Montáž stykačů střídavých vestavných jednopólových do 16 A</t>
  </si>
  <si>
    <t>-295311919</t>
  </si>
  <si>
    <t>23</t>
  </si>
  <si>
    <t>358211010</t>
  </si>
  <si>
    <t xml:space="preserve">Instalační stykač_x000D__x000D_
, Ith 20 A, Uc AC 230 V, 1x zapínací kontakt_x000D__x000D_
</t>
  </si>
  <si>
    <t>-1840808469</t>
  </si>
  <si>
    <t>24</t>
  </si>
  <si>
    <t>341421550</t>
  </si>
  <si>
    <t>vodič silový s Cu jádrem CYA H07 V-K 2,50 mm2</t>
  </si>
  <si>
    <t>-315440879</t>
  </si>
  <si>
    <t>25</t>
  </si>
  <si>
    <t>210810007</t>
  </si>
  <si>
    <t>Montáž měděných kabelů CYKY, CYKYD, CYKYDY, NYM, NYY, YSLY 750 V 3x4 mm2 uložených volně</t>
  </si>
  <si>
    <t>1618477630</t>
  </si>
  <si>
    <t>26</t>
  </si>
  <si>
    <t>341110420</t>
  </si>
  <si>
    <t>kabel silový s Cu jádrem CYKY 3x4 mm2</t>
  </si>
  <si>
    <t>194446850</t>
  </si>
  <si>
    <t>27</t>
  </si>
  <si>
    <t>210010016</t>
  </si>
  <si>
    <t>Montáž trubek plastových ohebných D 23 mm uložených volně</t>
  </si>
  <si>
    <t>1228151985</t>
  </si>
  <si>
    <t>28</t>
  </si>
  <si>
    <t>345710640</t>
  </si>
  <si>
    <t>trubka elektroinstalační ohebná  z PVC (ČSN) 2329</t>
  </si>
  <si>
    <t>-987431372</t>
  </si>
  <si>
    <t>210010025</t>
  </si>
  <si>
    <t>Montáž trubek plastových ohebných D 16 mm uložených pevně</t>
  </si>
  <si>
    <t>1252828127</t>
  </si>
  <si>
    <t>345711060</t>
  </si>
  <si>
    <t>trubka elektroinstalační pancéřová pevná z PH L3m 8016E</t>
  </si>
  <si>
    <t>526211598</t>
  </si>
  <si>
    <t>31</t>
  </si>
  <si>
    <t>210010351</t>
  </si>
  <si>
    <t>Montáž rozvodek nástěnných plastových čtyřhranných ACIDUR vodič D do 4 mm2</t>
  </si>
  <si>
    <t>176085590</t>
  </si>
  <si>
    <t>345715630</t>
  </si>
  <si>
    <t>krabice s průchodkami  a svorkovnicí z PH IP54</t>
  </si>
  <si>
    <t>-1051441185</t>
  </si>
  <si>
    <t>33</t>
  </si>
  <si>
    <t>210100096</t>
  </si>
  <si>
    <t>Ukončení vodičů na svorkovnici s otevřením a uzavřením krytu včetně zapojení průřezu žíly do 2,5mm2</t>
  </si>
  <si>
    <t>-1224946134</t>
  </si>
  <si>
    <t>210110041</t>
  </si>
  <si>
    <t>Montáž zapuštěný vypínač nn jednopólový šroubové připojení</t>
  </si>
  <si>
    <t>-1110063714</t>
  </si>
  <si>
    <t>35</t>
  </si>
  <si>
    <t>345355160</t>
  </si>
  <si>
    <t>spínač jednopólový 10A  ostatní barvy</t>
  </si>
  <si>
    <t>495441763</t>
  </si>
  <si>
    <t>210110043</t>
  </si>
  <si>
    <t>Montáž zapuštěný přepínač nn 5-sériový šroubové připojení</t>
  </si>
  <si>
    <t>1609592573</t>
  </si>
  <si>
    <t>345355760</t>
  </si>
  <si>
    <t>spínač řazení 5 10A  ostatní barvy</t>
  </si>
  <si>
    <t>-1499718769</t>
  </si>
  <si>
    <t>345355560</t>
  </si>
  <si>
    <t>spínač řazení 6 10A  ostatní barvy</t>
  </si>
  <si>
    <t>-327500228</t>
  </si>
  <si>
    <t>39</t>
  </si>
  <si>
    <t>210110045</t>
  </si>
  <si>
    <t>Montáž zapuštěný přepínač nn 6-střídavý šroubové připojení</t>
  </si>
  <si>
    <t>-2045771920</t>
  </si>
  <si>
    <t>40</t>
  </si>
  <si>
    <t>210200030</t>
  </si>
  <si>
    <t>Montáž svítidel žárovkových bytových nástěnných 1 zdroj se sklem</t>
  </si>
  <si>
    <t>-185464817</t>
  </si>
  <si>
    <t>41</t>
  </si>
  <si>
    <t>210201025</t>
  </si>
  <si>
    <t>Montáž svítidel zářivkových bytových stropních přisazených 2 zdroje s krytem</t>
  </si>
  <si>
    <t>-62546529</t>
  </si>
  <si>
    <t>43</t>
  </si>
  <si>
    <t>347510140</t>
  </si>
  <si>
    <t>zářivka lineární 35W G13 denní bílá</t>
  </si>
  <si>
    <t>256</t>
  </si>
  <si>
    <t>864248454</t>
  </si>
  <si>
    <t>348trevos</t>
  </si>
  <si>
    <t xml:space="preserve">zářivkové svítidlo interiérové přisazené s el. předřadníkem, difuzor z čirého akrylátu (křišťál)_x000D__x000D_
</t>
  </si>
  <si>
    <t>-1587326131</t>
  </si>
  <si>
    <t>45</t>
  </si>
  <si>
    <t>210202010</t>
  </si>
  <si>
    <t>Montáž svítidel výbojkových průmyslových stropních závěsných raménkových</t>
  </si>
  <si>
    <t>1796168241</t>
  </si>
  <si>
    <t>49</t>
  </si>
  <si>
    <t>210203003</t>
  </si>
  <si>
    <t>Montáž svítidel žárovkových bytových stropních přisazených 1 zdroj se sklem</t>
  </si>
  <si>
    <t>205738116</t>
  </si>
  <si>
    <t>50</t>
  </si>
  <si>
    <t>348212750</t>
  </si>
  <si>
    <t>svítidlo bytové LED 1200lm</t>
  </si>
  <si>
    <t>-2133308986</t>
  </si>
  <si>
    <t>210203007</t>
  </si>
  <si>
    <t>Montáž svítidel žárovkových bytových závěsných na háku nebo trubce 1 zdroj(lustry)</t>
  </si>
  <si>
    <t>893723096</t>
  </si>
  <si>
    <t>52</t>
  </si>
  <si>
    <t>210800002</t>
  </si>
  <si>
    <t>Montáž měděných vodičů CYY 2,5 mm2 pod omítku ve stěně</t>
  </si>
  <si>
    <t>684300354</t>
  </si>
  <si>
    <t>53</t>
  </si>
  <si>
    <t>210810005</t>
  </si>
  <si>
    <t>Montáž měděných kabelů CYKY, CYKYD, CYKYDY, NYM, NYY, YSLY 750 V 3x1,5 mm2 uložených volně</t>
  </si>
  <si>
    <t>-12425553</t>
  </si>
  <si>
    <t>54</t>
  </si>
  <si>
    <t>341110300</t>
  </si>
  <si>
    <t>kabel silový s Cu jádrem CYKY 3x1,5 mm2</t>
  </si>
  <si>
    <t>-1589869170</t>
  </si>
  <si>
    <t>55</t>
  </si>
  <si>
    <t>210810045</t>
  </si>
  <si>
    <t>Montáž měděných kabelů CYKY, CYKYD, CYKYDY, NYM, NYY, YSLY 750 V 3x1,5 mm2 uložených pevně</t>
  </si>
  <si>
    <t>919615328</t>
  </si>
  <si>
    <t>56</t>
  </si>
  <si>
    <t>210810110</t>
  </si>
  <si>
    <t>Montáž měděných kabelů CYKY, NYM, NYY, YSLY 1 kV 3x35+25mm2 uložených pevně</t>
  </si>
  <si>
    <t>155497926</t>
  </si>
  <si>
    <t>57</t>
  </si>
  <si>
    <t>220370533</t>
  </si>
  <si>
    <t>Montáž reproduktoru bez připojeného regulátoru hlasitosti směrového nebo tlakového do 12 W</t>
  </si>
  <si>
    <t>1764863529</t>
  </si>
  <si>
    <t>58</t>
  </si>
  <si>
    <t>Ostatní</t>
  </si>
  <si>
    <t xml:space="preserve">další drobný výše nespecifikovaný materiál </t>
  </si>
  <si>
    <t>1772023359</t>
  </si>
  <si>
    <t>7-EL</t>
  </si>
  <si>
    <t xml:space="preserve"> OSTATNÍ PŘIRÁŽKY</t>
  </si>
  <si>
    <t>59</t>
  </si>
  <si>
    <t>00001</t>
  </si>
  <si>
    <t xml:space="preserve">Podružný materiál </t>
  </si>
  <si>
    <t>512</t>
  </si>
  <si>
    <t>-820145636</t>
  </si>
  <si>
    <t>60</t>
  </si>
  <si>
    <t>00002</t>
  </si>
  <si>
    <t xml:space="preserve">Zednické výpomoci </t>
  </si>
  <si>
    <t>-1844443928</t>
  </si>
  <si>
    <t>61</t>
  </si>
  <si>
    <t>00003</t>
  </si>
  <si>
    <t>Výchozí revize</t>
  </si>
  <si>
    <t>-1568629224</t>
  </si>
  <si>
    <t>62</t>
  </si>
  <si>
    <t>00004</t>
  </si>
  <si>
    <t>Příprava ke komplexnímu vyzkoušení</t>
  </si>
  <si>
    <t>-1948761014</t>
  </si>
  <si>
    <t>00005</t>
  </si>
  <si>
    <t>ZKUŠEBNÍ PROVOZ</t>
  </si>
  <si>
    <t>886357730</t>
  </si>
  <si>
    <t>D.1.4.e-2 - Uzemnění a bleskosvod</t>
  </si>
  <si>
    <t>M -  Práce a dodávky M</t>
  </si>
  <si>
    <t xml:space="preserve"> Práce a dodávky M</t>
  </si>
  <si>
    <t>210220002-D</t>
  </si>
  <si>
    <t>Demontáž uzemňovacích vedení vodičů FeZn pomocí svorek na povrchu drátem nebo lanem do 10 mm</t>
  </si>
  <si>
    <t>-553386157</t>
  </si>
  <si>
    <t>210220101</t>
  </si>
  <si>
    <t>Montáž hromosvodného vedení , vodičů s podpěrami průměru do 10 mm</t>
  </si>
  <si>
    <t>78391939</t>
  </si>
  <si>
    <t>210220201</t>
  </si>
  <si>
    <t>Montáž tyčí jímacích délky do 3 m na střešní hřeben</t>
  </si>
  <si>
    <t>-978201216</t>
  </si>
  <si>
    <t>210220212</t>
  </si>
  <si>
    <t>Montáž tyčí jímacích délky do 3 m na konstrukci zděnou</t>
  </si>
  <si>
    <t>1672606487</t>
  </si>
  <si>
    <t>354410650</t>
  </si>
  <si>
    <t>tyč jímací s rovným koncem JR 1,5 1500 mm FeZn</t>
  </si>
  <si>
    <t>-1142326890</t>
  </si>
  <si>
    <t>354410050</t>
  </si>
  <si>
    <t>tyč jímací JV1,5 se závitem do dřeva 1500 mm FeZn</t>
  </si>
  <si>
    <t>535367777</t>
  </si>
  <si>
    <t>354418530</t>
  </si>
  <si>
    <t xml:space="preserve">držák jímače a ochranné trubky s vrutem </t>
  </si>
  <si>
    <t>-1905946025</t>
  </si>
  <si>
    <t>354411301</t>
  </si>
  <si>
    <t xml:space="preserve"> OCHRANNÁ STŘÍŠKA HORNÍ</t>
  </si>
  <si>
    <t>-923664034</t>
  </si>
  <si>
    <t>354411304</t>
  </si>
  <si>
    <t>OCHRANNÁ STŘÍŠKA DOLNÍ</t>
  </si>
  <si>
    <t>1754202002</t>
  </si>
  <si>
    <t>354410720</t>
  </si>
  <si>
    <t>drát průměr 8 mm FeZn</t>
  </si>
  <si>
    <t>-1791226044</t>
  </si>
  <si>
    <t>210220302</t>
  </si>
  <si>
    <t>Montáž svorek hromosvodných typu ST, SJ, SK, SZ, SR 01, 02 se 3 a více šrouby</t>
  </si>
  <si>
    <t>270726567</t>
  </si>
  <si>
    <t>354419050</t>
  </si>
  <si>
    <t>svorka připojovací  k připojení okapových žlabů</t>
  </si>
  <si>
    <t>-498142906</t>
  </si>
  <si>
    <t>354418950</t>
  </si>
  <si>
    <t>svorka připojovací k připojení kovových částí</t>
  </si>
  <si>
    <t>1215248929</t>
  </si>
  <si>
    <t>354418850</t>
  </si>
  <si>
    <t xml:space="preserve">SVORKA SPOJOVACÍ </t>
  </si>
  <si>
    <t>666000691</t>
  </si>
  <si>
    <t>354418600</t>
  </si>
  <si>
    <t>svorka  k jímací tyči-4 šrouby</t>
  </si>
  <si>
    <t>-1532805773</t>
  </si>
  <si>
    <t>354415600</t>
  </si>
  <si>
    <t>podpěra vedení  FeZn na plechové střechy 110 mm</t>
  </si>
  <si>
    <t>-580711216</t>
  </si>
  <si>
    <t>354418650</t>
  </si>
  <si>
    <t>svorka k tyči zemnící  D28 mm</t>
  </si>
  <si>
    <t>332076722</t>
  </si>
  <si>
    <t>210220303</t>
  </si>
  <si>
    <t>Montáž svorek hromosvodných typu S0 na okapové žlaby</t>
  </si>
  <si>
    <t>1997202576</t>
  </si>
  <si>
    <t>-782038815</t>
  </si>
  <si>
    <t>00001.1</t>
  </si>
  <si>
    <t>Prořez</t>
  </si>
  <si>
    <t>2110966202</t>
  </si>
  <si>
    <t>00002.1</t>
  </si>
  <si>
    <t>-955669003</t>
  </si>
  <si>
    <t>00003.1</t>
  </si>
  <si>
    <t>-410218585</t>
  </si>
  <si>
    <t>00004.1</t>
  </si>
  <si>
    <t>-1178736610</t>
  </si>
  <si>
    <t>VRN - Vedlejší rozpočtové náklady</t>
  </si>
  <si>
    <t>HSV - HSV</t>
  </si>
  <si>
    <t xml:space="preserve">    101 - VRN</t>
  </si>
  <si>
    <t>001</t>
  </si>
  <si>
    <t xml:space="preserve">Výrobně montážní (realizační) dokumentace zhotovitele </t>
  </si>
  <si>
    <t>kpl</t>
  </si>
  <si>
    <t>1139448794</t>
  </si>
  <si>
    <t>Poznámka k položce:
Dokumentace Zařízení pro vytápění budov, Zařízení pro ochlazování budov, Zařízení vzduchotechniky, Zařízení zdravotechniky, Zařízení silnoproudé a slaboproudé elektrotechniky</t>
  </si>
  <si>
    <t>002</t>
  </si>
  <si>
    <t xml:space="preserve">provozní a sociální vybavení pracoviště, ostatní zařízení staveniště (např. osvětlení ZS, náklady na provoz a údržbu ZS, na měření a spotřebu médií, informační tabule, apd.) </t>
  </si>
  <si>
    <t>-457375401</t>
  </si>
  <si>
    <t>003</t>
  </si>
  <si>
    <t>Územní vlivy včetně např.čištění a mytí vozovek po dobu výstavby - dopravní trasy i areálové komunikační plochy, plachtování nákladních aut při dovozu a odvozu materiálu, kropení prašného materiálu uloženého na mezideponii apd. zajištění minimalizace prac</t>
  </si>
  <si>
    <t>-1387051366</t>
  </si>
  <si>
    <t>004</t>
  </si>
  <si>
    <t>Provozní vlivy - stavební práce probíhající za chodu</t>
  </si>
  <si>
    <t>-1197160850</t>
  </si>
  <si>
    <t>005</t>
  </si>
  <si>
    <t>Náklady na bezpečnost práce a technických zařízení, školení pracovníků, značení v souladu se zásadami BOZP ( šrafování, tabulky s nápisy a s označením materiálů a prostředí, únikové cesty, požární dokumentace apd.)</t>
  </si>
  <si>
    <t>-489857602</t>
  </si>
  <si>
    <t>006</t>
  </si>
  <si>
    <t xml:space="preserve">Podrobná fotodokumentace zhotovitele pro objednatele. Fotodokumentace bude pořízená před započetím stavby, v průběhu stavby (členěná podle SO a PS a etap výstavby - po dohodě s objednatelem) a po dokončení stavby. V tištěné – svázané formě a na CD. </t>
  </si>
  <si>
    <t>-1247365744</t>
  </si>
  <si>
    <t>009</t>
  </si>
  <si>
    <t>V souladu s SOD vypracování Dokumentace skutečného provedení a to 6x v listinné podobě (složka číslování 1-4) + 1x na CD nebo DVD nosiči v digitální needitovatelné formě (soubory ve formátu .pdf) + 1x na CD nebo DVD nosiči v digitální editovatelné formě</t>
  </si>
  <si>
    <t>-1284843711</t>
  </si>
  <si>
    <t>010</t>
  </si>
  <si>
    <t>Kompletační přirážka vyššího dodavatele</t>
  </si>
  <si>
    <t>954524962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</si>
  <si>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</si>
  <si>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</si>
  <si>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</si>
  <si>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</si>
  <si>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rekonstrukce </t>
    </r>
    <r>
      <rPr>
        <sz val="9"/>
        <rFont val="Trebuchet MS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</si>
  <si>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9"/>
        <rFont val="Trebuchet MS"/>
        <charset val="238"/>
      </rPr>
      <t>Rekapitulace rekonstrukce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</si>
  <si>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</si>
  <si>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rekonstrukce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</si>
  <si>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</si>
  <si>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</si>
  <si>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</si>
  <si>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</si>
  <si>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</si>
  <si>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</si>
  <si>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</si>
  <si>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</si>
  <si>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</si>
  <si>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</si>
  <si>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</si>
  <si>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</si>
  <si>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rekonstrukce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</si>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</sst>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pane ySplit="1" topLeftCell="A27" activePane="bottomLeft" state="frozen"/>
      <selection pane="bottomLeft"/>
    </sheetView>
  </sheetViews>
  <sheetFormatPr defaultRowHeight="14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21" t="s">
        <v>16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27"/>
      <c r="AQ5" s="29"/>
      <c r="BE5" s="319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23" t="s">
        <v>19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27"/>
      <c r="AQ6" s="29"/>
      <c r="BE6" s="320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20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20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20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20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20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20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20"/>
      <c r="BS13" s="22" t="s">
        <v>8</v>
      </c>
    </row>
    <row r="14" spans="1:74" ht="15">
      <c r="B14" s="26"/>
      <c r="C14" s="27"/>
      <c r="D14" s="27"/>
      <c r="E14" s="324" t="s">
        <v>32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20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20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20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20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20"/>
      <c r="BS18" s="22" t="s">
        <v>8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20"/>
      <c r="BS19" s="22" t="s">
        <v>8</v>
      </c>
    </row>
    <row r="20" spans="2:71" ht="57" customHeight="1">
      <c r="B20" s="26"/>
      <c r="C20" s="27"/>
      <c r="D20" s="27"/>
      <c r="E20" s="326" t="s">
        <v>37</v>
      </c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27"/>
      <c r="AP20" s="27"/>
      <c r="AQ20" s="29"/>
      <c r="BE20" s="320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20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20"/>
    </row>
    <row r="23" spans="2:71" s="1" customFormat="1" ht="25.9" customHeight="1">
      <c r="B23" s="39"/>
      <c r="C23" s="40"/>
      <c r="D23" s="41" t="s">
        <v>38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7">
        <f>ROUND(AG51,2)</f>
        <v>0</v>
      </c>
      <c r="AL23" s="328"/>
      <c r="AM23" s="328"/>
      <c r="AN23" s="328"/>
      <c r="AO23" s="328"/>
      <c r="AP23" s="40"/>
      <c r="AQ23" s="43"/>
      <c r="BE23" s="320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20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9" t="s">
        <v>39</v>
      </c>
      <c r="M25" s="329"/>
      <c r="N25" s="329"/>
      <c r="O25" s="329"/>
      <c r="P25" s="40"/>
      <c r="Q25" s="40"/>
      <c r="R25" s="40"/>
      <c r="S25" s="40"/>
      <c r="T25" s="40"/>
      <c r="U25" s="40"/>
      <c r="V25" s="40"/>
      <c r="W25" s="329" t="s">
        <v>40</v>
      </c>
      <c r="X25" s="329"/>
      <c r="Y25" s="329"/>
      <c r="Z25" s="329"/>
      <c r="AA25" s="329"/>
      <c r="AB25" s="329"/>
      <c r="AC25" s="329"/>
      <c r="AD25" s="329"/>
      <c r="AE25" s="329"/>
      <c r="AF25" s="40"/>
      <c r="AG25" s="40"/>
      <c r="AH25" s="40"/>
      <c r="AI25" s="40"/>
      <c r="AJ25" s="40"/>
      <c r="AK25" s="329" t="s">
        <v>41</v>
      </c>
      <c r="AL25" s="329"/>
      <c r="AM25" s="329"/>
      <c r="AN25" s="329"/>
      <c r="AO25" s="329"/>
      <c r="AP25" s="40"/>
      <c r="AQ25" s="43"/>
      <c r="BE25" s="320"/>
    </row>
    <row r="26" spans="2:71" s="2" customFormat="1" ht="14.45" customHeight="1">
      <c r="B26" s="45"/>
      <c r="C26" s="46"/>
      <c r="D26" s="47" t="s">
        <v>42</v>
      </c>
      <c r="E26" s="46"/>
      <c r="F26" s="47" t="s">
        <v>43</v>
      </c>
      <c r="G26" s="46"/>
      <c r="H26" s="46"/>
      <c r="I26" s="46"/>
      <c r="J26" s="46"/>
      <c r="K26" s="46"/>
      <c r="L26" s="330">
        <v>0.21</v>
      </c>
      <c r="M26" s="331"/>
      <c r="N26" s="331"/>
      <c r="O26" s="331"/>
      <c r="P26" s="46"/>
      <c r="Q26" s="46"/>
      <c r="R26" s="46"/>
      <c r="S26" s="46"/>
      <c r="T26" s="46"/>
      <c r="U26" s="46"/>
      <c r="V26" s="46"/>
      <c r="W26" s="332">
        <f>ROUND(AZ51,2)</f>
        <v>0</v>
      </c>
      <c r="X26" s="331"/>
      <c r="Y26" s="331"/>
      <c r="Z26" s="331"/>
      <c r="AA26" s="331"/>
      <c r="AB26" s="331"/>
      <c r="AC26" s="331"/>
      <c r="AD26" s="331"/>
      <c r="AE26" s="331"/>
      <c r="AF26" s="46"/>
      <c r="AG26" s="46"/>
      <c r="AH26" s="46"/>
      <c r="AI26" s="46"/>
      <c r="AJ26" s="46"/>
      <c r="AK26" s="332">
        <f>ROUND(AV51,2)</f>
        <v>0</v>
      </c>
      <c r="AL26" s="331"/>
      <c r="AM26" s="331"/>
      <c r="AN26" s="331"/>
      <c r="AO26" s="331"/>
      <c r="AP26" s="46"/>
      <c r="AQ26" s="48"/>
      <c r="BE26" s="320"/>
    </row>
    <row r="27" spans="2:71" s="2" customFormat="1" ht="14.45" customHeight="1">
      <c r="B27" s="45"/>
      <c r="C27" s="46"/>
      <c r="D27" s="46"/>
      <c r="E27" s="46"/>
      <c r="F27" s="47" t="s">
        <v>44</v>
      </c>
      <c r="G27" s="46"/>
      <c r="H27" s="46"/>
      <c r="I27" s="46"/>
      <c r="J27" s="46"/>
      <c r="K27" s="46"/>
      <c r="L27" s="330">
        <v>0.15</v>
      </c>
      <c r="M27" s="331"/>
      <c r="N27" s="331"/>
      <c r="O27" s="331"/>
      <c r="P27" s="46"/>
      <c r="Q27" s="46"/>
      <c r="R27" s="46"/>
      <c r="S27" s="46"/>
      <c r="T27" s="46"/>
      <c r="U27" s="46"/>
      <c r="V27" s="46"/>
      <c r="W27" s="332">
        <f>ROUND(BA51,2)</f>
        <v>0</v>
      </c>
      <c r="X27" s="331"/>
      <c r="Y27" s="331"/>
      <c r="Z27" s="331"/>
      <c r="AA27" s="331"/>
      <c r="AB27" s="331"/>
      <c r="AC27" s="331"/>
      <c r="AD27" s="331"/>
      <c r="AE27" s="331"/>
      <c r="AF27" s="46"/>
      <c r="AG27" s="46"/>
      <c r="AH27" s="46"/>
      <c r="AI27" s="46"/>
      <c r="AJ27" s="46"/>
      <c r="AK27" s="332">
        <f>ROUND(AW51,2)</f>
        <v>0</v>
      </c>
      <c r="AL27" s="331"/>
      <c r="AM27" s="331"/>
      <c r="AN27" s="331"/>
      <c r="AO27" s="331"/>
      <c r="AP27" s="46"/>
      <c r="AQ27" s="48"/>
      <c r="BE27" s="320"/>
    </row>
    <row r="28" spans="2:71" s="2" customFormat="1" ht="14.45" hidden="1" customHeight="1">
      <c r="B28" s="45"/>
      <c r="C28" s="46"/>
      <c r="D28" s="46"/>
      <c r="E28" s="46"/>
      <c r="F28" s="47" t="s">
        <v>45</v>
      </c>
      <c r="G28" s="46"/>
      <c r="H28" s="46"/>
      <c r="I28" s="46"/>
      <c r="J28" s="46"/>
      <c r="K28" s="46"/>
      <c r="L28" s="330">
        <v>0.21</v>
      </c>
      <c r="M28" s="331"/>
      <c r="N28" s="331"/>
      <c r="O28" s="331"/>
      <c r="P28" s="46"/>
      <c r="Q28" s="46"/>
      <c r="R28" s="46"/>
      <c r="S28" s="46"/>
      <c r="T28" s="46"/>
      <c r="U28" s="46"/>
      <c r="V28" s="46"/>
      <c r="W28" s="332">
        <f>ROUND(BB51,2)</f>
        <v>0</v>
      </c>
      <c r="X28" s="331"/>
      <c r="Y28" s="331"/>
      <c r="Z28" s="331"/>
      <c r="AA28" s="331"/>
      <c r="AB28" s="331"/>
      <c r="AC28" s="331"/>
      <c r="AD28" s="331"/>
      <c r="AE28" s="331"/>
      <c r="AF28" s="46"/>
      <c r="AG28" s="46"/>
      <c r="AH28" s="46"/>
      <c r="AI28" s="46"/>
      <c r="AJ28" s="46"/>
      <c r="AK28" s="332">
        <v>0</v>
      </c>
      <c r="AL28" s="331"/>
      <c r="AM28" s="331"/>
      <c r="AN28" s="331"/>
      <c r="AO28" s="331"/>
      <c r="AP28" s="46"/>
      <c r="AQ28" s="48"/>
      <c r="BE28" s="320"/>
    </row>
    <row r="29" spans="2:71" s="2" customFormat="1" ht="14.45" hidden="1" customHeight="1">
      <c r="B29" s="45"/>
      <c r="C29" s="46"/>
      <c r="D29" s="46"/>
      <c r="E29" s="46"/>
      <c r="F29" s="47" t="s">
        <v>46</v>
      </c>
      <c r="G29" s="46"/>
      <c r="H29" s="46"/>
      <c r="I29" s="46"/>
      <c r="J29" s="46"/>
      <c r="K29" s="46"/>
      <c r="L29" s="330">
        <v>0.15</v>
      </c>
      <c r="M29" s="331"/>
      <c r="N29" s="331"/>
      <c r="O29" s="331"/>
      <c r="P29" s="46"/>
      <c r="Q29" s="46"/>
      <c r="R29" s="46"/>
      <c r="S29" s="46"/>
      <c r="T29" s="46"/>
      <c r="U29" s="46"/>
      <c r="V29" s="46"/>
      <c r="W29" s="332">
        <f>ROUND(BC51,2)</f>
        <v>0</v>
      </c>
      <c r="X29" s="331"/>
      <c r="Y29" s="331"/>
      <c r="Z29" s="331"/>
      <c r="AA29" s="331"/>
      <c r="AB29" s="331"/>
      <c r="AC29" s="331"/>
      <c r="AD29" s="331"/>
      <c r="AE29" s="331"/>
      <c r="AF29" s="46"/>
      <c r="AG29" s="46"/>
      <c r="AH29" s="46"/>
      <c r="AI29" s="46"/>
      <c r="AJ29" s="46"/>
      <c r="AK29" s="332">
        <v>0</v>
      </c>
      <c r="AL29" s="331"/>
      <c r="AM29" s="331"/>
      <c r="AN29" s="331"/>
      <c r="AO29" s="331"/>
      <c r="AP29" s="46"/>
      <c r="AQ29" s="48"/>
      <c r="BE29" s="320"/>
    </row>
    <row r="30" spans="2:71" s="2" customFormat="1" ht="14.45" hidden="1" customHeight="1">
      <c r="B30" s="45"/>
      <c r="C30" s="46"/>
      <c r="D30" s="46"/>
      <c r="E30" s="46"/>
      <c r="F30" s="47" t="s">
        <v>47</v>
      </c>
      <c r="G30" s="46"/>
      <c r="H30" s="46"/>
      <c r="I30" s="46"/>
      <c r="J30" s="46"/>
      <c r="K30" s="46"/>
      <c r="L30" s="330">
        <v>0</v>
      </c>
      <c r="M30" s="331"/>
      <c r="N30" s="331"/>
      <c r="O30" s="331"/>
      <c r="P30" s="46"/>
      <c r="Q30" s="46"/>
      <c r="R30" s="46"/>
      <c r="S30" s="46"/>
      <c r="T30" s="46"/>
      <c r="U30" s="46"/>
      <c r="V30" s="46"/>
      <c r="W30" s="332">
        <f>ROUND(BD51,2)</f>
        <v>0</v>
      </c>
      <c r="X30" s="331"/>
      <c r="Y30" s="331"/>
      <c r="Z30" s="331"/>
      <c r="AA30" s="331"/>
      <c r="AB30" s="331"/>
      <c r="AC30" s="331"/>
      <c r="AD30" s="331"/>
      <c r="AE30" s="331"/>
      <c r="AF30" s="46"/>
      <c r="AG30" s="46"/>
      <c r="AH30" s="46"/>
      <c r="AI30" s="46"/>
      <c r="AJ30" s="46"/>
      <c r="AK30" s="332">
        <v>0</v>
      </c>
      <c r="AL30" s="331"/>
      <c r="AM30" s="331"/>
      <c r="AN30" s="331"/>
      <c r="AO30" s="331"/>
      <c r="AP30" s="46"/>
      <c r="AQ30" s="48"/>
      <c r="BE30" s="320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20"/>
    </row>
    <row r="32" spans="2:71" s="1" customFormat="1" ht="25.9" customHeight="1">
      <c r="B32" s="39"/>
      <c r="C32" s="49"/>
      <c r="D32" s="50" t="s">
        <v>48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49</v>
      </c>
      <c r="U32" s="51"/>
      <c r="V32" s="51"/>
      <c r="W32" s="51"/>
      <c r="X32" s="333" t="s">
        <v>50</v>
      </c>
      <c r="Y32" s="334"/>
      <c r="Z32" s="334"/>
      <c r="AA32" s="334"/>
      <c r="AB32" s="334"/>
      <c r="AC32" s="51"/>
      <c r="AD32" s="51"/>
      <c r="AE32" s="51"/>
      <c r="AF32" s="51"/>
      <c r="AG32" s="51"/>
      <c r="AH32" s="51"/>
      <c r="AI32" s="51"/>
      <c r="AJ32" s="51"/>
      <c r="AK32" s="335">
        <f>SUM(AK23:AK30)</f>
        <v>0</v>
      </c>
      <c r="AL32" s="334"/>
      <c r="AM32" s="334"/>
      <c r="AN32" s="334"/>
      <c r="AO32" s="336"/>
      <c r="AP32" s="49"/>
      <c r="AQ32" s="53"/>
      <c r="BE32" s="320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51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99192-300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7" t="str">
        <f>K6</f>
        <v>Žst. Štětí - Oprava výpravní budovy_ZMĚNA č.1</v>
      </c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Štětí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39" t="str">
        <f>IF(AN8= "","",AN8)</f>
        <v>12.9.2017</v>
      </c>
      <c r="AN44" s="339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SŽDC, s.o., Oblastní ředitelství Ústí n/L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40" t="str">
        <f>IF(E17="","",E17)</f>
        <v>INTECON spol. s r.o., Ústí nad Labem</v>
      </c>
      <c r="AN46" s="340"/>
      <c r="AO46" s="340"/>
      <c r="AP46" s="340"/>
      <c r="AQ46" s="61"/>
      <c r="AR46" s="59"/>
      <c r="AS46" s="341" t="s">
        <v>52</v>
      </c>
      <c r="AT46" s="342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3"/>
      <c r="AT47" s="344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5"/>
      <c r="AT48" s="346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7" t="s">
        <v>53</v>
      </c>
      <c r="D49" s="348"/>
      <c r="E49" s="348"/>
      <c r="F49" s="348"/>
      <c r="G49" s="348"/>
      <c r="H49" s="77"/>
      <c r="I49" s="349" t="s">
        <v>54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50" t="s">
        <v>55</v>
      </c>
      <c r="AH49" s="348"/>
      <c r="AI49" s="348"/>
      <c r="AJ49" s="348"/>
      <c r="AK49" s="348"/>
      <c r="AL49" s="348"/>
      <c r="AM49" s="348"/>
      <c r="AN49" s="349" t="s">
        <v>56</v>
      </c>
      <c r="AO49" s="348"/>
      <c r="AP49" s="348"/>
      <c r="AQ49" s="78" t="s">
        <v>57</v>
      </c>
      <c r="AR49" s="59"/>
      <c r="AS49" s="79" t="s">
        <v>58</v>
      </c>
      <c r="AT49" s="80" t="s">
        <v>59</v>
      </c>
      <c r="AU49" s="80" t="s">
        <v>60</v>
      </c>
      <c r="AV49" s="80" t="s">
        <v>61</v>
      </c>
      <c r="AW49" s="80" t="s">
        <v>62</v>
      </c>
      <c r="AX49" s="80" t="s">
        <v>63</v>
      </c>
      <c r="AY49" s="80" t="s">
        <v>64</v>
      </c>
      <c r="AZ49" s="80" t="s">
        <v>65</v>
      </c>
      <c r="BA49" s="80" t="s">
        <v>66</v>
      </c>
      <c r="BB49" s="80" t="s">
        <v>67</v>
      </c>
      <c r="BC49" s="80" t="s">
        <v>68</v>
      </c>
      <c r="BD49" s="81" t="s">
        <v>69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70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8">
        <f>ROUND(AG52+AG53+AG56,2)</f>
        <v>0</v>
      </c>
      <c r="AH51" s="358"/>
      <c r="AI51" s="358"/>
      <c r="AJ51" s="358"/>
      <c r="AK51" s="358"/>
      <c r="AL51" s="358"/>
      <c r="AM51" s="358"/>
      <c r="AN51" s="359">
        <f t="shared" ref="AN51:AN56" si="0">SUM(AG51,AT51)</f>
        <v>0</v>
      </c>
      <c r="AO51" s="359"/>
      <c r="AP51" s="359"/>
      <c r="AQ51" s="87" t="s">
        <v>21</v>
      </c>
      <c r="AR51" s="69"/>
      <c r="AS51" s="88">
        <f>ROUND(AS52+AS53+AS56,2)</f>
        <v>0</v>
      </c>
      <c r="AT51" s="89">
        <f t="shared" ref="AT51:AT56" si="1">ROUND(SUM(AV51:AW51),2)</f>
        <v>0</v>
      </c>
      <c r="AU51" s="90">
        <f>ROUND(AU52+AU53+AU56,5)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ROUND(AZ52+AZ53+AZ56,2)</f>
        <v>0</v>
      </c>
      <c r="BA51" s="89">
        <f>ROUND(BA52+BA53+BA56,2)</f>
        <v>0</v>
      </c>
      <c r="BB51" s="89">
        <f>ROUND(BB52+BB53+BB56,2)</f>
        <v>0</v>
      </c>
      <c r="BC51" s="89">
        <f>ROUND(BC52+BC53+BC56,2)</f>
        <v>0</v>
      </c>
      <c r="BD51" s="91">
        <f>ROUND(BD52+BD53+BD56,2)</f>
        <v>0</v>
      </c>
      <c r="BS51" s="92" t="s">
        <v>71</v>
      </c>
      <c r="BT51" s="92" t="s">
        <v>72</v>
      </c>
      <c r="BU51" s="93" t="s">
        <v>73</v>
      </c>
      <c r="BV51" s="92" t="s">
        <v>74</v>
      </c>
      <c r="BW51" s="92" t="s">
        <v>7</v>
      </c>
      <c r="BX51" s="92" t="s">
        <v>75</v>
      </c>
      <c r="CL51" s="92" t="s">
        <v>21</v>
      </c>
    </row>
    <row r="52" spans="1:91" s="5" customFormat="1" ht="16.5" customHeight="1">
      <c r="A52" s="94" t="s">
        <v>76</v>
      </c>
      <c r="B52" s="95"/>
      <c r="C52" s="96"/>
      <c r="D52" s="353" t="s">
        <v>77</v>
      </c>
      <c r="E52" s="353"/>
      <c r="F52" s="353"/>
      <c r="G52" s="353"/>
      <c r="H52" s="353"/>
      <c r="I52" s="97"/>
      <c r="J52" s="353" t="s">
        <v>78</v>
      </c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1">
        <f>'D.1.1 - Architektonicko-s...'!J27</f>
        <v>0</v>
      </c>
      <c r="AH52" s="352"/>
      <c r="AI52" s="352"/>
      <c r="AJ52" s="352"/>
      <c r="AK52" s="352"/>
      <c r="AL52" s="352"/>
      <c r="AM52" s="352"/>
      <c r="AN52" s="351">
        <f t="shared" si="0"/>
        <v>0</v>
      </c>
      <c r="AO52" s="352"/>
      <c r="AP52" s="352"/>
      <c r="AQ52" s="98" t="s">
        <v>79</v>
      </c>
      <c r="AR52" s="99"/>
      <c r="AS52" s="100">
        <v>0</v>
      </c>
      <c r="AT52" s="101">
        <f t="shared" si="1"/>
        <v>0</v>
      </c>
      <c r="AU52" s="102">
        <f>'D.1.1 - Architektonicko-s...'!P94</f>
        <v>0</v>
      </c>
      <c r="AV52" s="101">
        <f>'D.1.1 - Architektonicko-s...'!J30</f>
        <v>0</v>
      </c>
      <c r="AW52" s="101">
        <f>'D.1.1 - Architektonicko-s...'!J31</f>
        <v>0</v>
      </c>
      <c r="AX52" s="101">
        <f>'D.1.1 - Architektonicko-s...'!J32</f>
        <v>0</v>
      </c>
      <c r="AY52" s="101">
        <f>'D.1.1 - Architektonicko-s...'!J33</f>
        <v>0</v>
      </c>
      <c r="AZ52" s="101">
        <f>'D.1.1 - Architektonicko-s...'!F30</f>
        <v>0</v>
      </c>
      <c r="BA52" s="101">
        <f>'D.1.1 - Architektonicko-s...'!F31</f>
        <v>0</v>
      </c>
      <c r="BB52" s="101">
        <f>'D.1.1 - Architektonicko-s...'!F32</f>
        <v>0</v>
      </c>
      <c r="BC52" s="101">
        <f>'D.1.1 - Architektonicko-s...'!F33</f>
        <v>0</v>
      </c>
      <c r="BD52" s="103">
        <f>'D.1.1 - Architektonicko-s...'!F34</f>
        <v>0</v>
      </c>
      <c r="BT52" s="104" t="s">
        <v>80</v>
      </c>
      <c r="BV52" s="104" t="s">
        <v>74</v>
      </c>
      <c r="BW52" s="104" t="s">
        <v>81</v>
      </c>
      <c r="BX52" s="104" t="s">
        <v>7</v>
      </c>
      <c r="CL52" s="104" t="s">
        <v>21</v>
      </c>
      <c r="CM52" s="104" t="s">
        <v>82</v>
      </c>
    </row>
    <row r="53" spans="1:91" s="5" customFormat="1" ht="31.5" customHeight="1">
      <c r="B53" s="95"/>
      <c r="C53" s="96"/>
      <c r="D53" s="353" t="s">
        <v>83</v>
      </c>
      <c r="E53" s="353"/>
      <c r="F53" s="353"/>
      <c r="G53" s="353"/>
      <c r="H53" s="353"/>
      <c r="I53" s="97"/>
      <c r="J53" s="353" t="s">
        <v>84</v>
      </c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  <c r="V53" s="353"/>
      <c r="W53" s="353"/>
      <c r="X53" s="353"/>
      <c r="Y53" s="353"/>
      <c r="Z53" s="353"/>
      <c r="AA53" s="353"/>
      <c r="AB53" s="353"/>
      <c r="AC53" s="353"/>
      <c r="AD53" s="353"/>
      <c r="AE53" s="353"/>
      <c r="AF53" s="353"/>
      <c r="AG53" s="354">
        <f>ROUND(SUM(AG54:AG55),2)</f>
        <v>0</v>
      </c>
      <c r="AH53" s="352"/>
      <c r="AI53" s="352"/>
      <c r="AJ53" s="352"/>
      <c r="AK53" s="352"/>
      <c r="AL53" s="352"/>
      <c r="AM53" s="352"/>
      <c r="AN53" s="351">
        <f t="shared" si="0"/>
        <v>0</v>
      </c>
      <c r="AO53" s="352"/>
      <c r="AP53" s="352"/>
      <c r="AQ53" s="98" t="s">
        <v>79</v>
      </c>
      <c r="AR53" s="99"/>
      <c r="AS53" s="100">
        <f>ROUND(SUM(AS54:AS55),2)</f>
        <v>0</v>
      </c>
      <c r="AT53" s="101">
        <f t="shared" si="1"/>
        <v>0</v>
      </c>
      <c r="AU53" s="102">
        <f>ROUND(SUM(AU54:AU55),5)</f>
        <v>0</v>
      </c>
      <c r="AV53" s="101">
        <f>ROUND(AZ53*L26,2)</f>
        <v>0</v>
      </c>
      <c r="AW53" s="101">
        <f>ROUND(BA53*L27,2)</f>
        <v>0</v>
      </c>
      <c r="AX53" s="101">
        <f>ROUND(BB53*L26,2)</f>
        <v>0</v>
      </c>
      <c r="AY53" s="101">
        <f>ROUND(BC53*L27,2)</f>
        <v>0</v>
      </c>
      <c r="AZ53" s="101">
        <f>ROUND(SUM(AZ54:AZ55),2)</f>
        <v>0</v>
      </c>
      <c r="BA53" s="101">
        <f>ROUND(SUM(BA54:BA55),2)</f>
        <v>0</v>
      </c>
      <c r="BB53" s="101">
        <f>ROUND(SUM(BB54:BB55),2)</f>
        <v>0</v>
      </c>
      <c r="BC53" s="101">
        <f>ROUND(SUM(BC54:BC55),2)</f>
        <v>0</v>
      </c>
      <c r="BD53" s="103">
        <f>ROUND(SUM(BD54:BD55),2)</f>
        <v>0</v>
      </c>
      <c r="BS53" s="104" t="s">
        <v>71</v>
      </c>
      <c r="BT53" s="104" t="s">
        <v>80</v>
      </c>
      <c r="BU53" s="104" t="s">
        <v>73</v>
      </c>
      <c r="BV53" s="104" t="s">
        <v>74</v>
      </c>
      <c r="BW53" s="104" t="s">
        <v>85</v>
      </c>
      <c r="BX53" s="104" t="s">
        <v>7</v>
      </c>
      <c r="CL53" s="104" t="s">
        <v>21</v>
      </c>
      <c r="CM53" s="104" t="s">
        <v>82</v>
      </c>
    </row>
    <row r="54" spans="1:91" s="6" customFormat="1" ht="16.5" customHeight="1">
      <c r="A54" s="94" t="s">
        <v>76</v>
      </c>
      <c r="B54" s="105"/>
      <c r="C54" s="106"/>
      <c r="D54" s="106"/>
      <c r="E54" s="357" t="s">
        <v>86</v>
      </c>
      <c r="F54" s="357"/>
      <c r="G54" s="357"/>
      <c r="H54" s="357"/>
      <c r="I54" s="357"/>
      <c r="J54" s="106"/>
      <c r="K54" s="357" t="s">
        <v>87</v>
      </c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5">
        <f>'D.1.4.e-1 - Elektroinstalace'!J29</f>
        <v>0</v>
      </c>
      <c r="AH54" s="356"/>
      <c r="AI54" s="356"/>
      <c r="AJ54" s="356"/>
      <c r="AK54" s="356"/>
      <c r="AL54" s="356"/>
      <c r="AM54" s="356"/>
      <c r="AN54" s="355">
        <f t="shared" si="0"/>
        <v>0</v>
      </c>
      <c r="AO54" s="356"/>
      <c r="AP54" s="356"/>
      <c r="AQ54" s="107" t="s">
        <v>88</v>
      </c>
      <c r="AR54" s="108"/>
      <c r="AS54" s="109">
        <v>0</v>
      </c>
      <c r="AT54" s="110">
        <f t="shared" si="1"/>
        <v>0</v>
      </c>
      <c r="AU54" s="111">
        <f>'D.1.4.e-1 - Elektroinstalace'!P85</f>
        <v>0</v>
      </c>
      <c r="AV54" s="110">
        <f>'D.1.4.e-1 - Elektroinstalace'!J32</f>
        <v>0</v>
      </c>
      <c r="AW54" s="110">
        <f>'D.1.4.e-1 - Elektroinstalace'!J33</f>
        <v>0</v>
      </c>
      <c r="AX54" s="110">
        <f>'D.1.4.e-1 - Elektroinstalace'!J34</f>
        <v>0</v>
      </c>
      <c r="AY54" s="110">
        <f>'D.1.4.e-1 - Elektroinstalace'!J35</f>
        <v>0</v>
      </c>
      <c r="AZ54" s="110">
        <f>'D.1.4.e-1 - Elektroinstalace'!F32</f>
        <v>0</v>
      </c>
      <c r="BA54" s="110">
        <f>'D.1.4.e-1 - Elektroinstalace'!F33</f>
        <v>0</v>
      </c>
      <c r="BB54" s="110">
        <f>'D.1.4.e-1 - Elektroinstalace'!F34</f>
        <v>0</v>
      </c>
      <c r="BC54" s="110">
        <f>'D.1.4.e-1 - Elektroinstalace'!F35</f>
        <v>0</v>
      </c>
      <c r="BD54" s="112">
        <f>'D.1.4.e-1 - Elektroinstalace'!F36</f>
        <v>0</v>
      </c>
      <c r="BT54" s="113" t="s">
        <v>82</v>
      </c>
      <c r="BV54" s="113" t="s">
        <v>74</v>
      </c>
      <c r="BW54" s="113" t="s">
        <v>89</v>
      </c>
      <c r="BX54" s="113" t="s">
        <v>85</v>
      </c>
      <c r="CL54" s="113" t="s">
        <v>21</v>
      </c>
    </row>
    <row r="55" spans="1:91" s="6" customFormat="1" ht="16.5" customHeight="1">
      <c r="A55" s="94" t="s">
        <v>76</v>
      </c>
      <c r="B55" s="105"/>
      <c r="C55" s="106"/>
      <c r="D55" s="106"/>
      <c r="E55" s="357" t="s">
        <v>90</v>
      </c>
      <c r="F55" s="357"/>
      <c r="G55" s="357"/>
      <c r="H55" s="357"/>
      <c r="I55" s="357"/>
      <c r="J55" s="106"/>
      <c r="K55" s="357" t="s">
        <v>91</v>
      </c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5">
        <f>'D.1.4.e-2 - Uzemnění a bl...'!J29</f>
        <v>0</v>
      </c>
      <c r="AH55" s="356"/>
      <c r="AI55" s="356"/>
      <c r="AJ55" s="356"/>
      <c r="AK55" s="356"/>
      <c r="AL55" s="356"/>
      <c r="AM55" s="356"/>
      <c r="AN55" s="355">
        <f t="shared" si="0"/>
        <v>0</v>
      </c>
      <c r="AO55" s="356"/>
      <c r="AP55" s="356"/>
      <c r="AQ55" s="107" t="s">
        <v>88</v>
      </c>
      <c r="AR55" s="108"/>
      <c r="AS55" s="109">
        <v>0</v>
      </c>
      <c r="AT55" s="110">
        <f t="shared" si="1"/>
        <v>0</v>
      </c>
      <c r="AU55" s="111">
        <f>'D.1.4.e-2 - Uzemnění a bl...'!P85</f>
        <v>0</v>
      </c>
      <c r="AV55" s="110">
        <f>'D.1.4.e-2 - Uzemnění a bl...'!J32</f>
        <v>0</v>
      </c>
      <c r="AW55" s="110">
        <f>'D.1.4.e-2 - Uzemnění a bl...'!J33</f>
        <v>0</v>
      </c>
      <c r="AX55" s="110">
        <f>'D.1.4.e-2 - Uzemnění a bl...'!J34</f>
        <v>0</v>
      </c>
      <c r="AY55" s="110">
        <f>'D.1.4.e-2 - Uzemnění a bl...'!J35</f>
        <v>0</v>
      </c>
      <c r="AZ55" s="110">
        <f>'D.1.4.e-2 - Uzemnění a bl...'!F32</f>
        <v>0</v>
      </c>
      <c r="BA55" s="110">
        <f>'D.1.4.e-2 - Uzemnění a bl...'!F33</f>
        <v>0</v>
      </c>
      <c r="BB55" s="110">
        <f>'D.1.4.e-2 - Uzemnění a bl...'!F34</f>
        <v>0</v>
      </c>
      <c r="BC55" s="110">
        <f>'D.1.4.e-2 - Uzemnění a bl...'!F35</f>
        <v>0</v>
      </c>
      <c r="BD55" s="112">
        <f>'D.1.4.e-2 - Uzemnění a bl...'!F36</f>
        <v>0</v>
      </c>
      <c r="BT55" s="113" t="s">
        <v>82</v>
      </c>
      <c r="BV55" s="113" t="s">
        <v>74</v>
      </c>
      <c r="BW55" s="113" t="s">
        <v>92</v>
      </c>
      <c r="BX55" s="113" t="s">
        <v>85</v>
      </c>
      <c r="CL55" s="113" t="s">
        <v>21</v>
      </c>
    </row>
    <row r="56" spans="1:91" s="5" customFormat="1" ht="16.5" customHeight="1">
      <c r="A56" s="94" t="s">
        <v>76</v>
      </c>
      <c r="B56" s="95"/>
      <c r="C56" s="96"/>
      <c r="D56" s="353" t="s">
        <v>93</v>
      </c>
      <c r="E56" s="353"/>
      <c r="F56" s="353"/>
      <c r="G56" s="353"/>
      <c r="H56" s="353"/>
      <c r="I56" s="97"/>
      <c r="J56" s="353" t="s">
        <v>94</v>
      </c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  <c r="AF56" s="353"/>
      <c r="AG56" s="351">
        <f>'VRN - Vedlejší rozpočtové...'!J27</f>
        <v>0</v>
      </c>
      <c r="AH56" s="352"/>
      <c r="AI56" s="352"/>
      <c r="AJ56" s="352"/>
      <c r="AK56" s="352"/>
      <c r="AL56" s="352"/>
      <c r="AM56" s="352"/>
      <c r="AN56" s="351">
        <f t="shared" si="0"/>
        <v>0</v>
      </c>
      <c r="AO56" s="352"/>
      <c r="AP56" s="352"/>
      <c r="AQ56" s="98" t="s">
        <v>79</v>
      </c>
      <c r="AR56" s="99"/>
      <c r="AS56" s="114">
        <v>0</v>
      </c>
      <c r="AT56" s="115">
        <f t="shared" si="1"/>
        <v>0</v>
      </c>
      <c r="AU56" s="116">
        <f>'VRN - Vedlejší rozpočtové...'!P78</f>
        <v>0</v>
      </c>
      <c r="AV56" s="115">
        <f>'VRN - Vedlejší rozpočtové...'!J30</f>
        <v>0</v>
      </c>
      <c r="AW56" s="115">
        <f>'VRN - Vedlejší rozpočtové...'!J31</f>
        <v>0</v>
      </c>
      <c r="AX56" s="115">
        <f>'VRN - Vedlejší rozpočtové...'!J32</f>
        <v>0</v>
      </c>
      <c r="AY56" s="115">
        <f>'VRN - Vedlejší rozpočtové...'!J33</f>
        <v>0</v>
      </c>
      <c r="AZ56" s="115">
        <f>'VRN - Vedlejší rozpočtové...'!F30</f>
        <v>0</v>
      </c>
      <c r="BA56" s="115">
        <f>'VRN - Vedlejší rozpočtové...'!F31</f>
        <v>0</v>
      </c>
      <c r="BB56" s="115">
        <f>'VRN - Vedlejší rozpočtové...'!F32</f>
        <v>0</v>
      </c>
      <c r="BC56" s="115">
        <f>'VRN - Vedlejší rozpočtové...'!F33</f>
        <v>0</v>
      </c>
      <c r="BD56" s="117">
        <f>'VRN - Vedlejší rozpočtové...'!F34</f>
        <v>0</v>
      </c>
      <c r="BT56" s="104" t="s">
        <v>80</v>
      </c>
      <c r="BV56" s="104" t="s">
        <v>74</v>
      </c>
      <c r="BW56" s="104" t="s">
        <v>95</v>
      </c>
      <c r="BX56" s="104" t="s">
        <v>7</v>
      </c>
      <c r="CL56" s="104" t="s">
        <v>21</v>
      </c>
      <c r="CM56" s="104" t="s">
        <v>82</v>
      </c>
    </row>
    <row r="57" spans="1:91" s="1" customFormat="1" ht="30" customHeight="1">
      <c r="B57" s="39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59"/>
    </row>
    <row r="58" spans="1:91" s="1" customFormat="1" ht="6.95" customHeight="1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9"/>
    </row>
  </sheetData>
  <sheetProtection algorithmName="SHA-512" hashValue="vbC3R8mHobIs5dERl4ljPyIU19vau/QpEXyDgHaE/cbu4hU1xEbnEa/YLY1ke5wkVbij1OYLNM4Ea/eWpkq8YA==" saltValue="92hzcCUh0b3LOeMvdknvekM9l3F7muOy2lzHO5aCb1X49bP5ocV9qqF0M6PbMX6xhgmT5b6aScmD191Sntdp3Q==" spinCount="100000" sheet="1" objects="1" scenarios="1" formatColumns="0" formatRows="0"/>
  <mergeCells count="57"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D.1.1 - Architektonicko-s...'!C2" display="/"/>
    <hyperlink ref="A54" location="'D.1.4.e-1 - Elektroinstalace'!C2" display="/"/>
    <hyperlink ref="A55" location="'D.1.4.e-2 - Uzemnění a bl...'!C2" display="/"/>
    <hyperlink ref="A56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69"/>
  <sheetViews>
    <sheetView showGridLines="0" workbookViewId="0">
      <pane ySplit="1" topLeftCell="A2" activePane="bottomLeft" state="frozen"/>
      <selection pane="bottomLeft"/>
    </sheetView>
  </sheetViews>
  <sheetFormatPr defaultRowHeight="14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9"/>
      <c r="C1" s="119"/>
      <c r="D1" s="120" t="s">
        <v>1</v>
      </c>
      <c r="E1" s="119"/>
      <c r="F1" s="121" t="s">
        <v>96</v>
      </c>
      <c r="G1" s="369" t="s">
        <v>97</v>
      </c>
      <c r="H1" s="369"/>
      <c r="I1" s="122"/>
      <c r="J1" s="121" t="s">
        <v>98</v>
      </c>
      <c r="K1" s="120" t="s">
        <v>99</v>
      </c>
      <c r="L1" s="121" t="s">
        <v>100</v>
      </c>
      <c r="M1" s="121"/>
      <c r="N1" s="121"/>
      <c r="O1" s="121"/>
      <c r="P1" s="121"/>
      <c r="Q1" s="121"/>
      <c r="R1" s="121"/>
      <c r="S1" s="121"/>
      <c r="T1" s="121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2" t="s">
        <v>81</v>
      </c>
    </row>
    <row r="3" spans="1:70" ht="6.95" customHeight="1">
      <c r="B3" s="23"/>
      <c r="C3" s="24"/>
      <c r="D3" s="24"/>
      <c r="E3" s="24"/>
      <c r="F3" s="24"/>
      <c r="G3" s="24"/>
      <c r="H3" s="24"/>
      <c r="I3" s="123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101</v>
      </c>
      <c r="E4" s="27"/>
      <c r="F4" s="27"/>
      <c r="G4" s="27"/>
      <c r="H4" s="27"/>
      <c r="I4" s="124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24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24"/>
      <c r="J6" s="27"/>
      <c r="K6" s="29"/>
    </row>
    <row r="7" spans="1:70" ht="16.5" customHeight="1">
      <c r="B7" s="26"/>
      <c r="C7" s="27"/>
      <c r="D7" s="27"/>
      <c r="E7" s="361" t="str">
        <f>'Rekapitulace zakázky'!K6</f>
        <v>Žst. Štětí - Oprava výpravní budovy_ZMĚNA č.1</v>
      </c>
      <c r="F7" s="362"/>
      <c r="G7" s="362"/>
      <c r="H7" s="362"/>
      <c r="I7" s="124"/>
      <c r="J7" s="27"/>
      <c r="K7" s="29"/>
    </row>
    <row r="8" spans="1:70" s="1" customFormat="1" ht="15">
      <c r="B8" s="39"/>
      <c r="C8" s="40"/>
      <c r="D8" s="35" t="s">
        <v>102</v>
      </c>
      <c r="E8" s="40"/>
      <c r="F8" s="40"/>
      <c r="G8" s="40"/>
      <c r="H8" s="40"/>
      <c r="I8" s="125"/>
      <c r="J8" s="40"/>
      <c r="K8" s="43"/>
    </row>
    <row r="9" spans="1:70" s="1" customFormat="1" ht="36.950000000000003" customHeight="1">
      <c r="B9" s="39"/>
      <c r="C9" s="40"/>
      <c r="D9" s="40"/>
      <c r="E9" s="363" t="s">
        <v>103</v>
      </c>
      <c r="F9" s="364"/>
      <c r="G9" s="364"/>
      <c r="H9" s="364"/>
      <c r="I9" s="125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25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26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26" t="s">
        <v>25</v>
      </c>
      <c r="J12" s="127" t="str">
        <f>'Rekapitulace zakázky'!AN8</f>
        <v>12.9.2017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25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26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26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25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26" t="s">
        <v>28</v>
      </c>
      <c r="J17" s="33" t="str">
        <f>IF('Rekapitulace zakázky'!AN13="Vyplň údaj","",IF('Rekapitulace zakázky'!AN13="","",'Rekapitulace zakázky'!AN13))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zakázky'!E14="Vyplň údaj","",IF('Rekapitulace zakázky'!E14="","",'Rekapitulace zakázky'!E14))</f>
        <v/>
      </c>
      <c r="F18" s="40"/>
      <c r="G18" s="40"/>
      <c r="H18" s="40"/>
      <c r="I18" s="126" t="s">
        <v>30</v>
      </c>
      <c r="J18" s="33" t="str">
        <f>IF('Rekapitulace zakázky'!AN14="Vyplň údaj","",IF('Rekapitulace zakázky'!AN14="","",'Rekapitulace zakázky'!AN14))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25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26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26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25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25"/>
      <c r="J23" s="40"/>
      <c r="K23" s="43"/>
    </row>
    <row r="24" spans="2:11" s="7" customFormat="1" ht="16.5" customHeight="1">
      <c r="B24" s="128"/>
      <c r="C24" s="129"/>
      <c r="D24" s="129"/>
      <c r="E24" s="326" t="s">
        <v>21</v>
      </c>
      <c r="F24" s="326"/>
      <c r="G24" s="326"/>
      <c r="H24" s="326"/>
      <c r="I24" s="130"/>
      <c r="J24" s="129"/>
      <c r="K24" s="131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25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32"/>
      <c r="J26" s="83"/>
      <c r="K26" s="133"/>
    </row>
    <row r="27" spans="2:11" s="1" customFormat="1" ht="25.35" customHeight="1">
      <c r="B27" s="39"/>
      <c r="C27" s="40"/>
      <c r="D27" s="134" t="s">
        <v>38</v>
      </c>
      <c r="E27" s="40"/>
      <c r="F27" s="40"/>
      <c r="G27" s="40"/>
      <c r="H27" s="40"/>
      <c r="I27" s="125"/>
      <c r="J27" s="135">
        <f>ROUND(J94,2)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32"/>
      <c r="J28" s="83"/>
      <c r="K28" s="133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36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37">
        <f>ROUND(SUM(BE94:BE368), 2)</f>
        <v>0</v>
      </c>
      <c r="G30" s="40"/>
      <c r="H30" s="40"/>
      <c r="I30" s="138">
        <v>0.21</v>
      </c>
      <c r="J30" s="137">
        <f>ROUND(ROUND((SUM(BE94:BE368)),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37">
        <f>ROUND(SUM(BF94:BF368), 2)</f>
        <v>0</v>
      </c>
      <c r="G31" s="40"/>
      <c r="H31" s="40"/>
      <c r="I31" s="138">
        <v>0.15</v>
      </c>
      <c r="J31" s="137">
        <f>ROUND(ROUND((SUM(BF94:BF368)),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37">
        <f>ROUND(SUM(BG94:BG368), 2)</f>
        <v>0</v>
      </c>
      <c r="G32" s="40"/>
      <c r="H32" s="40"/>
      <c r="I32" s="138">
        <v>0.21</v>
      </c>
      <c r="J32" s="137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37">
        <f>ROUND(SUM(BH94:BH368), 2)</f>
        <v>0</v>
      </c>
      <c r="G33" s="40"/>
      <c r="H33" s="40"/>
      <c r="I33" s="138">
        <v>0.15</v>
      </c>
      <c r="J33" s="137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37">
        <f>ROUND(SUM(BI94:BI368), 2)</f>
        <v>0</v>
      </c>
      <c r="G34" s="40"/>
      <c r="H34" s="40"/>
      <c r="I34" s="138">
        <v>0</v>
      </c>
      <c r="J34" s="137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25"/>
      <c r="J35" s="40"/>
      <c r="K35" s="43"/>
    </row>
    <row r="36" spans="2:11" s="1" customFormat="1" ht="25.35" customHeight="1">
      <c r="B36" s="39"/>
      <c r="C36" s="139"/>
      <c r="D36" s="140" t="s">
        <v>48</v>
      </c>
      <c r="E36" s="77"/>
      <c r="F36" s="77"/>
      <c r="G36" s="141" t="s">
        <v>49</v>
      </c>
      <c r="H36" s="142" t="s">
        <v>50</v>
      </c>
      <c r="I36" s="143"/>
      <c r="J36" s="144">
        <f>SUM(J27:J34)</f>
        <v>0</v>
      </c>
      <c r="K36" s="145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46"/>
      <c r="J37" s="55"/>
      <c r="K37" s="56"/>
    </row>
    <row r="41" spans="2:11" s="1" customFormat="1" ht="6.95" customHeight="1">
      <c r="B41" s="147"/>
      <c r="C41" s="148"/>
      <c r="D41" s="148"/>
      <c r="E41" s="148"/>
      <c r="F41" s="148"/>
      <c r="G41" s="148"/>
      <c r="H41" s="148"/>
      <c r="I41" s="149"/>
      <c r="J41" s="148"/>
      <c r="K41" s="150"/>
    </row>
    <row r="42" spans="2:11" s="1" customFormat="1" ht="36.950000000000003" customHeight="1">
      <c r="B42" s="39"/>
      <c r="C42" s="28" t="s">
        <v>104</v>
      </c>
      <c r="D42" s="40"/>
      <c r="E42" s="40"/>
      <c r="F42" s="40"/>
      <c r="G42" s="40"/>
      <c r="H42" s="40"/>
      <c r="I42" s="125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25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25"/>
      <c r="J44" s="40"/>
      <c r="K44" s="43"/>
    </row>
    <row r="45" spans="2:11" s="1" customFormat="1" ht="16.5" customHeight="1">
      <c r="B45" s="39"/>
      <c r="C45" s="40"/>
      <c r="D45" s="40"/>
      <c r="E45" s="361" t="str">
        <f>E7</f>
        <v>Žst. Štětí - Oprava výpravní budovy_ZMĚNA č.1</v>
      </c>
      <c r="F45" s="362"/>
      <c r="G45" s="362"/>
      <c r="H45" s="362"/>
      <c r="I45" s="125"/>
      <c r="J45" s="40"/>
      <c r="K45" s="43"/>
    </row>
    <row r="46" spans="2:11" s="1" customFormat="1" ht="14.45" customHeight="1">
      <c r="B46" s="39"/>
      <c r="C46" s="35" t="s">
        <v>102</v>
      </c>
      <c r="D46" s="40"/>
      <c r="E46" s="40"/>
      <c r="F46" s="40"/>
      <c r="G46" s="40"/>
      <c r="H46" s="40"/>
      <c r="I46" s="125"/>
      <c r="J46" s="40"/>
      <c r="K46" s="43"/>
    </row>
    <row r="47" spans="2:11" s="1" customFormat="1" ht="17.25" customHeight="1">
      <c r="B47" s="39"/>
      <c r="C47" s="40"/>
      <c r="D47" s="40"/>
      <c r="E47" s="363" t="str">
        <f>E9</f>
        <v>D.1.1 - Architektonicko-stavební řešení</v>
      </c>
      <c r="F47" s="364"/>
      <c r="G47" s="364"/>
      <c r="H47" s="364"/>
      <c r="I47" s="125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25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Štětí</v>
      </c>
      <c r="G49" s="40"/>
      <c r="H49" s="40"/>
      <c r="I49" s="126" t="s">
        <v>25</v>
      </c>
      <c r="J49" s="127" t="str">
        <f>IF(J12="","",J12)</f>
        <v>12.9.2017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25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SŽDC, s.o., Oblastní ředitelství Ústí n/L</v>
      </c>
      <c r="G51" s="40"/>
      <c r="H51" s="40"/>
      <c r="I51" s="126" t="s">
        <v>33</v>
      </c>
      <c r="J51" s="326" t="str">
        <f>E21</f>
        <v>INTECON spol. s r.o., Ústí nad Labem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25"/>
      <c r="J52" s="365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25"/>
      <c r="J53" s="40"/>
      <c r="K53" s="43"/>
    </row>
    <row r="54" spans="2:47" s="1" customFormat="1" ht="29.25" customHeight="1">
      <c r="B54" s="39"/>
      <c r="C54" s="151" t="s">
        <v>105</v>
      </c>
      <c r="D54" s="139"/>
      <c r="E54" s="139"/>
      <c r="F54" s="139"/>
      <c r="G54" s="139"/>
      <c r="H54" s="139"/>
      <c r="I54" s="152"/>
      <c r="J54" s="153" t="s">
        <v>106</v>
      </c>
      <c r="K54" s="154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25"/>
      <c r="J55" s="40"/>
      <c r="K55" s="43"/>
    </row>
    <row r="56" spans="2:47" s="1" customFormat="1" ht="29.25" customHeight="1">
      <c r="B56" s="39"/>
      <c r="C56" s="155" t="s">
        <v>107</v>
      </c>
      <c r="D56" s="40"/>
      <c r="E56" s="40"/>
      <c r="F56" s="40"/>
      <c r="G56" s="40"/>
      <c r="H56" s="40"/>
      <c r="I56" s="125"/>
      <c r="J56" s="135">
        <f>J94</f>
        <v>0</v>
      </c>
      <c r="K56" s="43"/>
      <c r="AU56" s="22" t="s">
        <v>108</v>
      </c>
    </row>
    <row r="57" spans="2:47" s="8" customFormat="1" ht="24.95" customHeight="1">
      <c r="B57" s="156"/>
      <c r="C57" s="157"/>
      <c r="D57" s="158" t="s">
        <v>109</v>
      </c>
      <c r="E57" s="159"/>
      <c r="F57" s="159"/>
      <c r="G57" s="159"/>
      <c r="H57" s="159"/>
      <c r="I57" s="160"/>
      <c r="J57" s="161">
        <f>J95</f>
        <v>0</v>
      </c>
      <c r="K57" s="162"/>
    </row>
    <row r="58" spans="2:47" s="9" customFormat="1" ht="19.899999999999999" customHeight="1">
      <c r="B58" s="163"/>
      <c r="C58" s="164"/>
      <c r="D58" s="165" t="s">
        <v>110</v>
      </c>
      <c r="E58" s="166"/>
      <c r="F58" s="166"/>
      <c r="G58" s="166"/>
      <c r="H58" s="166"/>
      <c r="I58" s="167"/>
      <c r="J58" s="168">
        <f>J96</f>
        <v>0</v>
      </c>
      <c r="K58" s="169"/>
    </row>
    <row r="59" spans="2:47" s="9" customFormat="1" ht="19.899999999999999" customHeight="1">
      <c r="B59" s="163"/>
      <c r="C59" s="164"/>
      <c r="D59" s="165" t="s">
        <v>111</v>
      </c>
      <c r="E59" s="166"/>
      <c r="F59" s="166"/>
      <c r="G59" s="166"/>
      <c r="H59" s="166"/>
      <c r="I59" s="167"/>
      <c r="J59" s="168">
        <f>J107</f>
        <v>0</v>
      </c>
      <c r="K59" s="169"/>
    </row>
    <row r="60" spans="2:47" s="9" customFormat="1" ht="19.899999999999999" customHeight="1">
      <c r="B60" s="163"/>
      <c r="C60" s="164"/>
      <c r="D60" s="165" t="s">
        <v>112</v>
      </c>
      <c r="E60" s="166"/>
      <c r="F60" s="166"/>
      <c r="G60" s="166"/>
      <c r="H60" s="166"/>
      <c r="I60" s="167"/>
      <c r="J60" s="168">
        <f>J114</f>
        <v>0</v>
      </c>
      <c r="K60" s="169"/>
    </row>
    <row r="61" spans="2:47" s="9" customFormat="1" ht="19.899999999999999" customHeight="1">
      <c r="B61" s="163"/>
      <c r="C61" s="164"/>
      <c r="D61" s="165" t="s">
        <v>113</v>
      </c>
      <c r="E61" s="166"/>
      <c r="F61" s="166"/>
      <c r="G61" s="166"/>
      <c r="H61" s="166"/>
      <c r="I61" s="167"/>
      <c r="J61" s="168">
        <f>J135</f>
        <v>0</v>
      </c>
      <c r="K61" s="169"/>
    </row>
    <row r="62" spans="2:47" s="9" customFormat="1" ht="19.899999999999999" customHeight="1">
      <c r="B62" s="163"/>
      <c r="C62" s="164"/>
      <c r="D62" s="165" t="s">
        <v>114</v>
      </c>
      <c r="E62" s="166"/>
      <c r="F62" s="166"/>
      <c r="G62" s="166"/>
      <c r="H62" s="166"/>
      <c r="I62" s="167"/>
      <c r="J62" s="168">
        <f>J173</f>
        <v>0</v>
      </c>
      <c r="K62" s="169"/>
    </row>
    <row r="63" spans="2:47" s="9" customFormat="1" ht="19.899999999999999" customHeight="1">
      <c r="B63" s="163"/>
      <c r="C63" s="164"/>
      <c r="D63" s="165" t="s">
        <v>115</v>
      </c>
      <c r="E63" s="166"/>
      <c r="F63" s="166"/>
      <c r="G63" s="166"/>
      <c r="H63" s="166"/>
      <c r="I63" s="167"/>
      <c r="J63" s="168">
        <f>J182</f>
        <v>0</v>
      </c>
      <c r="K63" s="169"/>
    </row>
    <row r="64" spans="2:47" s="8" customFormat="1" ht="24.95" customHeight="1">
      <c r="B64" s="156"/>
      <c r="C64" s="157"/>
      <c r="D64" s="158" t="s">
        <v>116</v>
      </c>
      <c r="E64" s="159"/>
      <c r="F64" s="159"/>
      <c r="G64" s="159"/>
      <c r="H64" s="159"/>
      <c r="I64" s="160"/>
      <c r="J64" s="161">
        <f>J184</f>
        <v>0</v>
      </c>
      <c r="K64" s="162"/>
    </row>
    <row r="65" spans="2:12" s="9" customFormat="1" ht="19.899999999999999" customHeight="1">
      <c r="B65" s="163"/>
      <c r="C65" s="164"/>
      <c r="D65" s="165" t="s">
        <v>117</v>
      </c>
      <c r="E65" s="166"/>
      <c r="F65" s="166"/>
      <c r="G65" s="166"/>
      <c r="H65" s="166"/>
      <c r="I65" s="167"/>
      <c r="J65" s="168">
        <f>J185</f>
        <v>0</v>
      </c>
      <c r="K65" s="169"/>
    </row>
    <row r="66" spans="2:12" s="9" customFormat="1" ht="19.899999999999999" customHeight="1">
      <c r="B66" s="163"/>
      <c r="C66" s="164"/>
      <c r="D66" s="165" t="s">
        <v>118</v>
      </c>
      <c r="E66" s="166"/>
      <c r="F66" s="166"/>
      <c r="G66" s="166"/>
      <c r="H66" s="166"/>
      <c r="I66" s="167"/>
      <c r="J66" s="168">
        <f>J204</f>
        <v>0</v>
      </c>
      <c r="K66" s="169"/>
    </row>
    <row r="67" spans="2:12" s="9" customFormat="1" ht="19.899999999999999" customHeight="1">
      <c r="B67" s="163"/>
      <c r="C67" s="164"/>
      <c r="D67" s="165" t="s">
        <v>119</v>
      </c>
      <c r="E67" s="166"/>
      <c r="F67" s="166"/>
      <c r="G67" s="166"/>
      <c r="H67" s="166"/>
      <c r="I67" s="167"/>
      <c r="J67" s="168">
        <f>J210</f>
        <v>0</v>
      </c>
      <c r="K67" s="169"/>
    </row>
    <row r="68" spans="2:12" s="9" customFormat="1" ht="19.899999999999999" customHeight="1">
      <c r="B68" s="163"/>
      <c r="C68" s="164"/>
      <c r="D68" s="165" t="s">
        <v>120</v>
      </c>
      <c r="E68" s="166"/>
      <c r="F68" s="166"/>
      <c r="G68" s="166"/>
      <c r="H68" s="166"/>
      <c r="I68" s="167"/>
      <c r="J68" s="168">
        <f>J261</f>
        <v>0</v>
      </c>
      <c r="K68" s="169"/>
    </row>
    <row r="69" spans="2:12" s="9" customFormat="1" ht="19.899999999999999" customHeight="1">
      <c r="B69" s="163"/>
      <c r="C69" s="164"/>
      <c r="D69" s="165" t="s">
        <v>121</v>
      </c>
      <c r="E69" s="166"/>
      <c r="F69" s="166"/>
      <c r="G69" s="166"/>
      <c r="H69" s="166"/>
      <c r="I69" s="167"/>
      <c r="J69" s="168">
        <f>J266</f>
        <v>0</v>
      </c>
      <c r="K69" s="169"/>
    </row>
    <row r="70" spans="2:12" s="9" customFormat="1" ht="19.899999999999999" customHeight="1">
      <c r="B70" s="163"/>
      <c r="C70" s="164"/>
      <c r="D70" s="165" t="s">
        <v>122</v>
      </c>
      <c r="E70" s="166"/>
      <c r="F70" s="166"/>
      <c r="G70" s="166"/>
      <c r="H70" s="166"/>
      <c r="I70" s="167"/>
      <c r="J70" s="168">
        <f>J331</f>
        <v>0</v>
      </c>
      <c r="K70" s="169"/>
    </row>
    <row r="71" spans="2:12" s="9" customFormat="1" ht="19.899999999999999" customHeight="1">
      <c r="B71" s="163"/>
      <c r="C71" s="164"/>
      <c r="D71" s="165" t="s">
        <v>123</v>
      </c>
      <c r="E71" s="166"/>
      <c r="F71" s="166"/>
      <c r="G71" s="166"/>
      <c r="H71" s="166"/>
      <c r="I71" s="167"/>
      <c r="J71" s="168">
        <f>J350</f>
        <v>0</v>
      </c>
      <c r="K71" s="169"/>
    </row>
    <row r="72" spans="2:12" s="9" customFormat="1" ht="19.899999999999999" customHeight="1">
      <c r="B72" s="163"/>
      <c r="C72" s="164"/>
      <c r="D72" s="165" t="s">
        <v>124</v>
      </c>
      <c r="E72" s="166"/>
      <c r="F72" s="166"/>
      <c r="G72" s="166"/>
      <c r="H72" s="166"/>
      <c r="I72" s="167"/>
      <c r="J72" s="168">
        <f>J358</f>
        <v>0</v>
      </c>
      <c r="K72" s="169"/>
    </row>
    <row r="73" spans="2:12" s="8" customFormat="1" ht="24.95" customHeight="1">
      <c r="B73" s="156"/>
      <c r="C73" s="157"/>
      <c r="D73" s="158" t="s">
        <v>125</v>
      </c>
      <c r="E73" s="159"/>
      <c r="F73" s="159"/>
      <c r="G73" s="159"/>
      <c r="H73" s="159"/>
      <c r="I73" s="160"/>
      <c r="J73" s="161">
        <f>J365</f>
        <v>0</v>
      </c>
      <c r="K73" s="162"/>
    </row>
    <row r="74" spans="2:12" s="9" customFormat="1" ht="19.899999999999999" customHeight="1">
      <c r="B74" s="163"/>
      <c r="C74" s="164"/>
      <c r="D74" s="165" t="s">
        <v>126</v>
      </c>
      <c r="E74" s="166"/>
      <c r="F74" s="166"/>
      <c r="G74" s="166"/>
      <c r="H74" s="166"/>
      <c r="I74" s="167"/>
      <c r="J74" s="168">
        <f>J366</f>
        <v>0</v>
      </c>
      <c r="K74" s="169"/>
    </row>
    <row r="75" spans="2:12" s="1" customFormat="1" ht="21.75" customHeight="1">
      <c r="B75" s="39"/>
      <c r="C75" s="40"/>
      <c r="D75" s="40"/>
      <c r="E75" s="40"/>
      <c r="F75" s="40"/>
      <c r="G75" s="40"/>
      <c r="H75" s="40"/>
      <c r="I75" s="125"/>
      <c r="J75" s="40"/>
      <c r="K75" s="43"/>
    </row>
    <row r="76" spans="2:12" s="1" customFormat="1" ht="6.95" customHeight="1">
      <c r="B76" s="54"/>
      <c r="C76" s="55"/>
      <c r="D76" s="55"/>
      <c r="E76" s="55"/>
      <c r="F76" s="55"/>
      <c r="G76" s="55"/>
      <c r="H76" s="55"/>
      <c r="I76" s="146"/>
      <c r="J76" s="55"/>
      <c r="K76" s="56"/>
    </row>
    <row r="80" spans="2:12" s="1" customFormat="1" ht="6.95" customHeight="1">
      <c r="B80" s="57"/>
      <c r="C80" s="58"/>
      <c r="D80" s="58"/>
      <c r="E80" s="58"/>
      <c r="F80" s="58"/>
      <c r="G80" s="58"/>
      <c r="H80" s="58"/>
      <c r="I80" s="149"/>
      <c r="J80" s="58"/>
      <c r="K80" s="58"/>
      <c r="L80" s="59"/>
    </row>
    <row r="81" spans="2:63" s="1" customFormat="1" ht="36.950000000000003" customHeight="1">
      <c r="B81" s="39"/>
      <c r="C81" s="60" t="s">
        <v>127</v>
      </c>
      <c r="D81" s="61"/>
      <c r="E81" s="61"/>
      <c r="F81" s="61"/>
      <c r="G81" s="61"/>
      <c r="H81" s="61"/>
      <c r="I81" s="170"/>
      <c r="J81" s="61"/>
      <c r="K81" s="61"/>
      <c r="L81" s="59"/>
    </row>
    <row r="82" spans="2:63" s="1" customFormat="1" ht="6.95" customHeight="1">
      <c r="B82" s="39"/>
      <c r="C82" s="61"/>
      <c r="D82" s="61"/>
      <c r="E82" s="61"/>
      <c r="F82" s="61"/>
      <c r="G82" s="61"/>
      <c r="H82" s="61"/>
      <c r="I82" s="170"/>
      <c r="J82" s="61"/>
      <c r="K82" s="61"/>
      <c r="L82" s="59"/>
    </row>
    <row r="83" spans="2:63" s="1" customFormat="1" ht="14.45" customHeight="1">
      <c r="B83" s="39"/>
      <c r="C83" s="63" t="s">
        <v>18</v>
      </c>
      <c r="D83" s="61"/>
      <c r="E83" s="61"/>
      <c r="F83" s="61"/>
      <c r="G83" s="61"/>
      <c r="H83" s="61"/>
      <c r="I83" s="170"/>
      <c r="J83" s="61"/>
      <c r="K83" s="61"/>
      <c r="L83" s="59"/>
    </row>
    <row r="84" spans="2:63" s="1" customFormat="1" ht="16.5" customHeight="1">
      <c r="B84" s="39"/>
      <c r="C84" s="61"/>
      <c r="D84" s="61"/>
      <c r="E84" s="366" t="str">
        <f>E7</f>
        <v>Žst. Štětí - Oprava výpravní budovy_ZMĚNA č.1</v>
      </c>
      <c r="F84" s="367"/>
      <c r="G84" s="367"/>
      <c r="H84" s="367"/>
      <c r="I84" s="170"/>
      <c r="J84" s="61"/>
      <c r="K84" s="61"/>
      <c r="L84" s="59"/>
    </row>
    <row r="85" spans="2:63" s="1" customFormat="1" ht="14.45" customHeight="1">
      <c r="B85" s="39"/>
      <c r="C85" s="63" t="s">
        <v>102</v>
      </c>
      <c r="D85" s="61"/>
      <c r="E85" s="61"/>
      <c r="F85" s="61"/>
      <c r="G85" s="61"/>
      <c r="H85" s="61"/>
      <c r="I85" s="170"/>
      <c r="J85" s="61"/>
      <c r="K85" s="61"/>
      <c r="L85" s="59"/>
    </row>
    <row r="86" spans="2:63" s="1" customFormat="1" ht="17.25" customHeight="1">
      <c r="B86" s="39"/>
      <c r="C86" s="61"/>
      <c r="D86" s="61"/>
      <c r="E86" s="337" t="str">
        <f>E9</f>
        <v>D.1.1 - Architektonicko-stavební řešení</v>
      </c>
      <c r="F86" s="368"/>
      <c r="G86" s="368"/>
      <c r="H86" s="368"/>
      <c r="I86" s="170"/>
      <c r="J86" s="61"/>
      <c r="K86" s="61"/>
      <c r="L86" s="59"/>
    </row>
    <row r="87" spans="2:63" s="1" customFormat="1" ht="6.95" customHeight="1">
      <c r="B87" s="39"/>
      <c r="C87" s="61"/>
      <c r="D87" s="61"/>
      <c r="E87" s="61"/>
      <c r="F87" s="61"/>
      <c r="G87" s="61"/>
      <c r="H87" s="61"/>
      <c r="I87" s="170"/>
      <c r="J87" s="61"/>
      <c r="K87" s="61"/>
      <c r="L87" s="59"/>
    </row>
    <row r="88" spans="2:63" s="1" customFormat="1" ht="18" customHeight="1">
      <c r="B88" s="39"/>
      <c r="C88" s="63" t="s">
        <v>23</v>
      </c>
      <c r="D88" s="61"/>
      <c r="E88" s="61"/>
      <c r="F88" s="171" t="str">
        <f>F12</f>
        <v>Štětí</v>
      </c>
      <c r="G88" s="61"/>
      <c r="H88" s="61"/>
      <c r="I88" s="172" t="s">
        <v>25</v>
      </c>
      <c r="J88" s="71" t="str">
        <f>IF(J12="","",J12)</f>
        <v>12.9.2017</v>
      </c>
      <c r="K88" s="61"/>
      <c r="L88" s="59"/>
    </row>
    <row r="89" spans="2:63" s="1" customFormat="1" ht="6.95" customHeight="1">
      <c r="B89" s="39"/>
      <c r="C89" s="61"/>
      <c r="D89" s="61"/>
      <c r="E89" s="61"/>
      <c r="F89" s="61"/>
      <c r="G89" s="61"/>
      <c r="H89" s="61"/>
      <c r="I89" s="170"/>
      <c r="J89" s="61"/>
      <c r="K89" s="61"/>
      <c r="L89" s="59"/>
    </row>
    <row r="90" spans="2:63" s="1" customFormat="1" ht="15">
      <c r="B90" s="39"/>
      <c r="C90" s="63" t="s">
        <v>27</v>
      </c>
      <c r="D90" s="61"/>
      <c r="E90" s="61"/>
      <c r="F90" s="171" t="str">
        <f>E15</f>
        <v>SŽDC, s.o., Oblastní ředitelství Ústí n/L</v>
      </c>
      <c r="G90" s="61"/>
      <c r="H90" s="61"/>
      <c r="I90" s="172" t="s">
        <v>33</v>
      </c>
      <c r="J90" s="171" t="str">
        <f>E21</f>
        <v>INTECON spol. s r.o., Ústí nad Labem</v>
      </c>
      <c r="K90" s="61"/>
      <c r="L90" s="59"/>
    </row>
    <row r="91" spans="2:63" s="1" customFormat="1" ht="14.45" customHeight="1">
      <c r="B91" s="39"/>
      <c r="C91" s="63" t="s">
        <v>31</v>
      </c>
      <c r="D91" s="61"/>
      <c r="E91" s="61"/>
      <c r="F91" s="171" t="str">
        <f>IF(E18="","",E18)</f>
        <v/>
      </c>
      <c r="G91" s="61"/>
      <c r="H91" s="61"/>
      <c r="I91" s="170"/>
      <c r="J91" s="61"/>
      <c r="K91" s="61"/>
      <c r="L91" s="59"/>
    </row>
    <row r="92" spans="2:63" s="1" customFormat="1" ht="10.35" customHeight="1">
      <c r="B92" s="39"/>
      <c r="C92" s="61"/>
      <c r="D92" s="61"/>
      <c r="E92" s="61"/>
      <c r="F92" s="61"/>
      <c r="G92" s="61"/>
      <c r="H92" s="61"/>
      <c r="I92" s="170"/>
      <c r="J92" s="61"/>
      <c r="K92" s="61"/>
      <c r="L92" s="59"/>
    </row>
    <row r="93" spans="2:63" s="10" customFormat="1" ht="29.25" customHeight="1">
      <c r="B93" s="173"/>
      <c r="C93" s="174" t="s">
        <v>128</v>
      </c>
      <c r="D93" s="175" t="s">
        <v>57</v>
      </c>
      <c r="E93" s="175" t="s">
        <v>53</v>
      </c>
      <c r="F93" s="175" t="s">
        <v>129</v>
      </c>
      <c r="G93" s="175" t="s">
        <v>130</v>
      </c>
      <c r="H93" s="175" t="s">
        <v>131</v>
      </c>
      <c r="I93" s="176" t="s">
        <v>132</v>
      </c>
      <c r="J93" s="175" t="s">
        <v>106</v>
      </c>
      <c r="K93" s="177" t="s">
        <v>133</v>
      </c>
      <c r="L93" s="178"/>
      <c r="M93" s="79" t="s">
        <v>134</v>
      </c>
      <c r="N93" s="80" t="s">
        <v>42</v>
      </c>
      <c r="O93" s="80" t="s">
        <v>135</v>
      </c>
      <c r="P93" s="80" t="s">
        <v>136</v>
      </c>
      <c r="Q93" s="80" t="s">
        <v>137</v>
      </c>
      <c r="R93" s="80" t="s">
        <v>138</v>
      </c>
      <c r="S93" s="80" t="s">
        <v>139</v>
      </c>
      <c r="T93" s="81" t="s">
        <v>140</v>
      </c>
    </row>
    <row r="94" spans="2:63" s="1" customFormat="1" ht="29.25" customHeight="1">
      <c r="B94" s="39"/>
      <c r="C94" s="85" t="s">
        <v>107</v>
      </c>
      <c r="D94" s="61"/>
      <c r="E94" s="61"/>
      <c r="F94" s="61"/>
      <c r="G94" s="61"/>
      <c r="H94" s="61"/>
      <c r="I94" s="170"/>
      <c r="J94" s="179">
        <f>BK94</f>
        <v>0</v>
      </c>
      <c r="K94" s="61"/>
      <c r="L94" s="59"/>
      <c r="M94" s="82"/>
      <c r="N94" s="83"/>
      <c r="O94" s="83"/>
      <c r="P94" s="180">
        <f>P95+P184+P365</f>
        <v>0</v>
      </c>
      <c r="Q94" s="83"/>
      <c r="R94" s="180">
        <f>R95+R184+R365</f>
        <v>59.175929279999998</v>
      </c>
      <c r="S94" s="83"/>
      <c r="T94" s="181">
        <f>T95+T184+T365</f>
        <v>67.046265000000005</v>
      </c>
      <c r="AT94" s="22" t="s">
        <v>71</v>
      </c>
      <c r="AU94" s="22" t="s">
        <v>108</v>
      </c>
      <c r="BK94" s="182">
        <f>BK95+BK184+BK365</f>
        <v>0</v>
      </c>
    </row>
    <row r="95" spans="2:63" s="11" customFormat="1" ht="37.35" customHeight="1">
      <c r="B95" s="183"/>
      <c r="C95" s="184"/>
      <c r="D95" s="185" t="s">
        <v>71</v>
      </c>
      <c r="E95" s="186" t="s">
        <v>141</v>
      </c>
      <c r="F95" s="186" t="s">
        <v>142</v>
      </c>
      <c r="G95" s="184"/>
      <c r="H95" s="184"/>
      <c r="I95" s="187"/>
      <c r="J95" s="188">
        <f>BK95</f>
        <v>0</v>
      </c>
      <c r="K95" s="184"/>
      <c r="L95" s="189"/>
      <c r="M95" s="190"/>
      <c r="N95" s="191"/>
      <c r="O95" s="191"/>
      <c r="P95" s="192">
        <f>P96+P107+P114+P135+P173+P182</f>
        <v>0</v>
      </c>
      <c r="Q95" s="191"/>
      <c r="R95" s="192">
        <f>R96+R107+R114+R135+R173+R182</f>
        <v>41.647200179999999</v>
      </c>
      <c r="S95" s="191"/>
      <c r="T95" s="193">
        <f>T96+T107+T114+T135+T173+T182</f>
        <v>43.502890000000001</v>
      </c>
      <c r="AR95" s="194" t="s">
        <v>80</v>
      </c>
      <c r="AT95" s="195" t="s">
        <v>71</v>
      </c>
      <c r="AU95" s="195" t="s">
        <v>72</v>
      </c>
      <c r="AY95" s="194" t="s">
        <v>143</v>
      </c>
      <c r="BK95" s="196">
        <f>BK96+BK107+BK114+BK135+BK173+BK182</f>
        <v>0</v>
      </c>
    </row>
    <row r="96" spans="2:63" s="11" customFormat="1" ht="19.899999999999999" customHeight="1">
      <c r="B96" s="183"/>
      <c r="C96" s="184"/>
      <c r="D96" s="185" t="s">
        <v>71</v>
      </c>
      <c r="E96" s="197" t="s">
        <v>144</v>
      </c>
      <c r="F96" s="197" t="s">
        <v>145</v>
      </c>
      <c r="G96" s="184"/>
      <c r="H96" s="184"/>
      <c r="I96" s="187"/>
      <c r="J96" s="198">
        <f>BK96</f>
        <v>0</v>
      </c>
      <c r="K96" s="184"/>
      <c r="L96" s="189"/>
      <c r="M96" s="190"/>
      <c r="N96" s="191"/>
      <c r="O96" s="191"/>
      <c r="P96" s="192">
        <f>SUM(P97:P106)</f>
        <v>0</v>
      </c>
      <c r="Q96" s="191"/>
      <c r="R96" s="192">
        <f>SUM(R97:R106)</f>
        <v>10.558060180000002</v>
      </c>
      <c r="S96" s="191"/>
      <c r="T96" s="193">
        <f>SUM(T97:T106)</f>
        <v>0</v>
      </c>
      <c r="AR96" s="194" t="s">
        <v>80</v>
      </c>
      <c r="AT96" s="195" t="s">
        <v>71</v>
      </c>
      <c r="AU96" s="195" t="s">
        <v>80</v>
      </c>
      <c r="AY96" s="194" t="s">
        <v>143</v>
      </c>
      <c r="BK96" s="196">
        <f>SUM(BK97:BK106)</f>
        <v>0</v>
      </c>
    </row>
    <row r="97" spans="2:65" s="1" customFormat="1" ht="25.5" customHeight="1">
      <c r="B97" s="39"/>
      <c r="C97" s="199" t="s">
        <v>146</v>
      </c>
      <c r="D97" s="199" t="s">
        <v>147</v>
      </c>
      <c r="E97" s="200" t="s">
        <v>148</v>
      </c>
      <c r="F97" s="201" t="s">
        <v>149</v>
      </c>
      <c r="G97" s="202" t="s">
        <v>150</v>
      </c>
      <c r="H97" s="203">
        <v>1</v>
      </c>
      <c r="I97" s="204"/>
      <c r="J97" s="205">
        <f>ROUND(I97*H97,2)</f>
        <v>0</v>
      </c>
      <c r="K97" s="201" t="s">
        <v>151</v>
      </c>
      <c r="L97" s="59"/>
      <c r="M97" s="206" t="s">
        <v>21</v>
      </c>
      <c r="N97" s="207" t="s">
        <v>43</v>
      </c>
      <c r="O97" s="40"/>
      <c r="P97" s="208">
        <f>O97*H97</f>
        <v>0</v>
      </c>
      <c r="Q97" s="208">
        <v>1.80972</v>
      </c>
      <c r="R97" s="208">
        <f>Q97*H97</f>
        <v>1.80972</v>
      </c>
      <c r="S97" s="208">
        <v>0</v>
      </c>
      <c r="T97" s="209">
        <f>S97*H97</f>
        <v>0</v>
      </c>
      <c r="AR97" s="22" t="s">
        <v>152</v>
      </c>
      <c r="AT97" s="22" t="s">
        <v>147</v>
      </c>
      <c r="AU97" s="22" t="s">
        <v>82</v>
      </c>
      <c r="AY97" s="22" t="s">
        <v>143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22" t="s">
        <v>80</v>
      </c>
      <c r="BK97" s="210">
        <f>ROUND(I97*H97,2)</f>
        <v>0</v>
      </c>
      <c r="BL97" s="22" t="s">
        <v>152</v>
      </c>
      <c r="BM97" s="22" t="s">
        <v>153</v>
      </c>
    </row>
    <row r="98" spans="2:65" s="1" customFormat="1" ht="94.5">
      <c r="B98" s="39"/>
      <c r="C98" s="61"/>
      <c r="D98" s="211" t="s">
        <v>154</v>
      </c>
      <c r="E98" s="61"/>
      <c r="F98" s="212" t="s">
        <v>155</v>
      </c>
      <c r="G98" s="61"/>
      <c r="H98" s="61"/>
      <c r="I98" s="170"/>
      <c r="J98" s="61"/>
      <c r="K98" s="61"/>
      <c r="L98" s="59"/>
      <c r="M98" s="213"/>
      <c r="N98" s="40"/>
      <c r="O98" s="40"/>
      <c r="P98" s="40"/>
      <c r="Q98" s="40"/>
      <c r="R98" s="40"/>
      <c r="S98" s="40"/>
      <c r="T98" s="76"/>
      <c r="AT98" s="22" t="s">
        <v>154</v>
      </c>
      <c r="AU98" s="22" t="s">
        <v>82</v>
      </c>
    </row>
    <row r="99" spans="2:65" s="1" customFormat="1" ht="25.5" customHeight="1">
      <c r="B99" s="39"/>
      <c r="C99" s="199" t="s">
        <v>156</v>
      </c>
      <c r="D99" s="199" t="s">
        <v>147</v>
      </c>
      <c r="E99" s="200" t="s">
        <v>157</v>
      </c>
      <c r="F99" s="201" t="s">
        <v>158</v>
      </c>
      <c r="G99" s="202" t="s">
        <v>159</v>
      </c>
      <c r="H99" s="203">
        <v>1.7000000000000001E-2</v>
      </c>
      <c r="I99" s="204"/>
      <c r="J99" s="205">
        <f>ROUND(I99*H99,2)</f>
        <v>0</v>
      </c>
      <c r="K99" s="201" t="s">
        <v>151</v>
      </c>
      <c r="L99" s="59"/>
      <c r="M99" s="206" t="s">
        <v>21</v>
      </c>
      <c r="N99" s="207" t="s">
        <v>43</v>
      </c>
      <c r="O99" s="40"/>
      <c r="P99" s="208">
        <f>O99*H99</f>
        <v>0</v>
      </c>
      <c r="Q99" s="208">
        <v>1.9539999999999998E-2</v>
      </c>
      <c r="R99" s="208">
        <f>Q99*H99</f>
        <v>3.3218000000000001E-4</v>
      </c>
      <c r="S99" s="208">
        <v>0</v>
      </c>
      <c r="T99" s="209">
        <f>S99*H99</f>
        <v>0</v>
      </c>
      <c r="AR99" s="22" t="s">
        <v>152</v>
      </c>
      <c r="AT99" s="22" t="s">
        <v>147</v>
      </c>
      <c r="AU99" s="22" t="s">
        <v>82</v>
      </c>
      <c r="AY99" s="22" t="s">
        <v>143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2" t="s">
        <v>80</v>
      </c>
      <c r="BK99" s="210">
        <f>ROUND(I99*H99,2)</f>
        <v>0</v>
      </c>
      <c r="BL99" s="22" t="s">
        <v>152</v>
      </c>
      <c r="BM99" s="22" t="s">
        <v>160</v>
      </c>
    </row>
    <row r="100" spans="2:65" s="1" customFormat="1" ht="40.5">
      <c r="B100" s="39"/>
      <c r="C100" s="61"/>
      <c r="D100" s="211" t="s">
        <v>154</v>
      </c>
      <c r="E100" s="61"/>
      <c r="F100" s="212" t="s">
        <v>161</v>
      </c>
      <c r="G100" s="61"/>
      <c r="H100" s="61"/>
      <c r="I100" s="170"/>
      <c r="J100" s="61"/>
      <c r="K100" s="61"/>
      <c r="L100" s="59"/>
      <c r="M100" s="213"/>
      <c r="N100" s="40"/>
      <c r="O100" s="40"/>
      <c r="P100" s="40"/>
      <c r="Q100" s="40"/>
      <c r="R100" s="40"/>
      <c r="S100" s="40"/>
      <c r="T100" s="76"/>
      <c r="AT100" s="22" t="s">
        <v>154</v>
      </c>
      <c r="AU100" s="22" t="s">
        <v>82</v>
      </c>
    </row>
    <row r="101" spans="2:65" s="1" customFormat="1" ht="16.5" customHeight="1">
      <c r="B101" s="39"/>
      <c r="C101" s="214" t="s">
        <v>162</v>
      </c>
      <c r="D101" s="214" t="s">
        <v>163</v>
      </c>
      <c r="E101" s="215" t="s">
        <v>164</v>
      </c>
      <c r="F101" s="216" t="s">
        <v>165</v>
      </c>
      <c r="G101" s="217" t="s">
        <v>159</v>
      </c>
      <c r="H101" s="218">
        <v>1.7000000000000001E-2</v>
      </c>
      <c r="I101" s="219"/>
      <c r="J101" s="220">
        <f>ROUND(I101*H101,2)</f>
        <v>0</v>
      </c>
      <c r="K101" s="216" t="s">
        <v>151</v>
      </c>
      <c r="L101" s="221"/>
      <c r="M101" s="222" t="s">
        <v>21</v>
      </c>
      <c r="N101" s="223" t="s">
        <v>43</v>
      </c>
      <c r="O101" s="40"/>
      <c r="P101" s="208">
        <f>O101*H101</f>
        <v>0</v>
      </c>
      <c r="Q101" s="208">
        <v>1</v>
      </c>
      <c r="R101" s="208">
        <f>Q101*H101</f>
        <v>1.7000000000000001E-2</v>
      </c>
      <c r="S101" s="208">
        <v>0</v>
      </c>
      <c r="T101" s="209">
        <f>S101*H101</f>
        <v>0</v>
      </c>
      <c r="AR101" s="22" t="s">
        <v>166</v>
      </c>
      <c r="AT101" s="22" t="s">
        <v>163</v>
      </c>
      <c r="AU101" s="22" t="s">
        <v>82</v>
      </c>
      <c r="AY101" s="22" t="s">
        <v>143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2" t="s">
        <v>80</v>
      </c>
      <c r="BK101" s="210">
        <f>ROUND(I101*H101,2)</f>
        <v>0</v>
      </c>
      <c r="BL101" s="22" t="s">
        <v>152</v>
      </c>
      <c r="BM101" s="22" t="s">
        <v>167</v>
      </c>
    </row>
    <row r="102" spans="2:65" s="1" customFormat="1" ht="27">
      <c r="B102" s="39"/>
      <c r="C102" s="61"/>
      <c r="D102" s="211" t="s">
        <v>154</v>
      </c>
      <c r="E102" s="61"/>
      <c r="F102" s="212" t="s">
        <v>168</v>
      </c>
      <c r="G102" s="61"/>
      <c r="H102" s="61"/>
      <c r="I102" s="170"/>
      <c r="J102" s="61"/>
      <c r="K102" s="61"/>
      <c r="L102" s="59"/>
      <c r="M102" s="213"/>
      <c r="N102" s="40"/>
      <c r="O102" s="40"/>
      <c r="P102" s="40"/>
      <c r="Q102" s="40"/>
      <c r="R102" s="40"/>
      <c r="S102" s="40"/>
      <c r="T102" s="76"/>
      <c r="AT102" s="22" t="s">
        <v>154</v>
      </c>
      <c r="AU102" s="22" t="s">
        <v>82</v>
      </c>
    </row>
    <row r="103" spans="2:65" s="1" customFormat="1" ht="25.5" customHeight="1">
      <c r="B103" s="39"/>
      <c r="C103" s="199" t="s">
        <v>169</v>
      </c>
      <c r="D103" s="199" t="s">
        <v>147</v>
      </c>
      <c r="E103" s="200" t="s">
        <v>170</v>
      </c>
      <c r="F103" s="201" t="s">
        <v>171</v>
      </c>
      <c r="G103" s="202" t="s">
        <v>172</v>
      </c>
      <c r="H103" s="203">
        <v>34</v>
      </c>
      <c r="I103" s="204"/>
      <c r="J103" s="205">
        <f>ROUND(I103*H103,2)</f>
        <v>0</v>
      </c>
      <c r="K103" s="201" t="s">
        <v>151</v>
      </c>
      <c r="L103" s="59"/>
      <c r="M103" s="206" t="s">
        <v>21</v>
      </c>
      <c r="N103" s="207" t="s">
        <v>43</v>
      </c>
      <c r="O103" s="40"/>
      <c r="P103" s="208">
        <f>O103*H103</f>
        <v>0</v>
      </c>
      <c r="Q103" s="208">
        <v>0.25364999999999999</v>
      </c>
      <c r="R103" s="208">
        <f>Q103*H103</f>
        <v>8.6241000000000003</v>
      </c>
      <c r="S103" s="208">
        <v>0</v>
      </c>
      <c r="T103" s="209">
        <f>S103*H103</f>
        <v>0</v>
      </c>
      <c r="AR103" s="22" t="s">
        <v>152</v>
      </c>
      <c r="AT103" s="22" t="s">
        <v>147</v>
      </c>
      <c r="AU103" s="22" t="s">
        <v>82</v>
      </c>
      <c r="AY103" s="22" t="s">
        <v>143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22" t="s">
        <v>80</v>
      </c>
      <c r="BK103" s="210">
        <f>ROUND(I103*H103,2)</f>
        <v>0</v>
      </c>
      <c r="BL103" s="22" t="s">
        <v>152</v>
      </c>
      <c r="BM103" s="22" t="s">
        <v>173</v>
      </c>
    </row>
    <row r="104" spans="2:65" s="1" customFormat="1" ht="54">
      <c r="B104" s="39"/>
      <c r="C104" s="61"/>
      <c r="D104" s="211" t="s">
        <v>154</v>
      </c>
      <c r="E104" s="61"/>
      <c r="F104" s="212" t="s">
        <v>174</v>
      </c>
      <c r="G104" s="61"/>
      <c r="H104" s="61"/>
      <c r="I104" s="170"/>
      <c r="J104" s="61"/>
      <c r="K104" s="61"/>
      <c r="L104" s="59"/>
      <c r="M104" s="213"/>
      <c r="N104" s="40"/>
      <c r="O104" s="40"/>
      <c r="P104" s="40"/>
      <c r="Q104" s="40"/>
      <c r="R104" s="40"/>
      <c r="S104" s="40"/>
      <c r="T104" s="76"/>
      <c r="AT104" s="22" t="s">
        <v>154</v>
      </c>
      <c r="AU104" s="22" t="s">
        <v>82</v>
      </c>
    </row>
    <row r="105" spans="2:65" s="1" customFormat="1" ht="25.5" customHeight="1">
      <c r="B105" s="39"/>
      <c r="C105" s="199" t="s">
        <v>175</v>
      </c>
      <c r="D105" s="199" t="s">
        <v>147</v>
      </c>
      <c r="E105" s="200" t="s">
        <v>176</v>
      </c>
      <c r="F105" s="201" t="s">
        <v>177</v>
      </c>
      <c r="G105" s="202" t="s">
        <v>172</v>
      </c>
      <c r="H105" s="203">
        <v>0.6</v>
      </c>
      <c r="I105" s="204"/>
      <c r="J105" s="205">
        <f>ROUND(I105*H105,2)</f>
        <v>0</v>
      </c>
      <c r="K105" s="201" t="s">
        <v>151</v>
      </c>
      <c r="L105" s="59"/>
      <c r="M105" s="206" t="s">
        <v>21</v>
      </c>
      <c r="N105" s="207" t="s">
        <v>43</v>
      </c>
      <c r="O105" s="40"/>
      <c r="P105" s="208">
        <f>O105*H105</f>
        <v>0</v>
      </c>
      <c r="Q105" s="208">
        <v>0.17818000000000001</v>
      </c>
      <c r="R105" s="208">
        <f>Q105*H105</f>
        <v>0.106908</v>
      </c>
      <c r="S105" s="208">
        <v>0</v>
      </c>
      <c r="T105" s="209">
        <f>S105*H105</f>
        <v>0</v>
      </c>
      <c r="AR105" s="22" t="s">
        <v>152</v>
      </c>
      <c r="AT105" s="22" t="s">
        <v>147</v>
      </c>
      <c r="AU105" s="22" t="s">
        <v>82</v>
      </c>
      <c r="AY105" s="22" t="s">
        <v>143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2" t="s">
        <v>80</v>
      </c>
      <c r="BK105" s="210">
        <f>ROUND(I105*H105,2)</f>
        <v>0</v>
      </c>
      <c r="BL105" s="22" t="s">
        <v>152</v>
      </c>
      <c r="BM105" s="22" t="s">
        <v>178</v>
      </c>
    </row>
    <row r="106" spans="2:65" s="1" customFormat="1" ht="40.5">
      <c r="B106" s="39"/>
      <c r="C106" s="61"/>
      <c r="D106" s="211" t="s">
        <v>154</v>
      </c>
      <c r="E106" s="61"/>
      <c r="F106" s="212" t="s">
        <v>179</v>
      </c>
      <c r="G106" s="61"/>
      <c r="H106" s="61"/>
      <c r="I106" s="170"/>
      <c r="J106" s="61"/>
      <c r="K106" s="61"/>
      <c r="L106" s="59"/>
      <c r="M106" s="213"/>
      <c r="N106" s="40"/>
      <c r="O106" s="40"/>
      <c r="P106" s="40"/>
      <c r="Q106" s="40"/>
      <c r="R106" s="40"/>
      <c r="S106" s="40"/>
      <c r="T106" s="76"/>
      <c r="AT106" s="22" t="s">
        <v>154</v>
      </c>
      <c r="AU106" s="22" t="s">
        <v>82</v>
      </c>
    </row>
    <row r="107" spans="2:65" s="11" customFormat="1" ht="29.85" customHeight="1">
      <c r="B107" s="183"/>
      <c r="C107" s="184"/>
      <c r="D107" s="185" t="s">
        <v>71</v>
      </c>
      <c r="E107" s="197" t="s">
        <v>152</v>
      </c>
      <c r="F107" s="197" t="s">
        <v>180</v>
      </c>
      <c r="G107" s="184"/>
      <c r="H107" s="184"/>
      <c r="I107" s="187"/>
      <c r="J107" s="198">
        <f>BK107</f>
        <v>0</v>
      </c>
      <c r="K107" s="184"/>
      <c r="L107" s="189"/>
      <c r="M107" s="190"/>
      <c r="N107" s="191"/>
      <c r="O107" s="191"/>
      <c r="P107" s="192">
        <f>SUM(P108:P113)</f>
        <v>0</v>
      </c>
      <c r="Q107" s="191"/>
      <c r="R107" s="192">
        <f>SUM(R108:R113)</f>
        <v>6.2112499999999997</v>
      </c>
      <c r="S107" s="191"/>
      <c r="T107" s="193">
        <f>SUM(T108:T113)</f>
        <v>0</v>
      </c>
      <c r="AR107" s="194" t="s">
        <v>80</v>
      </c>
      <c r="AT107" s="195" t="s">
        <v>71</v>
      </c>
      <c r="AU107" s="195" t="s">
        <v>80</v>
      </c>
      <c r="AY107" s="194" t="s">
        <v>143</v>
      </c>
      <c r="BK107" s="196">
        <f>SUM(BK108:BK113)</f>
        <v>0</v>
      </c>
    </row>
    <row r="108" spans="2:65" s="1" customFormat="1" ht="38.25" customHeight="1">
      <c r="B108" s="39"/>
      <c r="C108" s="199" t="s">
        <v>181</v>
      </c>
      <c r="D108" s="199" t="s">
        <v>147</v>
      </c>
      <c r="E108" s="200" t="s">
        <v>182</v>
      </c>
      <c r="F108" s="201" t="s">
        <v>183</v>
      </c>
      <c r="G108" s="202" t="s">
        <v>184</v>
      </c>
      <c r="H108" s="203">
        <v>25</v>
      </c>
      <c r="I108" s="204"/>
      <c r="J108" s="205">
        <f>ROUND(I108*H108,2)</f>
        <v>0</v>
      </c>
      <c r="K108" s="201" t="s">
        <v>151</v>
      </c>
      <c r="L108" s="59"/>
      <c r="M108" s="206" t="s">
        <v>21</v>
      </c>
      <c r="N108" s="207" t="s">
        <v>43</v>
      </c>
      <c r="O108" s="40"/>
      <c r="P108" s="208">
        <f>O108*H108</f>
        <v>0</v>
      </c>
      <c r="Q108" s="208">
        <v>3.465E-2</v>
      </c>
      <c r="R108" s="208">
        <f>Q108*H108</f>
        <v>0.86624999999999996</v>
      </c>
      <c r="S108" s="208">
        <v>0</v>
      </c>
      <c r="T108" s="209">
        <f>S108*H108</f>
        <v>0</v>
      </c>
      <c r="AR108" s="22" t="s">
        <v>152</v>
      </c>
      <c r="AT108" s="22" t="s">
        <v>147</v>
      </c>
      <c r="AU108" s="22" t="s">
        <v>82</v>
      </c>
      <c r="AY108" s="22" t="s">
        <v>143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22" t="s">
        <v>80</v>
      </c>
      <c r="BK108" s="210">
        <f>ROUND(I108*H108,2)</f>
        <v>0</v>
      </c>
      <c r="BL108" s="22" t="s">
        <v>152</v>
      </c>
      <c r="BM108" s="22" t="s">
        <v>185</v>
      </c>
    </row>
    <row r="109" spans="2:65" s="1" customFormat="1" ht="25.5" customHeight="1">
      <c r="B109" s="39"/>
      <c r="C109" s="214" t="s">
        <v>186</v>
      </c>
      <c r="D109" s="214" t="s">
        <v>163</v>
      </c>
      <c r="E109" s="215" t="s">
        <v>187</v>
      </c>
      <c r="F109" s="216" t="s">
        <v>188</v>
      </c>
      <c r="G109" s="217" t="s">
        <v>184</v>
      </c>
      <c r="H109" s="218">
        <v>25</v>
      </c>
      <c r="I109" s="219"/>
      <c r="J109" s="220">
        <f>ROUND(I109*H109,2)</f>
        <v>0</v>
      </c>
      <c r="K109" s="216" t="s">
        <v>21</v>
      </c>
      <c r="L109" s="221"/>
      <c r="M109" s="222" t="s">
        <v>21</v>
      </c>
      <c r="N109" s="223" t="s">
        <v>43</v>
      </c>
      <c r="O109" s="40"/>
      <c r="P109" s="208">
        <f>O109*H109</f>
        <v>0</v>
      </c>
      <c r="Q109" s="208">
        <v>0.14699999999999999</v>
      </c>
      <c r="R109" s="208">
        <f>Q109*H109</f>
        <v>3.6749999999999998</v>
      </c>
      <c r="S109" s="208">
        <v>0</v>
      </c>
      <c r="T109" s="209">
        <f>S109*H109</f>
        <v>0</v>
      </c>
      <c r="AR109" s="22" t="s">
        <v>166</v>
      </c>
      <c r="AT109" s="22" t="s">
        <v>163</v>
      </c>
      <c r="AU109" s="22" t="s">
        <v>82</v>
      </c>
      <c r="AY109" s="22" t="s">
        <v>143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2" t="s">
        <v>80</v>
      </c>
      <c r="BK109" s="210">
        <f>ROUND(I109*H109,2)</f>
        <v>0</v>
      </c>
      <c r="BL109" s="22" t="s">
        <v>152</v>
      </c>
      <c r="BM109" s="22" t="s">
        <v>189</v>
      </c>
    </row>
    <row r="110" spans="2:65" s="1" customFormat="1" ht="67.5">
      <c r="B110" s="39"/>
      <c r="C110" s="61"/>
      <c r="D110" s="211" t="s">
        <v>154</v>
      </c>
      <c r="E110" s="61"/>
      <c r="F110" s="212" t="s">
        <v>190</v>
      </c>
      <c r="G110" s="61"/>
      <c r="H110" s="61"/>
      <c r="I110" s="170"/>
      <c r="J110" s="61"/>
      <c r="K110" s="61"/>
      <c r="L110" s="59"/>
      <c r="M110" s="213"/>
      <c r="N110" s="40"/>
      <c r="O110" s="40"/>
      <c r="P110" s="40"/>
      <c r="Q110" s="40"/>
      <c r="R110" s="40"/>
      <c r="S110" s="40"/>
      <c r="T110" s="76"/>
      <c r="AT110" s="22" t="s">
        <v>154</v>
      </c>
      <c r="AU110" s="22" t="s">
        <v>82</v>
      </c>
    </row>
    <row r="111" spans="2:65" s="1" customFormat="1" ht="25.5" customHeight="1">
      <c r="B111" s="39"/>
      <c r="C111" s="199" t="s">
        <v>191</v>
      </c>
      <c r="D111" s="199" t="s">
        <v>147</v>
      </c>
      <c r="E111" s="200" t="s">
        <v>192</v>
      </c>
      <c r="F111" s="201" t="s">
        <v>193</v>
      </c>
      <c r="G111" s="202" t="s">
        <v>172</v>
      </c>
      <c r="H111" s="203">
        <v>334</v>
      </c>
      <c r="I111" s="204"/>
      <c r="J111" s="205">
        <f>ROUND(I111*H111,2)</f>
        <v>0</v>
      </c>
      <c r="K111" s="201" t="s">
        <v>151</v>
      </c>
      <c r="L111" s="59"/>
      <c r="M111" s="206" t="s">
        <v>21</v>
      </c>
      <c r="N111" s="207" t="s">
        <v>43</v>
      </c>
      <c r="O111" s="40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AR111" s="22" t="s">
        <v>152</v>
      </c>
      <c r="AT111" s="22" t="s">
        <v>147</v>
      </c>
      <c r="AU111" s="22" t="s">
        <v>82</v>
      </c>
      <c r="AY111" s="22" t="s">
        <v>143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22" t="s">
        <v>80</v>
      </c>
      <c r="BK111" s="210">
        <f>ROUND(I111*H111,2)</f>
        <v>0</v>
      </c>
      <c r="BL111" s="22" t="s">
        <v>152</v>
      </c>
      <c r="BM111" s="22" t="s">
        <v>194</v>
      </c>
    </row>
    <row r="112" spans="2:65" s="1" customFormat="1" ht="25.5" customHeight="1">
      <c r="B112" s="39"/>
      <c r="C112" s="214" t="s">
        <v>195</v>
      </c>
      <c r="D112" s="214" t="s">
        <v>163</v>
      </c>
      <c r="E112" s="215" t="s">
        <v>196</v>
      </c>
      <c r="F112" s="216" t="s">
        <v>197</v>
      </c>
      <c r="G112" s="217" t="s">
        <v>172</v>
      </c>
      <c r="H112" s="218">
        <v>334</v>
      </c>
      <c r="I112" s="219"/>
      <c r="J112" s="220">
        <f>ROUND(I112*H112,2)</f>
        <v>0</v>
      </c>
      <c r="K112" s="216" t="s">
        <v>21</v>
      </c>
      <c r="L112" s="221"/>
      <c r="M112" s="222" t="s">
        <v>21</v>
      </c>
      <c r="N112" s="223" t="s">
        <v>43</v>
      </c>
      <c r="O112" s="40"/>
      <c r="P112" s="208">
        <f>O112*H112</f>
        <v>0</v>
      </c>
      <c r="Q112" s="208">
        <v>5.0000000000000001E-3</v>
      </c>
      <c r="R112" s="208">
        <f>Q112*H112</f>
        <v>1.67</v>
      </c>
      <c r="S112" s="208">
        <v>0</v>
      </c>
      <c r="T112" s="209">
        <f>S112*H112</f>
        <v>0</v>
      </c>
      <c r="AR112" s="22" t="s">
        <v>166</v>
      </c>
      <c r="AT112" s="22" t="s">
        <v>163</v>
      </c>
      <c r="AU112" s="22" t="s">
        <v>82</v>
      </c>
      <c r="AY112" s="22" t="s">
        <v>143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22" t="s">
        <v>80</v>
      </c>
      <c r="BK112" s="210">
        <f>ROUND(I112*H112,2)</f>
        <v>0</v>
      </c>
      <c r="BL112" s="22" t="s">
        <v>152</v>
      </c>
      <c r="BM112" s="22" t="s">
        <v>198</v>
      </c>
    </row>
    <row r="113" spans="2:65" s="1" customFormat="1" ht="27">
      <c r="B113" s="39"/>
      <c r="C113" s="61"/>
      <c r="D113" s="211" t="s">
        <v>154</v>
      </c>
      <c r="E113" s="61"/>
      <c r="F113" s="212" t="s">
        <v>199</v>
      </c>
      <c r="G113" s="61"/>
      <c r="H113" s="61"/>
      <c r="I113" s="170"/>
      <c r="J113" s="61"/>
      <c r="K113" s="61"/>
      <c r="L113" s="59"/>
      <c r="M113" s="213"/>
      <c r="N113" s="40"/>
      <c r="O113" s="40"/>
      <c r="P113" s="40"/>
      <c r="Q113" s="40"/>
      <c r="R113" s="40"/>
      <c r="S113" s="40"/>
      <c r="T113" s="76"/>
      <c r="AT113" s="22" t="s">
        <v>154</v>
      </c>
      <c r="AU113" s="22" t="s">
        <v>82</v>
      </c>
    </row>
    <row r="114" spans="2:65" s="11" customFormat="1" ht="29.85" customHeight="1">
      <c r="B114" s="183"/>
      <c r="C114" s="184"/>
      <c r="D114" s="185" t="s">
        <v>71</v>
      </c>
      <c r="E114" s="197" t="s">
        <v>200</v>
      </c>
      <c r="F114" s="197" t="s">
        <v>201</v>
      </c>
      <c r="G114" s="184"/>
      <c r="H114" s="184"/>
      <c r="I114" s="187"/>
      <c r="J114" s="198">
        <f>BK114</f>
        <v>0</v>
      </c>
      <c r="K114" s="184"/>
      <c r="L114" s="189"/>
      <c r="M114" s="190"/>
      <c r="N114" s="191"/>
      <c r="O114" s="191"/>
      <c r="P114" s="192">
        <f>SUM(P115:P134)</f>
        <v>0</v>
      </c>
      <c r="Q114" s="191"/>
      <c r="R114" s="192">
        <f>SUM(R115:R134)</f>
        <v>24.877889999999997</v>
      </c>
      <c r="S114" s="191"/>
      <c r="T114" s="193">
        <f>SUM(T115:T134)</f>
        <v>0</v>
      </c>
      <c r="AR114" s="194" t="s">
        <v>80</v>
      </c>
      <c r="AT114" s="195" t="s">
        <v>71</v>
      </c>
      <c r="AU114" s="195" t="s">
        <v>80</v>
      </c>
      <c r="AY114" s="194" t="s">
        <v>143</v>
      </c>
      <c r="BK114" s="196">
        <f>SUM(BK115:BK134)</f>
        <v>0</v>
      </c>
    </row>
    <row r="115" spans="2:65" s="1" customFormat="1" ht="38.25" customHeight="1">
      <c r="B115" s="39"/>
      <c r="C115" s="199" t="s">
        <v>202</v>
      </c>
      <c r="D115" s="199" t="s">
        <v>147</v>
      </c>
      <c r="E115" s="200" t="s">
        <v>203</v>
      </c>
      <c r="F115" s="201" t="s">
        <v>204</v>
      </c>
      <c r="G115" s="202" t="s">
        <v>172</v>
      </c>
      <c r="H115" s="203">
        <v>51</v>
      </c>
      <c r="I115" s="204"/>
      <c r="J115" s="205">
        <f>ROUND(I115*H115,2)</f>
        <v>0</v>
      </c>
      <c r="K115" s="201" t="s">
        <v>151</v>
      </c>
      <c r="L115" s="59"/>
      <c r="M115" s="206" t="s">
        <v>21</v>
      </c>
      <c r="N115" s="207" t="s">
        <v>43</v>
      </c>
      <c r="O115" s="40"/>
      <c r="P115" s="208">
        <f>O115*H115</f>
        <v>0</v>
      </c>
      <c r="Q115" s="208">
        <v>1.3129999999999999E-2</v>
      </c>
      <c r="R115" s="208">
        <f>Q115*H115</f>
        <v>0.66962999999999995</v>
      </c>
      <c r="S115" s="208">
        <v>0</v>
      </c>
      <c r="T115" s="209">
        <f>S115*H115</f>
        <v>0</v>
      </c>
      <c r="AR115" s="22" t="s">
        <v>152</v>
      </c>
      <c r="AT115" s="22" t="s">
        <v>147</v>
      </c>
      <c r="AU115" s="22" t="s">
        <v>82</v>
      </c>
      <c r="AY115" s="22" t="s">
        <v>143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22" t="s">
        <v>80</v>
      </c>
      <c r="BK115" s="210">
        <f>ROUND(I115*H115,2)</f>
        <v>0</v>
      </c>
      <c r="BL115" s="22" t="s">
        <v>152</v>
      </c>
      <c r="BM115" s="22" t="s">
        <v>205</v>
      </c>
    </row>
    <row r="116" spans="2:65" s="1" customFormat="1" ht="270">
      <c r="B116" s="39"/>
      <c r="C116" s="61"/>
      <c r="D116" s="211" t="s">
        <v>154</v>
      </c>
      <c r="E116" s="61"/>
      <c r="F116" s="212" t="s">
        <v>206</v>
      </c>
      <c r="G116" s="61"/>
      <c r="H116" s="61"/>
      <c r="I116" s="170"/>
      <c r="J116" s="61"/>
      <c r="K116" s="61"/>
      <c r="L116" s="59"/>
      <c r="M116" s="213"/>
      <c r="N116" s="40"/>
      <c r="O116" s="40"/>
      <c r="P116" s="40"/>
      <c r="Q116" s="40"/>
      <c r="R116" s="40"/>
      <c r="S116" s="40"/>
      <c r="T116" s="76"/>
      <c r="AT116" s="22" t="s">
        <v>154</v>
      </c>
      <c r="AU116" s="22" t="s">
        <v>82</v>
      </c>
    </row>
    <row r="117" spans="2:65" s="1" customFormat="1" ht="16.5" customHeight="1">
      <c r="B117" s="39"/>
      <c r="C117" s="199" t="s">
        <v>207</v>
      </c>
      <c r="D117" s="199" t="s">
        <v>147</v>
      </c>
      <c r="E117" s="200" t="s">
        <v>208</v>
      </c>
      <c r="F117" s="201" t="s">
        <v>209</v>
      </c>
      <c r="G117" s="202" t="s">
        <v>184</v>
      </c>
      <c r="H117" s="203">
        <v>206</v>
      </c>
      <c r="I117" s="204"/>
      <c r="J117" s="205">
        <f>ROUND(I117*H117,2)</f>
        <v>0</v>
      </c>
      <c r="K117" s="201" t="s">
        <v>151</v>
      </c>
      <c r="L117" s="59"/>
      <c r="M117" s="206" t="s">
        <v>21</v>
      </c>
      <c r="N117" s="207" t="s">
        <v>43</v>
      </c>
      <c r="O117" s="40"/>
      <c r="P117" s="208">
        <f>O117*H117</f>
        <v>0</v>
      </c>
      <c r="Q117" s="208">
        <v>1.5E-3</v>
      </c>
      <c r="R117" s="208">
        <f>Q117*H117</f>
        <v>0.309</v>
      </c>
      <c r="S117" s="208">
        <v>0</v>
      </c>
      <c r="T117" s="209">
        <f>S117*H117</f>
        <v>0</v>
      </c>
      <c r="AR117" s="22" t="s">
        <v>152</v>
      </c>
      <c r="AT117" s="22" t="s">
        <v>147</v>
      </c>
      <c r="AU117" s="22" t="s">
        <v>82</v>
      </c>
      <c r="AY117" s="22" t="s">
        <v>143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22" t="s">
        <v>80</v>
      </c>
      <c r="BK117" s="210">
        <f>ROUND(I117*H117,2)</f>
        <v>0</v>
      </c>
      <c r="BL117" s="22" t="s">
        <v>152</v>
      </c>
      <c r="BM117" s="22" t="s">
        <v>210</v>
      </c>
    </row>
    <row r="118" spans="2:65" s="1" customFormat="1" ht="256.5">
      <c r="B118" s="39"/>
      <c r="C118" s="61"/>
      <c r="D118" s="211" t="s">
        <v>154</v>
      </c>
      <c r="E118" s="61"/>
      <c r="F118" s="212" t="s">
        <v>211</v>
      </c>
      <c r="G118" s="61"/>
      <c r="H118" s="61"/>
      <c r="I118" s="170"/>
      <c r="J118" s="61"/>
      <c r="K118" s="61"/>
      <c r="L118" s="59"/>
      <c r="M118" s="213"/>
      <c r="N118" s="40"/>
      <c r="O118" s="40"/>
      <c r="P118" s="40"/>
      <c r="Q118" s="40"/>
      <c r="R118" s="40"/>
      <c r="S118" s="40"/>
      <c r="T118" s="76"/>
      <c r="AT118" s="22" t="s">
        <v>154</v>
      </c>
      <c r="AU118" s="22" t="s">
        <v>82</v>
      </c>
    </row>
    <row r="119" spans="2:65" s="1" customFormat="1" ht="16.5" customHeight="1">
      <c r="B119" s="39"/>
      <c r="C119" s="199" t="s">
        <v>9</v>
      </c>
      <c r="D119" s="199" t="s">
        <v>147</v>
      </c>
      <c r="E119" s="200" t="s">
        <v>212</v>
      </c>
      <c r="F119" s="201" t="s">
        <v>213</v>
      </c>
      <c r="G119" s="202" t="s">
        <v>172</v>
      </c>
      <c r="H119" s="203">
        <v>5</v>
      </c>
      <c r="I119" s="204"/>
      <c r="J119" s="205">
        <f>ROUND(I119*H119,2)</f>
        <v>0</v>
      </c>
      <c r="K119" s="201" t="s">
        <v>151</v>
      </c>
      <c r="L119" s="59"/>
      <c r="M119" s="206" t="s">
        <v>21</v>
      </c>
      <c r="N119" s="207" t="s">
        <v>43</v>
      </c>
      <c r="O119" s="40"/>
      <c r="P119" s="208">
        <f>O119*H119</f>
        <v>0</v>
      </c>
      <c r="Q119" s="208">
        <v>9.4000000000000004E-3</v>
      </c>
      <c r="R119" s="208">
        <f>Q119*H119</f>
        <v>4.7E-2</v>
      </c>
      <c r="S119" s="208">
        <v>0</v>
      </c>
      <c r="T119" s="209">
        <f>S119*H119</f>
        <v>0</v>
      </c>
      <c r="AR119" s="22" t="s">
        <v>152</v>
      </c>
      <c r="AT119" s="22" t="s">
        <v>147</v>
      </c>
      <c r="AU119" s="22" t="s">
        <v>82</v>
      </c>
      <c r="AY119" s="22" t="s">
        <v>143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2" t="s">
        <v>80</v>
      </c>
      <c r="BK119" s="210">
        <f>ROUND(I119*H119,2)</f>
        <v>0</v>
      </c>
      <c r="BL119" s="22" t="s">
        <v>152</v>
      </c>
      <c r="BM119" s="22" t="s">
        <v>214</v>
      </c>
    </row>
    <row r="120" spans="2:65" s="1" customFormat="1" ht="40.5">
      <c r="B120" s="39"/>
      <c r="C120" s="61"/>
      <c r="D120" s="211" t="s">
        <v>154</v>
      </c>
      <c r="E120" s="61"/>
      <c r="F120" s="212" t="s">
        <v>215</v>
      </c>
      <c r="G120" s="61"/>
      <c r="H120" s="61"/>
      <c r="I120" s="170"/>
      <c r="J120" s="61"/>
      <c r="K120" s="61"/>
      <c r="L120" s="59"/>
      <c r="M120" s="213"/>
      <c r="N120" s="40"/>
      <c r="O120" s="40"/>
      <c r="P120" s="40"/>
      <c r="Q120" s="40"/>
      <c r="R120" s="40"/>
      <c r="S120" s="40"/>
      <c r="T120" s="76"/>
      <c r="AT120" s="22" t="s">
        <v>154</v>
      </c>
      <c r="AU120" s="22" t="s">
        <v>82</v>
      </c>
    </row>
    <row r="121" spans="2:65" s="1" customFormat="1" ht="16.5" customHeight="1">
      <c r="B121" s="39"/>
      <c r="C121" s="199" t="s">
        <v>216</v>
      </c>
      <c r="D121" s="199" t="s">
        <v>147</v>
      </c>
      <c r="E121" s="200" t="s">
        <v>217</v>
      </c>
      <c r="F121" s="201" t="s">
        <v>218</v>
      </c>
      <c r="G121" s="202" t="s">
        <v>172</v>
      </c>
      <c r="H121" s="203">
        <v>5</v>
      </c>
      <c r="I121" s="204"/>
      <c r="J121" s="205">
        <f>ROUND(I121*H121,2)</f>
        <v>0</v>
      </c>
      <c r="K121" s="201" t="s">
        <v>151</v>
      </c>
      <c r="L121" s="59"/>
      <c r="M121" s="206" t="s">
        <v>21</v>
      </c>
      <c r="N121" s="207" t="s">
        <v>43</v>
      </c>
      <c r="O121" s="40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AR121" s="22" t="s">
        <v>152</v>
      </c>
      <c r="AT121" s="22" t="s">
        <v>147</v>
      </c>
      <c r="AU121" s="22" t="s">
        <v>82</v>
      </c>
      <c r="AY121" s="22" t="s">
        <v>143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2" t="s">
        <v>80</v>
      </c>
      <c r="BK121" s="210">
        <f>ROUND(I121*H121,2)</f>
        <v>0</v>
      </c>
      <c r="BL121" s="22" t="s">
        <v>152</v>
      </c>
      <c r="BM121" s="22" t="s">
        <v>219</v>
      </c>
    </row>
    <row r="122" spans="2:65" s="1" customFormat="1" ht="40.5">
      <c r="B122" s="39"/>
      <c r="C122" s="61"/>
      <c r="D122" s="211" t="s">
        <v>154</v>
      </c>
      <c r="E122" s="61"/>
      <c r="F122" s="212" t="s">
        <v>215</v>
      </c>
      <c r="G122" s="61"/>
      <c r="H122" s="61"/>
      <c r="I122" s="170"/>
      <c r="J122" s="61"/>
      <c r="K122" s="61"/>
      <c r="L122" s="59"/>
      <c r="M122" s="213"/>
      <c r="N122" s="40"/>
      <c r="O122" s="40"/>
      <c r="P122" s="40"/>
      <c r="Q122" s="40"/>
      <c r="R122" s="40"/>
      <c r="S122" s="40"/>
      <c r="T122" s="76"/>
      <c r="AT122" s="22" t="s">
        <v>154</v>
      </c>
      <c r="AU122" s="22" t="s">
        <v>82</v>
      </c>
    </row>
    <row r="123" spans="2:65" s="1" customFormat="1" ht="25.5" customHeight="1">
      <c r="B123" s="39"/>
      <c r="C123" s="199" t="s">
        <v>220</v>
      </c>
      <c r="D123" s="199" t="s">
        <v>147</v>
      </c>
      <c r="E123" s="200" t="s">
        <v>221</v>
      </c>
      <c r="F123" s="201" t="s">
        <v>222</v>
      </c>
      <c r="G123" s="202" t="s">
        <v>172</v>
      </c>
      <c r="H123" s="203">
        <v>570</v>
      </c>
      <c r="I123" s="204"/>
      <c r="J123" s="205">
        <f>ROUND(I123*H123,2)</f>
        <v>0</v>
      </c>
      <c r="K123" s="201" t="s">
        <v>151</v>
      </c>
      <c r="L123" s="59"/>
      <c r="M123" s="206" t="s">
        <v>21</v>
      </c>
      <c r="N123" s="207" t="s">
        <v>43</v>
      </c>
      <c r="O123" s="40"/>
      <c r="P123" s="208">
        <f>O123*H123</f>
        <v>0</v>
      </c>
      <c r="Q123" s="208">
        <v>4.8900000000000002E-3</v>
      </c>
      <c r="R123" s="208">
        <f>Q123*H123</f>
        <v>2.7873000000000001</v>
      </c>
      <c r="S123" s="208">
        <v>0</v>
      </c>
      <c r="T123" s="209">
        <f>S123*H123</f>
        <v>0</v>
      </c>
      <c r="AR123" s="22" t="s">
        <v>152</v>
      </c>
      <c r="AT123" s="22" t="s">
        <v>147</v>
      </c>
      <c r="AU123" s="22" t="s">
        <v>82</v>
      </c>
      <c r="AY123" s="22" t="s">
        <v>143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2" t="s">
        <v>80</v>
      </c>
      <c r="BK123" s="210">
        <f>ROUND(I123*H123,2)</f>
        <v>0</v>
      </c>
      <c r="BL123" s="22" t="s">
        <v>152</v>
      </c>
      <c r="BM123" s="22" t="s">
        <v>223</v>
      </c>
    </row>
    <row r="124" spans="2:65" s="1" customFormat="1" ht="27">
      <c r="B124" s="39"/>
      <c r="C124" s="61"/>
      <c r="D124" s="211" t="s">
        <v>224</v>
      </c>
      <c r="E124" s="61"/>
      <c r="F124" s="212" t="s">
        <v>225</v>
      </c>
      <c r="G124" s="61"/>
      <c r="H124" s="61"/>
      <c r="I124" s="170"/>
      <c r="J124" s="61"/>
      <c r="K124" s="61"/>
      <c r="L124" s="59"/>
      <c r="M124" s="213"/>
      <c r="N124" s="40"/>
      <c r="O124" s="40"/>
      <c r="P124" s="40"/>
      <c r="Q124" s="40"/>
      <c r="R124" s="40"/>
      <c r="S124" s="40"/>
      <c r="T124" s="76"/>
      <c r="AT124" s="22" t="s">
        <v>224</v>
      </c>
      <c r="AU124" s="22" t="s">
        <v>82</v>
      </c>
    </row>
    <row r="125" spans="2:65" s="1" customFormat="1" ht="25.5" customHeight="1">
      <c r="B125" s="39"/>
      <c r="C125" s="199" t="s">
        <v>226</v>
      </c>
      <c r="D125" s="199" t="s">
        <v>147</v>
      </c>
      <c r="E125" s="200" t="s">
        <v>227</v>
      </c>
      <c r="F125" s="201" t="s">
        <v>228</v>
      </c>
      <c r="G125" s="202" t="s">
        <v>172</v>
      </c>
      <c r="H125" s="203">
        <v>570</v>
      </c>
      <c r="I125" s="204"/>
      <c r="J125" s="205">
        <f>ROUND(I125*H125,2)</f>
        <v>0</v>
      </c>
      <c r="K125" s="201" t="s">
        <v>151</v>
      </c>
      <c r="L125" s="59"/>
      <c r="M125" s="206" t="s">
        <v>21</v>
      </c>
      <c r="N125" s="207" t="s">
        <v>43</v>
      </c>
      <c r="O125" s="40"/>
      <c r="P125" s="208">
        <f>O125*H125</f>
        <v>0</v>
      </c>
      <c r="Q125" s="208">
        <v>3.15E-2</v>
      </c>
      <c r="R125" s="208">
        <f>Q125*H125</f>
        <v>17.955000000000002</v>
      </c>
      <c r="S125" s="208">
        <v>0</v>
      </c>
      <c r="T125" s="209">
        <f>S125*H125</f>
        <v>0</v>
      </c>
      <c r="AR125" s="22" t="s">
        <v>152</v>
      </c>
      <c r="AT125" s="22" t="s">
        <v>147</v>
      </c>
      <c r="AU125" s="22" t="s">
        <v>82</v>
      </c>
      <c r="AY125" s="22" t="s">
        <v>143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22" t="s">
        <v>80</v>
      </c>
      <c r="BK125" s="210">
        <f>ROUND(I125*H125,2)</f>
        <v>0</v>
      </c>
      <c r="BL125" s="22" t="s">
        <v>152</v>
      </c>
      <c r="BM125" s="22" t="s">
        <v>229</v>
      </c>
    </row>
    <row r="126" spans="2:65" s="1" customFormat="1" ht="54">
      <c r="B126" s="39"/>
      <c r="C126" s="61"/>
      <c r="D126" s="211" t="s">
        <v>224</v>
      </c>
      <c r="E126" s="61"/>
      <c r="F126" s="212" t="s">
        <v>230</v>
      </c>
      <c r="G126" s="61"/>
      <c r="H126" s="61"/>
      <c r="I126" s="170"/>
      <c r="J126" s="61"/>
      <c r="K126" s="61"/>
      <c r="L126" s="59"/>
      <c r="M126" s="213"/>
      <c r="N126" s="40"/>
      <c r="O126" s="40"/>
      <c r="P126" s="40"/>
      <c r="Q126" s="40"/>
      <c r="R126" s="40"/>
      <c r="S126" s="40"/>
      <c r="T126" s="76"/>
      <c r="AT126" s="22" t="s">
        <v>224</v>
      </c>
      <c r="AU126" s="22" t="s">
        <v>82</v>
      </c>
    </row>
    <row r="127" spans="2:65" s="1" customFormat="1" ht="25.5" customHeight="1">
      <c r="B127" s="39"/>
      <c r="C127" s="199" t="s">
        <v>231</v>
      </c>
      <c r="D127" s="199" t="s">
        <v>147</v>
      </c>
      <c r="E127" s="200" t="s">
        <v>232</v>
      </c>
      <c r="F127" s="201" t="s">
        <v>233</v>
      </c>
      <c r="G127" s="202" t="s">
        <v>172</v>
      </c>
      <c r="H127" s="203">
        <v>570</v>
      </c>
      <c r="I127" s="204"/>
      <c r="J127" s="205">
        <f>ROUND(I127*H127,2)</f>
        <v>0</v>
      </c>
      <c r="K127" s="201" t="s">
        <v>151</v>
      </c>
      <c r="L127" s="59"/>
      <c r="M127" s="206" t="s">
        <v>21</v>
      </c>
      <c r="N127" s="207" t="s">
        <v>43</v>
      </c>
      <c r="O127" s="40"/>
      <c r="P127" s="208">
        <f>O127*H127</f>
        <v>0</v>
      </c>
      <c r="Q127" s="208">
        <v>3.48E-3</v>
      </c>
      <c r="R127" s="208">
        <f>Q127*H127</f>
        <v>1.9836</v>
      </c>
      <c r="S127" s="208">
        <v>0</v>
      </c>
      <c r="T127" s="209">
        <f>S127*H127</f>
        <v>0</v>
      </c>
      <c r="AR127" s="22" t="s">
        <v>152</v>
      </c>
      <c r="AT127" s="22" t="s">
        <v>147</v>
      </c>
      <c r="AU127" s="22" t="s">
        <v>82</v>
      </c>
      <c r="AY127" s="22" t="s">
        <v>143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22" t="s">
        <v>80</v>
      </c>
      <c r="BK127" s="210">
        <f>ROUND(I127*H127,2)</f>
        <v>0</v>
      </c>
      <c r="BL127" s="22" t="s">
        <v>152</v>
      </c>
      <c r="BM127" s="22" t="s">
        <v>234</v>
      </c>
    </row>
    <row r="128" spans="2:65" s="1" customFormat="1" ht="54">
      <c r="B128" s="39"/>
      <c r="C128" s="61"/>
      <c r="D128" s="211" t="s">
        <v>154</v>
      </c>
      <c r="E128" s="61"/>
      <c r="F128" s="212" t="s">
        <v>235</v>
      </c>
      <c r="G128" s="61"/>
      <c r="H128" s="61"/>
      <c r="I128" s="170"/>
      <c r="J128" s="61"/>
      <c r="K128" s="61"/>
      <c r="L128" s="59"/>
      <c r="M128" s="213"/>
      <c r="N128" s="40"/>
      <c r="O128" s="40"/>
      <c r="P128" s="40"/>
      <c r="Q128" s="40"/>
      <c r="R128" s="40"/>
      <c r="S128" s="40"/>
      <c r="T128" s="76"/>
      <c r="AT128" s="22" t="s">
        <v>154</v>
      </c>
      <c r="AU128" s="22" t="s">
        <v>82</v>
      </c>
    </row>
    <row r="129" spans="2:65" s="1" customFormat="1" ht="25.5" customHeight="1">
      <c r="B129" s="39"/>
      <c r="C129" s="199" t="s">
        <v>236</v>
      </c>
      <c r="D129" s="199" t="s">
        <v>147</v>
      </c>
      <c r="E129" s="200" t="s">
        <v>237</v>
      </c>
      <c r="F129" s="201" t="s">
        <v>238</v>
      </c>
      <c r="G129" s="202" t="s">
        <v>172</v>
      </c>
      <c r="H129" s="203">
        <v>32</v>
      </c>
      <c r="I129" s="204"/>
      <c r="J129" s="205">
        <f>ROUND(I129*H129,2)</f>
        <v>0</v>
      </c>
      <c r="K129" s="201" t="s">
        <v>151</v>
      </c>
      <c r="L129" s="59"/>
      <c r="M129" s="206" t="s">
        <v>21</v>
      </c>
      <c r="N129" s="207" t="s">
        <v>43</v>
      </c>
      <c r="O129" s="40"/>
      <c r="P129" s="208">
        <f>O129*H129</f>
        <v>0</v>
      </c>
      <c r="Q129" s="208">
        <v>3.4500000000000003E-2</v>
      </c>
      <c r="R129" s="208">
        <f>Q129*H129</f>
        <v>1.1040000000000001</v>
      </c>
      <c r="S129" s="208">
        <v>0</v>
      </c>
      <c r="T129" s="209">
        <f>S129*H129</f>
        <v>0</v>
      </c>
      <c r="AR129" s="22" t="s">
        <v>152</v>
      </c>
      <c r="AT129" s="22" t="s">
        <v>147</v>
      </c>
      <c r="AU129" s="22" t="s">
        <v>82</v>
      </c>
      <c r="AY129" s="22" t="s">
        <v>143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22" t="s">
        <v>80</v>
      </c>
      <c r="BK129" s="210">
        <f>ROUND(I129*H129,2)</f>
        <v>0</v>
      </c>
      <c r="BL129" s="22" t="s">
        <v>152</v>
      </c>
      <c r="BM129" s="22" t="s">
        <v>239</v>
      </c>
    </row>
    <row r="130" spans="2:65" s="1" customFormat="1" ht="54">
      <c r="B130" s="39"/>
      <c r="C130" s="61"/>
      <c r="D130" s="211" t="s">
        <v>154</v>
      </c>
      <c r="E130" s="61"/>
      <c r="F130" s="212" t="s">
        <v>235</v>
      </c>
      <c r="G130" s="61"/>
      <c r="H130" s="61"/>
      <c r="I130" s="170"/>
      <c r="J130" s="61"/>
      <c r="K130" s="61"/>
      <c r="L130" s="59"/>
      <c r="M130" s="213"/>
      <c r="N130" s="40"/>
      <c r="O130" s="40"/>
      <c r="P130" s="40"/>
      <c r="Q130" s="40"/>
      <c r="R130" s="40"/>
      <c r="S130" s="40"/>
      <c r="T130" s="76"/>
      <c r="AT130" s="22" t="s">
        <v>154</v>
      </c>
      <c r="AU130" s="22" t="s">
        <v>82</v>
      </c>
    </row>
    <row r="131" spans="2:65" s="1" customFormat="1" ht="25.5" customHeight="1">
      <c r="B131" s="39"/>
      <c r="C131" s="199" t="s">
        <v>240</v>
      </c>
      <c r="D131" s="199" t="s">
        <v>147</v>
      </c>
      <c r="E131" s="200" t="s">
        <v>241</v>
      </c>
      <c r="F131" s="201" t="s">
        <v>242</v>
      </c>
      <c r="G131" s="202" t="s">
        <v>243</v>
      </c>
      <c r="H131" s="203">
        <v>1</v>
      </c>
      <c r="I131" s="204"/>
      <c r="J131" s="205">
        <f>ROUND(I131*H131,2)</f>
        <v>0</v>
      </c>
      <c r="K131" s="201" t="s">
        <v>151</v>
      </c>
      <c r="L131" s="59"/>
      <c r="M131" s="206" t="s">
        <v>21</v>
      </c>
      <c r="N131" s="207" t="s">
        <v>43</v>
      </c>
      <c r="O131" s="40"/>
      <c r="P131" s="208">
        <f>O131*H131</f>
        <v>0</v>
      </c>
      <c r="Q131" s="208">
        <v>4.8000000000000001E-4</v>
      </c>
      <c r="R131" s="208">
        <f>Q131*H131</f>
        <v>4.8000000000000001E-4</v>
      </c>
      <c r="S131" s="208">
        <v>0</v>
      </c>
      <c r="T131" s="209">
        <f>S131*H131</f>
        <v>0</v>
      </c>
      <c r="AR131" s="22" t="s">
        <v>152</v>
      </c>
      <c r="AT131" s="22" t="s">
        <v>147</v>
      </c>
      <c r="AU131" s="22" t="s">
        <v>82</v>
      </c>
      <c r="AY131" s="22" t="s">
        <v>143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2" t="s">
        <v>80</v>
      </c>
      <c r="BK131" s="210">
        <f>ROUND(I131*H131,2)</f>
        <v>0</v>
      </c>
      <c r="BL131" s="22" t="s">
        <v>152</v>
      </c>
      <c r="BM131" s="22" t="s">
        <v>244</v>
      </c>
    </row>
    <row r="132" spans="2:65" s="1" customFormat="1" ht="40.5">
      <c r="B132" s="39"/>
      <c r="C132" s="61"/>
      <c r="D132" s="211" t="s">
        <v>154</v>
      </c>
      <c r="E132" s="61"/>
      <c r="F132" s="212" t="s">
        <v>245</v>
      </c>
      <c r="G132" s="61"/>
      <c r="H132" s="61"/>
      <c r="I132" s="170"/>
      <c r="J132" s="61"/>
      <c r="K132" s="61"/>
      <c r="L132" s="59"/>
      <c r="M132" s="213"/>
      <c r="N132" s="40"/>
      <c r="O132" s="40"/>
      <c r="P132" s="40"/>
      <c r="Q132" s="40"/>
      <c r="R132" s="40"/>
      <c r="S132" s="40"/>
      <c r="T132" s="76"/>
      <c r="AT132" s="22" t="s">
        <v>154</v>
      </c>
      <c r="AU132" s="22" t="s">
        <v>82</v>
      </c>
    </row>
    <row r="133" spans="2:65" s="1" customFormat="1" ht="16.5" customHeight="1">
      <c r="B133" s="39"/>
      <c r="C133" s="214" t="s">
        <v>246</v>
      </c>
      <c r="D133" s="214" t="s">
        <v>163</v>
      </c>
      <c r="E133" s="215" t="s">
        <v>247</v>
      </c>
      <c r="F133" s="216" t="s">
        <v>248</v>
      </c>
      <c r="G133" s="217" t="s">
        <v>243</v>
      </c>
      <c r="H133" s="218">
        <v>1</v>
      </c>
      <c r="I133" s="219"/>
      <c r="J133" s="220">
        <f>ROUND(I133*H133,2)</f>
        <v>0</v>
      </c>
      <c r="K133" s="216" t="s">
        <v>151</v>
      </c>
      <c r="L133" s="221"/>
      <c r="M133" s="222" t="s">
        <v>21</v>
      </c>
      <c r="N133" s="223" t="s">
        <v>43</v>
      </c>
      <c r="O133" s="40"/>
      <c r="P133" s="208">
        <f>O133*H133</f>
        <v>0</v>
      </c>
      <c r="Q133" s="208">
        <v>2.188E-2</v>
      </c>
      <c r="R133" s="208">
        <f>Q133*H133</f>
        <v>2.188E-2</v>
      </c>
      <c r="S133" s="208">
        <v>0</v>
      </c>
      <c r="T133" s="209">
        <f>S133*H133</f>
        <v>0</v>
      </c>
      <c r="AR133" s="22" t="s">
        <v>166</v>
      </c>
      <c r="AT133" s="22" t="s">
        <v>163</v>
      </c>
      <c r="AU133" s="22" t="s">
        <v>82</v>
      </c>
      <c r="AY133" s="22" t="s">
        <v>143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22" t="s">
        <v>80</v>
      </c>
      <c r="BK133" s="210">
        <f>ROUND(I133*H133,2)</f>
        <v>0</v>
      </c>
      <c r="BL133" s="22" t="s">
        <v>152</v>
      </c>
      <c r="BM133" s="22" t="s">
        <v>249</v>
      </c>
    </row>
    <row r="134" spans="2:65" s="1" customFormat="1" ht="40.5">
      <c r="B134" s="39"/>
      <c r="C134" s="61"/>
      <c r="D134" s="211" t="s">
        <v>154</v>
      </c>
      <c r="E134" s="61"/>
      <c r="F134" s="212" t="s">
        <v>245</v>
      </c>
      <c r="G134" s="61"/>
      <c r="H134" s="61"/>
      <c r="I134" s="170"/>
      <c r="J134" s="61"/>
      <c r="K134" s="61"/>
      <c r="L134" s="59"/>
      <c r="M134" s="213"/>
      <c r="N134" s="40"/>
      <c r="O134" s="40"/>
      <c r="P134" s="40"/>
      <c r="Q134" s="40"/>
      <c r="R134" s="40"/>
      <c r="S134" s="40"/>
      <c r="T134" s="76"/>
      <c r="AT134" s="22" t="s">
        <v>154</v>
      </c>
      <c r="AU134" s="22" t="s">
        <v>82</v>
      </c>
    </row>
    <row r="135" spans="2:65" s="11" customFormat="1" ht="29.85" customHeight="1">
      <c r="B135" s="183"/>
      <c r="C135" s="184"/>
      <c r="D135" s="185" t="s">
        <v>71</v>
      </c>
      <c r="E135" s="197" t="s">
        <v>250</v>
      </c>
      <c r="F135" s="197" t="s">
        <v>251</v>
      </c>
      <c r="G135" s="184"/>
      <c r="H135" s="184"/>
      <c r="I135" s="187"/>
      <c r="J135" s="198">
        <f>BK135</f>
        <v>0</v>
      </c>
      <c r="K135" s="184"/>
      <c r="L135" s="189"/>
      <c r="M135" s="190"/>
      <c r="N135" s="191"/>
      <c r="O135" s="191"/>
      <c r="P135" s="192">
        <f>SUM(P136:P172)</f>
        <v>0</v>
      </c>
      <c r="Q135" s="191"/>
      <c r="R135" s="192">
        <f>SUM(R136:R172)</f>
        <v>0</v>
      </c>
      <c r="S135" s="191"/>
      <c r="T135" s="193">
        <f>SUM(T136:T172)</f>
        <v>43.502890000000001</v>
      </c>
      <c r="AR135" s="194" t="s">
        <v>80</v>
      </c>
      <c r="AT135" s="195" t="s">
        <v>71</v>
      </c>
      <c r="AU135" s="195" t="s">
        <v>80</v>
      </c>
      <c r="AY135" s="194" t="s">
        <v>143</v>
      </c>
      <c r="BK135" s="196">
        <f>SUM(BK136:BK172)</f>
        <v>0</v>
      </c>
    </row>
    <row r="136" spans="2:65" s="1" customFormat="1" ht="38.25" customHeight="1">
      <c r="B136" s="39"/>
      <c r="C136" s="199" t="s">
        <v>252</v>
      </c>
      <c r="D136" s="199" t="s">
        <v>147</v>
      </c>
      <c r="E136" s="200" t="s">
        <v>253</v>
      </c>
      <c r="F136" s="201" t="s">
        <v>254</v>
      </c>
      <c r="G136" s="202" t="s">
        <v>172</v>
      </c>
      <c r="H136" s="203">
        <v>550</v>
      </c>
      <c r="I136" s="204"/>
      <c r="J136" s="205">
        <f>ROUND(I136*H136,2)</f>
        <v>0</v>
      </c>
      <c r="K136" s="201" t="s">
        <v>151</v>
      </c>
      <c r="L136" s="59"/>
      <c r="M136" s="206" t="s">
        <v>21</v>
      </c>
      <c r="N136" s="207" t="s">
        <v>43</v>
      </c>
      <c r="O136" s="40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AR136" s="22" t="s">
        <v>152</v>
      </c>
      <c r="AT136" s="22" t="s">
        <v>147</v>
      </c>
      <c r="AU136" s="22" t="s">
        <v>82</v>
      </c>
      <c r="AY136" s="22" t="s">
        <v>143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22" t="s">
        <v>80</v>
      </c>
      <c r="BK136" s="210">
        <f>ROUND(I136*H136,2)</f>
        <v>0</v>
      </c>
      <c r="BL136" s="22" t="s">
        <v>152</v>
      </c>
      <c r="BM136" s="22" t="s">
        <v>255</v>
      </c>
    </row>
    <row r="137" spans="2:65" s="1" customFormat="1" ht="54">
      <c r="B137" s="39"/>
      <c r="C137" s="61"/>
      <c r="D137" s="211" t="s">
        <v>154</v>
      </c>
      <c r="E137" s="61"/>
      <c r="F137" s="212" t="s">
        <v>256</v>
      </c>
      <c r="G137" s="61"/>
      <c r="H137" s="61"/>
      <c r="I137" s="170"/>
      <c r="J137" s="61"/>
      <c r="K137" s="61"/>
      <c r="L137" s="59"/>
      <c r="M137" s="213"/>
      <c r="N137" s="40"/>
      <c r="O137" s="40"/>
      <c r="P137" s="40"/>
      <c r="Q137" s="40"/>
      <c r="R137" s="40"/>
      <c r="S137" s="40"/>
      <c r="T137" s="76"/>
      <c r="AT137" s="22" t="s">
        <v>154</v>
      </c>
      <c r="AU137" s="22" t="s">
        <v>82</v>
      </c>
    </row>
    <row r="138" spans="2:65" s="1" customFormat="1" ht="38.25" customHeight="1">
      <c r="B138" s="39"/>
      <c r="C138" s="199" t="s">
        <v>257</v>
      </c>
      <c r="D138" s="199" t="s">
        <v>147</v>
      </c>
      <c r="E138" s="200" t="s">
        <v>258</v>
      </c>
      <c r="F138" s="201" t="s">
        <v>259</v>
      </c>
      <c r="G138" s="202" t="s">
        <v>172</v>
      </c>
      <c r="H138" s="203">
        <v>33000</v>
      </c>
      <c r="I138" s="204"/>
      <c r="J138" s="205">
        <f>ROUND(I138*H138,2)</f>
        <v>0</v>
      </c>
      <c r="K138" s="201" t="s">
        <v>151</v>
      </c>
      <c r="L138" s="59"/>
      <c r="M138" s="206" t="s">
        <v>21</v>
      </c>
      <c r="N138" s="207" t="s">
        <v>43</v>
      </c>
      <c r="O138" s="40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AR138" s="22" t="s">
        <v>152</v>
      </c>
      <c r="AT138" s="22" t="s">
        <v>147</v>
      </c>
      <c r="AU138" s="22" t="s">
        <v>82</v>
      </c>
      <c r="AY138" s="22" t="s">
        <v>143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22" t="s">
        <v>80</v>
      </c>
      <c r="BK138" s="210">
        <f>ROUND(I138*H138,2)</f>
        <v>0</v>
      </c>
      <c r="BL138" s="22" t="s">
        <v>152</v>
      </c>
      <c r="BM138" s="22" t="s">
        <v>260</v>
      </c>
    </row>
    <row r="139" spans="2:65" s="1" customFormat="1" ht="27">
      <c r="B139" s="39"/>
      <c r="C139" s="61"/>
      <c r="D139" s="211" t="s">
        <v>154</v>
      </c>
      <c r="E139" s="61"/>
      <c r="F139" s="212" t="s">
        <v>261</v>
      </c>
      <c r="G139" s="61"/>
      <c r="H139" s="61"/>
      <c r="I139" s="170"/>
      <c r="J139" s="61"/>
      <c r="K139" s="61"/>
      <c r="L139" s="59"/>
      <c r="M139" s="213"/>
      <c r="N139" s="40"/>
      <c r="O139" s="40"/>
      <c r="P139" s="40"/>
      <c r="Q139" s="40"/>
      <c r="R139" s="40"/>
      <c r="S139" s="40"/>
      <c r="T139" s="76"/>
      <c r="AT139" s="22" t="s">
        <v>154</v>
      </c>
      <c r="AU139" s="22" t="s">
        <v>82</v>
      </c>
    </row>
    <row r="140" spans="2:65" s="1" customFormat="1" ht="38.25" customHeight="1">
      <c r="B140" s="39"/>
      <c r="C140" s="199" t="s">
        <v>262</v>
      </c>
      <c r="D140" s="199" t="s">
        <v>147</v>
      </c>
      <c r="E140" s="200" t="s">
        <v>263</v>
      </c>
      <c r="F140" s="201" t="s">
        <v>264</v>
      </c>
      <c r="G140" s="202" t="s">
        <v>172</v>
      </c>
      <c r="H140" s="203">
        <v>550</v>
      </c>
      <c r="I140" s="204"/>
      <c r="J140" s="205">
        <f>ROUND(I140*H140,2)</f>
        <v>0</v>
      </c>
      <c r="K140" s="201" t="s">
        <v>151</v>
      </c>
      <c r="L140" s="59"/>
      <c r="M140" s="206" t="s">
        <v>21</v>
      </c>
      <c r="N140" s="207" t="s">
        <v>43</v>
      </c>
      <c r="O140" s="40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AR140" s="22" t="s">
        <v>152</v>
      </c>
      <c r="AT140" s="22" t="s">
        <v>147</v>
      </c>
      <c r="AU140" s="22" t="s">
        <v>82</v>
      </c>
      <c r="AY140" s="22" t="s">
        <v>143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22" t="s">
        <v>80</v>
      </c>
      <c r="BK140" s="210">
        <f>ROUND(I140*H140,2)</f>
        <v>0</v>
      </c>
      <c r="BL140" s="22" t="s">
        <v>152</v>
      </c>
      <c r="BM140" s="22" t="s">
        <v>265</v>
      </c>
    </row>
    <row r="141" spans="2:65" s="1" customFormat="1" ht="54">
      <c r="B141" s="39"/>
      <c r="C141" s="61"/>
      <c r="D141" s="211" t="s">
        <v>154</v>
      </c>
      <c r="E141" s="61"/>
      <c r="F141" s="212" t="s">
        <v>256</v>
      </c>
      <c r="G141" s="61"/>
      <c r="H141" s="61"/>
      <c r="I141" s="170"/>
      <c r="J141" s="61"/>
      <c r="K141" s="61"/>
      <c r="L141" s="59"/>
      <c r="M141" s="213"/>
      <c r="N141" s="40"/>
      <c r="O141" s="40"/>
      <c r="P141" s="40"/>
      <c r="Q141" s="40"/>
      <c r="R141" s="40"/>
      <c r="S141" s="40"/>
      <c r="T141" s="76"/>
      <c r="AT141" s="22" t="s">
        <v>154</v>
      </c>
      <c r="AU141" s="22" t="s">
        <v>82</v>
      </c>
    </row>
    <row r="142" spans="2:65" s="1" customFormat="1" ht="25.5" customHeight="1">
      <c r="B142" s="39"/>
      <c r="C142" s="199" t="s">
        <v>266</v>
      </c>
      <c r="D142" s="199" t="s">
        <v>147</v>
      </c>
      <c r="E142" s="200" t="s">
        <v>267</v>
      </c>
      <c r="F142" s="201" t="s">
        <v>268</v>
      </c>
      <c r="G142" s="202" t="s">
        <v>172</v>
      </c>
      <c r="H142" s="203">
        <v>550</v>
      </c>
      <c r="I142" s="204"/>
      <c r="J142" s="205">
        <f>ROUND(I142*H142,2)</f>
        <v>0</v>
      </c>
      <c r="K142" s="201" t="s">
        <v>151</v>
      </c>
      <c r="L142" s="59"/>
      <c r="M142" s="206" t="s">
        <v>21</v>
      </c>
      <c r="N142" s="207" t="s">
        <v>43</v>
      </c>
      <c r="O142" s="40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AR142" s="22" t="s">
        <v>152</v>
      </c>
      <c r="AT142" s="22" t="s">
        <v>147</v>
      </c>
      <c r="AU142" s="22" t="s">
        <v>82</v>
      </c>
      <c r="AY142" s="22" t="s">
        <v>143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22" t="s">
        <v>80</v>
      </c>
      <c r="BK142" s="210">
        <f>ROUND(I142*H142,2)</f>
        <v>0</v>
      </c>
      <c r="BL142" s="22" t="s">
        <v>152</v>
      </c>
      <c r="BM142" s="22" t="s">
        <v>269</v>
      </c>
    </row>
    <row r="143" spans="2:65" s="1" customFormat="1" ht="40.5">
      <c r="B143" s="39"/>
      <c r="C143" s="61"/>
      <c r="D143" s="211" t="s">
        <v>154</v>
      </c>
      <c r="E143" s="61"/>
      <c r="F143" s="212" t="s">
        <v>270</v>
      </c>
      <c r="G143" s="61"/>
      <c r="H143" s="61"/>
      <c r="I143" s="170"/>
      <c r="J143" s="61"/>
      <c r="K143" s="61"/>
      <c r="L143" s="59"/>
      <c r="M143" s="213"/>
      <c r="N143" s="40"/>
      <c r="O143" s="40"/>
      <c r="P143" s="40"/>
      <c r="Q143" s="40"/>
      <c r="R143" s="40"/>
      <c r="S143" s="40"/>
      <c r="T143" s="76"/>
      <c r="AT143" s="22" t="s">
        <v>154</v>
      </c>
      <c r="AU143" s="22" t="s">
        <v>82</v>
      </c>
    </row>
    <row r="144" spans="2:65" s="1" customFormat="1" ht="25.5" customHeight="1">
      <c r="B144" s="39"/>
      <c r="C144" s="199" t="s">
        <v>271</v>
      </c>
      <c r="D144" s="199" t="s">
        <v>147</v>
      </c>
      <c r="E144" s="200" t="s">
        <v>272</v>
      </c>
      <c r="F144" s="201" t="s">
        <v>273</v>
      </c>
      <c r="G144" s="202" t="s">
        <v>172</v>
      </c>
      <c r="H144" s="203">
        <v>33000</v>
      </c>
      <c r="I144" s="204"/>
      <c r="J144" s="205">
        <f>ROUND(I144*H144,2)</f>
        <v>0</v>
      </c>
      <c r="K144" s="201" t="s">
        <v>151</v>
      </c>
      <c r="L144" s="59"/>
      <c r="M144" s="206" t="s">
        <v>21</v>
      </c>
      <c r="N144" s="207" t="s">
        <v>43</v>
      </c>
      <c r="O144" s="40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AR144" s="22" t="s">
        <v>152</v>
      </c>
      <c r="AT144" s="22" t="s">
        <v>147</v>
      </c>
      <c r="AU144" s="22" t="s">
        <v>82</v>
      </c>
      <c r="AY144" s="22" t="s">
        <v>143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22" t="s">
        <v>80</v>
      </c>
      <c r="BK144" s="210">
        <f>ROUND(I144*H144,2)</f>
        <v>0</v>
      </c>
      <c r="BL144" s="22" t="s">
        <v>152</v>
      </c>
      <c r="BM144" s="22" t="s">
        <v>274</v>
      </c>
    </row>
    <row r="145" spans="2:65" s="1" customFormat="1" ht="27">
      <c r="B145" s="39"/>
      <c r="C145" s="61"/>
      <c r="D145" s="211" t="s">
        <v>154</v>
      </c>
      <c r="E145" s="61"/>
      <c r="F145" s="212" t="s">
        <v>261</v>
      </c>
      <c r="G145" s="61"/>
      <c r="H145" s="61"/>
      <c r="I145" s="170"/>
      <c r="J145" s="61"/>
      <c r="K145" s="61"/>
      <c r="L145" s="59"/>
      <c r="M145" s="213"/>
      <c r="N145" s="40"/>
      <c r="O145" s="40"/>
      <c r="P145" s="40"/>
      <c r="Q145" s="40"/>
      <c r="R145" s="40"/>
      <c r="S145" s="40"/>
      <c r="T145" s="76"/>
      <c r="AT145" s="22" t="s">
        <v>154</v>
      </c>
      <c r="AU145" s="22" t="s">
        <v>82</v>
      </c>
    </row>
    <row r="146" spans="2:65" s="1" customFormat="1" ht="25.5" customHeight="1">
      <c r="B146" s="39"/>
      <c r="C146" s="199" t="s">
        <v>275</v>
      </c>
      <c r="D146" s="199" t="s">
        <v>147</v>
      </c>
      <c r="E146" s="200" t="s">
        <v>276</v>
      </c>
      <c r="F146" s="201" t="s">
        <v>277</v>
      </c>
      <c r="G146" s="202" t="s">
        <v>184</v>
      </c>
      <c r="H146" s="203">
        <v>20</v>
      </c>
      <c r="I146" s="204"/>
      <c r="J146" s="205">
        <f>ROUND(I146*H146,2)</f>
        <v>0</v>
      </c>
      <c r="K146" s="201" t="s">
        <v>151</v>
      </c>
      <c r="L146" s="59"/>
      <c r="M146" s="206" t="s">
        <v>21</v>
      </c>
      <c r="N146" s="207" t="s">
        <v>43</v>
      </c>
      <c r="O146" s="40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AR146" s="22" t="s">
        <v>152</v>
      </c>
      <c r="AT146" s="22" t="s">
        <v>147</v>
      </c>
      <c r="AU146" s="22" t="s">
        <v>82</v>
      </c>
      <c r="AY146" s="22" t="s">
        <v>143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2" t="s">
        <v>80</v>
      </c>
      <c r="BK146" s="210">
        <f>ROUND(I146*H146,2)</f>
        <v>0</v>
      </c>
      <c r="BL146" s="22" t="s">
        <v>152</v>
      </c>
      <c r="BM146" s="22" t="s">
        <v>278</v>
      </c>
    </row>
    <row r="147" spans="2:65" s="1" customFormat="1" ht="54">
      <c r="B147" s="39"/>
      <c r="C147" s="61"/>
      <c r="D147" s="211" t="s">
        <v>154</v>
      </c>
      <c r="E147" s="61"/>
      <c r="F147" s="212" t="s">
        <v>279</v>
      </c>
      <c r="G147" s="61"/>
      <c r="H147" s="61"/>
      <c r="I147" s="170"/>
      <c r="J147" s="61"/>
      <c r="K147" s="61"/>
      <c r="L147" s="59"/>
      <c r="M147" s="213"/>
      <c r="N147" s="40"/>
      <c r="O147" s="40"/>
      <c r="P147" s="40"/>
      <c r="Q147" s="40"/>
      <c r="R147" s="40"/>
      <c r="S147" s="40"/>
      <c r="T147" s="76"/>
      <c r="AT147" s="22" t="s">
        <v>154</v>
      </c>
      <c r="AU147" s="22" t="s">
        <v>82</v>
      </c>
    </row>
    <row r="148" spans="2:65" s="1" customFormat="1" ht="25.5" customHeight="1">
      <c r="B148" s="39"/>
      <c r="C148" s="199" t="s">
        <v>280</v>
      </c>
      <c r="D148" s="199" t="s">
        <v>147</v>
      </c>
      <c r="E148" s="200" t="s">
        <v>281</v>
      </c>
      <c r="F148" s="201" t="s">
        <v>282</v>
      </c>
      <c r="G148" s="202" t="s">
        <v>184</v>
      </c>
      <c r="H148" s="203">
        <v>1200</v>
      </c>
      <c r="I148" s="204"/>
      <c r="J148" s="205">
        <f>ROUND(I148*H148,2)</f>
        <v>0</v>
      </c>
      <c r="K148" s="201" t="s">
        <v>151</v>
      </c>
      <c r="L148" s="59"/>
      <c r="M148" s="206" t="s">
        <v>21</v>
      </c>
      <c r="N148" s="207" t="s">
        <v>43</v>
      </c>
      <c r="O148" s="40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AR148" s="22" t="s">
        <v>152</v>
      </c>
      <c r="AT148" s="22" t="s">
        <v>147</v>
      </c>
      <c r="AU148" s="22" t="s">
        <v>82</v>
      </c>
      <c r="AY148" s="22" t="s">
        <v>143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22" t="s">
        <v>80</v>
      </c>
      <c r="BK148" s="210">
        <f>ROUND(I148*H148,2)</f>
        <v>0</v>
      </c>
      <c r="BL148" s="22" t="s">
        <v>152</v>
      </c>
      <c r="BM148" s="22" t="s">
        <v>283</v>
      </c>
    </row>
    <row r="149" spans="2:65" s="1" customFormat="1" ht="27">
      <c r="B149" s="39"/>
      <c r="C149" s="61"/>
      <c r="D149" s="211" t="s">
        <v>154</v>
      </c>
      <c r="E149" s="61"/>
      <c r="F149" s="212" t="s">
        <v>261</v>
      </c>
      <c r="G149" s="61"/>
      <c r="H149" s="61"/>
      <c r="I149" s="170"/>
      <c r="J149" s="61"/>
      <c r="K149" s="61"/>
      <c r="L149" s="59"/>
      <c r="M149" s="213"/>
      <c r="N149" s="40"/>
      <c r="O149" s="40"/>
      <c r="P149" s="40"/>
      <c r="Q149" s="40"/>
      <c r="R149" s="40"/>
      <c r="S149" s="40"/>
      <c r="T149" s="76"/>
      <c r="AT149" s="22" t="s">
        <v>154</v>
      </c>
      <c r="AU149" s="22" t="s">
        <v>82</v>
      </c>
    </row>
    <row r="150" spans="2:65" s="1" customFormat="1" ht="25.5" customHeight="1">
      <c r="B150" s="39"/>
      <c r="C150" s="199" t="s">
        <v>284</v>
      </c>
      <c r="D150" s="199" t="s">
        <v>147</v>
      </c>
      <c r="E150" s="200" t="s">
        <v>285</v>
      </c>
      <c r="F150" s="201" t="s">
        <v>286</v>
      </c>
      <c r="G150" s="202" t="s">
        <v>287</v>
      </c>
      <c r="H150" s="203">
        <v>60</v>
      </c>
      <c r="I150" s="204"/>
      <c r="J150" s="205">
        <f>ROUND(I150*H150,2)</f>
        <v>0</v>
      </c>
      <c r="K150" s="201" t="s">
        <v>151</v>
      </c>
      <c r="L150" s="59"/>
      <c r="M150" s="206" t="s">
        <v>21</v>
      </c>
      <c r="N150" s="207" t="s">
        <v>43</v>
      </c>
      <c r="O150" s="40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AR150" s="22" t="s">
        <v>152</v>
      </c>
      <c r="AT150" s="22" t="s">
        <v>147</v>
      </c>
      <c r="AU150" s="22" t="s">
        <v>82</v>
      </c>
      <c r="AY150" s="22" t="s">
        <v>143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22" t="s">
        <v>80</v>
      </c>
      <c r="BK150" s="210">
        <f>ROUND(I150*H150,2)</f>
        <v>0</v>
      </c>
      <c r="BL150" s="22" t="s">
        <v>152</v>
      </c>
      <c r="BM150" s="22" t="s">
        <v>288</v>
      </c>
    </row>
    <row r="151" spans="2:65" s="1" customFormat="1" ht="38.25" customHeight="1">
      <c r="B151" s="39"/>
      <c r="C151" s="199" t="s">
        <v>289</v>
      </c>
      <c r="D151" s="199" t="s">
        <v>147</v>
      </c>
      <c r="E151" s="200" t="s">
        <v>290</v>
      </c>
      <c r="F151" s="201" t="s">
        <v>291</v>
      </c>
      <c r="G151" s="202" t="s">
        <v>243</v>
      </c>
      <c r="H151" s="203">
        <v>5</v>
      </c>
      <c r="I151" s="204"/>
      <c r="J151" s="205">
        <f>ROUND(I151*H151,2)</f>
        <v>0</v>
      </c>
      <c r="K151" s="201" t="s">
        <v>151</v>
      </c>
      <c r="L151" s="59"/>
      <c r="M151" s="206" t="s">
        <v>21</v>
      </c>
      <c r="N151" s="207" t="s">
        <v>43</v>
      </c>
      <c r="O151" s="40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AR151" s="22" t="s">
        <v>152</v>
      </c>
      <c r="AT151" s="22" t="s">
        <v>147</v>
      </c>
      <c r="AU151" s="22" t="s">
        <v>82</v>
      </c>
      <c r="AY151" s="22" t="s">
        <v>143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22" t="s">
        <v>80</v>
      </c>
      <c r="BK151" s="210">
        <f>ROUND(I151*H151,2)</f>
        <v>0</v>
      </c>
      <c r="BL151" s="22" t="s">
        <v>152</v>
      </c>
      <c r="BM151" s="22" t="s">
        <v>292</v>
      </c>
    </row>
    <row r="152" spans="2:65" s="1" customFormat="1" ht="38.25" customHeight="1">
      <c r="B152" s="39"/>
      <c r="C152" s="199" t="s">
        <v>293</v>
      </c>
      <c r="D152" s="199" t="s">
        <v>147</v>
      </c>
      <c r="E152" s="200" t="s">
        <v>294</v>
      </c>
      <c r="F152" s="201" t="s">
        <v>295</v>
      </c>
      <c r="G152" s="202" t="s">
        <v>243</v>
      </c>
      <c r="H152" s="203">
        <v>100</v>
      </c>
      <c r="I152" s="204"/>
      <c r="J152" s="205">
        <f>ROUND(I152*H152,2)</f>
        <v>0</v>
      </c>
      <c r="K152" s="201" t="s">
        <v>151</v>
      </c>
      <c r="L152" s="59"/>
      <c r="M152" s="206" t="s">
        <v>21</v>
      </c>
      <c r="N152" s="207" t="s">
        <v>43</v>
      </c>
      <c r="O152" s="40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AR152" s="22" t="s">
        <v>152</v>
      </c>
      <c r="AT152" s="22" t="s">
        <v>147</v>
      </c>
      <c r="AU152" s="22" t="s">
        <v>82</v>
      </c>
      <c r="AY152" s="22" t="s">
        <v>143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22" t="s">
        <v>80</v>
      </c>
      <c r="BK152" s="210">
        <f>ROUND(I152*H152,2)</f>
        <v>0</v>
      </c>
      <c r="BL152" s="22" t="s">
        <v>152</v>
      </c>
      <c r="BM152" s="22" t="s">
        <v>296</v>
      </c>
    </row>
    <row r="153" spans="2:65" s="1" customFormat="1" ht="25.5" customHeight="1">
      <c r="B153" s="39"/>
      <c r="C153" s="199" t="s">
        <v>297</v>
      </c>
      <c r="D153" s="199" t="s">
        <v>147</v>
      </c>
      <c r="E153" s="200" t="s">
        <v>298</v>
      </c>
      <c r="F153" s="201" t="s">
        <v>299</v>
      </c>
      <c r="G153" s="202" t="s">
        <v>172</v>
      </c>
      <c r="H153" s="203">
        <v>2</v>
      </c>
      <c r="I153" s="204"/>
      <c r="J153" s="205">
        <f>ROUND(I153*H153,2)</f>
        <v>0</v>
      </c>
      <c r="K153" s="201" t="s">
        <v>151</v>
      </c>
      <c r="L153" s="59"/>
      <c r="M153" s="206" t="s">
        <v>21</v>
      </c>
      <c r="N153" s="207" t="s">
        <v>43</v>
      </c>
      <c r="O153" s="40"/>
      <c r="P153" s="208">
        <f>O153*H153</f>
        <v>0</v>
      </c>
      <c r="Q153" s="208">
        <v>0</v>
      </c>
      <c r="R153" s="208">
        <f>Q153*H153</f>
        <v>0</v>
      </c>
      <c r="S153" s="208">
        <v>0.26100000000000001</v>
      </c>
      <c r="T153" s="209">
        <f>S153*H153</f>
        <v>0.52200000000000002</v>
      </c>
      <c r="AR153" s="22" t="s">
        <v>152</v>
      </c>
      <c r="AT153" s="22" t="s">
        <v>147</v>
      </c>
      <c r="AU153" s="22" t="s">
        <v>82</v>
      </c>
      <c r="AY153" s="22" t="s">
        <v>143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22" t="s">
        <v>80</v>
      </c>
      <c r="BK153" s="210">
        <f>ROUND(I153*H153,2)</f>
        <v>0</v>
      </c>
      <c r="BL153" s="22" t="s">
        <v>152</v>
      </c>
      <c r="BM153" s="22" t="s">
        <v>300</v>
      </c>
    </row>
    <row r="154" spans="2:65" s="1" customFormat="1" ht="54">
      <c r="B154" s="39"/>
      <c r="C154" s="61"/>
      <c r="D154" s="211" t="s">
        <v>154</v>
      </c>
      <c r="E154" s="61"/>
      <c r="F154" s="212" t="s">
        <v>301</v>
      </c>
      <c r="G154" s="61"/>
      <c r="H154" s="61"/>
      <c r="I154" s="170"/>
      <c r="J154" s="61"/>
      <c r="K154" s="61"/>
      <c r="L154" s="59"/>
      <c r="M154" s="213"/>
      <c r="N154" s="40"/>
      <c r="O154" s="40"/>
      <c r="P154" s="40"/>
      <c r="Q154" s="40"/>
      <c r="R154" s="40"/>
      <c r="S154" s="40"/>
      <c r="T154" s="76"/>
      <c r="AT154" s="22" t="s">
        <v>154</v>
      </c>
      <c r="AU154" s="22" t="s">
        <v>82</v>
      </c>
    </row>
    <row r="155" spans="2:65" s="1" customFormat="1" ht="25.5" customHeight="1">
      <c r="B155" s="39"/>
      <c r="C155" s="199" t="s">
        <v>302</v>
      </c>
      <c r="D155" s="199" t="s">
        <v>147</v>
      </c>
      <c r="E155" s="200" t="s">
        <v>303</v>
      </c>
      <c r="F155" s="201" t="s">
        <v>304</v>
      </c>
      <c r="G155" s="202" t="s">
        <v>172</v>
      </c>
      <c r="H155" s="203">
        <v>3</v>
      </c>
      <c r="I155" s="204"/>
      <c r="J155" s="205">
        <f>ROUND(I155*H155,2)</f>
        <v>0</v>
      </c>
      <c r="K155" s="201" t="s">
        <v>151</v>
      </c>
      <c r="L155" s="59"/>
      <c r="M155" s="206" t="s">
        <v>21</v>
      </c>
      <c r="N155" s="207" t="s">
        <v>43</v>
      </c>
      <c r="O155" s="40"/>
      <c r="P155" s="208">
        <f>O155*H155</f>
        <v>0</v>
      </c>
      <c r="Q155" s="208">
        <v>0</v>
      </c>
      <c r="R155" s="208">
        <f>Q155*H155</f>
        <v>0</v>
      </c>
      <c r="S155" s="208">
        <v>5.5E-2</v>
      </c>
      <c r="T155" s="209">
        <f>S155*H155</f>
        <v>0.16500000000000001</v>
      </c>
      <c r="AR155" s="22" t="s">
        <v>152</v>
      </c>
      <c r="AT155" s="22" t="s">
        <v>147</v>
      </c>
      <c r="AU155" s="22" t="s">
        <v>82</v>
      </c>
      <c r="AY155" s="22" t="s">
        <v>143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22" t="s">
        <v>80</v>
      </c>
      <c r="BK155" s="210">
        <f>ROUND(I155*H155,2)</f>
        <v>0</v>
      </c>
      <c r="BL155" s="22" t="s">
        <v>152</v>
      </c>
      <c r="BM155" s="22" t="s">
        <v>305</v>
      </c>
    </row>
    <row r="156" spans="2:65" s="1" customFormat="1" ht="54">
      <c r="B156" s="39"/>
      <c r="C156" s="61"/>
      <c r="D156" s="211" t="s">
        <v>154</v>
      </c>
      <c r="E156" s="61"/>
      <c r="F156" s="212" t="s">
        <v>306</v>
      </c>
      <c r="G156" s="61"/>
      <c r="H156" s="61"/>
      <c r="I156" s="170"/>
      <c r="J156" s="61"/>
      <c r="K156" s="61"/>
      <c r="L156" s="59"/>
      <c r="M156" s="213"/>
      <c r="N156" s="40"/>
      <c r="O156" s="40"/>
      <c r="P156" s="40"/>
      <c r="Q156" s="40"/>
      <c r="R156" s="40"/>
      <c r="S156" s="40"/>
      <c r="T156" s="76"/>
      <c r="AT156" s="22" t="s">
        <v>154</v>
      </c>
      <c r="AU156" s="22" t="s">
        <v>82</v>
      </c>
    </row>
    <row r="157" spans="2:65" s="1" customFormat="1" ht="16.5" customHeight="1">
      <c r="B157" s="39"/>
      <c r="C157" s="199" t="s">
        <v>307</v>
      </c>
      <c r="D157" s="199" t="s">
        <v>147</v>
      </c>
      <c r="E157" s="200" t="s">
        <v>308</v>
      </c>
      <c r="F157" s="201" t="s">
        <v>309</v>
      </c>
      <c r="G157" s="202" t="s">
        <v>184</v>
      </c>
      <c r="H157" s="203">
        <v>25</v>
      </c>
      <c r="I157" s="204"/>
      <c r="J157" s="205">
        <f>ROUND(I157*H157,2)</f>
        <v>0</v>
      </c>
      <c r="K157" s="201" t="s">
        <v>151</v>
      </c>
      <c r="L157" s="59"/>
      <c r="M157" s="206" t="s">
        <v>21</v>
      </c>
      <c r="N157" s="207" t="s">
        <v>43</v>
      </c>
      <c r="O157" s="40"/>
      <c r="P157" s="208">
        <f>O157*H157</f>
        <v>0</v>
      </c>
      <c r="Q157" s="208">
        <v>0</v>
      </c>
      <c r="R157" s="208">
        <f>Q157*H157</f>
        <v>0</v>
      </c>
      <c r="S157" s="208">
        <v>7.0000000000000007E-2</v>
      </c>
      <c r="T157" s="209">
        <f>S157*H157</f>
        <v>1.7500000000000002</v>
      </c>
      <c r="AR157" s="22" t="s">
        <v>152</v>
      </c>
      <c r="AT157" s="22" t="s">
        <v>147</v>
      </c>
      <c r="AU157" s="22" t="s">
        <v>82</v>
      </c>
      <c r="AY157" s="22" t="s">
        <v>143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22" t="s">
        <v>80</v>
      </c>
      <c r="BK157" s="210">
        <f>ROUND(I157*H157,2)</f>
        <v>0</v>
      </c>
      <c r="BL157" s="22" t="s">
        <v>152</v>
      </c>
      <c r="BM157" s="22" t="s">
        <v>310</v>
      </c>
    </row>
    <row r="158" spans="2:65" s="1" customFormat="1" ht="94.5">
      <c r="B158" s="39"/>
      <c r="C158" s="61"/>
      <c r="D158" s="211" t="s">
        <v>154</v>
      </c>
      <c r="E158" s="61"/>
      <c r="F158" s="212" t="s">
        <v>311</v>
      </c>
      <c r="G158" s="61"/>
      <c r="H158" s="61"/>
      <c r="I158" s="170"/>
      <c r="J158" s="61"/>
      <c r="K158" s="61"/>
      <c r="L158" s="59"/>
      <c r="M158" s="213"/>
      <c r="N158" s="40"/>
      <c r="O158" s="40"/>
      <c r="P158" s="40"/>
      <c r="Q158" s="40"/>
      <c r="R158" s="40"/>
      <c r="S158" s="40"/>
      <c r="T158" s="76"/>
      <c r="AT158" s="22" t="s">
        <v>154</v>
      </c>
      <c r="AU158" s="22" t="s">
        <v>82</v>
      </c>
    </row>
    <row r="159" spans="2:65" s="1" customFormat="1" ht="38.25" customHeight="1">
      <c r="B159" s="39"/>
      <c r="C159" s="199" t="s">
        <v>312</v>
      </c>
      <c r="D159" s="199" t="s">
        <v>147</v>
      </c>
      <c r="E159" s="200" t="s">
        <v>313</v>
      </c>
      <c r="F159" s="201" t="s">
        <v>314</v>
      </c>
      <c r="G159" s="202" t="s">
        <v>172</v>
      </c>
      <c r="H159" s="203">
        <v>2</v>
      </c>
      <c r="I159" s="204"/>
      <c r="J159" s="205">
        <f>ROUND(I159*H159,2)</f>
        <v>0</v>
      </c>
      <c r="K159" s="201" t="s">
        <v>151</v>
      </c>
      <c r="L159" s="59"/>
      <c r="M159" s="206" t="s">
        <v>21</v>
      </c>
      <c r="N159" s="207" t="s">
        <v>43</v>
      </c>
      <c r="O159" s="40"/>
      <c r="P159" s="208">
        <f>O159*H159</f>
        <v>0</v>
      </c>
      <c r="Q159" s="208">
        <v>0</v>
      </c>
      <c r="R159" s="208">
        <f>Q159*H159</f>
        <v>0</v>
      </c>
      <c r="S159" s="208">
        <v>5.5E-2</v>
      </c>
      <c r="T159" s="209">
        <f>S159*H159</f>
        <v>0.11</v>
      </c>
      <c r="AR159" s="22" t="s">
        <v>152</v>
      </c>
      <c r="AT159" s="22" t="s">
        <v>147</v>
      </c>
      <c r="AU159" s="22" t="s">
        <v>82</v>
      </c>
      <c r="AY159" s="22" t="s">
        <v>143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22" t="s">
        <v>80</v>
      </c>
      <c r="BK159" s="210">
        <f>ROUND(I159*H159,2)</f>
        <v>0</v>
      </c>
      <c r="BL159" s="22" t="s">
        <v>152</v>
      </c>
      <c r="BM159" s="22" t="s">
        <v>315</v>
      </c>
    </row>
    <row r="160" spans="2:65" s="1" customFormat="1" ht="54">
      <c r="B160" s="39"/>
      <c r="C160" s="61"/>
      <c r="D160" s="211" t="s">
        <v>154</v>
      </c>
      <c r="E160" s="61"/>
      <c r="F160" s="212" t="s">
        <v>301</v>
      </c>
      <c r="G160" s="61"/>
      <c r="H160" s="61"/>
      <c r="I160" s="170"/>
      <c r="J160" s="61"/>
      <c r="K160" s="61"/>
      <c r="L160" s="59"/>
      <c r="M160" s="213"/>
      <c r="N160" s="40"/>
      <c r="O160" s="40"/>
      <c r="P160" s="40"/>
      <c r="Q160" s="40"/>
      <c r="R160" s="40"/>
      <c r="S160" s="40"/>
      <c r="T160" s="76"/>
      <c r="AT160" s="22" t="s">
        <v>154</v>
      </c>
      <c r="AU160" s="22" t="s">
        <v>82</v>
      </c>
    </row>
    <row r="161" spans="2:65" s="1" customFormat="1" ht="25.5" customHeight="1">
      <c r="B161" s="39"/>
      <c r="C161" s="199" t="s">
        <v>316</v>
      </c>
      <c r="D161" s="199" t="s">
        <v>147</v>
      </c>
      <c r="E161" s="200" t="s">
        <v>317</v>
      </c>
      <c r="F161" s="201" t="s">
        <v>318</v>
      </c>
      <c r="G161" s="202" t="s">
        <v>172</v>
      </c>
      <c r="H161" s="203">
        <v>61</v>
      </c>
      <c r="I161" s="204"/>
      <c r="J161" s="205">
        <f>ROUND(I161*H161,2)</f>
        <v>0</v>
      </c>
      <c r="K161" s="201" t="s">
        <v>151</v>
      </c>
      <c r="L161" s="59"/>
      <c r="M161" s="206" t="s">
        <v>21</v>
      </c>
      <c r="N161" s="207" t="s">
        <v>43</v>
      </c>
      <c r="O161" s="40"/>
      <c r="P161" s="208">
        <f>O161*H161</f>
        <v>0</v>
      </c>
      <c r="Q161" s="208">
        <v>0</v>
      </c>
      <c r="R161" s="208">
        <f>Q161*H161</f>
        <v>0</v>
      </c>
      <c r="S161" s="208">
        <v>2.7E-2</v>
      </c>
      <c r="T161" s="209">
        <f>S161*H161</f>
        <v>1.647</v>
      </c>
      <c r="AR161" s="22" t="s">
        <v>152</v>
      </c>
      <c r="AT161" s="22" t="s">
        <v>147</v>
      </c>
      <c r="AU161" s="22" t="s">
        <v>82</v>
      </c>
      <c r="AY161" s="22" t="s">
        <v>143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22" t="s">
        <v>80</v>
      </c>
      <c r="BK161" s="210">
        <f>ROUND(I161*H161,2)</f>
        <v>0</v>
      </c>
      <c r="BL161" s="22" t="s">
        <v>152</v>
      </c>
      <c r="BM161" s="22" t="s">
        <v>319</v>
      </c>
    </row>
    <row r="162" spans="2:65" s="1" customFormat="1" ht="175.5">
      <c r="B162" s="39"/>
      <c r="C162" s="61"/>
      <c r="D162" s="211" t="s">
        <v>154</v>
      </c>
      <c r="E162" s="61"/>
      <c r="F162" s="212" t="s">
        <v>320</v>
      </c>
      <c r="G162" s="61"/>
      <c r="H162" s="61"/>
      <c r="I162" s="170"/>
      <c r="J162" s="61"/>
      <c r="K162" s="61"/>
      <c r="L162" s="59"/>
      <c r="M162" s="213"/>
      <c r="N162" s="40"/>
      <c r="O162" s="40"/>
      <c r="P162" s="40"/>
      <c r="Q162" s="40"/>
      <c r="R162" s="40"/>
      <c r="S162" s="40"/>
      <c r="T162" s="76"/>
      <c r="AT162" s="22" t="s">
        <v>154</v>
      </c>
      <c r="AU162" s="22" t="s">
        <v>82</v>
      </c>
    </row>
    <row r="163" spans="2:65" s="1" customFormat="1" ht="25.5" customHeight="1">
      <c r="B163" s="39"/>
      <c r="C163" s="199" t="s">
        <v>321</v>
      </c>
      <c r="D163" s="199" t="s">
        <v>147</v>
      </c>
      <c r="E163" s="200" t="s">
        <v>322</v>
      </c>
      <c r="F163" s="201" t="s">
        <v>323</v>
      </c>
      <c r="G163" s="202" t="s">
        <v>172</v>
      </c>
      <c r="H163" s="203">
        <v>10.17</v>
      </c>
      <c r="I163" s="204"/>
      <c r="J163" s="205">
        <f>ROUND(I163*H163,2)</f>
        <v>0</v>
      </c>
      <c r="K163" s="201" t="s">
        <v>151</v>
      </c>
      <c r="L163" s="59"/>
      <c r="M163" s="206" t="s">
        <v>21</v>
      </c>
      <c r="N163" s="207" t="s">
        <v>43</v>
      </c>
      <c r="O163" s="40"/>
      <c r="P163" s="208">
        <f>O163*H163</f>
        <v>0</v>
      </c>
      <c r="Q163" s="208">
        <v>0</v>
      </c>
      <c r="R163" s="208">
        <f>Q163*H163</f>
        <v>0</v>
      </c>
      <c r="S163" s="208">
        <v>6.7000000000000004E-2</v>
      </c>
      <c r="T163" s="209">
        <f>S163*H163</f>
        <v>0.68139000000000005</v>
      </c>
      <c r="AR163" s="22" t="s">
        <v>152</v>
      </c>
      <c r="AT163" s="22" t="s">
        <v>147</v>
      </c>
      <c r="AU163" s="22" t="s">
        <v>82</v>
      </c>
      <c r="AY163" s="22" t="s">
        <v>143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22" t="s">
        <v>80</v>
      </c>
      <c r="BK163" s="210">
        <f>ROUND(I163*H163,2)</f>
        <v>0</v>
      </c>
      <c r="BL163" s="22" t="s">
        <v>152</v>
      </c>
      <c r="BM163" s="22" t="s">
        <v>324</v>
      </c>
    </row>
    <row r="164" spans="2:65" s="1" customFormat="1" ht="67.5">
      <c r="B164" s="39"/>
      <c r="C164" s="61"/>
      <c r="D164" s="211" t="s">
        <v>154</v>
      </c>
      <c r="E164" s="61"/>
      <c r="F164" s="212" t="s">
        <v>325</v>
      </c>
      <c r="G164" s="61"/>
      <c r="H164" s="61"/>
      <c r="I164" s="170"/>
      <c r="J164" s="61"/>
      <c r="K164" s="61"/>
      <c r="L164" s="59"/>
      <c r="M164" s="213"/>
      <c r="N164" s="40"/>
      <c r="O164" s="40"/>
      <c r="P164" s="40"/>
      <c r="Q164" s="40"/>
      <c r="R164" s="40"/>
      <c r="S164" s="40"/>
      <c r="T164" s="76"/>
      <c r="AT164" s="22" t="s">
        <v>154</v>
      </c>
      <c r="AU164" s="22" t="s">
        <v>82</v>
      </c>
    </row>
    <row r="165" spans="2:65" s="1" customFormat="1" ht="38.25" customHeight="1">
      <c r="B165" s="39"/>
      <c r="C165" s="199" t="s">
        <v>326</v>
      </c>
      <c r="D165" s="199" t="s">
        <v>147</v>
      </c>
      <c r="E165" s="200" t="s">
        <v>327</v>
      </c>
      <c r="F165" s="201" t="s">
        <v>328</v>
      </c>
      <c r="G165" s="202" t="s">
        <v>184</v>
      </c>
      <c r="H165" s="203">
        <v>1.5</v>
      </c>
      <c r="I165" s="204"/>
      <c r="J165" s="205">
        <f>ROUND(I165*H165,2)</f>
        <v>0</v>
      </c>
      <c r="K165" s="201" t="s">
        <v>151</v>
      </c>
      <c r="L165" s="59"/>
      <c r="M165" s="206" t="s">
        <v>21</v>
      </c>
      <c r="N165" s="207" t="s">
        <v>43</v>
      </c>
      <c r="O165" s="40"/>
      <c r="P165" s="208">
        <f>O165*H165</f>
        <v>0</v>
      </c>
      <c r="Q165" s="208">
        <v>0</v>
      </c>
      <c r="R165" s="208">
        <f>Q165*H165</f>
        <v>0</v>
      </c>
      <c r="S165" s="208">
        <v>6.5000000000000002E-2</v>
      </c>
      <c r="T165" s="209">
        <f>S165*H165</f>
        <v>9.7500000000000003E-2</v>
      </c>
      <c r="AR165" s="22" t="s">
        <v>152</v>
      </c>
      <c r="AT165" s="22" t="s">
        <v>147</v>
      </c>
      <c r="AU165" s="22" t="s">
        <v>82</v>
      </c>
      <c r="AY165" s="22" t="s">
        <v>143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22" t="s">
        <v>80</v>
      </c>
      <c r="BK165" s="210">
        <f>ROUND(I165*H165,2)</f>
        <v>0</v>
      </c>
      <c r="BL165" s="22" t="s">
        <v>152</v>
      </c>
      <c r="BM165" s="22" t="s">
        <v>329</v>
      </c>
    </row>
    <row r="166" spans="2:65" s="1" customFormat="1" ht="27">
      <c r="B166" s="39"/>
      <c r="C166" s="61"/>
      <c r="D166" s="211" t="s">
        <v>154</v>
      </c>
      <c r="E166" s="61"/>
      <c r="F166" s="212" t="s">
        <v>330</v>
      </c>
      <c r="G166" s="61"/>
      <c r="H166" s="61"/>
      <c r="I166" s="170"/>
      <c r="J166" s="61"/>
      <c r="K166" s="61"/>
      <c r="L166" s="59"/>
      <c r="M166" s="213"/>
      <c r="N166" s="40"/>
      <c r="O166" s="40"/>
      <c r="P166" s="40"/>
      <c r="Q166" s="40"/>
      <c r="R166" s="40"/>
      <c r="S166" s="40"/>
      <c r="T166" s="76"/>
      <c r="AT166" s="22" t="s">
        <v>154</v>
      </c>
      <c r="AU166" s="22" t="s">
        <v>82</v>
      </c>
    </row>
    <row r="167" spans="2:65" s="1" customFormat="1" ht="25.5" customHeight="1">
      <c r="B167" s="39"/>
      <c r="C167" s="199" t="s">
        <v>331</v>
      </c>
      <c r="D167" s="199" t="s">
        <v>147</v>
      </c>
      <c r="E167" s="200" t="s">
        <v>332</v>
      </c>
      <c r="F167" s="201" t="s">
        <v>333</v>
      </c>
      <c r="G167" s="202" t="s">
        <v>172</v>
      </c>
      <c r="H167" s="203">
        <v>165</v>
      </c>
      <c r="I167" s="204"/>
      <c r="J167" s="205">
        <f>ROUND(I167*H167,2)</f>
        <v>0</v>
      </c>
      <c r="K167" s="201" t="s">
        <v>151</v>
      </c>
      <c r="L167" s="59"/>
      <c r="M167" s="206" t="s">
        <v>21</v>
      </c>
      <c r="N167" s="207" t="s">
        <v>43</v>
      </c>
      <c r="O167" s="40"/>
      <c r="P167" s="208">
        <f>O167*H167</f>
        <v>0</v>
      </c>
      <c r="Q167" s="208">
        <v>0</v>
      </c>
      <c r="R167" s="208">
        <f>Q167*H167</f>
        <v>0</v>
      </c>
      <c r="S167" s="208">
        <v>0.05</v>
      </c>
      <c r="T167" s="209">
        <f>S167*H167</f>
        <v>8.25</v>
      </c>
      <c r="AR167" s="22" t="s">
        <v>152</v>
      </c>
      <c r="AT167" s="22" t="s">
        <v>147</v>
      </c>
      <c r="AU167" s="22" t="s">
        <v>82</v>
      </c>
      <c r="AY167" s="22" t="s">
        <v>143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22" t="s">
        <v>80</v>
      </c>
      <c r="BK167" s="210">
        <f>ROUND(I167*H167,2)</f>
        <v>0</v>
      </c>
      <c r="BL167" s="22" t="s">
        <v>152</v>
      </c>
      <c r="BM167" s="22" t="s">
        <v>334</v>
      </c>
    </row>
    <row r="168" spans="2:65" s="1" customFormat="1" ht="40.5">
      <c r="B168" s="39"/>
      <c r="C168" s="61"/>
      <c r="D168" s="211" t="s">
        <v>154</v>
      </c>
      <c r="E168" s="61"/>
      <c r="F168" s="212" t="s">
        <v>335</v>
      </c>
      <c r="G168" s="61"/>
      <c r="H168" s="61"/>
      <c r="I168" s="170"/>
      <c r="J168" s="61"/>
      <c r="K168" s="61"/>
      <c r="L168" s="59"/>
      <c r="M168" s="213"/>
      <c r="N168" s="40"/>
      <c r="O168" s="40"/>
      <c r="P168" s="40"/>
      <c r="Q168" s="40"/>
      <c r="R168" s="40"/>
      <c r="S168" s="40"/>
      <c r="T168" s="76"/>
      <c r="AT168" s="22" t="s">
        <v>154</v>
      </c>
      <c r="AU168" s="22" t="s">
        <v>82</v>
      </c>
    </row>
    <row r="169" spans="2:65" s="1" customFormat="1" ht="25.5" customHeight="1">
      <c r="B169" s="39"/>
      <c r="C169" s="199" t="s">
        <v>336</v>
      </c>
      <c r="D169" s="199" t="s">
        <v>147</v>
      </c>
      <c r="E169" s="200" t="s">
        <v>337</v>
      </c>
      <c r="F169" s="201" t="s">
        <v>338</v>
      </c>
      <c r="G169" s="202" t="s">
        <v>172</v>
      </c>
      <c r="H169" s="203">
        <v>570</v>
      </c>
      <c r="I169" s="204"/>
      <c r="J169" s="205">
        <f>ROUND(I169*H169,2)</f>
        <v>0</v>
      </c>
      <c r="K169" s="201" t="s">
        <v>151</v>
      </c>
      <c r="L169" s="59"/>
      <c r="M169" s="206" t="s">
        <v>21</v>
      </c>
      <c r="N169" s="207" t="s">
        <v>43</v>
      </c>
      <c r="O169" s="40"/>
      <c r="P169" s="208">
        <f>O169*H169</f>
        <v>0</v>
      </c>
      <c r="Q169" s="208">
        <v>0</v>
      </c>
      <c r="R169" s="208">
        <f>Q169*H169</f>
        <v>0</v>
      </c>
      <c r="S169" s="208">
        <v>0.05</v>
      </c>
      <c r="T169" s="209">
        <f>S169*H169</f>
        <v>28.5</v>
      </c>
      <c r="AR169" s="22" t="s">
        <v>152</v>
      </c>
      <c r="AT169" s="22" t="s">
        <v>147</v>
      </c>
      <c r="AU169" s="22" t="s">
        <v>82</v>
      </c>
      <c r="AY169" s="22" t="s">
        <v>143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22" t="s">
        <v>80</v>
      </c>
      <c r="BK169" s="210">
        <f>ROUND(I169*H169,2)</f>
        <v>0</v>
      </c>
      <c r="BL169" s="22" t="s">
        <v>152</v>
      </c>
      <c r="BM169" s="22" t="s">
        <v>339</v>
      </c>
    </row>
    <row r="170" spans="2:65" s="1" customFormat="1" ht="67.5">
      <c r="B170" s="39"/>
      <c r="C170" s="61"/>
      <c r="D170" s="211" t="s">
        <v>154</v>
      </c>
      <c r="E170" s="61"/>
      <c r="F170" s="212" t="s">
        <v>340</v>
      </c>
      <c r="G170" s="61"/>
      <c r="H170" s="61"/>
      <c r="I170" s="170"/>
      <c r="J170" s="61"/>
      <c r="K170" s="61"/>
      <c r="L170" s="59"/>
      <c r="M170" s="213"/>
      <c r="N170" s="40"/>
      <c r="O170" s="40"/>
      <c r="P170" s="40"/>
      <c r="Q170" s="40"/>
      <c r="R170" s="40"/>
      <c r="S170" s="40"/>
      <c r="T170" s="76"/>
      <c r="AT170" s="22" t="s">
        <v>154</v>
      </c>
      <c r="AU170" s="22" t="s">
        <v>82</v>
      </c>
    </row>
    <row r="171" spans="2:65" s="1" customFormat="1" ht="25.5" customHeight="1">
      <c r="B171" s="39"/>
      <c r="C171" s="199" t="s">
        <v>341</v>
      </c>
      <c r="D171" s="199" t="s">
        <v>147</v>
      </c>
      <c r="E171" s="200" t="s">
        <v>342</v>
      </c>
      <c r="F171" s="201" t="s">
        <v>343</v>
      </c>
      <c r="G171" s="202" t="s">
        <v>172</v>
      </c>
      <c r="H171" s="203">
        <v>20</v>
      </c>
      <c r="I171" s="204"/>
      <c r="J171" s="205">
        <f>ROUND(I171*H171,2)</f>
        <v>0</v>
      </c>
      <c r="K171" s="201" t="s">
        <v>151</v>
      </c>
      <c r="L171" s="59"/>
      <c r="M171" s="206" t="s">
        <v>21</v>
      </c>
      <c r="N171" s="207" t="s">
        <v>43</v>
      </c>
      <c r="O171" s="40"/>
      <c r="P171" s="208">
        <f>O171*H171</f>
        <v>0</v>
      </c>
      <c r="Q171" s="208">
        <v>0</v>
      </c>
      <c r="R171" s="208">
        <f>Q171*H171</f>
        <v>0</v>
      </c>
      <c r="S171" s="208">
        <v>8.8999999999999996E-2</v>
      </c>
      <c r="T171" s="209">
        <f>S171*H171</f>
        <v>1.7799999999999998</v>
      </c>
      <c r="AR171" s="22" t="s">
        <v>152</v>
      </c>
      <c r="AT171" s="22" t="s">
        <v>147</v>
      </c>
      <c r="AU171" s="22" t="s">
        <v>82</v>
      </c>
      <c r="AY171" s="22" t="s">
        <v>143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22" t="s">
        <v>80</v>
      </c>
      <c r="BK171" s="210">
        <f>ROUND(I171*H171,2)</f>
        <v>0</v>
      </c>
      <c r="BL171" s="22" t="s">
        <v>152</v>
      </c>
      <c r="BM171" s="22" t="s">
        <v>344</v>
      </c>
    </row>
    <row r="172" spans="2:65" s="1" customFormat="1" ht="40.5">
      <c r="B172" s="39"/>
      <c r="C172" s="61"/>
      <c r="D172" s="211" t="s">
        <v>154</v>
      </c>
      <c r="E172" s="61"/>
      <c r="F172" s="212" t="s">
        <v>345</v>
      </c>
      <c r="G172" s="61"/>
      <c r="H172" s="61"/>
      <c r="I172" s="170"/>
      <c r="J172" s="61"/>
      <c r="K172" s="61"/>
      <c r="L172" s="59"/>
      <c r="M172" s="213"/>
      <c r="N172" s="40"/>
      <c r="O172" s="40"/>
      <c r="P172" s="40"/>
      <c r="Q172" s="40"/>
      <c r="R172" s="40"/>
      <c r="S172" s="40"/>
      <c r="T172" s="76"/>
      <c r="AT172" s="22" t="s">
        <v>154</v>
      </c>
      <c r="AU172" s="22" t="s">
        <v>82</v>
      </c>
    </row>
    <row r="173" spans="2:65" s="11" customFormat="1" ht="29.85" customHeight="1">
      <c r="B173" s="183"/>
      <c r="C173" s="184"/>
      <c r="D173" s="185" t="s">
        <v>71</v>
      </c>
      <c r="E173" s="197" t="s">
        <v>346</v>
      </c>
      <c r="F173" s="197" t="s">
        <v>347</v>
      </c>
      <c r="G173" s="184"/>
      <c r="H173" s="184"/>
      <c r="I173" s="187"/>
      <c r="J173" s="198">
        <f>BK173</f>
        <v>0</v>
      </c>
      <c r="K173" s="184"/>
      <c r="L173" s="189"/>
      <c r="M173" s="190"/>
      <c r="N173" s="191"/>
      <c r="O173" s="191"/>
      <c r="P173" s="192">
        <f>SUM(P174:P181)</f>
        <v>0</v>
      </c>
      <c r="Q173" s="191"/>
      <c r="R173" s="192">
        <f>SUM(R174:R181)</f>
        <v>0</v>
      </c>
      <c r="S173" s="191"/>
      <c r="T173" s="193">
        <f>SUM(T174:T181)</f>
        <v>0</v>
      </c>
      <c r="AR173" s="194" t="s">
        <v>80</v>
      </c>
      <c r="AT173" s="195" t="s">
        <v>71</v>
      </c>
      <c r="AU173" s="195" t="s">
        <v>80</v>
      </c>
      <c r="AY173" s="194" t="s">
        <v>143</v>
      </c>
      <c r="BK173" s="196">
        <f>SUM(BK174:BK181)</f>
        <v>0</v>
      </c>
    </row>
    <row r="174" spans="2:65" s="1" customFormat="1" ht="25.5" customHeight="1">
      <c r="B174" s="39"/>
      <c r="C174" s="199" t="s">
        <v>348</v>
      </c>
      <c r="D174" s="199" t="s">
        <v>147</v>
      </c>
      <c r="E174" s="200" t="s">
        <v>349</v>
      </c>
      <c r="F174" s="201" t="s">
        <v>350</v>
      </c>
      <c r="G174" s="202" t="s">
        <v>159</v>
      </c>
      <c r="H174" s="203">
        <v>67.046000000000006</v>
      </c>
      <c r="I174" s="204"/>
      <c r="J174" s="205">
        <f t="shared" ref="J174:J179" si="0">ROUND(I174*H174,2)</f>
        <v>0</v>
      </c>
      <c r="K174" s="201" t="s">
        <v>151</v>
      </c>
      <c r="L174" s="59"/>
      <c r="M174" s="206" t="s">
        <v>21</v>
      </c>
      <c r="N174" s="207" t="s">
        <v>43</v>
      </c>
      <c r="O174" s="40"/>
      <c r="P174" s="208">
        <f t="shared" ref="P174:P179" si="1">O174*H174</f>
        <v>0</v>
      </c>
      <c r="Q174" s="208">
        <v>0</v>
      </c>
      <c r="R174" s="208">
        <f t="shared" ref="R174:R179" si="2">Q174*H174</f>
        <v>0</v>
      </c>
      <c r="S174" s="208">
        <v>0</v>
      </c>
      <c r="T174" s="209">
        <f t="shared" ref="T174:T179" si="3">S174*H174</f>
        <v>0</v>
      </c>
      <c r="AR174" s="22" t="s">
        <v>152</v>
      </c>
      <c r="AT174" s="22" t="s">
        <v>147</v>
      </c>
      <c r="AU174" s="22" t="s">
        <v>82</v>
      </c>
      <c r="AY174" s="22" t="s">
        <v>143</v>
      </c>
      <c r="BE174" s="210">
        <f t="shared" ref="BE174:BE179" si="4">IF(N174="základní",J174,0)</f>
        <v>0</v>
      </c>
      <c r="BF174" s="210">
        <f t="shared" ref="BF174:BF179" si="5">IF(N174="snížená",J174,0)</f>
        <v>0</v>
      </c>
      <c r="BG174" s="210">
        <f t="shared" ref="BG174:BG179" si="6">IF(N174="zákl. přenesená",J174,0)</f>
        <v>0</v>
      </c>
      <c r="BH174" s="210">
        <f t="shared" ref="BH174:BH179" si="7">IF(N174="sníž. přenesená",J174,0)</f>
        <v>0</v>
      </c>
      <c r="BI174" s="210">
        <f t="shared" ref="BI174:BI179" si="8">IF(N174="nulová",J174,0)</f>
        <v>0</v>
      </c>
      <c r="BJ174" s="22" t="s">
        <v>80</v>
      </c>
      <c r="BK174" s="210">
        <f t="shared" ref="BK174:BK179" si="9">ROUND(I174*H174,2)</f>
        <v>0</v>
      </c>
      <c r="BL174" s="22" t="s">
        <v>152</v>
      </c>
      <c r="BM174" s="22" t="s">
        <v>351</v>
      </c>
    </row>
    <row r="175" spans="2:65" s="1" customFormat="1" ht="16.5" customHeight="1">
      <c r="B175" s="39"/>
      <c r="C175" s="199" t="s">
        <v>352</v>
      </c>
      <c r="D175" s="199" t="s">
        <v>147</v>
      </c>
      <c r="E175" s="200" t="s">
        <v>353</v>
      </c>
      <c r="F175" s="201" t="s">
        <v>354</v>
      </c>
      <c r="G175" s="202" t="s">
        <v>184</v>
      </c>
      <c r="H175" s="203">
        <v>10</v>
      </c>
      <c r="I175" s="204"/>
      <c r="J175" s="205">
        <f t="shared" si="0"/>
        <v>0</v>
      </c>
      <c r="K175" s="201" t="s">
        <v>151</v>
      </c>
      <c r="L175" s="59"/>
      <c r="M175" s="206" t="s">
        <v>21</v>
      </c>
      <c r="N175" s="207" t="s">
        <v>43</v>
      </c>
      <c r="O175" s="40"/>
      <c r="P175" s="208">
        <f t="shared" si="1"/>
        <v>0</v>
      </c>
      <c r="Q175" s="208">
        <v>0</v>
      </c>
      <c r="R175" s="208">
        <f t="shared" si="2"/>
        <v>0</v>
      </c>
      <c r="S175" s="208">
        <v>0</v>
      </c>
      <c r="T175" s="209">
        <f t="shared" si="3"/>
        <v>0</v>
      </c>
      <c r="AR175" s="22" t="s">
        <v>152</v>
      </c>
      <c r="AT175" s="22" t="s">
        <v>147</v>
      </c>
      <c r="AU175" s="22" t="s">
        <v>82</v>
      </c>
      <c r="AY175" s="22" t="s">
        <v>143</v>
      </c>
      <c r="BE175" s="210">
        <f t="shared" si="4"/>
        <v>0</v>
      </c>
      <c r="BF175" s="210">
        <f t="shared" si="5"/>
        <v>0</v>
      </c>
      <c r="BG175" s="210">
        <f t="shared" si="6"/>
        <v>0</v>
      </c>
      <c r="BH175" s="210">
        <f t="shared" si="7"/>
        <v>0</v>
      </c>
      <c r="BI175" s="210">
        <f t="shared" si="8"/>
        <v>0</v>
      </c>
      <c r="BJ175" s="22" t="s">
        <v>80</v>
      </c>
      <c r="BK175" s="210">
        <f t="shared" si="9"/>
        <v>0</v>
      </c>
      <c r="BL175" s="22" t="s">
        <v>152</v>
      </c>
      <c r="BM175" s="22" t="s">
        <v>355</v>
      </c>
    </row>
    <row r="176" spans="2:65" s="1" customFormat="1" ht="25.5" customHeight="1">
      <c r="B176" s="39"/>
      <c r="C176" s="199" t="s">
        <v>356</v>
      </c>
      <c r="D176" s="199" t="s">
        <v>147</v>
      </c>
      <c r="E176" s="200" t="s">
        <v>357</v>
      </c>
      <c r="F176" s="201" t="s">
        <v>358</v>
      </c>
      <c r="G176" s="202" t="s">
        <v>184</v>
      </c>
      <c r="H176" s="203">
        <v>100</v>
      </c>
      <c r="I176" s="204"/>
      <c r="J176" s="205">
        <f t="shared" si="0"/>
        <v>0</v>
      </c>
      <c r="K176" s="201" t="s">
        <v>151</v>
      </c>
      <c r="L176" s="59"/>
      <c r="M176" s="206" t="s">
        <v>21</v>
      </c>
      <c r="N176" s="207" t="s">
        <v>43</v>
      </c>
      <c r="O176" s="40"/>
      <c r="P176" s="208">
        <f t="shared" si="1"/>
        <v>0</v>
      </c>
      <c r="Q176" s="208">
        <v>0</v>
      </c>
      <c r="R176" s="208">
        <f t="shared" si="2"/>
        <v>0</v>
      </c>
      <c r="S176" s="208">
        <v>0</v>
      </c>
      <c r="T176" s="209">
        <f t="shared" si="3"/>
        <v>0</v>
      </c>
      <c r="AR176" s="22" t="s">
        <v>152</v>
      </c>
      <c r="AT176" s="22" t="s">
        <v>147</v>
      </c>
      <c r="AU176" s="22" t="s">
        <v>82</v>
      </c>
      <c r="AY176" s="22" t="s">
        <v>143</v>
      </c>
      <c r="BE176" s="210">
        <f t="shared" si="4"/>
        <v>0</v>
      </c>
      <c r="BF176" s="210">
        <f t="shared" si="5"/>
        <v>0</v>
      </c>
      <c r="BG176" s="210">
        <f t="shared" si="6"/>
        <v>0</v>
      </c>
      <c r="BH176" s="210">
        <f t="shared" si="7"/>
        <v>0</v>
      </c>
      <c r="BI176" s="210">
        <f t="shared" si="8"/>
        <v>0</v>
      </c>
      <c r="BJ176" s="22" t="s">
        <v>80</v>
      </c>
      <c r="BK176" s="210">
        <f t="shared" si="9"/>
        <v>0</v>
      </c>
      <c r="BL176" s="22" t="s">
        <v>152</v>
      </c>
      <c r="BM176" s="22" t="s">
        <v>359</v>
      </c>
    </row>
    <row r="177" spans="2:65" s="1" customFormat="1" ht="25.5" customHeight="1">
      <c r="B177" s="39"/>
      <c r="C177" s="199" t="s">
        <v>360</v>
      </c>
      <c r="D177" s="199" t="s">
        <v>147</v>
      </c>
      <c r="E177" s="200" t="s">
        <v>361</v>
      </c>
      <c r="F177" s="201" t="s">
        <v>362</v>
      </c>
      <c r="G177" s="202" t="s">
        <v>159</v>
      </c>
      <c r="H177" s="203">
        <v>67.046000000000006</v>
      </c>
      <c r="I177" s="204"/>
      <c r="J177" s="205">
        <f t="shared" si="0"/>
        <v>0</v>
      </c>
      <c r="K177" s="201" t="s">
        <v>151</v>
      </c>
      <c r="L177" s="59"/>
      <c r="M177" s="206" t="s">
        <v>21</v>
      </c>
      <c r="N177" s="207" t="s">
        <v>43</v>
      </c>
      <c r="O177" s="40"/>
      <c r="P177" s="208">
        <f t="shared" si="1"/>
        <v>0</v>
      </c>
      <c r="Q177" s="208">
        <v>0</v>
      </c>
      <c r="R177" s="208">
        <f t="shared" si="2"/>
        <v>0</v>
      </c>
      <c r="S177" s="208">
        <v>0</v>
      </c>
      <c r="T177" s="209">
        <f t="shared" si="3"/>
        <v>0</v>
      </c>
      <c r="AR177" s="22" t="s">
        <v>152</v>
      </c>
      <c r="AT177" s="22" t="s">
        <v>147</v>
      </c>
      <c r="AU177" s="22" t="s">
        <v>82</v>
      </c>
      <c r="AY177" s="22" t="s">
        <v>143</v>
      </c>
      <c r="BE177" s="210">
        <f t="shared" si="4"/>
        <v>0</v>
      </c>
      <c r="BF177" s="210">
        <f t="shared" si="5"/>
        <v>0</v>
      </c>
      <c r="BG177" s="210">
        <f t="shared" si="6"/>
        <v>0</v>
      </c>
      <c r="BH177" s="210">
        <f t="shared" si="7"/>
        <v>0</v>
      </c>
      <c r="BI177" s="210">
        <f t="shared" si="8"/>
        <v>0</v>
      </c>
      <c r="BJ177" s="22" t="s">
        <v>80</v>
      </c>
      <c r="BK177" s="210">
        <f t="shared" si="9"/>
        <v>0</v>
      </c>
      <c r="BL177" s="22" t="s">
        <v>152</v>
      </c>
      <c r="BM177" s="22" t="s">
        <v>363</v>
      </c>
    </row>
    <row r="178" spans="2:65" s="1" customFormat="1" ht="25.5" customHeight="1">
      <c r="B178" s="39"/>
      <c r="C178" s="199" t="s">
        <v>364</v>
      </c>
      <c r="D178" s="199" t="s">
        <v>147</v>
      </c>
      <c r="E178" s="200" t="s">
        <v>365</v>
      </c>
      <c r="F178" s="201" t="s">
        <v>366</v>
      </c>
      <c r="G178" s="202" t="s">
        <v>159</v>
      </c>
      <c r="H178" s="203">
        <v>800.46</v>
      </c>
      <c r="I178" s="204"/>
      <c r="J178" s="205">
        <f t="shared" si="0"/>
        <v>0</v>
      </c>
      <c r="K178" s="201" t="s">
        <v>151</v>
      </c>
      <c r="L178" s="59"/>
      <c r="M178" s="206" t="s">
        <v>21</v>
      </c>
      <c r="N178" s="207" t="s">
        <v>43</v>
      </c>
      <c r="O178" s="40"/>
      <c r="P178" s="208">
        <f t="shared" si="1"/>
        <v>0</v>
      </c>
      <c r="Q178" s="208">
        <v>0</v>
      </c>
      <c r="R178" s="208">
        <f t="shared" si="2"/>
        <v>0</v>
      </c>
      <c r="S178" s="208">
        <v>0</v>
      </c>
      <c r="T178" s="209">
        <f t="shared" si="3"/>
        <v>0</v>
      </c>
      <c r="AR178" s="22" t="s">
        <v>152</v>
      </c>
      <c r="AT178" s="22" t="s">
        <v>147</v>
      </c>
      <c r="AU178" s="22" t="s">
        <v>82</v>
      </c>
      <c r="AY178" s="22" t="s">
        <v>143</v>
      </c>
      <c r="BE178" s="210">
        <f t="shared" si="4"/>
        <v>0</v>
      </c>
      <c r="BF178" s="210">
        <f t="shared" si="5"/>
        <v>0</v>
      </c>
      <c r="BG178" s="210">
        <f t="shared" si="6"/>
        <v>0</v>
      </c>
      <c r="BH178" s="210">
        <f t="shared" si="7"/>
        <v>0</v>
      </c>
      <c r="BI178" s="210">
        <f t="shared" si="8"/>
        <v>0</v>
      </c>
      <c r="BJ178" s="22" t="s">
        <v>80</v>
      </c>
      <c r="BK178" s="210">
        <f t="shared" si="9"/>
        <v>0</v>
      </c>
      <c r="BL178" s="22" t="s">
        <v>152</v>
      </c>
      <c r="BM178" s="22" t="s">
        <v>367</v>
      </c>
    </row>
    <row r="179" spans="2:65" s="1" customFormat="1" ht="16.5" customHeight="1">
      <c r="B179" s="39"/>
      <c r="C179" s="199" t="s">
        <v>368</v>
      </c>
      <c r="D179" s="199" t="s">
        <v>147</v>
      </c>
      <c r="E179" s="200" t="s">
        <v>369</v>
      </c>
      <c r="F179" s="201" t="s">
        <v>370</v>
      </c>
      <c r="G179" s="202" t="s">
        <v>159</v>
      </c>
      <c r="H179" s="203">
        <v>5.1559999999999997</v>
      </c>
      <c r="I179" s="204"/>
      <c r="J179" s="205">
        <f t="shared" si="0"/>
        <v>0</v>
      </c>
      <c r="K179" s="201" t="s">
        <v>151</v>
      </c>
      <c r="L179" s="59"/>
      <c r="M179" s="206" t="s">
        <v>21</v>
      </c>
      <c r="N179" s="207" t="s">
        <v>43</v>
      </c>
      <c r="O179" s="40"/>
      <c r="P179" s="208">
        <f t="shared" si="1"/>
        <v>0</v>
      </c>
      <c r="Q179" s="208">
        <v>0</v>
      </c>
      <c r="R179" s="208">
        <f t="shared" si="2"/>
        <v>0</v>
      </c>
      <c r="S179" s="208">
        <v>0</v>
      </c>
      <c r="T179" s="209">
        <f t="shared" si="3"/>
        <v>0</v>
      </c>
      <c r="AR179" s="22" t="s">
        <v>152</v>
      </c>
      <c r="AT179" s="22" t="s">
        <v>147</v>
      </c>
      <c r="AU179" s="22" t="s">
        <v>82</v>
      </c>
      <c r="AY179" s="22" t="s">
        <v>143</v>
      </c>
      <c r="BE179" s="210">
        <f t="shared" si="4"/>
        <v>0</v>
      </c>
      <c r="BF179" s="210">
        <f t="shared" si="5"/>
        <v>0</v>
      </c>
      <c r="BG179" s="210">
        <f t="shared" si="6"/>
        <v>0</v>
      </c>
      <c r="BH179" s="210">
        <f t="shared" si="7"/>
        <v>0</v>
      </c>
      <c r="BI179" s="210">
        <f t="shared" si="8"/>
        <v>0</v>
      </c>
      <c r="BJ179" s="22" t="s">
        <v>80</v>
      </c>
      <c r="BK179" s="210">
        <f t="shared" si="9"/>
        <v>0</v>
      </c>
      <c r="BL179" s="22" t="s">
        <v>152</v>
      </c>
      <c r="BM179" s="22" t="s">
        <v>371</v>
      </c>
    </row>
    <row r="180" spans="2:65" s="1" customFormat="1" ht="67.5">
      <c r="B180" s="39"/>
      <c r="C180" s="61"/>
      <c r="D180" s="211" t="s">
        <v>224</v>
      </c>
      <c r="E180" s="61"/>
      <c r="F180" s="212" t="s">
        <v>372</v>
      </c>
      <c r="G180" s="61"/>
      <c r="H180" s="61"/>
      <c r="I180" s="170"/>
      <c r="J180" s="61"/>
      <c r="K180" s="61"/>
      <c r="L180" s="59"/>
      <c r="M180" s="213"/>
      <c r="N180" s="40"/>
      <c r="O180" s="40"/>
      <c r="P180" s="40"/>
      <c r="Q180" s="40"/>
      <c r="R180" s="40"/>
      <c r="S180" s="40"/>
      <c r="T180" s="76"/>
      <c r="AT180" s="22" t="s">
        <v>224</v>
      </c>
      <c r="AU180" s="22" t="s">
        <v>82</v>
      </c>
    </row>
    <row r="181" spans="2:65" s="1" customFormat="1" ht="16.5" customHeight="1">
      <c r="B181" s="39"/>
      <c r="C181" s="199" t="s">
        <v>373</v>
      </c>
      <c r="D181" s="199" t="s">
        <v>147</v>
      </c>
      <c r="E181" s="200" t="s">
        <v>374</v>
      </c>
      <c r="F181" s="201" t="s">
        <v>375</v>
      </c>
      <c r="G181" s="202" t="s">
        <v>159</v>
      </c>
      <c r="H181" s="203">
        <v>61.82</v>
      </c>
      <c r="I181" s="204"/>
      <c r="J181" s="205">
        <f>ROUND(I181*H181,2)</f>
        <v>0</v>
      </c>
      <c r="K181" s="201" t="s">
        <v>151</v>
      </c>
      <c r="L181" s="59"/>
      <c r="M181" s="206" t="s">
        <v>21</v>
      </c>
      <c r="N181" s="207" t="s">
        <v>43</v>
      </c>
      <c r="O181" s="40"/>
      <c r="P181" s="208">
        <f>O181*H181</f>
        <v>0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AR181" s="22" t="s">
        <v>152</v>
      </c>
      <c r="AT181" s="22" t="s">
        <v>147</v>
      </c>
      <c r="AU181" s="22" t="s">
        <v>82</v>
      </c>
      <c r="AY181" s="22" t="s">
        <v>143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22" t="s">
        <v>80</v>
      </c>
      <c r="BK181" s="210">
        <f>ROUND(I181*H181,2)</f>
        <v>0</v>
      </c>
      <c r="BL181" s="22" t="s">
        <v>152</v>
      </c>
      <c r="BM181" s="22" t="s">
        <v>376</v>
      </c>
    </row>
    <row r="182" spans="2:65" s="11" customFormat="1" ht="29.85" customHeight="1">
      <c r="B182" s="183"/>
      <c r="C182" s="184"/>
      <c r="D182" s="185" t="s">
        <v>71</v>
      </c>
      <c r="E182" s="197" t="s">
        <v>377</v>
      </c>
      <c r="F182" s="197" t="s">
        <v>378</v>
      </c>
      <c r="G182" s="184"/>
      <c r="H182" s="184"/>
      <c r="I182" s="187"/>
      <c r="J182" s="198">
        <f>BK182</f>
        <v>0</v>
      </c>
      <c r="K182" s="184"/>
      <c r="L182" s="189"/>
      <c r="M182" s="190"/>
      <c r="N182" s="191"/>
      <c r="O182" s="191"/>
      <c r="P182" s="192">
        <f>P183</f>
        <v>0</v>
      </c>
      <c r="Q182" s="191"/>
      <c r="R182" s="192">
        <f>R183</f>
        <v>0</v>
      </c>
      <c r="S182" s="191"/>
      <c r="T182" s="193">
        <f>T183</f>
        <v>0</v>
      </c>
      <c r="AR182" s="194" t="s">
        <v>80</v>
      </c>
      <c r="AT182" s="195" t="s">
        <v>71</v>
      </c>
      <c r="AU182" s="195" t="s">
        <v>80</v>
      </c>
      <c r="AY182" s="194" t="s">
        <v>143</v>
      </c>
      <c r="BK182" s="196">
        <f>BK183</f>
        <v>0</v>
      </c>
    </row>
    <row r="183" spans="2:65" s="1" customFormat="1" ht="38.25" customHeight="1">
      <c r="B183" s="39"/>
      <c r="C183" s="199" t="s">
        <v>379</v>
      </c>
      <c r="D183" s="199" t="s">
        <v>147</v>
      </c>
      <c r="E183" s="200" t="s">
        <v>380</v>
      </c>
      <c r="F183" s="201" t="s">
        <v>381</v>
      </c>
      <c r="G183" s="202" t="s">
        <v>159</v>
      </c>
      <c r="H183" s="203">
        <v>41.646999999999998</v>
      </c>
      <c r="I183" s="204"/>
      <c r="J183" s="205">
        <f>ROUND(I183*H183,2)</f>
        <v>0</v>
      </c>
      <c r="K183" s="201" t="s">
        <v>151</v>
      </c>
      <c r="L183" s="59"/>
      <c r="M183" s="206" t="s">
        <v>21</v>
      </c>
      <c r="N183" s="207" t="s">
        <v>43</v>
      </c>
      <c r="O183" s="40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AR183" s="22" t="s">
        <v>152</v>
      </c>
      <c r="AT183" s="22" t="s">
        <v>147</v>
      </c>
      <c r="AU183" s="22" t="s">
        <v>82</v>
      </c>
      <c r="AY183" s="22" t="s">
        <v>143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22" t="s">
        <v>80</v>
      </c>
      <c r="BK183" s="210">
        <f>ROUND(I183*H183,2)</f>
        <v>0</v>
      </c>
      <c r="BL183" s="22" t="s">
        <v>152</v>
      </c>
      <c r="BM183" s="22" t="s">
        <v>382</v>
      </c>
    </row>
    <row r="184" spans="2:65" s="11" customFormat="1" ht="37.35" customHeight="1">
      <c r="B184" s="183"/>
      <c r="C184" s="184"/>
      <c r="D184" s="185" t="s">
        <v>71</v>
      </c>
      <c r="E184" s="186" t="s">
        <v>383</v>
      </c>
      <c r="F184" s="186" t="s">
        <v>384</v>
      </c>
      <c r="G184" s="184"/>
      <c r="H184" s="184"/>
      <c r="I184" s="187"/>
      <c r="J184" s="188">
        <f>BK184</f>
        <v>0</v>
      </c>
      <c r="K184" s="184"/>
      <c r="L184" s="189"/>
      <c r="M184" s="190"/>
      <c r="N184" s="191"/>
      <c r="O184" s="191"/>
      <c r="P184" s="192">
        <f>P185+P204+P210+P261+P266+P331+P350+P358</f>
        <v>0</v>
      </c>
      <c r="Q184" s="191"/>
      <c r="R184" s="192">
        <f>R185+R204+R210+R261+R266+R331+R350+R358</f>
        <v>17.513129100000004</v>
      </c>
      <c r="S184" s="191"/>
      <c r="T184" s="193">
        <f>T185+T204+T210+T261+T266+T331+T350+T358</f>
        <v>23.543375000000001</v>
      </c>
      <c r="AR184" s="194" t="s">
        <v>82</v>
      </c>
      <c r="AT184" s="195" t="s">
        <v>71</v>
      </c>
      <c r="AU184" s="195" t="s">
        <v>72</v>
      </c>
      <c r="AY184" s="194" t="s">
        <v>143</v>
      </c>
      <c r="BK184" s="196">
        <f>BK185+BK204+BK210+BK261+BK266+BK331+BK350+BK358</f>
        <v>0</v>
      </c>
    </row>
    <row r="185" spans="2:65" s="11" customFormat="1" ht="19.899999999999999" customHeight="1">
      <c r="B185" s="183"/>
      <c r="C185" s="184"/>
      <c r="D185" s="185" t="s">
        <v>71</v>
      </c>
      <c r="E185" s="197" t="s">
        <v>385</v>
      </c>
      <c r="F185" s="197" t="s">
        <v>386</v>
      </c>
      <c r="G185" s="184"/>
      <c r="H185" s="184"/>
      <c r="I185" s="187"/>
      <c r="J185" s="198">
        <f>BK185</f>
        <v>0</v>
      </c>
      <c r="K185" s="184"/>
      <c r="L185" s="189"/>
      <c r="M185" s="190"/>
      <c r="N185" s="191"/>
      <c r="O185" s="191"/>
      <c r="P185" s="192">
        <f>SUM(P186:P203)</f>
        <v>0</v>
      </c>
      <c r="Q185" s="191"/>
      <c r="R185" s="192">
        <f>SUM(R186:R203)</f>
        <v>9.7644911000000008</v>
      </c>
      <c r="S185" s="191"/>
      <c r="T185" s="193">
        <f>SUM(T186:T203)</f>
        <v>14.98</v>
      </c>
      <c r="AR185" s="194" t="s">
        <v>82</v>
      </c>
      <c r="AT185" s="195" t="s">
        <v>71</v>
      </c>
      <c r="AU185" s="195" t="s">
        <v>80</v>
      </c>
      <c r="AY185" s="194" t="s">
        <v>143</v>
      </c>
      <c r="BK185" s="196">
        <f>SUM(BK186:BK203)</f>
        <v>0</v>
      </c>
    </row>
    <row r="186" spans="2:65" s="1" customFormat="1" ht="25.5" customHeight="1">
      <c r="B186" s="39"/>
      <c r="C186" s="199" t="s">
        <v>387</v>
      </c>
      <c r="D186" s="199" t="s">
        <v>147</v>
      </c>
      <c r="E186" s="200" t="s">
        <v>388</v>
      </c>
      <c r="F186" s="201" t="s">
        <v>389</v>
      </c>
      <c r="G186" s="202" t="s">
        <v>184</v>
      </c>
      <c r="H186" s="203">
        <v>260</v>
      </c>
      <c r="I186" s="204"/>
      <c r="J186" s="205">
        <f>ROUND(I186*H186,2)</f>
        <v>0</v>
      </c>
      <c r="K186" s="201" t="s">
        <v>151</v>
      </c>
      <c r="L186" s="59"/>
      <c r="M186" s="206" t="s">
        <v>21</v>
      </c>
      <c r="N186" s="207" t="s">
        <v>43</v>
      </c>
      <c r="O186" s="40"/>
      <c r="P186" s="208">
        <f>O186*H186</f>
        <v>0</v>
      </c>
      <c r="Q186" s="208">
        <v>0</v>
      </c>
      <c r="R186" s="208">
        <f>Q186*H186</f>
        <v>0</v>
      </c>
      <c r="S186" s="208">
        <v>3.2000000000000001E-2</v>
      </c>
      <c r="T186" s="209">
        <f>S186*H186</f>
        <v>8.32</v>
      </c>
      <c r="AR186" s="22" t="s">
        <v>390</v>
      </c>
      <c r="AT186" s="22" t="s">
        <v>147</v>
      </c>
      <c r="AU186" s="22" t="s">
        <v>82</v>
      </c>
      <c r="AY186" s="22" t="s">
        <v>143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22" t="s">
        <v>80</v>
      </c>
      <c r="BK186" s="210">
        <f>ROUND(I186*H186,2)</f>
        <v>0</v>
      </c>
      <c r="BL186" s="22" t="s">
        <v>390</v>
      </c>
      <c r="BM186" s="22" t="s">
        <v>391</v>
      </c>
    </row>
    <row r="187" spans="2:65" s="1" customFormat="1" ht="67.5">
      <c r="B187" s="39"/>
      <c r="C187" s="61"/>
      <c r="D187" s="211" t="s">
        <v>154</v>
      </c>
      <c r="E187" s="61"/>
      <c r="F187" s="212" t="s">
        <v>392</v>
      </c>
      <c r="G187" s="61"/>
      <c r="H187" s="61"/>
      <c r="I187" s="170"/>
      <c r="J187" s="61"/>
      <c r="K187" s="61"/>
      <c r="L187" s="59"/>
      <c r="M187" s="213"/>
      <c r="N187" s="40"/>
      <c r="O187" s="40"/>
      <c r="P187" s="40"/>
      <c r="Q187" s="40"/>
      <c r="R187" s="40"/>
      <c r="S187" s="40"/>
      <c r="T187" s="76"/>
      <c r="AT187" s="22" t="s">
        <v>154</v>
      </c>
      <c r="AU187" s="22" t="s">
        <v>82</v>
      </c>
    </row>
    <row r="188" spans="2:65" s="1" customFormat="1" ht="38.25" customHeight="1">
      <c r="B188" s="39"/>
      <c r="C188" s="199" t="s">
        <v>393</v>
      </c>
      <c r="D188" s="199" t="s">
        <v>147</v>
      </c>
      <c r="E188" s="200" t="s">
        <v>394</v>
      </c>
      <c r="F188" s="201" t="s">
        <v>395</v>
      </c>
      <c r="G188" s="202" t="s">
        <v>184</v>
      </c>
      <c r="H188" s="203">
        <v>260</v>
      </c>
      <c r="I188" s="204"/>
      <c r="J188" s="205">
        <f>ROUND(I188*H188,2)</f>
        <v>0</v>
      </c>
      <c r="K188" s="201" t="s">
        <v>151</v>
      </c>
      <c r="L188" s="59"/>
      <c r="M188" s="206" t="s">
        <v>21</v>
      </c>
      <c r="N188" s="207" t="s">
        <v>43</v>
      </c>
      <c r="O188" s="40"/>
      <c r="P188" s="208">
        <f>O188*H188</f>
        <v>0</v>
      </c>
      <c r="Q188" s="208">
        <v>0</v>
      </c>
      <c r="R188" s="208">
        <f>Q188*H188</f>
        <v>0</v>
      </c>
      <c r="S188" s="208">
        <v>0</v>
      </c>
      <c r="T188" s="209">
        <f>S188*H188</f>
        <v>0</v>
      </c>
      <c r="AR188" s="22" t="s">
        <v>390</v>
      </c>
      <c r="AT188" s="22" t="s">
        <v>147</v>
      </c>
      <c r="AU188" s="22" t="s">
        <v>82</v>
      </c>
      <c r="AY188" s="22" t="s">
        <v>143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22" t="s">
        <v>80</v>
      </c>
      <c r="BK188" s="210">
        <f>ROUND(I188*H188,2)</f>
        <v>0</v>
      </c>
      <c r="BL188" s="22" t="s">
        <v>390</v>
      </c>
      <c r="BM188" s="22" t="s">
        <v>396</v>
      </c>
    </row>
    <row r="189" spans="2:65" s="1" customFormat="1" ht="81">
      <c r="B189" s="39"/>
      <c r="C189" s="61"/>
      <c r="D189" s="211" t="s">
        <v>154</v>
      </c>
      <c r="E189" s="61"/>
      <c r="F189" s="212" t="s">
        <v>397</v>
      </c>
      <c r="G189" s="61"/>
      <c r="H189" s="61"/>
      <c r="I189" s="170"/>
      <c r="J189" s="61"/>
      <c r="K189" s="61"/>
      <c r="L189" s="59"/>
      <c r="M189" s="213"/>
      <c r="N189" s="40"/>
      <c r="O189" s="40"/>
      <c r="P189" s="40"/>
      <c r="Q189" s="40"/>
      <c r="R189" s="40"/>
      <c r="S189" s="40"/>
      <c r="T189" s="76"/>
      <c r="AT189" s="22" t="s">
        <v>154</v>
      </c>
      <c r="AU189" s="22" t="s">
        <v>82</v>
      </c>
    </row>
    <row r="190" spans="2:65" s="1" customFormat="1" ht="16.5" customHeight="1">
      <c r="B190" s="39"/>
      <c r="C190" s="214" t="s">
        <v>398</v>
      </c>
      <c r="D190" s="214" t="s">
        <v>163</v>
      </c>
      <c r="E190" s="215" t="s">
        <v>399</v>
      </c>
      <c r="F190" s="216" t="s">
        <v>400</v>
      </c>
      <c r="G190" s="217" t="s">
        <v>150</v>
      </c>
      <c r="H190" s="218">
        <v>11.7</v>
      </c>
      <c r="I190" s="219"/>
      <c r="J190" s="220">
        <f>ROUND(I190*H190,2)</f>
        <v>0</v>
      </c>
      <c r="K190" s="216" t="s">
        <v>151</v>
      </c>
      <c r="L190" s="221"/>
      <c r="M190" s="222" t="s">
        <v>21</v>
      </c>
      <c r="N190" s="223" t="s">
        <v>43</v>
      </c>
      <c r="O190" s="40"/>
      <c r="P190" s="208">
        <f>O190*H190</f>
        <v>0</v>
      </c>
      <c r="Q190" s="208">
        <v>0.55000000000000004</v>
      </c>
      <c r="R190" s="208">
        <f>Q190*H190</f>
        <v>6.4350000000000005</v>
      </c>
      <c r="S190" s="208">
        <v>0</v>
      </c>
      <c r="T190" s="209">
        <f>S190*H190</f>
        <v>0</v>
      </c>
      <c r="AR190" s="22" t="s">
        <v>401</v>
      </c>
      <c r="AT190" s="22" t="s">
        <v>163</v>
      </c>
      <c r="AU190" s="22" t="s">
        <v>82</v>
      </c>
      <c r="AY190" s="22" t="s">
        <v>143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22" t="s">
        <v>80</v>
      </c>
      <c r="BK190" s="210">
        <f>ROUND(I190*H190,2)</f>
        <v>0</v>
      </c>
      <c r="BL190" s="22" t="s">
        <v>390</v>
      </c>
      <c r="BM190" s="22" t="s">
        <v>402</v>
      </c>
    </row>
    <row r="191" spans="2:65" s="1" customFormat="1" ht="94.5">
      <c r="B191" s="39"/>
      <c r="C191" s="61"/>
      <c r="D191" s="211" t="s">
        <v>154</v>
      </c>
      <c r="E191" s="61"/>
      <c r="F191" s="212" t="s">
        <v>403</v>
      </c>
      <c r="G191" s="61"/>
      <c r="H191" s="61"/>
      <c r="I191" s="170"/>
      <c r="J191" s="61"/>
      <c r="K191" s="61"/>
      <c r="L191" s="59"/>
      <c r="M191" s="213"/>
      <c r="N191" s="40"/>
      <c r="O191" s="40"/>
      <c r="P191" s="40"/>
      <c r="Q191" s="40"/>
      <c r="R191" s="40"/>
      <c r="S191" s="40"/>
      <c r="T191" s="76"/>
      <c r="AT191" s="22" t="s">
        <v>154</v>
      </c>
      <c r="AU191" s="22" t="s">
        <v>82</v>
      </c>
    </row>
    <row r="192" spans="2:65" s="1" customFormat="1" ht="38.25" customHeight="1">
      <c r="B192" s="39"/>
      <c r="C192" s="199" t="s">
        <v>404</v>
      </c>
      <c r="D192" s="199" t="s">
        <v>147</v>
      </c>
      <c r="E192" s="200" t="s">
        <v>405</v>
      </c>
      <c r="F192" s="201" t="s">
        <v>406</v>
      </c>
      <c r="G192" s="202" t="s">
        <v>172</v>
      </c>
      <c r="H192" s="203">
        <v>290</v>
      </c>
      <c r="I192" s="204"/>
      <c r="J192" s="205">
        <f>ROUND(I192*H192,2)</f>
        <v>0</v>
      </c>
      <c r="K192" s="201" t="s">
        <v>151</v>
      </c>
      <c r="L192" s="59"/>
      <c r="M192" s="206" t="s">
        <v>21</v>
      </c>
      <c r="N192" s="207" t="s">
        <v>43</v>
      </c>
      <c r="O192" s="40"/>
      <c r="P192" s="208">
        <f>O192*H192</f>
        <v>0</v>
      </c>
      <c r="Q192" s="208">
        <v>0</v>
      </c>
      <c r="R192" s="208">
        <f>Q192*H192</f>
        <v>0</v>
      </c>
      <c r="S192" s="208">
        <v>1.4999999999999999E-2</v>
      </c>
      <c r="T192" s="209">
        <f>S192*H192</f>
        <v>4.3499999999999996</v>
      </c>
      <c r="AR192" s="22" t="s">
        <v>390</v>
      </c>
      <c r="AT192" s="22" t="s">
        <v>147</v>
      </c>
      <c r="AU192" s="22" t="s">
        <v>82</v>
      </c>
      <c r="AY192" s="22" t="s">
        <v>143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22" t="s">
        <v>80</v>
      </c>
      <c r="BK192" s="210">
        <f>ROUND(I192*H192,2)</f>
        <v>0</v>
      </c>
      <c r="BL192" s="22" t="s">
        <v>390</v>
      </c>
      <c r="BM192" s="22" t="s">
        <v>407</v>
      </c>
    </row>
    <row r="193" spans="2:65" s="1" customFormat="1" ht="54">
      <c r="B193" s="39"/>
      <c r="C193" s="61"/>
      <c r="D193" s="211" t="s">
        <v>154</v>
      </c>
      <c r="E193" s="61"/>
      <c r="F193" s="212" t="s">
        <v>408</v>
      </c>
      <c r="G193" s="61"/>
      <c r="H193" s="61"/>
      <c r="I193" s="170"/>
      <c r="J193" s="61"/>
      <c r="K193" s="61"/>
      <c r="L193" s="59"/>
      <c r="M193" s="213"/>
      <c r="N193" s="40"/>
      <c r="O193" s="40"/>
      <c r="P193" s="40"/>
      <c r="Q193" s="40"/>
      <c r="R193" s="40"/>
      <c r="S193" s="40"/>
      <c r="T193" s="76"/>
      <c r="AT193" s="22" t="s">
        <v>154</v>
      </c>
      <c r="AU193" s="22" t="s">
        <v>82</v>
      </c>
    </row>
    <row r="194" spans="2:65" s="1" customFormat="1" ht="25.5" customHeight="1">
      <c r="B194" s="39"/>
      <c r="C194" s="199" t="s">
        <v>409</v>
      </c>
      <c r="D194" s="199" t="s">
        <v>147</v>
      </c>
      <c r="E194" s="200" t="s">
        <v>410</v>
      </c>
      <c r="F194" s="201" t="s">
        <v>411</v>
      </c>
      <c r="G194" s="202" t="s">
        <v>172</v>
      </c>
      <c r="H194" s="203">
        <v>290</v>
      </c>
      <c r="I194" s="204"/>
      <c r="J194" s="205">
        <f>ROUND(I194*H194,2)</f>
        <v>0</v>
      </c>
      <c r="K194" s="201" t="s">
        <v>151</v>
      </c>
      <c r="L194" s="59"/>
      <c r="M194" s="206" t="s">
        <v>21</v>
      </c>
      <c r="N194" s="207" t="s">
        <v>43</v>
      </c>
      <c r="O194" s="40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AR194" s="22" t="s">
        <v>390</v>
      </c>
      <c r="AT194" s="22" t="s">
        <v>147</v>
      </c>
      <c r="AU194" s="22" t="s">
        <v>82</v>
      </c>
      <c r="AY194" s="22" t="s">
        <v>143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22" t="s">
        <v>80</v>
      </c>
      <c r="BK194" s="210">
        <f>ROUND(I194*H194,2)</f>
        <v>0</v>
      </c>
      <c r="BL194" s="22" t="s">
        <v>390</v>
      </c>
      <c r="BM194" s="22" t="s">
        <v>412</v>
      </c>
    </row>
    <row r="195" spans="2:65" s="1" customFormat="1" ht="40.5">
      <c r="B195" s="39"/>
      <c r="C195" s="61"/>
      <c r="D195" s="211" t="s">
        <v>154</v>
      </c>
      <c r="E195" s="61"/>
      <c r="F195" s="212" t="s">
        <v>413</v>
      </c>
      <c r="G195" s="61"/>
      <c r="H195" s="61"/>
      <c r="I195" s="170"/>
      <c r="J195" s="61"/>
      <c r="K195" s="61"/>
      <c r="L195" s="59"/>
      <c r="M195" s="213"/>
      <c r="N195" s="40"/>
      <c r="O195" s="40"/>
      <c r="P195" s="40"/>
      <c r="Q195" s="40"/>
      <c r="R195" s="40"/>
      <c r="S195" s="40"/>
      <c r="T195" s="76"/>
      <c r="AT195" s="22" t="s">
        <v>154</v>
      </c>
      <c r="AU195" s="22" t="s">
        <v>82</v>
      </c>
    </row>
    <row r="196" spans="2:65" s="1" customFormat="1" ht="16.5" customHeight="1">
      <c r="B196" s="39"/>
      <c r="C196" s="214" t="s">
        <v>414</v>
      </c>
      <c r="D196" s="214" t="s">
        <v>163</v>
      </c>
      <c r="E196" s="215" t="s">
        <v>415</v>
      </c>
      <c r="F196" s="216" t="s">
        <v>416</v>
      </c>
      <c r="G196" s="217" t="s">
        <v>150</v>
      </c>
      <c r="H196" s="218">
        <v>5.33</v>
      </c>
      <c r="I196" s="219"/>
      <c r="J196" s="220">
        <f>ROUND(I196*H196,2)</f>
        <v>0</v>
      </c>
      <c r="K196" s="216" t="s">
        <v>151</v>
      </c>
      <c r="L196" s="221"/>
      <c r="M196" s="222" t="s">
        <v>21</v>
      </c>
      <c r="N196" s="223" t="s">
        <v>43</v>
      </c>
      <c r="O196" s="40"/>
      <c r="P196" s="208">
        <f>O196*H196</f>
        <v>0</v>
      </c>
      <c r="Q196" s="208">
        <v>0.55000000000000004</v>
      </c>
      <c r="R196" s="208">
        <f>Q196*H196</f>
        <v>2.9315000000000002</v>
      </c>
      <c r="S196" s="208">
        <v>0</v>
      </c>
      <c r="T196" s="209">
        <f>S196*H196</f>
        <v>0</v>
      </c>
      <c r="AR196" s="22" t="s">
        <v>401</v>
      </c>
      <c r="AT196" s="22" t="s">
        <v>163</v>
      </c>
      <c r="AU196" s="22" t="s">
        <v>82</v>
      </c>
      <c r="AY196" s="22" t="s">
        <v>143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22" t="s">
        <v>80</v>
      </c>
      <c r="BK196" s="210">
        <f>ROUND(I196*H196,2)</f>
        <v>0</v>
      </c>
      <c r="BL196" s="22" t="s">
        <v>390</v>
      </c>
      <c r="BM196" s="22" t="s">
        <v>417</v>
      </c>
    </row>
    <row r="197" spans="2:65" s="1" customFormat="1" ht="94.5">
      <c r="B197" s="39"/>
      <c r="C197" s="61"/>
      <c r="D197" s="211" t="s">
        <v>154</v>
      </c>
      <c r="E197" s="61"/>
      <c r="F197" s="212" t="s">
        <v>418</v>
      </c>
      <c r="G197" s="61"/>
      <c r="H197" s="61"/>
      <c r="I197" s="170"/>
      <c r="J197" s="61"/>
      <c r="K197" s="61"/>
      <c r="L197" s="59"/>
      <c r="M197" s="213"/>
      <c r="N197" s="40"/>
      <c r="O197" s="40"/>
      <c r="P197" s="40"/>
      <c r="Q197" s="40"/>
      <c r="R197" s="40"/>
      <c r="S197" s="40"/>
      <c r="T197" s="76"/>
      <c r="AT197" s="22" t="s">
        <v>154</v>
      </c>
      <c r="AU197" s="22" t="s">
        <v>82</v>
      </c>
    </row>
    <row r="198" spans="2:65" s="1" customFormat="1" ht="25.5" customHeight="1">
      <c r="B198" s="39"/>
      <c r="C198" s="199" t="s">
        <v>419</v>
      </c>
      <c r="D198" s="199" t="s">
        <v>147</v>
      </c>
      <c r="E198" s="200" t="s">
        <v>420</v>
      </c>
      <c r="F198" s="201" t="s">
        <v>421</v>
      </c>
      <c r="G198" s="202" t="s">
        <v>150</v>
      </c>
      <c r="H198" s="203">
        <v>17.03</v>
      </c>
      <c r="I198" s="204"/>
      <c r="J198" s="205">
        <f>ROUND(I198*H198,2)</f>
        <v>0</v>
      </c>
      <c r="K198" s="201" t="s">
        <v>151</v>
      </c>
      <c r="L198" s="59"/>
      <c r="M198" s="206" t="s">
        <v>21</v>
      </c>
      <c r="N198" s="207" t="s">
        <v>43</v>
      </c>
      <c r="O198" s="40"/>
      <c r="P198" s="208">
        <f>O198*H198</f>
        <v>0</v>
      </c>
      <c r="Q198" s="208">
        <v>2.3369999999999998E-2</v>
      </c>
      <c r="R198" s="208">
        <f>Q198*H198</f>
        <v>0.39799109999999999</v>
      </c>
      <c r="S198" s="208">
        <v>0</v>
      </c>
      <c r="T198" s="209">
        <f>S198*H198</f>
        <v>0</v>
      </c>
      <c r="AR198" s="22" t="s">
        <v>390</v>
      </c>
      <c r="AT198" s="22" t="s">
        <v>147</v>
      </c>
      <c r="AU198" s="22" t="s">
        <v>82</v>
      </c>
      <c r="AY198" s="22" t="s">
        <v>143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22" t="s">
        <v>80</v>
      </c>
      <c r="BK198" s="210">
        <f>ROUND(I198*H198,2)</f>
        <v>0</v>
      </c>
      <c r="BL198" s="22" t="s">
        <v>390</v>
      </c>
      <c r="BM198" s="22" t="s">
        <v>422</v>
      </c>
    </row>
    <row r="199" spans="2:65" s="1" customFormat="1" ht="40.5">
      <c r="B199" s="39"/>
      <c r="C199" s="61"/>
      <c r="D199" s="211" t="s">
        <v>154</v>
      </c>
      <c r="E199" s="61"/>
      <c r="F199" s="212" t="s">
        <v>423</v>
      </c>
      <c r="G199" s="61"/>
      <c r="H199" s="61"/>
      <c r="I199" s="170"/>
      <c r="J199" s="61"/>
      <c r="K199" s="61"/>
      <c r="L199" s="59"/>
      <c r="M199" s="213"/>
      <c r="N199" s="40"/>
      <c r="O199" s="40"/>
      <c r="P199" s="40"/>
      <c r="Q199" s="40"/>
      <c r="R199" s="40"/>
      <c r="S199" s="40"/>
      <c r="T199" s="76"/>
      <c r="AT199" s="22" t="s">
        <v>154</v>
      </c>
      <c r="AU199" s="22" t="s">
        <v>82</v>
      </c>
    </row>
    <row r="200" spans="2:65" s="1" customFormat="1" ht="25.5" customHeight="1">
      <c r="B200" s="39"/>
      <c r="C200" s="199" t="s">
        <v>424</v>
      </c>
      <c r="D200" s="199" t="s">
        <v>147</v>
      </c>
      <c r="E200" s="200" t="s">
        <v>425</v>
      </c>
      <c r="F200" s="201" t="s">
        <v>426</v>
      </c>
      <c r="G200" s="202" t="s">
        <v>172</v>
      </c>
      <c r="H200" s="203">
        <v>165</v>
      </c>
      <c r="I200" s="204"/>
      <c r="J200" s="205">
        <f>ROUND(I200*H200,2)</f>
        <v>0</v>
      </c>
      <c r="K200" s="201" t="s">
        <v>151</v>
      </c>
      <c r="L200" s="59"/>
      <c r="M200" s="206" t="s">
        <v>21</v>
      </c>
      <c r="N200" s="207" t="s">
        <v>43</v>
      </c>
      <c r="O200" s="40"/>
      <c r="P200" s="208">
        <f>O200*H200</f>
        <v>0</v>
      </c>
      <c r="Q200" s="208">
        <v>0</v>
      </c>
      <c r="R200" s="208">
        <f>Q200*H200</f>
        <v>0</v>
      </c>
      <c r="S200" s="208">
        <v>1.4E-2</v>
      </c>
      <c r="T200" s="209">
        <f>S200*H200</f>
        <v>2.31</v>
      </c>
      <c r="AR200" s="22" t="s">
        <v>390</v>
      </c>
      <c r="AT200" s="22" t="s">
        <v>147</v>
      </c>
      <c r="AU200" s="22" t="s">
        <v>82</v>
      </c>
      <c r="AY200" s="22" t="s">
        <v>143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22" t="s">
        <v>80</v>
      </c>
      <c r="BK200" s="210">
        <f>ROUND(I200*H200,2)</f>
        <v>0</v>
      </c>
      <c r="BL200" s="22" t="s">
        <v>390</v>
      </c>
      <c r="BM200" s="22" t="s">
        <v>427</v>
      </c>
    </row>
    <row r="201" spans="2:65" s="1" customFormat="1" ht="54">
      <c r="B201" s="39"/>
      <c r="C201" s="61"/>
      <c r="D201" s="211" t="s">
        <v>154</v>
      </c>
      <c r="E201" s="61"/>
      <c r="F201" s="212" t="s">
        <v>428</v>
      </c>
      <c r="G201" s="61"/>
      <c r="H201" s="61"/>
      <c r="I201" s="170"/>
      <c r="J201" s="61"/>
      <c r="K201" s="61"/>
      <c r="L201" s="59"/>
      <c r="M201" s="213"/>
      <c r="N201" s="40"/>
      <c r="O201" s="40"/>
      <c r="P201" s="40"/>
      <c r="Q201" s="40"/>
      <c r="R201" s="40"/>
      <c r="S201" s="40"/>
      <c r="T201" s="76"/>
      <c r="AT201" s="22" t="s">
        <v>154</v>
      </c>
      <c r="AU201" s="22" t="s">
        <v>82</v>
      </c>
    </row>
    <row r="202" spans="2:65" s="1" customFormat="1" ht="38.25" customHeight="1">
      <c r="B202" s="39"/>
      <c r="C202" s="199" t="s">
        <v>429</v>
      </c>
      <c r="D202" s="199" t="s">
        <v>147</v>
      </c>
      <c r="E202" s="200" t="s">
        <v>430</v>
      </c>
      <c r="F202" s="201" t="s">
        <v>431</v>
      </c>
      <c r="G202" s="202" t="s">
        <v>159</v>
      </c>
      <c r="H202" s="203">
        <v>9.7639999999999993</v>
      </c>
      <c r="I202" s="204"/>
      <c r="J202" s="205">
        <f>ROUND(I202*H202,2)</f>
        <v>0</v>
      </c>
      <c r="K202" s="201" t="s">
        <v>151</v>
      </c>
      <c r="L202" s="59"/>
      <c r="M202" s="206" t="s">
        <v>21</v>
      </c>
      <c r="N202" s="207" t="s">
        <v>43</v>
      </c>
      <c r="O202" s="40"/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AR202" s="22" t="s">
        <v>390</v>
      </c>
      <c r="AT202" s="22" t="s">
        <v>147</v>
      </c>
      <c r="AU202" s="22" t="s">
        <v>82</v>
      </c>
      <c r="AY202" s="22" t="s">
        <v>143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22" t="s">
        <v>80</v>
      </c>
      <c r="BK202" s="210">
        <f>ROUND(I202*H202,2)</f>
        <v>0</v>
      </c>
      <c r="BL202" s="22" t="s">
        <v>390</v>
      </c>
      <c r="BM202" s="22" t="s">
        <v>432</v>
      </c>
    </row>
    <row r="203" spans="2:65" s="1" customFormat="1" ht="38.25" customHeight="1">
      <c r="B203" s="39"/>
      <c r="C203" s="199" t="s">
        <v>433</v>
      </c>
      <c r="D203" s="199" t="s">
        <v>147</v>
      </c>
      <c r="E203" s="200" t="s">
        <v>434</v>
      </c>
      <c r="F203" s="201" t="s">
        <v>435</v>
      </c>
      <c r="G203" s="202" t="s">
        <v>159</v>
      </c>
      <c r="H203" s="203">
        <v>9.7639999999999993</v>
      </c>
      <c r="I203" s="204"/>
      <c r="J203" s="205">
        <f>ROUND(I203*H203,2)</f>
        <v>0</v>
      </c>
      <c r="K203" s="201" t="s">
        <v>151</v>
      </c>
      <c r="L203" s="59"/>
      <c r="M203" s="206" t="s">
        <v>21</v>
      </c>
      <c r="N203" s="207" t="s">
        <v>43</v>
      </c>
      <c r="O203" s="40"/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AR203" s="22" t="s">
        <v>390</v>
      </c>
      <c r="AT203" s="22" t="s">
        <v>147</v>
      </c>
      <c r="AU203" s="22" t="s">
        <v>82</v>
      </c>
      <c r="AY203" s="22" t="s">
        <v>143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22" t="s">
        <v>80</v>
      </c>
      <c r="BK203" s="210">
        <f>ROUND(I203*H203,2)</f>
        <v>0</v>
      </c>
      <c r="BL203" s="22" t="s">
        <v>390</v>
      </c>
      <c r="BM203" s="22" t="s">
        <v>436</v>
      </c>
    </row>
    <row r="204" spans="2:65" s="11" customFormat="1" ht="29.85" customHeight="1">
      <c r="B204" s="183"/>
      <c r="C204" s="184"/>
      <c r="D204" s="185" t="s">
        <v>71</v>
      </c>
      <c r="E204" s="197" t="s">
        <v>437</v>
      </c>
      <c r="F204" s="197" t="s">
        <v>438</v>
      </c>
      <c r="G204" s="184"/>
      <c r="H204" s="184"/>
      <c r="I204" s="187"/>
      <c r="J204" s="198">
        <f>BK204</f>
        <v>0</v>
      </c>
      <c r="K204" s="184"/>
      <c r="L204" s="189"/>
      <c r="M204" s="190"/>
      <c r="N204" s="191"/>
      <c r="O204" s="191"/>
      <c r="P204" s="192">
        <f>SUM(P205:P209)</f>
        <v>0</v>
      </c>
      <c r="Q204" s="191"/>
      <c r="R204" s="192">
        <f>SUM(R205:R209)</f>
        <v>4.2289500000000002</v>
      </c>
      <c r="S204" s="191"/>
      <c r="T204" s="193">
        <f>SUM(T205:T209)</f>
        <v>0</v>
      </c>
      <c r="AR204" s="194" t="s">
        <v>82</v>
      </c>
      <c r="AT204" s="195" t="s">
        <v>71</v>
      </c>
      <c r="AU204" s="195" t="s">
        <v>80</v>
      </c>
      <c r="AY204" s="194" t="s">
        <v>143</v>
      </c>
      <c r="BK204" s="196">
        <f>SUM(BK205:BK209)</f>
        <v>0</v>
      </c>
    </row>
    <row r="205" spans="2:65" s="1" customFormat="1" ht="38.25" customHeight="1">
      <c r="B205" s="39"/>
      <c r="C205" s="199" t="s">
        <v>439</v>
      </c>
      <c r="D205" s="199" t="s">
        <v>147</v>
      </c>
      <c r="E205" s="200" t="s">
        <v>440</v>
      </c>
      <c r="F205" s="201" t="s">
        <v>441</v>
      </c>
      <c r="G205" s="202" t="s">
        <v>172</v>
      </c>
      <c r="H205" s="203">
        <v>165</v>
      </c>
      <c r="I205" s="204"/>
      <c r="J205" s="205">
        <f>ROUND(I205*H205,2)</f>
        <v>0</v>
      </c>
      <c r="K205" s="201" t="s">
        <v>151</v>
      </c>
      <c r="L205" s="59"/>
      <c r="M205" s="206" t="s">
        <v>21</v>
      </c>
      <c r="N205" s="207" t="s">
        <v>43</v>
      </c>
      <c r="O205" s="40"/>
      <c r="P205" s="208">
        <f>O205*H205</f>
        <v>0</v>
      </c>
      <c r="Q205" s="208">
        <v>2.5530000000000001E-2</v>
      </c>
      <c r="R205" s="208">
        <f>Q205*H205</f>
        <v>4.2124500000000005</v>
      </c>
      <c r="S205" s="208">
        <v>0</v>
      </c>
      <c r="T205" s="209">
        <f>S205*H205</f>
        <v>0</v>
      </c>
      <c r="AR205" s="22" t="s">
        <v>390</v>
      </c>
      <c r="AT205" s="22" t="s">
        <v>147</v>
      </c>
      <c r="AU205" s="22" t="s">
        <v>82</v>
      </c>
      <c r="AY205" s="22" t="s">
        <v>143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22" t="s">
        <v>80</v>
      </c>
      <c r="BK205" s="210">
        <f>ROUND(I205*H205,2)</f>
        <v>0</v>
      </c>
      <c r="BL205" s="22" t="s">
        <v>390</v>
      </c>
      <c r="BM205" s="22" t="s">
        <v>442</v>
      </c>
    </row>
    <row r="206" spans="2:65" s="1" customFormat="1" ht="40.5">
      <c r="B206" s="39"/>
      <c r="C206" s="61"/>
      <c r="D206" s="211" t="s">
        <v>154</v>
      </c>
      <c r="E206" s="61"/>
      <c r="F206" s="212" t="s">
        <v>443</v>
      </c>
      <c r="G206" s="61"/>
      <c r="H206" s="61"/>
      <c r="I206" s="170"/>
      <c r="J206" s="61"/>
      <c r="K206" s="61"/>
      <c r="L206" s="59"/>
      <c r="M206" s="213"/>
      <c r="N206" s="40"/>
      <c r="O206" s="40"/>
      <c r="P206" s="40"/>
      <c r="Q206" s="40"/>
      <c r="R206" s="40"/>
      <c r="S206" s="40"/>
      <c r="T206" s="76"/>
      <c r="AT206" s="22" t="s">
        <v>154</v>
      </c>
      <c r="AU206" s="22" t="s">
        <v>82</v>
      </c>
    </row>
    <row r="207" spans="2:65" s="1" customFormat="1" ht="25.5" customHeight="1">
      <c r="B207" s="39"/>
      <c r="C207" s="199" t="s">
        <v>444</v>
      </c>
      <c r="D207" s="199" t="s">
        <v>147</v>
      </c>
      <c r="E207" s="200" t="s">
        <v>445</v>
      </c>
      <c r="F207" s="201" t="s">
        <v>446</v>
      </c>
      <c r="G207" s="202" t="s">
        <v>172</v>
      </c>
      <c r="H207" s="203">
        <v>165</v>
      </c>
      <c r="I207" s="204"/>
      <c r="J207" s="205">
        <f>ROUND(I207*H207,2)</f>
        <v>0</v>
      </c>
      <c r="K207" s="201" t="s">
        <v>151</v>
      </c>
      <c r="L207" s="59"/>
      <c r="M207" s="206" t="s">
        <v>21</v>
      </c>
      <c r="N207" s="207" t="s">
        <v>43</v>
      </c>
      <c r="O207" s="40"/>
      <c r="P207" s="208">
        <f>O207*H207</f>
        <v>0</v>
      </c>
      <c r="Q207" s="208">
        <v>1E-4</v>
      </c>
      <c r="R207" s="208">
        <f>Q207*H207</f>
        <v>1.6500000000000001E-2</v>
      </c>
      <c r="S207" s="208">
        <v>0</v>
      </c>
      <c r="T207" s="209">
        <f>S207*H207</f>
        <v>0</v>
      </c>
      <c r="AR207" s="22" t="s">
        <v>390</v>
      </c>
      <c r="AT207" s="22" t="s">
        <v>147</v>
      </c>
      <c r="AU207" s="22" t="s">
        <v>82</v>
      </c>
      <c r="AY207" s="22" t="s">
        <v>143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22" t="s">
        <v>80</v>
      </c>
      <c r="BK207" s="210">
        <f>ROUND(I207*H207,2)</f>
        <v>0</v>
      </c>
      <c r="BL207" s="22" t="s">
        <v>390</v>
      </c>
      <c r="BM207" s="22" t="s">
        <v>447</v>
      </c>
    </row>
    <row r="208" spans="2:65" s="1" customFormat="1" ht="40.5">
      <c r="B208" s="39"/>
      <c r="C208" s="61"/>
      <c r="D208" s="211" t="s">
        <v>154</v>
      </c>
      <c r="E208" s="61"/>
      <c r="F208" s="212" t="s">
        <v>443</v>
      </c>
      <c r="G208" s="61"/>
      <c r="H208" s="61"/>
      <c r="I208" s="170"/>
      <c r="J208" s="61"/>
      <c r="K208" s="61"/>
      <c r="L208" s="59"/>
      <c r="M208" s="213"/>
      <c r="N208" s="40"/>
      <c r="O208" s="40"/>
      <c r="P208" s="40"/>
      <c r="Q208" s="40"/>
      <c r="R208" s="40"/>
      <c r="S208" s="40"/>
      <c r="T208" s="76"/>
      <c r="AT208" s="22" t="s">
        <v>154</v>
      </c>
      <c r="AU208" s="22" t="s">
        <v>82</v>
      </c>
    </row>
    <row r="209" spans="2:65" s="1" customFormat="1" ht="51" customHeight="1">
      <c r="B209" s="39"/>
      <c r="C209" s="199" t="s">
        <v>448</v>
      </c>
      <c r="D209" s="199" t="s">
        <v>147</v>
      </c>
      <c r="E209" s="200" t="s">
        <v>449</v>
      </c>
      <c r="F209" s="201" t="s">
        <v>450</v>
      </c>
      <c r="G209" s="202" t="s">
        <v>159</v>
      </c>
      <c r="H209" s="203">
        <v>4.2290000000000001</v>
      </c>
      <c r="I209" s="204"/>
      <c r="J209" s="205">
        <f>ROUND(I209*H209,2)</f>
        <v>0</v>
      </c>
      <c r="K209" s="201" t="s">
        <v>151</v>
      </c>
      <c r="L209" s="59"/>
      <c r="M209" s="206" t="s">
        <v>21</v>
      </c>
      <c r="N209" s="207" t="s">
        <v>43</v>
      </c>
      <c r="O209" s="40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AR209" s="22" t="s">
        <v>390</v>
      </c>
      <c r="AT209" s="22" t="s">
        <v>147</v>
      </c>
      <c r="AU209" s="22" t="s">
        <v>82</v>
      </c>
      <c r="AY209" s="22" t="s">
        <v>143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22" t="s">
        <v>80</v>
      </c>
      <c r="BK209" s="210">
        <f>ROUND(I209*H209,2)</f>
        <v>0</v>
      </c>
      <c r="BL209" s="22" t="s">
        <v>390</v>
      </c>
      <c r="BM209" s="22" t="s">
        <v>451</v>
      </c>
    </row>
    <row r="210" spans="2:65" s="11" customFormat="1" ht="29.85" customHeight="1">
      <c r="B210" s="183"/>
      <c r="C210" s="184"/>
      <c r="D210" s="185" t="s">
        <v>71</v>
      </c>
      <c r="E210" s="197" t="s">
        <v>452</v>
      </c>
      <c r="F210" s="197" t="s">
        <v>453</v>
      </c>
      <c r="G210" s="184"/>
      <c r="H210" s="184"/>
      <c r="I210" s="187"/>
      <c r="J210" s="198">
        <f>BK210</f>
        <v>0</v>
      </c>
      <c r="K210" s="184"/>
      <c r="L210" s="189"/>
      <c r="M210" s="190"/>
      <c r="N210" s="191"/>
      <c r="O210" s="191"/>
      <c r="P210" s="192">
        <f>SUM(P211:P260)</f>
        <v>0</v>
      </c>
      <c r="Q210" s="191"/>
      <c r="R210" s="192">
        <f>SUM(R211:R260)</f>
        <v>0.69356000000000007</v>
      </c>
      <c r="S210" s="191"/>
      <c r="T210" s="193">
        <f>SUM(T211:T260)</f>
        <v>0.79567499999999991</v>
      </c>
      <c r="AR210" s="194" t="s">
        <v>82</v>
      </c>
      <c r="AT210" s="195" t="s">
        <v>71</v>
      </c>
      <c r="AU210" s="195" t="s">
        <v>80</v>
      </c>
      <c r="AY210" s="194" t="s">
        <v>143</v>
      </c>
      <c r="BK210" s="196">
        <f>SUM(BK211:BK260)</f>
        <v>0</v>
      </c>
    </row>
    <row r="211" spans="2:65" s="1" customFormat="1" ht="16.5" customHeight="1">
      <c r="B211" s="39"/>
      <c r="C211" s="199" t="s">
        <v>454</v>
      </c>
      <c r="D211" s="199" t="s">
        <v>147</v>
      </c>
      <c r="E211" s="200" t="s">
        <v>455</v>
      </c>
      <c r="F211" s="201" t="s">
        <v>456</v>
      </c>
      <c r="G211" s="202" t="s">
        <v>184</v>
      </c>
      <c r="H211" s="203">
        <v>28</v>
      </c>
      <c r="I211" s="204"/>
      <c r="J211" s="205">
        <f>ROUND(I211*H211,2)</f>
        <v>0</v>
      </c>
      <c r="K211" s="201" t="s">
        <v>151</v>
      </c>
      <c r="L211" s="59"/>
      <c r="M211" s="206" t="s">
        <v>21</v>
      </c>
      <c r="N211" s="207" t="s">
        <v>43</v>
      </c>
      <c r="O211" s="40"/>
      <c r="P211" s="208">
        <f>O211*H211</f>
        <v>0</v>
      </c>
      <c r="Q211" s="208">
        <v>0</v>
      </c>
      <c r="R211" s="208">
        <f>Q211*H211</f>
        <v>0</v>
      </c>
      <c r="S211" s="208">
        <v>1.8699999999999999E-3</v>
      </c>
      <c r="T211" s="209">
        <f>S211*H211</f>
        <v>5.2359999999999997E-2</v>
      </c>
      <c r="AR211" s="22" t="s">
        <v>390</v>
      </c>
      <c r="AT211" s="22" t="s">
        <v>147</v>
      </c>
      <c r="AU211" s="22" t="s">
        <v>82</v>
      </c>
      <c r="AY211" s="22" t="s">
        <v>143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22" t="s">
        <v>80</v>
      </c>
      <c r="BK211" s="210">
        <f>ROUND(I211*H211,2)</f>
        <v>0</v>
      </c>
      <c r="BL211" s="22" t="s">
        <v>390</v>
      </c>
      <c r="BM211" s="22" t="s">
        <v>457</v>
      </c>
    </row>
    <row r="212" spans="2:65" s="1" customFormat="1" ht="27">
      <c r="B212" s="39"/>
      <c r="C212" s="61"/>
      <c r="D212" s="211" t="s">
        <v>154</v>
      </c>
      <c r="E212" s="61"/>
      <c r="F212" s="212" t="s">
        <v>458</v>
      </c>
      <c r="G212" s="61"/>
      <c r="H212" s="61"/>
      <c r="I212" s="170"/>
      <c r="J212" s="61"/>
      <c r="K212" s="61"/>
      <c r="L212" s="59"/>
      <c r="M212" s="213"/>
      <c r="N212" s="40"/>
      <c r="O212" s="40"/>
      <c r="P212" s="40"/>
      <c r="Q212" s="40"/>
      <c r="R212" s="40"/>
      <c r="S212" s="40"/>
      <c r="T212" s="76"/>
      <c r="AT212" s="22" t="s">
        <v>154</v>
      </c>
      <c r="AU212" s="22" t="s">
        <v>82</v>
      </c>
    </row>
    <row r="213" spans="2:65" s="1" customFormat="1" ht="16.5" customHeight="1">
      <c r="B213" s="39"/>
      <c r="C213" s="199" t="s">
        <v>459</v>
      </c>
      <c r="D213" s="199" t="s">
        <v>147</v>
      </c>
      <c r="E213" s="200" t="s">
        <v>460</v>
      </c>
      <c r="F213" s="201" t="s">
        <v>461</v>
      </c>
      <c r="G213" s="202" t="s">
        <v>184</v>
      </c>
      <c r="H213" s="203">
        <v>15</v>
      </c>
      <c r="I213" s="204"/>
      <c r="J213" s="205">
        <f>ROUND(I213*H213,2)</f>
        <v>0</v>
      </c>
      <c r="K213" s="201" t="s">
        <v>151</v>
      </c>
      <c r="L213" s="59"/>
      <c r="M213" s="206" t="s">
        <v>21</v>
      </c>
      <c r="N213" s="207" t="s">
        <v>43</v>
      </c>
      <c r="O213" s="40"/>
      <c r="P213" s="208">
        <f>O213*H213</f>
        <v>0</v>
      </c>
      <c r="Q213" s="208">
        <v>0</v>
      </c>
      <c r="R213" s="208">
        <f>Q213*H213</f>
        <v>0</v>
      </c>
      <c r="S213" s="208">
        <v>3.48E-3</v>
      </c>
      <c r="T213" s="209">
        <f>S213*H213</f>
        <v>5.2200000000000003E-2</v>
      </c>
      <c r="AR213" s="22" t="s">
        <v>390</v>
      </c>
      <c r="AT213" s="22" t="s">
        <v>147</v>
      </c>
      <c r="AU213" s="22" t="s">
        <v>82</v>
      </c>
      <c r="AY213" s="22" t="s">
        <v>143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22" t="s">
        <v>80</v>
      </c>
      <c r="BK213" s="210">
        <f>ROUND(I213*H213,2)</f>
        <v>0</v>
      </c>
      <c r="BL213" s="22" t="s">
        <v>390</v>
      </c>
      <c r="BM213" s="22" t="s">
        <v>462</v>
      </c>
    </row>
    <row r="214" spans="2:65" s="1" customFormat="1" ht="27">
      <c r="B214" s="39"/>
      <c r="C214" s="61"/>
      <c r="D214" s="211" t="s">
        <v>154</v>
      </c>
      <c r="E214" s="61"/>
      <c r="F214" s="212" t="s">
        <v>458</v>
      </c>
      <c r="G214" s="61"/>
      <c r="H214" s="61"/>
      <c r="I214" s="170"/>
      <c r="J214" s="61"/>
      <c r="K214" s="61"/>
      <c r="L214" s="59"/>
      <c r="M214" s="213"/>
      <c r="N214" s="40"/>
      <c r="O214" s="40"/>
      <c r="P214" s="40"/>
      <c r="Q214" s="40"/>
      <c r="R214" s="40"/>
      <c r="S214" s="40"/>
      <c r="T214" s="76"/>
      <c r="AT214" s="22" t="s">
        <v>154</v>
      </c>
      <c r="AU214" s="22" t="s">
        <v>82</v>
      </c>
    </row>
    <row r="215" spans="2:65" s="1" customFormat="1" ht="16.5" customHeight="1">
      <c r="B215" s="39"/>
      <c r="C215" s="199" t="s">
        <v>463</v>
      </c>
      <c r="D215" s="199" t="s">
        <v>147</v>
      </c>
      <c r="E215" s="200" t="s">
        <v>464</v>
      </c>
      <c r="F215" s="201" t="s">
        <v>465</v>
      </c>
      <c r="G215" s="202" t="s">
        <v>184</v>
      </c>
      <c r="H215" s="203">
        <v>35</v>
      </c>
      <c r="I215" s="204"/>
      <c r="J215" s="205">
        <f>ROUND(I215*H215,2)</f>
        <v>0</v>
      </c>
      <c r="K215" s="201" t="s">
        <v>151</v>
      </c>
      <c r="L215" s="59"/>
      <c r="M215" s="206" t="s">
        <v>21</v>
      </c>
      <c r="N215" s="207" t="s">
        <v>43</v>
      </c>
      <c r="O215" s="40"/>
      <c r="P215" s="208">
        <f>O215*H215</f>
        <v>0</v>
      </c>
      <c r="Q215" s="208">
        <v>0</v>
      </c>
      <c r="R215" s="208">
        <f>Q215*H215</f>
        <v>0</v>
      </c>
      <c r="S215" s="208">
        <v>1.6999999999999999E-3</v>
      </c>
      <c r="T215" s="209">
        <f>S215*H215</f>
        <v>5.9499999999999997E-2</v>
      </c>
      <c r="AR215" s="22" t="s">
        <v>390</v>
      </c>
      <c r="AT215" s="22" t="s">
        <v>147</v>
      </c>
      <c r="AU215" s="22" t="s">
        <v>82</v>
      </c>
      <c r="AY215" s="22" t="s">
        <v>143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22" t="s">
        <v>80</v>
      </c>
      <c r="BK215" s="210">
        <f>ROUND(I215*H215,2)</f>
        <v>0</v>
      </c>
      <c r="BL215" s="22" t="s">
        <v>390</v>
      </c>
      <c r="BM215" s="22" t="s">
        <v>466</v>
      </c>
    </row>
    <row r="216" spans="2:65" s="1" customFormat="1" ht="27">
      <c r="B216" s="39"/>
      <c r="C216" s="61"/>
      <c r="D216" s="211" t="s">
        <v>154</v>
      </c>
      <c r="E216" s="61"/>
      <c r="F216" s="212" t="s">
        <v>458</v>
      </c>
      <c r="G216" s="61"/>
      <c r="H216" s="61"/>
      <c r="I216" s="170"/>
      <c r="J216" s="61"/>
      <c r="K216" s="61"/>
      <c r="L216" s="59"/>
      <c r="M216" s="213"/>
      <c r="N216" s="40"/>
      <c r="O216" s="40"/>
      <c r="P216" s="40"/>
      <c r="Q216" s="40"/>
      <c r="R216" s="40"/>
      <c r="S216" s="40"/>
      <c r="T216" s="76"/>
      <c r="AT216" s="22" t="s">
        <v>154</v>
      </c>
      <c r="AU216" s="22" t="s">
        <v>82</v>
      </c>
    </row>
    <row r="217" spans="2:65" s="1" customFormat="1" ht="25.5" customHeight="1">
      <c r="B217" s="39"/>
      <c r="C217" s="199" t="s">
        <v>467</v>
      </c>
      <c r="D217" s="199" t="s">
        <v>147</v>
      </c>
      <c r="E217" s="200" t="s">
        <v>468</v>
      </c>
      <c r="F217" s="201" t="s">
        <v>469</v>
      </c>
      <c r="G217" s="202" t="s">
        <v>184</v>
      </c>
      <c r="H217" s="203">
        <v>40</v>
      </c>
      <c r="I217" s="204"/>
      <c r="J217" s="205">
        <f>ROUND(I217*H217,2)</f>
        <v>0</v>
      </c>
      <c r="K217" s="201" t="s">
        <v>151</v>
      </c>
      <c r="L217" s="59"/>
      <c r="M217" s="206" t="s">
        <v>21</v>
      </c>
      <c r="N217" s="207" t="s">
        <v>43</v>
      </c>
      <c r="O217" s="40"/>
      <c r="P217" s="208">
        <f>O217*H217</f>
        <v>0</v>
      </c>
      <c r="Q217" s="208">
        <v>0</v>
      </c>
      <c r="R217" s="208">
        <f>Q217*H217</f>
        <v>0</v>
      </c>
      <c r="S217" s="208">
        <v>1.7700000000000001E-3</v>
      </c>
      <c r="T217" s="209">
        <f>S217*H217</f>
        <v>7.0800000000000002E-2</v>
      </c>
      <c r="AR217" s="22" t="s">
        <v>390</v>
      </c>
      <c r="AT217" s="22" t="s">
        <v>147</v>
      </c>
      <c r="AU217" s="22" t="s">
        <v>82</v>
      </c>
      <c r="AY217" s="22" t="s">
        <v>143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22" t="s">
        <v>80</v>
      </c>
      <c r="BK217" s="210">
        <f>ROUND(I217*H217,2)</f>
        <v>0</v>
      </c>
      <c r="BL217" s="22" t="s">
        <v>390</v>
      </c>
      <c r="BM217" s="22" t="s">
        <v>470</v>
      </c>
    </row>
    <row r="218" spans="2:65" s="1" customFormat="1" ht="27">
      <c r="B218" s="39"/>
      <c r="C218" s="61"/>
      <c r="D218" s="211" t="s">
        <v>154</v>
      </c>
      <c r="E218" s="61"/>
      <c r="F218" s="212" t="s">
        <v>458</v>
      </c>
      <c r="G218" s="61"/>
      <c r="H218" s="61"/>
      <c r="I218" s="170"/>
      <c r="J218" s="61"/>
      <c r="K218" s="61"/>
      <c r="L218" s="59"/>
      <c r="M218" s="213"/>
      <c r="N218" s="40"/>
      <c r="O218" s="40"/>
      <c r="P218" s="40"/>
      <c r="Q218" s="40"/>
      <c r="R218" s="40"/>
      <c r="S218" s="40"/>
      <c r="T218" s="76"/>
      <c r="AT218" s="22" t="s">
        <v>154</v>
      </c>
      <c r="AU218" s="22" t="s">
        <v>82</v>
      </c>
    </row>
    <row r="219" spans="2:65" s="1" customFormat="1" ht="16.5" customHeight="1">
      <c r="B219" s="39"/>
      <c r="C219" s="199" t="s">
        <v>471</v>
      </c>
      <c r="D219" s="199" t="s">
        <v>147</v>
      </c>
      <c r="E219" s="200" t="s">
        <v>472</v>
      </c>
      <c r="F219" s="201" t="s">
        <v>473</v>
      </c>
      <c r="G219" s="202" t="s">
        <v>184</v>
      </c>
      <c r="H219" s="203">
        <v>44.5</v>
      </c>
      <c r="I219" s="204"/>
      <c r="J219" s="205">
        <f>ROUND(I219*H219,2)</f>
        <v>0</v>
      </c>
      <c r="K219" s="201" t="s">
        <v>151</v>
      </c>
      <c r="L219" s="59"/>
      <c r="M219" s="206" t="s">
        <v>21</v>
      </c>
      <c r="N219" s="207" t="s">
        <v>43</v>
      </c>
      <c r="O219" s="40"/>
      <c r="P219" s="208">
        <f>O219*H219</f>
        <v>0</v>
      </c>
      <c r="Q219" s="208">
        <v>0</v>
      </c>
      <c r="R219" s="208">
        <f>Q219*H219</f>
        <v>0</v>
      </c>
      <c r="S219" s="208">
        <v>1.67E-3</v>
      </c>
      <c r="T219" s="209">
        <f>S219*H219</f>
        <v>7.4315000000000006E-2</v>
      </c>
      <c r="AR219" s="22" t="s">
        <v>390</v>
      </c>
      <c r="AT219" s="22" t="s">
        <v>147</v>
      </c>
      <c r="AU219" s="22" t="s">
        <v>82</v>
      </c>
      <c r="AY219" s="22" t="s">
        <v>143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22" t="s">
        <v>80</v>
      </c>
      <c r="BK219" s="210">
        <f>ROUND(I219*H219,2)</f>
        <v>0</v>
      </c>
      <c r="BL219" s="22" t="s">
        <v>390</v>
      </c>
      <c r="BM219" s="22" t="s">
        <v>474</v>
      </c>
    </row>
    <row r="220" spans="2:65" s="1" customFormat="1" ht="148.5">
      <c r="B220" s="39"/>
      <c r="C220" s="61"/>
      <c r="D220" s="211" t="s">
        <v>154</v>
      </c>
      <c r="E220" s="61"/>
      <c r="F220" s="212" t="s">
        <v>475</v>
      </c>
      <c r="G220" s="61"/>
      <c r="H220" s="61"/>
      <c r="I220" s="170"/>
      <c r="J220" s="61"/>
      <c r="K220" s="61"/>
      <c r="L220" s="59"/>
      <c r="M220" s="213"/>
      <c r="N220" s="40"/>
      <c r="O220" s="40"/>
      <c r="P220" s="40"/>
      <c r="Q220" s="40"/>
      <c r="R220" s="40"/>
      <c r="S220" s="40"/>
      <c r="T220" s="76"/>
      <c r="AT220" s="22" t="s">
        <v>154</v>
      </c>
      <c r="AU220" s="22" t="s">
        <v>82</v>
      </c>
    </row>
    <row r="221" spans="2:65" s="1" customFormat="1" ht="16.5" customHeight="1">
      <c r="B221" s="39"/>
      <c r="C221" s="199" t="s">
        <v>476</v>
      </c>
      <c r="D221" s="199" t="s">
        <v>147</v>
      </c>
      <c r="E221" s="200" t="s">
        <v>477</v>
      </c>
      <c r="F221" s="201" t="s">
        <v>478</v>
      </c>
      <c r="G221" s="202" t="s">
        <v>184</v>
      </c>
      <c r="H221" s="203">
        <v>6</v>
      </c>
      <c r="I221" s="204"/>
      <c r="J221" s="205">
        <f>ROUND(I221*H221,2)</f>
        <v>0</v>
      </c>
      <c r="K221" s="201" t="s">
        <v>151</v>
      </c>
      <c r="L221" s="59"/>
      <c r="M221" s="206" t="s">
        <v>21</v>
      </c>
      <c r="N221" s="207" t="s">
        <v>43</v>
      </c>
      <c r="O221" s="40"/>
      <c r="P221" s="208">
        <f>O221*H221</f>
        <v>0</v>
      </c>
      <c r="Q221" s="208">
        <v>0</v>
      </c>
      <c r="R221" s="208">
        <f>Q221*H221</f>
        <v>0</v>
      </c>
      <c r="S221" s="208">
        <v>1.75E-3</v>
      </c>
      <c r="T221" s="209">
        <f>S221*H221</f>
        <v>1.0500000000000001E-2</v>
      </c>
      <c r="AR221" s="22" t="s">
        <v>390</v>
      </c>
      <c r="AT221" s="22" t="s">
        <v>147</v>
      </c>
      <c r="AU221" s="22" t="s">
        <v>82</v>
      </c>
      <c r="AY221" s="22" t="s">
        <v>143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22" t="s">
        <v>80</v>
      </c>
      <c r="BK221" s="210">
        <f>ROUND(I221*H221,2)</f>
        <v>0</v>
      </c>
      <c r="BL221" s="22" t="s">
        <v>390</v>
      </c>
      <c r="BM221" s="22" t="s">
        <v>479</v>
      </c>
    </row>
    <row r="222" spans="2:65" s="1" customFormat="1" ht="27">
      <c r="B222" s="39"/>
      <c r="C222" s="61"/>
      <c r="D222" s="211" t="s">
        <v>154</v>
      </c>
      <c r="E222" s="61"/>
      <c r="F222" s="212" t="s">
        <v>458</v>
      </c>
      <c r="G222" s="61"/>
      <c r="H222" s="61"/>
      <c r="I222" s="170"/>
      <c r="J222" s="61"/>
      <c r="K222" s="61"/>
      <c r="L222" s="59"/>
      <c r="M222" s="213"/>
      <c r="N222" s="40"/>
      <c r="O222" s="40"/>
      <c r="P222" s="40"/>
      <c r="Q222" s="40"/>
      <c r="R222" s="40"/>
      <c r="S222" s="40"/>
      <c r="T222" s="76"/>
      <c r="AT222" s="22" t="s">
        <v>154</v>
      </c>
      <c r="AU222" s="22" t="s">
        <v>82</v>
      </c>
    </row>
    <row r="223" spans="2:65" s="1" customFormat="1" ht="16.5" customHeight="1">
      <c r="B223" s="39"/>
      <c r="C223" s="199" t="s">
        <v>480</v>
      </c>
      <c r="D223" s="199" t="s">
        <v>147</v>
      </c>
      <c r="E223" s="200" t="s">
        <v>481</v>
      </c>
      <c r="F223" s="201" t="s">
        <v>482</v>
      </c>
      <c r="G223" s="202" t="s">
        <v>172</v>
      </c>
      <c r="H223" s="203">
        <v>7.5</v>
      </c>
      <c r="I223" s="204"/>
      <c r="J223" s="205">
        <f>ROUND(I223*H223,2)</f>
        <v>0</v>
      </c>
      <c r="K223" s="201" t="s">
        <v>151</v>
      </c>
      <c r="L223" s="59"/>
      <c r="M223" s="206" t="s">
        <v>21</v>
      </c>
      <c r="N223" s="207" t="s">
        <v>43</v>
      </c>
      <c r="O223" s="40"/>
      <c r="P223" s="208">
        <f>O223*H223</f>
        <v>0</v>
      </c>
      <c r="Q223" s="208">
        <v>0</v>
      </c>
      <c r="R223" s="208">
        <f>Q223*H223</f>
        <v>0</v>
      </c>
      <c r="S223" s="208">
        <v>5.8399999999999997E-3</v>
      </c>
      <c r="T223" s="209">
        <f>S223*H223</f>
        <v>4.3799999999999999E-2</v>
      </c>
      <c r="AR223" s="22" t="s">
        <v>390</v>
      </c>
      <c r="AT223" s="22" t="s">
        <v>147</v>
      </c>
      <c r="AU223" s="22" t="s">
        <v>82</v>
      </c>
      <c r="AY223" s="22" t="s">
        <v>143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22" t="s">
        <v>80</v>
      </c>
      <c r="BK223" s="210">
        <f>ROUND(I223*H223,2)</f>
        <v>0</v>
      </c>
      <c r="BL223" s="22" t="s">
        <v>390</v>
      </c>
      <c r="BM223" s="22" t="s">
        <v>483</v>
      </c>
    </row>
    <row r="224" spans="2:65" s="1" customFormat="1" ht="27">
      <c r="B224" s="39"/>
      <c r="C224" s="61"/>
      <c r="D224" s="211" t="s">
        <v>154</v>
      </c>
      <c r="E224" s="61"/>
      <c r="F224" s="212" t="s">
        <v>458</v>
      </c>
      <c r="G224" s="61"/>
      <c r="H224" s="61"/>
      <c r="I224" s="170"/>
      <c r="J224" s="61"/>
      <c r="K224" s="61"/>
      <c r="L224" s="59"/>
      <c r="M224" s="213"/>
      <c r="N224" s="40"/>
      <c r="O224" s="40"/>
      <c r="P224" s="40"/>
      <c r="Q224" s="40"/>
      <c r="R224" s="40"/>
      <c r="S224" s="40"/>
      <c r="T224" s="76"/>
      <c r="AT224" s="22" t="s">
        <v>154</v>
      </c>
      <c r="AU224" s="22" t="s">
        <v>82</v>
      </c>
    </row>
    <row r="225" spans="2:65" s="1" customFormat="1" ht="16.5" customHeight="1">
      <c r="B225" s="39"/>
      <c r="C225" s="199" t="s">
        <v>484</v>
      </c>
      <c r="D225" s="199" t="s">
        <v>147</v>
      </c>
      <c r="E225" s="200" t="s">
        <v>485</v>
      </c>
      <c r="F225" s="201" t="s">
        <v>486</v>
      </c>
      <c r="G225" s="202" t="s">
        <v>243</v>
      </c>
      <c r="H225" s="203">
        <v>20</v>
      </c>
      <c r="I225" s="204"/>
      <c r="J225" s="205">
        <f>ROUND(I225*H225,2)</f>
        <v>0</v>
      </c>
      <c r="K225" s="201" t="s">
        <v>151</v>
      </c>
      <c r="L225" s="59"/>
      <c r="M225" s="206" t="s">
        <v>21</v>
      </c>
      <c r="N225" s="207" t="s">
        <v>43</v>
      </c>
      <c r="O225" s="40"/>
      <c r="P225" s="208">
        <f>O225*H225</f>
        <v>0</v>
      </c>
      <c r="Q225" s="208">
        <v>0</v>
      </c>
      <c r="R225" s="208">
        <f>Q225*H225</f>
        <v>0</v>
      </c>
      <c r="S225" s="208">
        <v>2.2000000000000001E-4</v>
      </c>
      <c r="T225" s="209">
        <f>S225*H225</f>
        <v>4.4000000000000003E-3</v>
      </c>
      <c r="AR225" s="22" t="s">
        <v>390</v>
      </c>
      <c r="AT225" s="22" t="s">
        <v>147</v>
      </c>
      <c r="AU225" s="22" t="s">
        <v>82</v>
      </c>
      <c r="AY225" s="22" t="s">
        <v>143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22" t="s">
        <v>80</v>
      </c>
      <c r="BK225" s="210">
        <f>ROUND(I225*H225,2)</f>
        <v>0</v>
      </c>
      <c r="BL225" s="22" t="s">
        <v>390</v>
      </c>
      <c r="BM225" s="22" t="s">
        <v>487</v>
      </c>
    </row>
    <row r="226" spans="2:65" s="1" customFormat="1" ht="27">
      <c r="B226" s="39"/>
      <c r="C226" s="61"/>
      <c r="D226" s="211" t="s">
        <v>154</v>
      </c>
      <c r="E226" s="61"/>
      <c r="F226" s="212" t="s">
        <v>458</v>
      </c>
      <c r="G226" s="61"/>
      <c r="H226" s="61"/>
      <c r="I226" s="170"/>
      <c r="J226" s="61"/>
      <c r="K226" s="61"/>
      <c r="L226" s="59"/>
      <c r="M226" s="213"/>
      <c r="N226" s="40"/>
      <c r="O226" s="40"/>
      <c r="P226" s="40"/>
      <c r="Q226" s="40"/>
      <c r="R226" s="40"/>
      <c r="S226" s="40"/>
      <c r="T226" s="76"/>
      <c r="AT226" s="22" t="s">
        <v>154</v>
      </c>
      <c r="AU226" s="22" t="s">
        <v>82</v>
      </c>
    </row>
    <row r="227" spans="2:65" s="1" customFormat="1" ht="25.5" customHeight="1">
      <c r="B227" s="39"/>
      <c r="C227" s="199" t="s">
        <v>488</v>
      </c>
      <c r="D227" s="199" t="s">
        <v>147</v>
      </c>
      <c r="E227" s="200" t="s">
        <v>489</v>
      </c>
      <c r="F227" s="201" t="s">
        <v>490</v>
      </c>
      <c r="G227" s="202" t="s">
        <v>243</v>
      </c>
      <c r="H227" s="203">
        <v>15</v>
      </c>
      <c r="I227" s="204"/>
      <c r="J227" s="205">
        <f>ROUND(I227*H227,2)</f>
        <v>0</v>
      </c>
      <c r="K227" s="201" t="s">
        <v>151</v>
      </c>
      <c r="L227" s="59"/>
      <c r="M227" s="206" t="s">
        <v>21</v>
      </c>
      <c r="N227" s="207" t="s">
        <v>43</v>
      </c>
      <c r="O227" s="40"/>
      <c r="P227" s="208">
        <f>O227*H227</f>
        <v>0</v>
      </c>
      <c r="Q227" s="208">
        <v>0</v>
      </c>
      <c r="R227" s="208">
        <f>Q227*H227</f>
        <v>0</v>
      </c>
      <c r="S227" s="208">
        <v>1.8799999999999999E-3</v>
      </c>
      <c r="T227" s="209">
        <f>S227*H227</f>
        <v>2.8199999999999999E-2</v>
      </c>
      <c r="AR227" s="22" t="s">
        <v>390</v>
      </c>
      <c r="AT227" s="22" t="s">
        <v>147</v>
      </c>
      <c r="AU227" s="22" t="s">
        <v>82</v>
      </c>
      <c r="AY227" s="22" t="s">
        <v>143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22" t="s">
        <v>80</v>
      </c>
      <c r="BK227" s="210">
        <f>ROUND(I227*H227,2)</f>
        <v>0</v>
      </c>
      <c r="BL227" s="22" t="s">
        <v>390</v>
      </c>
      <c r="BM227" s="22" t="s">
        <v>491</v>
      </c>
    </row>
    <row r="228" spans="2:65" s="1" customFormat="1" ht="27">
      <c r="B228" s="39"/>
      <c r="C228" s="61"/>
      <c r="D228" s="211" t="s">
        <v>154</v>
      </c>
      <c r="E228" s="61"/>
      <c r="F228" s="212" t="s">
        <v>458</v>
      </c>
      <c r="G228" s="61"/>
      <c r="H228" s="61"/>
      <c r="I228" s="170"/>
      <c r="J228" s="61"/>
      <c r="K228" s="61"/>
      <c r="L228" s="59"/>
      <c r="M228" s="213"/>
      <c r="N228" s="40"/>
      <c r="O228" s="40"/>
      <c r="P228" s="40"/>
      <c r="Q228" s="40"/>
      <c r="R228" s="40"/>
      <c r="S228" s="40"/>
      <c r="T228" s="76"/>
      <c r="AT228" s="22" t="s">
        <v>154</v>
      </c>
      <c r="AU228" s="22" t="s">
        <v>82</v>
      </c>
    </row>
    <row r="229" spans="2:65" s="1" customFormat="1" ht="16.5" customHeight="1">
      <c r="B229" s="39"/>
      <c r="C229" s="199" t="s">
        <v>492</v>
      </c>
      <c r="D229" s="199" t="s">
        <v>147</v>
      </c>
      <c r="E229" s="200" t="s">
        <v>493</v>
      </c>
      <c r="F229" s="201" t="s">
        <v>494</v>
      </c>
      <c r="G229" s="202" t="s">
        <v>184</v>
      </c>
      <c r="H229" s="203">
        <v>40</v>
      </c>
      <c r="I229" s="204"/>
      <c r="J229" s="205">
        <f>ROUND(I229*H229,2)</f>
        <v>0</v>
      </c>
      <c r="K229" s="201" t="s">
        <v>151</v>
      </c>
      <c r="L229" s="59"/>
      <c r="M229" s="206" t="s">
        <v>21</v>
      </c>
      <c r="N229" s="207" t="s">
        <v>43</v>
      </c>
      <c r="O229" s="40"/>
      <c r="P229" s="208">
        <f>O229*H229</f>
        <v>0</v>
      </c>
      <c r="Q229" s="208">
        <v>0</v>
      </c>
      <c r="R229" s="208">
        <f>Q229*H229</f>
        <v>0</v>
      </c>
      <c r="S229" s="208">
        <v>6.0499999999999998E-3</v>
      </c>
      <c r="T229" s="209">
        <f>S229*H229</f>
        <v>0.24199999999999999</v>
      </c>
      <c r="AR229" s="22" t="s">
        <v>390</v>
      </c>
      <c r="AT229" s="22" t="s">
        <v>147</v>
      </c>
      <c r="AU229" s="22" t="s">
        <v>82</v>
      </c>
      <c r="AY229" s="22" t="s">
        <v>143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22" t="s">
        <v>80</v>
      </c>
      <c r="BK229" s="210">
        <f>ROUND(I229*H229,2)</f>
        <v>0</v>
      </c>
      <c r="BL229" s="22" t="s">
        <v>390</v>
      </c>
      <c r="BM229" s="22" t="s">
        <v>495</v>
      </c>
    </row>
    <row r="230" spans="2:65" s="1" customFormat="1" ht="27">
      <c r="B230" s="39"/>
      <c r="C230" s="61"/>
      <c r="D230" s="211" t="s">
        <v>154</v>
      </c>
      <c r="E230" s="61"/>
      <c r="F230" s="212" t="s">
        <v>458</v>
      </c>
      <c r="G230" s="61"/>
      <c r="H230" s="61"/>
      <c r="I230" s="170"/>
      <c r="J230" s="61"/>
      <c r="K230" s="61"/>
      <c r="L230" s="59"/>
      <c r="M230" s="213"/>
      <c r="N230" s="40"/>
      <c r="O230" s="40"/>
      <c r="P230" s="40"/>
      <c r="Q230" s="40"/>
      <c r="R230" s="40"/>
      <c r="S230" s="40"/>
      <c r="T230" s="76"/>
      <c r="AT230" s="22" t="s">
        <v>154</v>
      </c>
      <c r="AU230" s="22" t="s">
        <v>82</v>
      </c>
    </row>
    <row r="231" spans="2:65" s="1" customFormat="1" ht="16.5" customHeight="1">
      <c r="B231" s="39"/>
      <c r="C231" s="199" t="s">
        <v>496</v>
      </c>
      <c r="D231" s="199" t="s">
        <v>147</v>
      </c>
      <c r="E231" s="200" t="s">
        <v>497</v>
      </c>
      <c r="F231" s="201" t="s">
        <v>498</v>
      </c>
      <c r="G231" s="202" t="s">
        <v>184</v>
      </c>
      <c r="H231" s="203">
        <v>40</v>
      </c>
      <c r="I231" s="204"/>
      <c r="J231" s="205">
        <f>ROUND(I231*H231,2)</f>
        <v>0</v>
      </c>
      <c r="K231" s="201" t="s">
        <v>151</v>
      </c>
      <c r="L231" s="59"/>
      <c r="M231" s="206" t="s">
        <v>21</v>
      </c>
      <c r="N231" s="207" t="s">
        <v>43</v>
      </c>
      <c r="O231" s="40"/>
      <c r="P231" s="208">
        <f>O231*H231</f>
        <v>0</v>
      </c>
      <c r="Q231" s="208">
        <v>0</v>
      </c>
      <c r="R231" s="208">
        <f>Q231*H231</f>
        <v>0</v>
      </c>
      <c r="S231" s="208">
        <v>3.9399999999999999E-3</v>
      </c>
      <c r="T231" s="209">
        <f>S231*H231</f>
        <v>0.15759999999999999</v>
      </c>
      <c r="AR231" s="22" t="s">
        <v>390</v>
      </c>
      <c r="AT231" s="22" t="s">
        <v>147</v>
      </c>
      <c r="AU231" s="22" t="s">
        <v>82</v>
      </c>
      <c r="AY231" s="22" t="s">
        <v>143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22" t="s">
        <v>80</v>
      </c>
      <c r="BK231" s="210">
        <f>ROUND(I231*H231,2)</f>
        <v>0</v>
      </c>
      <c r="BL231" s="22" t="s">
        <v>390</v>
      </c>
      <c r="BM231" s="22" t="s">
        <v>499</v>
      </c>
    </row>
    <row r="232" spans="2:65" s="1" customFormat="1" ht="27">
      <c r="B232" s="39"/>
      <c r="C232" s="61"/>
      <c r="D232" s="211" t="s">
        <v>154</v>
      </c>
      <c r="E232" s="61"/>
      <c r="F232" s="212" t="s">
        <v>458</v>
      </c>
      <c r="G232" s="61"/>
      <c r="H232" s="61"/>
      <c r="I232" s="170"/>
      <c r="J232" s="61"/>
      <c r="K232" s="61"/>
      <c r="L232" s="59"/>
      <c r="M232" s="213"/>
      <c r="N232" s="40"/>
      <c r="O232" s="40"/>
      <c r="P232" s="40"/>
      <c r="Q232" s="40"/>
      <c r="R232" s="40"/>
      <c r="S232" s="40"/>
      <c r="T232" s="76"/>
      <c r="AT232" s="22" t="s">
        <v>154</v>
      </c>
      <c r="AU232" s="22" t="s">
        <v>82</v>
      </c>
    </row>
    <row r="233" spans="2:65" s="1" customFormat="1" ht="25.5" customHeight="1">
      <c r="B233" s="39"/>
      <c r="C233" s="199" t="s">
        <v>500</v>
      </c>
      <c r="D233" s="199" t="s">
        <v>147</v>
      </c>
      <c r="E233" s="200" t="s">
        <v>501</v>
      </c>
      <c r="F233" s="201" t="s">
        <v>502</v>
      </c>
      <c r="G233" s="202" t="s">
        <v>184</v>
      </c>
      <c r="H233" s="203">
        <v>29</v>
      </c>
      <c r="I233" s="204"/>
      <c r="J233" s="205">
        <f>ROUND(I233*H233,2)</f>
        <v>0</v>
      </c>
      <c r="K233" s="201" t="s">
        <v>151</v>
      </c>
      <c r="L233" s="59"/>
      <c r="M233" s="206" t="s">
        <v>21</v>
      </c>
      <c r="N233" s="207" t="s">
        <v>43</v>
      </c>
      <c r="O233" s="40"/>
      <c r="P233" s="208">
        <f>O233*H233</f>
        <v>0</v>
      </c>
      <c r="Q233" s="208">
        <v>1.5200000000000001E-3</v>
      </c>
      <c r="R233" s="208">
        <f>Q233*H233</f>
        <v>4.4080000000000001E-2</v>
      </c>
      <c r="S233" s="208">
        <v>0</v>
      </c>
      <c r="T233" s="209">
        <f>S233*H233</f>
        <v>0</v>
      </c>
      <c r="AR233" s="22" t="s">
        <v>390</v>
      </c>
      <c r="AT233" s="22" t="s">
        <v>147</v>
      </c>
      <c r="AU233" s="22" t="s">
        <v>82</v>
      </c>
      <c r="AY233" s="22" t="s">
        <v>143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22" t="s">
        <v>80</v>
      </c>
      <c r="BK233" s="210">
        <f>ROUND(I233*H233,2)</f>
        <v>0</v>
      </c>
      <c r="BL233" s="22" t="s">
        <v>390</v>
      </c>
      <c r="BM233" s="22" t="s">
        <v>503</v>
      </c>
    </row>
    <row r="234" spans="2:65" s="1" customFormat="1" ht="27">
      <c r="B234" s="39"/>
      <c r="C234" s="61"/>
      <c r="D234" s="211" t="s">
        <v>154</v>
      </c>
      <c r="E234" s="61"/>
      <c r="F234" s="212" t="s">
        <v>199</v>
      </c>
      <c r="G234" s="61"/>
      <c r="H234" s="61"/>
      <c r="I234" s="170"/>
      <c r="J234" s="61"/>
      <c r="K234" s="61"/>
      <c r="L234" s="59"/>
      <c r="M234" s="213"/>
      <c r="N234" s="40"/>
      <c r="O234" s="40"/>
      <c r="P234" s="40"/>
      <c r="Q234" s="40"/>
      <c r="R234" s="40"/>
      <c r="S234" s="40"/>
      <c r="T234" s="76"/>
      <c r="AT234" s="22" t="s">
        <v>154</v>
      </c>
      <c r="AU234" s="22" t="s">
        <v>82</v>
      </c>
    </row>
    <row r="235" spans="2:65" s="1" customFormat="1" ht="25.5" customHeight="1">
      <c r="B235" s="39"/>
      <c r="C235" s="199" t="s">
        <v>504</v>
      </c>
      <c r="D235" s="199" t="s">
        <v>147</v>
      </c>
      <c r="E235" s="200" t="s">
        <v>505</v>
      </c>
      <c r="F235" s="201" t="s">
        <v>506</v>
      </c>
      <c r="G235" s="202" t="s">
        <v>184</v>
      </c>
      <c r="H235" s="203">
        <v>14</v>
      </c>
      <c r="I235" s="204"/>
      <c r="J235" s="205">
        <f>ROUND(I235*H235,2)</f>
        <v>0</v>
      </c>
      <c r="K235" s="201" t="s">
        <v>151</v>
      </c>
      <c r="L235" s="59"/>
      <c r="M235" s="206" t="s">
        <v>21</v>
      </c>
      <c r="N235" s="207" t="s">
        <v>43</v>
      </c>
      <c r="O235" s="40"/>
      <c r="P235" s="208">
        <f>O235*H235</f>
        <v>0</v>
      </c>
      <c r="Q235" s="208">
        <v>2.97E-3</v>
      </c>
      <c r="R235" s="208">
        <f>Q235*H235</f>
        <v>4.1579999999999999E-2</v>
      </c>
      <c r="S235" s="208">
        <v>0</v>
      </c>
      <c r="T235" s="209">
        <f>S235*H235</f>
        <v>0</v>
      </c>
      <c r="AR235" s="22" t="s">
        <v>390</v>
      </c>
      <c r="AT235" s="22" t="s">
        <v>147</v>
      </c>
      <c r="AU235" s="22" t="s">
        <v>82</v>
      </c>
      <c r="AY235" s="22" t="s">
        <v>143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22" t="s">
        <v>80</v>
      </c>
      <c r="BK235" s="210">
        <f>ROUND(I235*H235,2)</f>
        <v>0</v>
      </c>
      <c r="BL235" s="22" t="s">
        <v>390</v>
      </c>
      <c r="BM235" s="22" t="s">
        <v>507</v>
      </c>
    </row>
    <row r="236" spans="2:65" s="1" customFormat="1" ht="27">
      <c r="B236" s="39"/>
      <c r="C236" s="61"/>
      <c r="D236" s="211" t="s">
        <v>154</v>
      </c>
      <c r="E236" s="61"/>
      <c r="F236" s="212" t="s">
        <v>199</v>
      </c>
      <c r="G236" s="61"/>
      <c r="H236" s="61"/>
      <c r="I236" s="170"/>
      <c r="J236" s="61"/>
      <c r="K236" s="61"/>
      <c r="L236" s="59"/>
      <c r="M236" s="213"/>
      <c r="N236" s="40"/>
      <c r="O236" s="40"/>
      <c r="P236" s="40"/>
      <c r="Q236" s="40"/>
      <c r="R236" s="40"/>
      <c r="S236" s="40"/>
      <c r="T236" s="76"/>
      <c r="AT236" s="22" t="s">
        <v>154</v>
      </c>
      <c r="AU236" s="22" t="s">
        <v>82</v>
      </c>
    </row>
    <row r="237" spans="2:65" s="1" customFormat="1" ht="25.5" customHeight="1">
      <c r="B237" s="39"/>
      <c r="C237" s="199" t="s">
        <v>508</v>
      </c>
      <c r="D237" s="199" t="s">
        <v>147</v>
      </c>
      <c r="E237" s="200" t="s">
        <v>509</v>
      </c>
      <c r="F237" s="201" t="s">
        <v>510</v>
      </c>
      <c r="G237" s="202" t="s">
        <v>184</v>
      </c>
      <c r="H237" s="203">
        <v>14</v>
      </c>
      <c r="I237" s="204"/>
      <c r="J237" s="205">
        <f>ROUND(I237*H237,2)</f>
        <v>0</v>
      </c>
      <c r="K237" s="201" t="s">
        <v>151</v>
      </c>
      <c r="L237" s="59"/>
      <c r="M237" s="206" t="s">
        <v>21</v>
      </c>
      <c r="N237" s="207" t="s">
        <v>43</v>
      </c>
      <c r="O237" s="40"/>
      <c r="P237" s="208">
        <f>O237*H237</f>
        <v>0</v>
      </c>
      <c r="Q237" s="208">
        <v>1.16E-3</v>
      </c>
      <c r="R237" s="208">
        <f>Q237*H237</f>
        <v>1.6240000000000001E-2</v>
      </c>
      <c r="S237" s="208">
        <v>0</v>
      </c>
      <c r="T237" s="209">
        <f>S237*H237</f>
        <v>0</v>
      </c>
      <c r="AR237" s="22" t="s">
        <v>390</v>
      </c>
      <c r="AT237" s="22" t="s">
        <v>147</v>
      </c>
      <c r="AU237" s="22" t="s">
        <v>82</v>
      </c>
      <c r="AY237" s="22" t="s">
        <v>143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22" t="s">
        <v>80</v>
      </c>
      <c r="BK237" s="210">
        <f>ROUND(I237*H237,2)</f>
        <v>0</v>
      </c>
      <c r="BL237" s="22" t="s">
        <v>390</v>
      </c>
      <c r="BM237" s="22" t="s">
        <v>511</v>
      </c>
    </row>
    <row r="238" spans="2:65" s="1" customFormat="1" ht="27">
      <c r="B238" s="39"/>
      <c r="C238" s="61"/>
      <c r="D238" s="211" t="s">
        <v>154</v>
      </c>
      <c r="E238" s="61"/>
      <c r="F238" s="212" t="s">
        <v>199</v>
      </c>
      <c r="G238" s="61"/>
      <c r="H238" s="61"/>
      <c r="I238" s="170"/>
      <c r="J238" s="61"/>
      <c r="K238" s="61"/>
      <c r="L238" s="59"/>
      <c r="M238" s="213"/>
      <c r="N238" s="40"/>
      <c r="O238" s="40"/>
      <c r="P238" s="40"/>
      <c r="Q238" s="40"/>
      <c r="R238" s="40"/>
      <c r="S238" s="40"/>
      <c r="T238" s="76"/>
      <c r="AT238" s="22" t="s">
        <v>154</v>
      </c>
      <c r="AU238" s="22" t="s">
        <v>82</v>
      </c>
    </row>
    <row r="239" spans="2:65" s="1" customFormat="1" ht="25.5" customHeight="1">
      <c r="B239" s="39"/>
      <c r="C239" s="199" t="s">
        <v>512</v>
      </c>
      <c r="D239" s="199" t="s">
        <v>147</v>
      </c>
      <c r="E239" s="200" t="s">
        <v>513</v>
      </c>
      <c r="F239" s="201" t="s">
        <v>514</v>
      </c>
      <c r="G239" s="202" t="s">
        <v>184</v>
      </c>
      <c r="H239" s="203">
        <v>36</v>
      </c>
      <c r="I239" s="204"/>
      <c r="J239" s="205">
        <f>ROUND(I239*H239,2)</f>
        <v>0</v>
      </c>
      <c r="K239" s="201" t="s">
        <v>151</v>
      </c>
      <c r="L239" s="59"/>
      <c r="M239" s="206" t="s">
        <v>21</v>
      </c>
      <c r="N239" s="207" t="s">
        <v>43</v>
      </c>
      <c r="O239" s="40"/>
      <c r="P239" s="208">
        <f>O239*H239</f>
        <v>0</v>
      </c>
      <c r="Q239" s="208">
        <v>2.3500000000000001E-3</v>
      </c>
      <c r="R239" s="208">
        <f>Q239*H239</f>
        <v>8.4600000000000009E-2</v>
      </c>
      <c r="S239" s="208">
        <v>0</v>
      </c>
      <c r="T239" s="209">
        <f>S239*H239</f>
        <v>0</v>
      </c>
      <c r="AR239" s="22" t="s">
        <v>390</v>
      </c>
      <c r="AT239" s="22" t="s">
        <v>147</v>
      </c>
      <c r="AU239" s="22" t="s">
        <v>82</v>
      </c>
      <c r="AY239" s="22" t="s">
        <v>143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22" t="s">
        <v>80</v>
      </c>
      <c r="BK239" s="210">
        <f>ROUND(I239*H239,2)</f>
        <v>0</v>
      </c>
      <c r="BL239" s="22" t="s">
        <v>390</v>
      </c>
      <c r="BM239" s="22" t="s">
        <v>515</v>
      </c>
    </row>
    <row r="240" spans="2:65" s="1" customFormat="1" ht="27">
      <c r="B240" s="39"/>
      <c r="C240" s="61"/>
      <c r="D240" s="211" t="s">
        <v>154</v>
      </c>
      <c r="E240" s="61"/>
      <c r="F240" s="212" t="s">
        <v>199</v>
      </c>
      <c r="G240" s="61"/>
      <c r="H240" s="61"/>
      <c r="I240" s="170"/>
      <c r="J240" s="61"/>
      <c r="K240" s="61"/>
      <c r="L240" s="59"/>
      <c r="M240" s="213"/>
      <c r="N240" s="40"/>
      <c r="O240" s="40"/>
      <c r="P240" s="40"/>
      <c r="Q240" s="40"/>
      <c r="R240" s="40"/>
      <c r="S240" s="40"/>
      <c r="T240" s="76"/>
      <c r="AT240" s="22" t="s">
        <v>154</v>
      </c>
      <c r="AU240" s="22" t="s">
        <v>82</v>
      </c>
    </row>
    <row r="241" spans="2:65" s="1" customFormat="1" ht="25.5" customHeight="1">
      <c r="B241" s="39"/>
      <c r="C241" s="199" t="s">
        <v>516</v>
      </c>
      <c r="D241" s="199" t="s">
        <v>147</v>
      </c>
      <c r="E241" s="200" t="s">
        <v>517</v>
      </c>
      <c r="F241" s="201" t="s">
        <v>518</v>
      </c>
      <c r="G241" s="202" t="s">
        <v>184</v>
      </c>
      <c r="H241" s="203">
        <v>42</v>
      </c>
      <c r="I241" s="204"/>
      <c r="J241" s="205">
        <f>ROUND(I241*H241,2)</f>
        <v>0</v>
      </c>
      <c r="K241" s="201" t="s">
        <v>151</v>
      </c>
      <c r="L241" s="59"/>
      <c r="M241" s="206" t="s">
        <v>21</v>
      </c>
      <c r="N241" s="207" t="s">
        <v>43</v>
      </c>
      <c r="O241" s="40"/>
      <c r="P241" s="208">
        <f>O241*H241</f>
        <v>0</v>
      </c>
      <c r="Q241" s="208">
        <v>1.2199999999999999E-3</v>
      </c>
      <c r="R241" s="208">
        <f>Q241*H241</f>
        <v>5.1240000000000001E-2</v>
      </c>
      <c r="S241" s="208">
        <v>0</v>
      </c>
      <c r="T241" s="209">
        <f>S241*H241</f>
        <v>0</v>
      </c>
      <c r="AR241" s="22" t="s">
        <v>390</v>
      </c>
      <c r="AT241" s="22" t="s">
        <v>147</v>
      </c>
      <c r="AU241" s="22" t="s">
        <v>82</v>
      </c>
      <c r="AY241" s="22" t="s">
        <v>143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22" t="s">
        <v>80</v>
      </c>
      <c r="BK241" s="210">
        <f>ROUND(I241*H241,2)</f>
        <v>0</v>
      </c>
      <c r="BL241" s="22" t="s">
        <v>390</v>
      </c>
      <c r="BM241" s="22" t="s">
        <v>519</v>
      </c>
    </row>
    <row r="242" spans="2:65" s="1" customFormat="1" ht="27">
      <c r="B242" s="39"/>
      <c r="C242" s="61"/>
      <c r="D242" s="211" t="s">
        <v>154</v>
      </c>
      <c r="E242" s="61"/>
      <c r="F242" s="212" t="s">
        <v>199</v>
      </c>
      <c r="G242" s="61"/>
      <c r="H242" s="61"/>
      <c r="I242" s="170"/>
      <c r="J242" s="61"/>
      <c r="K242" s="61"/>
      <c r="L242" s="59"/>
      <c r="M242" s="213"/>
      <c r="N242" s="40"/>
      <c r="O242" s="40"/>
      <c r="P242" s="40"/>
      <c r="Q242" s="40"/>
      <c r="R242" s="40"/>
      <c r="S242" s="40"/>
      <c r="T242" s="76"/>
      <c r="AT242" s="22" t="s">
        <v>154</v>
      </c>
      <c r="AU242" s="22" t="s">
        <v>82</v>
      </c>
    </row>
    <row r="243" spans="2:65" s="1" customFormat="1" ht="25.5" customHeight="1">
      <c r="B243" s="39"/>
      <c r="C243" s="199" t="s">
        <v>520</v>
      </c>
      <c r="D243" s="199" t="s">
        <v>147</v>
      </c>
      <c r="E243" s="200" t="s">
        <v>521</v>
      </c>
      <c r="F243" s="201" t="s">
        <v>522</v>
      </c>
      <c r="G243" s="202" t="s">
        <v>184</v>
      </c>
      <c r="H243" s="203">
        <v>37</v>
      </c>
      <c r="I243" s="204"/>
      <c r="J243" s="205">
        <f>ROUND(I243*H243,2)</f>
        <v>0</v>
      </c>
      <c r="K243" s="201" t="s">
        <v>151</v>
      </c>
      <c r="L243" s="59"/>
      <c r="M243" s="206" t="s">
        <v>21</v>
      </c>
      <c r="N243" s="207" t="s">
        <v>43</v>
      </c>
      <c r="O243" s="40"/>
      <c r="P243" s="208">
        <f>O243*H243</f>
        <v>0</v>
      </c>
      <c r="Q243" s="208">
        <v>1.33E-3</v>
      </c>
      <c r="R243" s="208">
        <f>Q243*H243</f>
        <v>4.9210000000000004E-2</v>
      </c>
      <c r="S243" s="208">
        <v>0</v>
      </c>
      <c r="T243" s="209">
        <f>S243*H243</f>
        <v>0</v>
      </c>
      <c r="AR243" s="22" t="s">
        <v>390</v>
      </c>
      <c r="AT243" s="22" t="s">
        <v>147</v>
      </c>
      <c r="AU243" s="22" t="s">
        <v>82</v>
      </c>
      <c r="AY243" s="22" t="s">
        <v>143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22" t="s">
        <v>80</v>
      </c>
      <c r="BK243" s="210">
        <f>ROUND(I243*H243,2)</f>
        <v>0</v>
      </c>
      <c r="BL243" s="22" t="s">
        <v>390</v>
      </c>
      <c r="BM243" s="22" t="s">
        <v>523</v>
      </c>
    </row>
    <row r="244" spans="2:65" s="1" customFormat="1" ht="27">
      <c r="B244" s="39"/>
      <c r="C244" s="61"/>
      <c r="D244" s="211" t="s">
        <v>154</v>
      </c>
      <c r="E244" s="61"/>
      <c r="F244" s="212" t="s">
        <v>199</v>
      </c>
      <c r="G244" s="61"/>
      <c r="H244" s="61"/>
      <c r="I244" s="170"/>
      <c r="J244" s="61"/>
      <c r="K244" s="61"/>
      <c r="L244" s="59"/>
      <c r="M244" s="213"/>
      <c r="N244" s="40"/>
      <c r="O244" s="40"/>
      <c r="P244" s="40"/>
      <c r="Q244" s="40"/>
      <c r="R244" s="40"/>
      <c r="S244" s="40"/>
      <c r="T244" s="76"/>
      <c r="AT244" s="22" t="s">
        <v>154</v>
      </c>
      <c r="AU244" s="22" t="s">
        <v>82</v>
      </c>
    </row>
    <row r="245" spans="2:65" s="1" customFormat="1" ht="25.5" customHeight="1">
      <c r="B245" s="39"/>
      <c r="C245" s="199" t="s">
        <v>524</v>
      </c>
      <c r="D245" s="199" t="s">
        <v>147</v>
      </c>
      <c r="E245" s="200" t="s">
        <v>525</v>
      </c>
      <c r="F245" s="201" t="s">
        <v>526</v>
      </c>
      <c r="G245" s="202" t="s">
        <v>184</v>
      </c>
      <c r="H245" s="203">
        <v>50</v>
      </c>
      <c r="I245" s="204"/>
      <c r="J245" s="205">
        <f>ROUND(I245*H245,2)</f>
        <v>0</v>
      </c>
      <c r="K245" s="201" t="s">
        <v>151</v>
      </c>
      <c r="L245" s="59"/>
      <c r="M245" s="206" t="s">
        <v>21</v>
      </c>
      <c r="N245" s="207" t="s">
        <v>43</v>
      </c>
      <c r="O245" s="40"/>
      <c r="P245" s="208">
        <f>O245*H245</f>
        <v>0</v>
      </c>
      <c r="Q245" s="208">
        <v>1.5100000000000001E-3</v>
      </c>
      <c r="R245" s="208">
        <f>Q245*H245</f>
        <v>7.5499999999999998E-2</v>
      </c>
      <c r="S245" s="208">
        <v>0</v>
      </c>
      <c r="T245" s="209">
        <f>S245*H245</f>
        <v>0</v>
      </c>
      <c r="AR245" s="22" t="s">
        <v>390</v>
      </c>
      <c r="AT245" s="22" t="s">
        <v>147</v>
      </c>
      <c r="AU245" s="22" t="s">
        <v>82</v>
      </c>
      <c r="AY245" s="22" t="s">
        <v>143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22" t="s">
        <v>80</v>
      </c>
      <c r="BK245" s="210">
        <f>ROUND(I245*H245,2)</f>
        <v>0</v>
      </c>
      <c r="BL245" s="22" t="s">
        <v>390</v>
      </c>
      <c r="BM245" s="22" t="s">
        <v>527</v>
      </c>
    </row>
    <row r="246" spans="2:65" s="1" customFormat="1" ht="162">
      <c r="B246" s="39"/>
      <c r="C246" s="61"/>
      <c r="D246" s="211" t="s">
        <v>154</v>
      </c>
      <c r="E246" s="61"/>
      <c r="F246" s="212" t="s">
        <v>528</v>
      </c>
      <c r="G246" s="61"/>
      <c r="H246" s="61"/>
      <c r="I246" s="170"/>
      <c r="J246" s="61"/>
      <c r="K246" s="61"/>
      <c r="L246" s="59"/>
      <c r="M246" s="213"/>
      <c r="N246" s="40"/>
      <c r="O246" s="40"/>
      <c r="P246" s="40"/>
      <c r="Q246" s="40"/>
      <c r="R246" s="40"/>
      <c r="S246" s="40"/>
      <c r="T246" s="76"/>
      <c r="AT246" s="22" t="s">
        <v>154</v>
      </c>
      <c r="AU246" s="22" t="s">
        <v>82</v>
      </c>
    </row>
    <row r="247" spans="2:65" s="1" customFormat="1" ht="25.5" customHeight="1">
      <c r="B247" s="39"/>
      <c r="C247" s="199" t="s">
        <v>529</v>
      </c>
      <c r="D247" s="199" t="s">
        <v>147</v>
      </c>
      <c r="E247" s="200" t="s">
        <v>530</v>
      </c>
      <c r="F247" s="201" t="s">
        <v>531</v>
      </c>
      <c r="G247" s="202" t="s">
        <v>184</v>
      </c>
      <c r="H247" s="203">
        <v>6</v>
      </c>
      <c r="I247" s="204"/>
      <c r="J247" s="205">
        <f>ROUND(I247*H247,2)</f>
        <v>0</v>
      </c>
      <c r="K247" s="201" t="s">
        <v>151</v>
      </c>
      <c r="L247" s="59"/>
      <c r="M247" s="206" t="s">
        <v>21</v>
      </c>
      <c r="N247" s="207" t="s">
        <v>43</v>
      </c>
      <c r="O247" s="40"/>
      <c r="P247" s="208">
        <f>O247*H247</f>
        <v>0</v>
      </c>
      <c r="Q247" s="208">
        <v>1.9499999999999999E-3</v>
      </c>
      <c r="R247" s="208">
        <f>Q247*H247</f>
        <v>1.1699999999999999E-2</v>
      </c>
      <c r="S247" s="208">
        <v>0</v>
      </c>
      <c r="T247" s="209">
        <f>S247*H247</f>
        <v>0</v>
      </c>
      <c r="AR247" s="22" t="s">
        <v>390</v>
      </c>
      <c r="AT247" s="22" t="s">
        <v>147</v>
      </c>
      <c r="AU247" s="22" t="s">
        <v>82</v>
      </c>
      <c r="AY247" s="22" t="s">
        <v>143</v>
      </c>
      <c r="BE247" s="210">
        <f>IF(N247="základní",J247,0)</f>
        <v>0</v>
      </c>
      <c r="BF247" s="210">
        <f>IF(N247="snížená",J247,0)</f>
        <v>0</v>
      </c>
      <c r="BG247" s="210">
        <f>IF(N247="zákl. přenesená",J247,0)</f>
        <v>0</v>
      </c>
      <c r="BH247" s="210">
        <f>IF(N247="sníž. přenesená",J247,0)</f>
        <v>0</v>
      </c>
      <c r="BI247" s="210">
        <f>IF(N247="nulová",J247,0)</f>
        <v>0</v>
      </c>
      <c r="BJ247" s="22" t="s">
        <v>80</v>
      </c>
      <c r="BK247" s="210">
        <f>ROUND(I247*H247,2)</f>
        <v>0</v>
      </c>
      <c r="BL247" s="22" t="s">
        <v>390</v>
      </c>
      <c r="BM247" s="22" t="s">
        <v>532</v>
      </c>
    </row>
    <row r="248" spans="2:65" s="1" customFormat="1" ht="27">
      <c r="B248" s="39"/>
      <c r="C248" s="61"/>
      <c r="D248" s="211" t="s">
        <v>154</v>
      </c>
      <c r="E248" s="61"/>
      <c r="F248" s="212" t="s">
        <v>199</v>
      </c>
      <c r="G248" s="61"/>
      <c r="H248" s="61"/>
      <c r="I248" s="170"/>
      <c r="J248" s="61"/>
      <c r="K248" s="61"/>
      <c r="L248" s="59"/>
      <c r="M248" s="213"/>
      <c r="N248" s="40"/>
      <c r="O248" s="40"/>
      <c r="P248" s="40"/>
      <c r="Q248" s="40"/>
      <c r="R248" s="40"/>
      <c r="S248" s="40"/>
      <c r="T248" s="76"/>
      <c r="AT248" s="22" t="s">
        <v>154</v>
      </c>
      <c r="AU248" s="22" t="s">
        <v>82</v>
      </c>
    </row>
    <row r="249" spans="2:65" s="1" customFormat="1" ht="25.5" customHeight="1">
      <c r="B249" s="39"/>
      <c r="C249" s="199" t="s">
        <v>533</v>
      </c>
      <c r="D249" s="199" t="s">
        <v>147</v>
      </c>
      <c r="E249" s="200" t="s">
        <v>534</v>
      </c>
      <c r="F249" s="201" t="s">
        <v>535</v>
      </c>
      <c r="G249" s="202" t="s">
        <v>172</v>
      </c>
      <c r="H249" s="203">
        <v>7.5</v>
      </c>
      <c r="I249" s="204"/>
      <c r="J249" s="205">
        <f>ROUND(I249*H249,2)</f>
        <v>0</v>
      </c>
      <c r="K249" s="201" t="s">
        <v>151</v>
      </c>
      <c r="L249" s="59"/>
      <c r="M249" s="206" t="s">
        <v>21</v>
      </c>
      <c r="N249" s="207" t="s">
        <v>43</v>
      </c>
      <c r="O249" s="40"/>
      <c r="P249" s="208">
        <f>O249*H249</f>
        <v>0</v>
      </c>
      <c r="Q249" s="208">
        <v>5.8399999999999997E-3</v>
      </c>
      <c r="R249" s="208">
        <f>Q249*H249</f>
        <v>4.3799999999999999E-2</v>
      </c>
      <c r="S249" s="208">
        <v>0</v>
      </c>
      <c r="T249" s="209">
        <f>S249*H249</f>
        <v>0</v>
      </c>
      <c r="AR249" s="22" t="s">
        <v>390</v>
      </c>
      <c r="AT249" s="22" t="s">
        <v>147</v>
      </c>
      <c r="AU249" s="22" t="s">
        <v>82</v>
      </c>
      <c r="AY249" s="22" t="s">
        <v>143</v>
      </c>
      <c r="BE249" s="210">
        <f>IF(N249="základní",J249,0)</f>
        <v>0</v>
      </c>
      <c r="BF249" s="210">
        <f>IF(N249="snížená",J249,0)</f>
        <v>0</v>
      </c>
      <c r="BG249" s="210">
        <f>IF(N249="zákl. přenesená",J249,0)</f>
        <v>0</v>
      </c>
      <c r="BH249" s="210">
        <f>IF(N249="sníž. přenesená",J249,0)</f>
        <v>0</v>
      </c>
      <c r="BI249" s="210">
        <f>IF(N249="nulová",J249,0)</f>
        <v>0</v>
      </c>
      <c r="BJ249" s="22" t="s">
        <v>80</v>
      </c>
      <c r="BK249" s="210">
        <f>ROUND(I249*H249,2)</f>
        <v>0</v>
      </c>
      <c r="BL249" s="22" t="s">
        <v>390</v>
      </c>
      <c r="BM249" s="22" t="s">
        <v>536</v>
      </c>
    </row>
    <row r="250" spans="2:65" s="1" customFormat="1" ht="27">
      <c r="B250" s="39"/>
      <c r="C250" s="61"/>
      <c r="D250" s="211" t="s">
        <v>154</v>
      </c>
      <c r="E250" s="61"/>
      <c r="F250" s="212" t="s">
        <v>199</v>
      </c>
      <c r="G250" s="61"/>
      <c r="H250" s="61"/>
      <c r="I250" s="170"/>
      <c r="J250" s="61"/>
      <c r="K250" s="61"/>
      <c r="L250" s="59"/>
      <c r="M250" s="213"/>
      <c r="N250" s="40"/>
      <c r="O250" s="40"/>
      <c r="P250" s="40"/>
      <c r="Q250" s="40"/>
      <c r="R250" s="40"/>
      <c r="S250" s="40"/>
      <c r="T250" s="76"/>
      <c r="AT250" s="22" t="s">
        <v>154</v>
      </c>
      <c r="AU250" s="22" t="s">
        <v>82</v>
      </c>
    </row>
    <row r="251" spans="2:65" s="1" customFormat="1" ht="25.5" customHeight="1">
      <c r="B251" s="39"/>
      <c r="C251" s="199" t="s">
        <v>537</v>
      </c>
      <c r="D251" s="199" t="s">
        <v>147</v>
      </c>
      <c r="E251" s="200" t="s">
        <v>538</v>
      </c>
      <c r="F251" s="201" t="s">
        <v>539</v>
      </c>
      <c r="G251" s="202" t="s">
        <v>243</v>
      </c>
      <c r="H251" s="203">
        <v>20</v>
      </c>
      <c r="I251" s="204"/>
      <c r="J251" s="205">
        <f>ROUND(I251*H251,2)</f>
        <v>0</v>
      </c>
      <c r="K251" s="201" t="s">
        <v>151</v>
      </c>
      <c r="L251" s="59"/>
      <c r="M251" s="206" t="s">
        <v>21</v>
      </c>
      <c r="N251" s="207" t="s">
        <v>43</v>
      </c>
      <c r="O251" s="40"/>
      <c r="P251" s="208">
        <f>O251*H251</f>
        <v>0</v>
      </c>
      <c r="Q251" s="208">
        <v>1.89E-3</v>
      </c>
      <c r="R251" s="208">
        <f>Q251*H251</f>
        <v>3.78E-2</v>
      </c>
      <c r="S251" s="208">
        <v>0</v>
      </c>
      <c r="T251" s="209">
        <f>S251*H251</f>
        <v>0</v>
      </c>
      <c r="AR251" s="22" t="s">
        <v>390</v>
      </c>
      <c r="AT251" s="22" t="s">
        <v>147</v>
      </c>
      <c r="AU251" s="22" t="s">
        <v>82</v>
      </c>
      <c r="AY251" s="22" t="s">
        <v>143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22" t="s">
        <v>80</v>
      </c>
      <c r="BK251" s="210">
        <f>ROUND(I251*H251,2)</f>
        <v>0</v>
      </c>
      <c r="BL251" s="22" t="s">
        <v>390</v>
      </c>
      <c r="BM251" s="22" t="s">
        <v>540</v>
      </c>
    </row>
    <row r="252" spans="2:65" s="1" customFormat="1" ht="27">
      <c r="B252" s="39"/>
      <c r="C252" s="61"/>
      <c r="D252" s="211" t="s">
        <v>154</v>
      </c>
      <c r="E252" s="61"/>
      <c r="F252" s="212" t="s">
        <v>199</v>
      </c>
      <c r="G252" s="61"/>
      <c r="H252" s="61"/>
      <c r="I252" s="170"/>
      <c r="J252" s="61"/>
      <c r="K252" s="61"/>
      <c r="L252" s="59"/>
      <c r="M252" s="213"/>
      <c r="N252" s="40"/>
      <c r="O252" s="40"/>
      <c r="P252" s="40"/>
      <c r="Q252" s="40"/>
      <c r="R252" s="40"/>
      <c r="S252" s="40"/>
      <c r="T252" s="76"/>
      <c r="AT252" s="22" t="s">
        <v>154</v>
      </c>
      <c r="AU252" s="22" t="s">
        <v>82</v>
      </c>
    </row>
    <row r="253" spans="2:65" s="1" customFormat="1" ht="38.25" customHeight="1">
      <c r="B253" s="39"/>
      <c r="C253" s="199" t="s">
        <v>541</v>
      </c>
      <c r="D253" s="199" t="s">
        <v>147</v>
      </c>
      <c r="E253" s="200" t="s">
        <v>542</v>
      </c>
      <c r="F253" s="201" t="s">
        <v>543</v>
      </c>
      <c r="G253" s="202" t="s">
        <v>243</v>
      </c>
      <c r="H253" s="203">
        <v>15</v>
      </c>
      <c r="I253" s="204"/>
      <c r="J253" s="205">
        <f>ROUND(I253*H253,2)</f>
        <v>0</v>
      </c>
      <c r="K253" s="201" t="s">
        <v>151</v>
      </c>
      <c r="L253" s="59"/>
      <c r="M253" s="206" t="s">
        <v>21</v>
      </c>
      <c r="N253" s="207" t="s">
        <v>43</v>
      </c>
      <c r="O253" s="40"/>
      <c r="P253" s="208">
        <f>O253*H253</f>
        <v>0</v>
      </c>
      <c r="Q253" s="208">
        <v>1.7099999999999999E-3</v>
      </c>
      <c r="R253" s="208">
        <f>Q253*H253</f>
        <v>2.5649999999999999E-2</v>
      </c>
      <c r="S253" s="208">
        <v>0</v>
      </c>
      <c r="T253" s="209">
        <f>S253*H253</f>
        <v>0</v>
      </c>
      <c r="AR253" s="22" t="s">
        <v>390</v>
      </c>
      <c r="AT253" s="22" t="s">
        <v>147</v>
      </c>
      <c r="AU253" s="22" t="s">
        <v>82</v>
      </c>
      <c r="AY253" s="22" t="s">
        <v>143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22" t="s">
        <v>80</v>
      </c>
      <c r="BK253" s="210">
        <f>ROUND(I253*H253,2)</f>
        <v>0</v>
      </c>
      <c r="BL253" s="22" t="s">
        <v>390</v>
      </c>
      <c r="BM253" s="22" t="s">
        <v>544</v>
      </c>
    </row>
    <row r="254" spans="2:65" s="1" customFormat="1" ht="27">
      <c r="B254" s="39"/>
      <c r="C254" s="61"/>
      <c r="D254" s="211" t="s">
        <v>154</v>
      </c>
      <c r="E254" s="61"/>
      <c r="F254" s="212" t="s">
        <v>199</v>
      </c>
      <c r="G254" s="61"/>
      <c r="H254" s="61"/>
      <c r="I254" s="170"/>
      <c r="J254" s="61"/>
      <c r="K254" s="61"/>
      <c r="L254" s="59"/>
      <c r="M254" s="213"/>
      <c r="N254" s="40"/>
      <c r="O254" s="40"/>
      <c r="P254" s="40"/>
      <c r="Q254" s="40"/>
      <c r="R254" s="40"/>
      <c r="S254" s="40"/>
      <c r="T254" s="76"/>
      <c r="AT254" s="22" t="s">
        <v>154</v>
      </c>
      <c r="AU254" s="22" t="s">
        <v>82</v>
      </c>
    </row>
    <row r="255" spans="2:65" s="1" customFormat="1" ht="25.5" customHeight="1">
      <c r="B255" s="39"/>
      <c r="C255" s="199" t="s">
        <v>545</v>
      </c>
      <c r="D255" s="199" t="s">
        <v>147</v>
      </c>
      <c r="E255" s="200" t="s">
        <v>546</v>
      </c>
      <c r="F255" s="201" t="s">
        <v>547</v>
      </c>
      <c r="G255" s="202" t="s">
        <v>184</v>
      </c>
      <c r="H255" s="203">
        <v>42</v>
      </c>
      <c r="I255" s="204"/>
      <c r="J255" s="205">
        <f>ROUND(I255*H255,2)</f>
        <v>0</v>
      </c>
      <c r="K255" s="201" t="s">
        <v>151</v>
      </c>
      <c r="L255" s="59"/>
      <c r="M255" s="206" t="s">
        <v>21</v>
      </c>
      <c r="N255" s="207" t="s">
        <v>43</v>
      </c>
      <c r="O255" s="40"/>
      <c r="P255" s="208">
        <f>O255*H255</f>
        <v>0</v>
      </c>
      <c r="Q255" s="208">
        <v>2.8600000000000001E-3</v>
      </c>
      <c r="R255" s="208">
        <f>Q255*H255</f>
        <v>0.12012</v>
      </c>
      <c r="S255" s="208">
        <v>0</v>
      </c>
      <c r="T255" s="209">
        <f>S255*H255</f>
        <v>0</v>
      </c>
      <c r="AR255" s="22" t="s">
        <v>390</v>
      </c>
      <c r="AT255" s="22" t="s">
        <v>147</v>
      </c>
      <c r="AU255" s="22" t="s">
        <v>82</v>
      </c>
      <c r="AY255" s="22" t="s">
        <v>143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22" t="s">
        <v>80</v>
      </c>
      <c r="BK255" s="210">
        <f>ROUND(I255*H255,2)</f>
        <v>0</v>
      </c>
      <c r="BL255" s="22" t="s">
        <v>390</v>
      </c>
      <c r="BM255" s="22" t="s">
        <v>548</v>
      </c>
    </row>
    <row r="256" spans="2:65" s="1" customFormat="1" ht="27">
      <c r="B256" s="39"/>
      <c r="C256" s="61"/>
      <c r="D256" s="211" t="s">
        <v>154</v>
      </c>
      <c r="E256" s="61"/>
      <c r="F256" s="212" t="s">
        <v>199</v>
      </c>
      <c r="G256" s="61"/>
      <c r="H256" s="61"/>
      <c r="I256" s="170"/>
      <c r="J256" s="61"/>
      <c r="K256" s="61"/>
      <c r="L256" s="59"/>
      <c r="M256" s="213"/>
      <c r="N256" s="40"/>
      <c r="O256" s="40"/>
      <c r="P256" s="40"/>
      <c r="Q256" s="40"/>
      <c r="R256" s="40"/>
      <c r="S256" s="40"/>
      <c r="T256" s="76"/>
      <c r="AT256" s="22" t="s">
        <v>154</v>
      </c>
      <c r="AU256" s="22" t="s">
        <v>82</v>
      </c>
    </row>
    <row r="257" spans="2:65" s="1" customFormat="1" ht="25.5" customHeight="1">
      <c r="B257" s="39"/>
      <c r="C257" s="199" t="s">
        <v>549</v>
      </c>
      <c r="D257" s="199" t="s">
        <v>147</v>
      </c>
      <c r="E257" s="200" t="s">
        <v>550</v>
      </c>
      <c r="F257" s="201" t="s">
        <v>551</v>
      </c>
      <c r="G257" s="202" t="s">
        <v>184</v>
      </c>
      <c r="H257" s="203">
        <v>39</v>
      </c>
      <c r="I257" s="204"/>
      <c r="J257" s="205">
        <f>ROUND(I257*H257,2)</f>
        <v>0</v>
      </c>
      <c r="K257" s="201" t="s">
        <v>151</v>
      </c>
      <c r="L257" s="59"/>
      <c r="M257" s="206" t="s">
        <v>21</v>
      </c>
      <c r="N257" s="207" t="s">
        <v>43</v>
      </c>
      <c r="O257" s="40"/>
      <c r="P257" s="208">
        <f>O257*H257</f>
        <v>0</v>
      </c>
      <c r="Q257" s="208">
        <v>2.3600000000000001E-3</v>
      </c>
      <c r="R257" s="208">
        <f>Q257*H257</f>
        <v>9.2040000000000011E-2</v>
      </c>
      <c r="S257" s="208">
        <v>0</v>
      </c>
      <c r="T257" s="209">
        <f>S257*H257</f>
        <v>0</v>
      </c>
      <c r="AR257" s="22" t="s">
        <v>390</v>
      </c>
      <c r="AT257" s="22" t="s">
        <v>147</v>
      </c>
      <c r="AU257" s="22" t="s">
        <v>82</v>
      </c>
      <c r="AY257" s="22" t="s">
        <v>143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22" t="s">
        <v>80</v>
      </c>
      <c r="BK257" s="210">
        <f>ROUND(I257*H257,2)</f>
        <v>0</v>
      </c>
      <c r="BL257" s="22" t="s">
        <v>390</v>
      </c>
      <c r="BM257" s="22" t="s">
        <v>552</v>
      </c>
    </row>
    <row r="258" spans="2:65" s="1" customFormat="1" ht="27">
      <c r="B258" s="39"/>
      <c r="C258" s="61"/>
      <c r="D258" s="211" t="s">
        <v>154</v>
      </c>
      <c r="E258" s="61"/>
      <c r="F258" s="212" t="s">
        <v>199</v>
      </c>
      <c r="G258" s="61"/>
      <c r="H258" s="61"/>
      <c r="I258" s="170"/>
      <c r="J258" s="61"/>
      <c r="K258" s="61"/>
      <c r="L258" s="59"/>
      <c r="M258" s="213"/>
      <c r="N258" s="40"/>
      <c r="O258" s="40"/>
      <c r="P258" s="40"/>
      <c r="Q258" s="40"/>
      <c r="R258" s="40"/>
      <c r="S258" s="40"/>
      <c r="T258" s="76"/>
      <c r="AT258" s="22" t="s">
        <v>154</v>
      </c>
      <c r="AU258" s="22" t="s">
        <v>82</v>
      </c>
    </row>
    <row r="259" spans="2:65" s="1" customFormat="1" ht="38.25" customHeight="1">
      <c r="B259" s="39"/>
      <c r="C259" s="199" t="s">
        <v>553</v>
      </c>
      <c r="D259" s="199" t="s">
        <v>147</v>
      </c>
      <c r="E259" s="200" t="s">
        <v>554</v>
      </c>
      <c r="F259" s="201" t="s">
        <v>555</v>
      </c>
      <c r="G259" s="202" t="s">
        <v>159</v>
      </c>
      <c r="H259" s="203">
        <v>0.69399999999999995</v>
      </c>
      <c r="I259" s="204"/>
      <c r="J259" s="205">
        <f>ROUND(I259*H259,2)</f>
        <v>0</v>
      </c>
      <c r="K259" s="201" t="s">
        <v>151</v>
      </c>
      <c r="L259" s="59"/>
      <c r="M259" s="206" t="s">
        <v>21</v>
      </c>
      <c r="N259" s="207" t="s">
        <v>43</v>
      </c>
      <c r="O259" s="40"/>
      <c r="P259" s="208">
        <f>O259*H259</f>
        <v>0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AR259" s="22" t="s">
        <v>390</v>
      </c>
      <c r="AT259" s="22" t="s">
        <v>147</v>
      </c>
      <c r="AU259" s="22" t="s">
        <v>82</v>
      </c>
      <c r="AY259" s="22" t="s">
        <v>143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22" t="s">
        <v>80</v>
      </c>
      <c r="BK259" s="210">
        <f>ROUND(I259*H259,2)</f>
        <v>0</v>
      </c>
      <c r="BL259" s="22" t="s">
        <v>390</v>
      </c>
      <c r="BM259" s="22" t="s">
        <v>556</v>
      </c>
    </row>
    <row r="260" spans="2:65" s="1" customFormat="1" ht="38.25" customHeight="1">
      <c r="B260" s="39"/>
      <c r="C260" s="199" t="s">
        <v>557</v>
      </c>
      <c r="D260" s="199" t="s">
        <v>147</v>
      </c>
      <c r="E260" s="200" t="s">
        <v>558</v>
      </c>
      <c r="F260" s="201" t="s">
        <v>559</v>
      </c>
      <c r="G260" s="202" t="s">
        <v>159</v>
      </c>
      <c r="H260" s="203">
        <v>0.69399999999999995</v>
      </c>
      <c r="I260" s="204"/>
      <c r="J260" s="205">
        <f>ROUND(I260*H260,2)</f>
        <v>0</v>
      </c>
      <c r="K260" s="201" t="s">
        <v>151</v>
      </c>
      <c r="L260" s="59"/>
      <c r="M260" s="206" t="s">
        <v>21</v>
      </c>
      <c r="N260" s="207" t="s">
        <v>43</v>
      </c>
      <c r="O260" s="40"/>
      <c r="P260" s="208">
        <f>O260*H260</f>
        <v>0</v>
      </c>
      <c r="Q260" s="208">
        <v>0</v>
      </c>
      <c r="R260" s="208">
        <f>Q260*H260</f>
        <v>0</v>
      </c>
      <c r="S260" s="208">
        <v>0</v>
      </c>
      <c r="T260" s="209">
        <f>S260*H260</f>
        <v>0</v>
      </c>
      <c r="AR260" s="22" t="s">
        <v>390</v>
      </c>
      <c r="AT260" s="22" t="s">
        <v>147</v>
      </c>
      <c r="AU260" s="22" t="s">
        <v>82</v>
      </c>
      <c r="AY260" s="22" t="s">
        <v>143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22" t="s">
        <v>80</v>
      </c>
      <c r="BK260" s="210">
        <f>ROUND(I260*H260,2)</f>
        <v>0</v>
      </c>
      <c r="BL260" s="22" t="s">
        <v>390</v>
      </c>
      <c r="BM260" s="22" t="s">
        <v>560</v>
      </c>
    </row>
    <row r="261" spans="2:65" s="11" customFormat="1" ht="29.85" customHeight="1">
      <c r="B261" s="183"/>
      <c r="C261" s="184"/>
      <c r="D261" s="185" t="s">
        <v>71</v>
      </c>
      <c r="E261" s="197" t="s">
        <v>561</v>
      </c>
      <c r="F261" s="197" t="s">
        <v>562</v>
      </c>
      <c r="G261" s="184"/>
      <c r="H261" s="184"/>
      <c r="I261" s="187"/>
      <c r="J261" s="198">
        <f>BK261</f>
        <v>0</v>
      </c>
      <c r="K261" s="184"/>
      <c r="L261" s="189"/>
      <c r="M261" s="190"/>
      <c r="N261" s="191"/>
      <c r="O261" s="191"/>
      <c r="P261" s="192">
        <f>SUM(P262:P265)</f>
        <v>0</v>
      </c>
      <c r="Q261" s="191"/>
      <c r="R261" s="192">
        <f>SUM(R262:R265)</f>
        <v>0</v>
      </c>
      <c r="S261" s="191"/>
      <c r="T261" s="193">
        <f>SUM(T262:T265)</f>
        <v>5.1939000000000002</v>
      </c>
      <c r="AR261" s="194" t="s">
        <v>82</v>
      </c>
      <c r="AT261" s="195" t="s">
        <v>71</v>
      </c>
      <c r="AU261" s="195" t="s">
        <v>80</v>
      </c>
      <c r="AY261" s="194" t="s">
        <v>143</v>
      </c>
      <c r="BK261" s="196">
        <f>SUM(BK262:BK265)</f>
        <v>0</v>
      </c>
    </row>
    <row r="262" spans="2:65" s="1" customFormat="1" ht="25.5" customHeight="1">
      <c r="B262" s="39"/>
      <c r="C262" s="199" t="s">
        <v>563</v>
      </c>
      <c r="D262" s="199" t="s">
        <v>147</v>
      </c>
      <c r="E262" s="200" t="s">
        <v>564</v>
      </c>
      <c r="F262" s="201" t="s">
        <v>565</v>
      </c>
      <c r="G262" s="202" t="s">
        <v>172</v>
      </c>
      <c r="H262" s="203">
        <v>290</v>
      </c>
      <c r="I262" s="204"/>
      <c r="J262" s="205">
        <f>ROUND(I262*H262,2)</f>
        <v>0</v>
      </c>
      <c r="K262" s="201" t="s">
        <v>151</v>
      </c>
      <c r="L262" s="59"/>
      <c r="M262" s="206" t="s">
        <v>21</v>
      </c>
      <c r="N262" s="207" t="s">
        <v>43</v>
      </c>
      <c r="O262" s="40"/>
      <c r="P262" s="208">
        <f>O262*H262</f>
        <v>0</v>
      </c>
      <c r="Q262" s="208">
        <v>0</v>
      </c>
      <c r="R262" s="208">
        <f>Q262*H262</f>
        <v>0</v>
      </c>
      <c r="S262" s="208">
        <v>1.7780000000000001E-2</v>
      </c>
      <c r="T262" s="209">
        <f>S262*H262</f>
        <v>5.1562000000000001</v>
      </c>
      <c r="AR262" s="22" t="s">
        <v>390</v>
      </c>
      <c r="AT262" s="22" t="s">
        <v>147</v>
      </c>
      <c r="AU262" s="22" t="s">
        <v>82</v>
      </c>
      <c r="AY262" s="22" t="s">
        <v>143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22" t="s">
        <v>80</v>
      </c>
      <c r="BK262" s="210">
        <f>ROUND(I262*H262,2)</f>
        <v>0</v>
      </c>
      <c r="BL262" s="22" t="s">
        <v>390</v>
      </c>
      <c r="BM262" s="22" t="s">
        <v>566</v>
      </c>
    </row>
    <row r="263" spans="2:65" s="1" customFormat="1" ht="81">
      <c r="B263" s="39"/>
      <c r="C263" s="61"/>
      <c r="D263" s="211" t="s">
        <v>154</v>
      </c>
      <c r="E263" s="61"/>
      <c r="F263" s="212" t="s">
        <v>567</v>
      </c>
      <c r="G263" s="61"/>
      <c r="H263" s="61"/>
      <c r="I263" s="170"/>
      <c r="J263" s="61"/>
      <c r="K263" s="61"/>
      <c r="L263" s="59"/>
      <c r="M263" s="213"/>
      <c r="N263" s="40"/>
      <c r="O263" s="40"/>
      <c r="P263" s="40"/>
      <c r="Q263" s="40"/>
      <c r="R263" s="40"/>
      <c r="S263" s="40"/>
      <c r="T263" s="76"/>
      <c r="AT263" s="22" t="s">
        <v>154</v>
      </c>
      <c r="AU263" s="22" t="s">
        <v>82</v>
      </c>
    </row>
    <row r="264" spans="2:65" s="1" customFormat="1" ht="16.5" customHeight="1">
      <c r="B264" s="39"/>
      <c r="C264" s="199" t="s">
        <v>568</v>
      </c>
      <c r="D264" s="199" t="s">
        <v>147</v>
      </c>
      <c r="E264" s="200" t="s">
        <v>569</v>
      </c>
      <c r="F264" s="201" t="s">
        <v>570</v>
      </c>
      <c r="G264" s="202" t="s">
        <v>172</v>
      </c>
      <c r="H264" s="203">
        <v>290</v>
      </c>
      <c r="I264" s="204"/>
      <c r="J264" s="205">
        <f>ROUND(I264*H264,2)</f>
        <v>0</v>
      </c>
      <c r="K264" s="201" t="s">
        <v>151</v>
      </c>
      <c r="L264" s="59"/>
      <c r="M264" s="206" t="s">
        <v>21</v>
      </c>
      <c r="N264" s="207" t="s">
        <v>43</v>
      </c>
      <c r="O264" s="40"/>
      <c r="P264" s="208">
        <f>O264*H264</f>
        <v>0</v>
      </c>
      <c r="Q264" s="208">
        <v>0</v>
      </c>
      <c r="R264" s="208">
        <f>Q264*H264</f>
        <v>0</v>
      </c>
      <c r="S264" s="208">
        <v>1.2999999999999999E-4</v>
      </c>
      <c r="T264" s="209">
        <f>S264*H264</f>
        <v>3.7699999999999997E-2</v>
      </c>
      <c r="AR264" s="22" t="s">
        <v>390</v>
      </c>
      <c r="AT264" s="22" t="s">
        <v>147</v>
      </c>
      <c r="AU264" s="22" t="s">
        <v>82</v>
      </c>
      <c r="AY264" s="22" t="s">
        <v>143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22" t="s">
        <v>80</v>
      </c>
      <c r="BK264" s="210">
        <f>ROUND(I264*H264,2)</f>
        <v>0</v>
      </c>
      <c r="BL264" s="22" t="s">
        <v>390</v>
      </c>
      <c r="BM264" s="22" t="s">
        <v>571</v>
      </c>
    </row>
    <row r="265" spans="2:65" s="1" customFormat="1" ht="40.5">
      <c r="B265" s="39"/>
      <c r="C265" s="61"/>
      <c r="D265" s="211" t="s">
        <v>154</v>
      </c>
      <c r="E265" s="61"/>
      <c r="F265" s="212" t="s">
        <v>572</v>
      </c>
      <c r="G265" s="61"/>
      <c r="H265" s="61"/>
      <c r="I265" s="170"/>
      <c r="J265" s="61"/>
      <c r="K265" s="61"/>
      <c r="L265" s="59"/>
      <c r="M265" s="213"/>
      <c r="N265" s="40"/>
      <c r="O265" s="40"/>
      <c r="P265" s="40"/>
      <c r="Q265" s="40"/>
      <c r="R265" s="40"/>
      <c r="S265" s="40"/>
      <c r="T265" s="76"/>
      <c r="AT265" s="22" t="s">
        <v>154</v>
      </c>
      <c r="AU265" s="22" t="s">
        <v>82</v>
      </c>
    </row>
    <row r="266" spans="2:65" s="11" customFormat="1" ht="29.85" customHeight="1">
      <c r="B266" s="183"/>
      <c r="C266" s="184"/>
      <c r="D266" s="185" t="s">
        <v>71</v>
      </c>
      <c r="E266" s="197" t="s">
        <v>573</v>
      </c>
      <c r="F266" s="197" t="s">
        <v>574</v>
      </c>
      <c r="G266" s="184"/>
      <c r="H266" s="184"/>
      <c r="I266" s="187"/>
      <c r="J266" s="198">
        <f>BK266</f>
        <v>0</v>
      </c>
      <c r="K266" s="184"/>
      <c r="L266" s="189"/>
      <c r="M266" s="190"/>
      <c r="N266" s="191"/>
      <c r="O266" s="191"/>
      <c r="P266" s="192">
        <f>SUM(P267:P330)</f>
        <v>0</v>
      </c>
      <c r="Q266" s="191"/>
      <c r="R266" s="192">
        <f>SUM(R267:R330)</f>
        <v>2.2589600000000001</v>
      </c>
      <c r="S266" s="191"/>
      <c r="T266" s="193">
        <f>SUM(T267:T330)</f>
        <v>1.6888000000000001</v>
      </c>
      <c r="AR266" s="194" t="s">
        <v>82</v>
      </c>
      <c r="AT266" s="195" t="s">
        <v>71</v>
      </c>
      <c r="AU266" s="195" t="s">
        <v>80</v>
      </c>
      <c r="AY266" s="194" t="s">
        <v>143</v>
      </c>
      <c r="BK266" s="196">
        <f>SUM(BK267:BK330)</f>
        <v>0</v>
      </c>
    </row>
    <row r="267" spans="2:65" s="1" customFormat="1" ht="25.5" customHeight="1">
      <c r="B267" s="39"/>
      <c r="C267" s="199" t="s">
        <v>575</v>
      </c>
      <c r="D267" s="199" t="s">
        <v>147</v>
      </c>
      <c r="E267" s="200" t="s">
        <v>576</v>
      </c>
      <c r="F267" s="201" t="s">
        <v>577</v>
      </c>
      <c r="G267" s="202" t="s">
        <v>243</v>
      </c>
      <c r="H267" s="203">
        <v>33</v>
      </c>
      <c r="I267" s="204"/>
      <c r="J267" s="205">
        <f>ROUND(I267*H267,2)</f>
        <v>0</v>
      </c>
      <c r="K267" s="201" t="s">
        <v>151</v>
      </c>
      <c r="L267" s="59"/>
      <c r="M267" s="206" t="s">
        <v>21</v>
      </c>
      <c r="N267" s="207" t="s">
        <v>43</v>
      </c>
      <c r="O267" s="40"/>
      <c r="P267" s="208">
        <f>O267*H267</f>
        <v>0</v>
      </c>
      <c r="Q267" s="208">
        <v>0</v>
      </c>
      <c r="R267" s="208">
        <f>Q267*H267</f>
        <v>0</v>
      </c>
      <c r="S267" s="208">
        <v>6.0000000000000001E-3</v>
      </c>
      <c r="T267" s="209">
        <f>S267*H267</f>
        <v>0.19800000000000001</v>
      </c>
      <c r="AR267" s="22" t="s">
        <v>390</v>
      </c>
      <c r="AT267" s="22" t="s">
        <v>147</v>
      </c>
      <c r="AU267" s="22" t="s">
        <v>82</v>
      </c>
      <c r="AY267" s="22" t="s">
        <v>143</v>
      </c>
      <c r="BE267" s="210">
        <f>IF(N267="základní",J267,0)</f>
        <v>0</v>
      </c>
      <c r="BF267" s="210">
        <f>IF(N267="snížená",J267,0)</f>
        <v>0</v>
      </c>
      <c r="BG267" s="210">
        <f>IF(N267="zákl. přenesená",J267,0)</f>
        <v>0</v>
      </c>
      <c r="BH267" s="210">
        <f>IF(N267="sníž. přenesená",J267,0)</f>
        <v>0</v>
      </c>
      <c r="BI267" s="210">
        <f>IF(N267="nulová",J267,0)</f>
        <v>0</v>
      </c>
      <c r="BJ267" s="22" t="s">
        <v>80</v>
      </c>
      <c r="BK267" s="210">
        <f>ROUND(I267*H267,2)</f>
        <v>0</v>
      </c>
      <c r="BL267" s="22" t="s">
        <v>390</v>
      </c>
      <c r="BM267" s="22" t="s">
        <v>578</v>
      </c>
    </row>
    <row r="268" spans="2:65" s="1" customFormat="1" ht="27">
      <c r="B268" s="39"/>
      <c r="C268" s="61"/>
      <c r="D268" s="211" t="s">
        <v>154</v>
      </c>
      <c r="E268" s="61"/>
      <c r="F268" s="212" t="s">
        <v>458</v>
      </c>
      <c r="G268" s="61"/>
      <c r="H268" s="61"/>
      <c r="I268" s="170"/>
      <c r="J268" s="61"/>
      <c r="K268" s="61"/>
      <c r="L268" s="59"/>
      <c r="M268" s="213"/>
      <c r="N268" s="40"/>
      <c r="O268" s="40"/>
      <c r="P268" s="40"/>
      <c r="Q268" s="40"/>
      <c r="R268" s="40"/>
      <c r="S268" s="40"/>
      <c r="T268" s="76"/>
      <c r="AT268" s="22" t="s">
        <v>154</v>
      </c>
      <c r="AU268" s="22" t="s">
        <v>82</v>
      </c>
    </row>
    <row r="269" spans="2:65" s="1" customFormat="1" ht="25.5" customHeight="1">
      <c r="B269" s="39"/>
      <c r="C269" s="199" t="s">
        <v>579</v>
      </c>
      <c r="D269" s="199" t="s">
        <v>147</v>
      </c>
      <c r="E269" s="200" t="s">
        <v>580</v>
      </c>
      <c r="F269" s="201" t="s">
        <v>581</v>
      </c>
      <c r="G269" s="202" t="s">
        <v>172</v>
      </c>
      <c r="H269" s="203">
        <v>3</v>
      </c>
      <c r="I269" s="204"/>
      <c r="J269" s="205">
        <f>ROUND(I269*H269,2)</f>
        <v>0</v>
      </c>
      <c r="K269" s="201" t="s">
        <v>151</v>
      </c>
      <c r="L269" s="59"/>
      <c r="M269" s="206" t="s">
        <v>21</v>
      </c>
      <c r="N269" s="207" t="s">
        <v>43</v>
      </c>
      <c r="O269" s="40"/>
      <c r="P269" s="208">
        <f>O269*H269</f>
        <v>0</v>
      </c>
      <c r="Q269" s="208">
        <v>2.5000000000000001E-4</v>
      </c>
      <c r="R269" s="208">
        <f>Q269*H269</f>
        <v>7.5000000000000002E-4</v>
      </c>
      <c r="S269" s="208">
        <v>0</v>
      </c>
      <c r="T269" s="209">
        <f>S269*H269</f>
        <v>0</v>
      </c>
      <c r="AR269" s="22" t="s">
        <v>390</v>
      </c>
      <c r="AT269" s="22" t="s">
        <v>147</v>
      </c>
      <c r="AU269" s="22" t="s">
        <v>82</v>
      </c>
      <c r="AY269" s="22" t="s">
        <v>143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22" t="s">
        <v>80</v>
      </c>
      <c r="BK269" s="210">
        <f>ROUND(I269*H269,2)</f>
        <v>0</v>
      </c>
      <c r="BL269" s="22" t="s">
        <v>390</v>
      </c>
      <c r="BM269" s="22" t="s">
        <v>582</v>
      </c>
    </row>
    <row r="270" spans="2:65" s="1" customFormat="1" ht="54">
      <c r="B270" s="39"/>
      <c r="C270" s="61"/>
      <c r="D270" s="211" t="s">
        <v>154</v>
      </c>
      <c r="E270" s="61"/>
      <c r="F270" s="212" t="s">
        <v>583</v>
      </c>
      <c r="G270" s="61"/>
      <c r="H270" s="61"/>
      <c r="I270" s="170"/>
      <c r="J270" s="61"/>
      <c r="K270" s="61"/>
      <c r="L270" s="59"/>
      <c r="M270" s="213"/>
      <c r="N270" s="40"/>
      <c r="O270" s="40"/>
      <c r="P270" s="40"/>
      <c r="Q270" s="40"/>
      <c r="R270" s="40"/>
      <c r="S270" s="40"/>
      <c r="T270" s="76"/>
      <c r="AT270" s="22" t="s">
        <v>154</v>
      </c>
      <c r="AU270" s="22" t="s">
        <v>82</v>
      </c>
    </row>
    <row r="271" spans="2:65" s="1" customFormat="1" ht="16.5" customHeight="1">
      <c r="B271" s="39"/>
      <c r="C271" s="214" t="s">
        <v>584</v>
      </c>
      <c r="D271" s="214" t="s">
        <v>163</v>
      </c>
      <c r="E271" s="215" t="s">
        <v>585</v>
      </c>
      <c r="F271" s="216" t="s">
        <v>586</v>
      </c>
      <c r="G271" s="217" t="s">
        <v>587</v>
      </c>
      <c r="H271" s="218">
        <v>1</v>
      </c>
      <c r="I271" s="219"/>
      <c r="J271" s="220">
        <f>ROUND(I271*H271,2)</f>
        <v>0</v>
      </c>
      <c r="K271" s="216" t="s">
        <v>21</v>
      </c>
      <c r="L271" s="221"/>
      <c r="M271" s="222" t="s">
        <v>21</v>
      </c>
      <c r="N271" s="223" t="s">
        <v>43</v>
      </c>
      <c r="O271" s="40"/>
      <c r="P271" s="208">
        <f>O271*H271</f>
        <v>0</v>
      </c>
      <c r="Q271" s="208">
        <v>7.4999999999999997E-2</v>
      </c>
      <c r="R271" s="208">
        <f>Q271*H271</f>
        <v>7.4999999999999997E-2</v>
      </c>
      <c r="S271" s="208">
        <v>0</v>
      </c>
      <c r="T271" s="209">
        <f>S271*H271</f>
        <v>0</v>
      </c>
      <c r="AR271" s="22" t="s">
        <v>401</v>
      </c>
      <c r="AT271" s="22" t="s">
        <v>163</v>
      </c>
      <c r="AU271" s="22" t="s">
        <v>82</v>
      </c>
      <c r="AY271" s="22" t="s">
        <v>143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22" t="s">
        <v>80</v>
      </c>
      <c r="BK271" s="210">
        <f>ROUND(I271*H271,2)</f>
        <v>0</v>
      </c>
      <c r="BL271" s="22" t="s">
        <v>390</v>
      </c>
      <c r="BM271" s="22" t="s">
        <v>588</v>
      </c>
    </row>
    <row r="272" spans="2:65" s="1" customFormat="1" ht="81">
      <c r="B272" s="39"/>
      <c r="C272" s="61"/>
      <c r="D272" s="211" t="s">
        <v>154</v>
      </c>
      <c r="E272" s="61"/>
      <c r="F272" s="212" t="s">
        <v>589</v>
      </c>
      <c r="G272" s="61"/>
      <c r="H272" s="61"/>
      <c r="I272" s="170"/>
      <c r="J272" s="61"/>
      <c r="K272" s="61"/>
      <c r="L272" s="59"/>
      <c r="M272" s="213"/>
      <c r="N272" s="40"/>
      <c r="O272" s="40"/>
      <c r="P272" s="40"/>
      <c r="Q272" s="40"/>
      <c r="R272" s="40"/>
      <c r="S272" s="40"/>
      <c r="T272" s="76"/>
      <c r="AT272" s="22" t="s">
        <v>154</v>
      </c>
      <c r="AU272" s="22" t="s">
        <v>82</v>
      </c>
    </row>
    <row r="273" spans="2:65" s="1" customFormat="1" ht="25.5" customHeight="1">
      <c r="B273" s="39"/>
      <c r="C273" s="199" t="s">
        <v>590</v>
      </c>
      <c r="D273" s="199" t="s">
        <v>147</v>
      </c>
      <c r="E273" s="200" t="s">
        <v>591</v>
      </c>
      <c r="F273" s="201" t="s">
        <v>592</v>
      </c>
      <c r="G273" s="202" t="s">
        <v>172</v>
      </c>
      <c r="H273" s="203">
        <v>61</v>
      </c>
      <c r="I273" s="204"/>
      <c r="J273" s="205">
        <f>ROUND(I273*H273,2)</f>
        <v>0</v>
      </c>
      <c r="K273" s="201" t="s">
        <v>151</v>
      </c>
      <c r="L273" s="59"/>
      <c r="M273" s="206" t="s">
        <v>21</v>
      </c>
      <c r="N273" s="207" t="s">
        <v>43</v>
      </c>
      <c r="O273" s="40"/>
      <c r="P273" s="208">
        <f>O273*H273</f>
        <v>0</v>
      </c>
      <c r="Q273" s="208">
        <v>2.5000000000000001E-4</v>
      </c>
      <c r="R273" s="208">
        <f>Q273*H273</f>
        <v>1.525E-2</v>
      </c>
      <c r="S273" s="208">
        <v>0</v>
      </c>
      <c r="T273" s="209">
        <f>S273*H273</f>
        <v>0</v>
      </c>
      <c r="AR273" s="22" t="s">
        <v>390</v>
      </c>
      <c r="AT273" s="22" t="s">
        <v>147</v>
      </c>
      <c r="AU273" s="22" t="s">
        <v>82</v>
      </c>
      <c r="AY273" s="22" t="s">
        <v>143</v>
      </c>
      <c r="BE273" s="210">
        <f>IF(N273="základní",J273,0)</f>
        <v>0</v>
      </c>
      <c r="BF273" s="210">
        <f>IF(N273="snížená",J273,0)</f>
        <v>0</v>
      </c>
      <c r="BG273" s="210">
        <f>IF(N273="zákl. přenesená",J273,0)</f>
        <v>0</v>
      </c>
      <c r="BH273" s="210">
        <f>IF(N273="sníž. přenesená",J273,0)</f>
        <v>0</v>
      </c>
      <c r="BI273" s="210">
        <f>IF(N273="nulová",J273,0)</f>
        <v>0</v>
      </c>
      <c r="BJ273" s="22" t="s">
        <v>80</v>
      </c>
      <c r="BK273" s="210">
        <f>ROUND(I273*H273,2)</f>
        <v>0</v>
      </c>
      <c r="BL273" s="22" t="s">
        <v>390</v>
      </c>
      <c r="BM273" s="22" t="s">
        <v>593</v>
      </c>
    </row>
    <row r="274" spans="2:65" s="1" customFormat="1" ht="175.5">
      <c r="B274" s="39"/>
      <c r="C274" s="61"/>
      <c r="D274" s="211" t="s">
        <v>154</v>
      </c>
      <c r="E274" s="61"/>
      <c r="F274" s="212" t="s">
        <v>594</v>
      </c>
      <c r="G274" s="61"/>
      <c r="H274" s="61"/>
      <c r="I274" s="170"/>
      <c r="J274" s="61"/>
      <c r="K274" s="61"/>
      <c r="L274" s="59"/>
      <c r="M274" s="213"/>
      <c r="N274" s="40"/>
      <c r="O274" s="40"/>
      <c r="P274" s="40"/>
      <c r="Q274" s="40"/>
      <c r="R274" s="40"/>
      <c r="S274" s="40"/>
      <c r="T274" s="76"/>
      <c r="AT274" s="22" t="s">
        <v>154</v>
      </c>
      <c r="AU274" s="22" t="s">
        <v>82</v>
      </c>
    </row>
    <row r="275" spans="2:65" s="1" customFormat="1" ht="16.5" customHeight="1">
      <c r="B275" s="39"/>
      <c r="C275" s="214" t="s">
        <v>595</v>
      </c>
      <c r="D275" s="214" t="s">
        <v>163</v>
      </c>
      <c r="E275" s="215" t="s">
        <v>596</v>
      </c>
      <c r="F275" s="216" t="s">
        <v>597</v>
      </c>
      <c r="G275" s="217" t="s">
        <v>587</v>
      </c>
      <c r="H275" s="218">
        <v>13</v>
      </c>
      <c r="I275" s="219"/>
      <c r="J275" s="220">
        <f>ROUND(I275*H275,2)</f>
        <v>0</v>
      </c>
      <c r="K275" s="216" t="s">
        <v>21</v>
      </c>
      <c r="L275" s="221"/>
      <c r="M275" s="222" t="s">
        <v>21</v>
      </c>
      <c r="N275" s="223" t="s">
        <v>43</v>
      </c>
      <c r="O275" s="40"/>
      <c r="P275" s="208">
        <f>O275*H275</f>
        <v>0</v>
      </c>
      <c r="Q275" s="208">
        <v>5.3289999999999997E-2</v>
      </c>
      <c r="R275" s="208">
        <f>Q275*H275</f>
        <v>0.69277</v>
      </c>
      <c r="S275" s="208">
        <v>0</v>
      </c>
      <c r="T275" s="209">
        <f>S275*H275</f>
        <v>0</v>
      </c>
      <c r="AR275" s="22" t="s">
        <v>401</v>
      </c>
      <c r="AT275" s="22" t="s">
        <v>163</v>
      </c>
      <c r="AU275" s="22" t="s">
        <v>82</v>
      </c>
      <c r="AY275" s="22" t="s">
        <v>143</v>
      </c>
      <c r="BE275" s="210">
        <f>IF(N275="základní",J275,0)</f>
        <v>0</v>
      </c>
      <c r="BF275" s="210">
        <f>IF(N275="snížená",J275,0)</f>
        <v>0</v>
      </c>
      <c r="BG275" s="210">
        <f>IF(N275="zákl. přenesená",J275,0)</f>
        <v>0</v>
      </c>
      <c r="BH275" s="210">
        <f>IF(N275="sníž. přenesená",J275,0)</f>
        <v>0</v>
      </c>
      <c r="BI275" s="210">
        <f>IF(N275="nulová",J275,0)</f>
        <v>0</v>
      </c>
      <c r="BJ275" s="22" t="s">
        <v>80</v>
      </c>
      <c r="BK275" s="210">
        <f>ROUND(I275*H275,2)</f>
        <v>0</v>
      </c>
      <c r="BL275" s="22" t="s">
        <v>390</v>
      </c>
      <c r="BM275" s="22" t="s">
        <v>598</v>
      </c>
    </row>
    <row r="276" spans="2:65" s="1" customFormat="1" ht="94.5">
      <c r="B276" s="39"/>
      <c r="C276" s="61"/>
      <c r="D276" s="211" t="s">
        <v>154</v>
      </c>
      <c r="E276" s="61"/>
      <c r="F276" s="212" t="s">
        <v>599</v>
      </c>
      <c r="G276" s="61"/>
      <c r="H276" s="61"/>
      <c r="I276" s="170"/>
      <c r="J276" s="61"/>
      <c r="K276" s="61"/>
      <c r="L276" s="59"/>
      <c r="M276" s="213"/>
      <c r="N276" s="40"/>
      <c r="O276" s="40"/>
      <c r="P276" s="40"/>
      <c r="Q276" s="40"/>
      <c r="R276" s="40"/>
      <c r="S276" s="40"/>
      <c r="T276" s="76"/>
      <c r="AT276" s="22" t="s">
        <v>154</v>
      </c>
      <c r="AU276" s="22" t="s">
        <v>82</v>
      </c>
    </row>
    <row r="277" spans="2:65" s="1" customFormat="1" ht="16.5" customHeight="1">
      <c r="B277" s="39"/>
      <c r="C277" s="214" t="s">
        <v>600</v>
      </c>
      <c r="D277" s="214" t="s">
        <v>163</v>
      </c>
      <c r="E277" s="215" t="s">
        <v>601</v>
      </c>
      <c r="F277" s="216" t="s">
        <v>602</v>
      </c>
      <c r="G277" s="217" t="s">
        <v>587</v>
      </c>
      <c r="H277" s="218">
        <v>3</v>
      </c>
      <c r="I277" s="219"/>
      <c r="J277" s="220">
        <f>ROUND(I277*H277,2)</f>
        <v>0</v>
      </c>
      <c r="K277" s="216" t="s">
        <v>21</v>
      </c>
      <c r="L277" s="221"/>
      <c r="M277" s="222" t="s">
        <v>21</v>
      </c>
      <c r="N277" s="223" t="s">
        <v>43</v>
      </c>
      <c r="O277" s="40"/>
      <c r="P277" s="208">
        <f>O277*H277</f>
        <v>0</v>
      </c>
      <c r="Q277" s="208">
        <v>4.2700000000000002E-2</v>
      </c>
      <c r="R277" s="208">
        <f>Q277*H277</f>
        <v>0.12809999999999999</v>
      </c>
      <c r="S277" s="208">
        <v>0</v>
      </c>
      <c r="T277" s="209">
        <f>S277*H277</f>
        <v>0</v>
      </c>
      <c r="AR277" s="22" t="s">
        <v>401</v>
      </c>
      <c r="AT277" s="22" t="s">
        <v>163</v>
      </c>
      <c r="AU277" s="22" t="s">
        <v>82</v>
      </c>
      <c r="AY277" s="22" t="s">
        <v>143</v>
      </c>
      <c r="BE277" s="210">
        <f>IF(N277="základní",J277,0)</f>
        <v>0</v>
      </c>
      <c r="BF277" s="210">
        <f>IF(N277="snížená",J277,0)</f>
        <v>0</v>
      </c>
      <c r="BG277" s="210">
        <f>IF(N277="zákl. přenesená",J277,0)</f>
        <v>0</v>
      </c>
      <c r="BH277" s="210">
        <f>IF(N277="sníž. přenesená",J277,0)</f>
        <v>0</v>
      </c>
      <c r="BI277" s="210">
        <f>IF(N277="nulová",J277,0)</f>
        <v>0</v>
      </c>
      <c r="BJ277" s="22" t="s">
        <v>80</v>
      </c>
      <c r="BK277" s="210">
        <f>ROUND(I277*H277,2)</f>
        <v>0</v>
      </c>
      <c r="BL277" s="22" t="s">
        <v>390</v>
      </c>
      <c r="BM277" s="22" t="s">
        <v>603</v>
      </c>
    </row>
    <row r="278" spans="2:65" s="1" customFormat="1" ht="94.5">
      <c r="B278" s="39"/>
      <c r="C278" s="61"/>
      <c r="D278" s="211" t="s">
        <v>154</v>
      </c>
      <c r="E278" s="61"/>
      <c r="F278" s="212" t="s">
        <v>604</v>
      </c>
      <c r="G278" s="61"/>
      <c r="H278" s="61"/>
      <c r="I278" s="170"/>
      <c r="J278" s="61"/>
      <c r="K278" s="61"/>
      <c r="L278" s="59"/>
      <c r="M278" s="213"/>
      <c r="N278" s="40"/>
      <c r="O278" s="40"/>
      <c r="P278" s="40"/>
      <c r="Q278" s="40"/>
      <c r="R278" s="40"/>
      <c r="S278" s="40"/>
      <c r="T278" s="76"/>
      <c r="AT278" s="22" t="s">
        <v>154</v>
      </c>
      <c r="AU278" s="22" t="s">
        <v>82</v>
      </c>
    </row>
    <row r="279" spans="2:65" s="1" customFormat="1" ht="16.5" customHeight="1">
      <c r="B279" s="39"/>
      <c r="C279" s="214" t="s">
        <v>605</v>
      </c>
      <c r="D279" s="214" t="s">
        <v>163</v>
      </c>
      <c r="E279" s="215" t="s">
        <v>606</v>
      </c>
      <c r="F279" s="216" t="s">
        <v>607</v>
      </c>
      <c r="G279" s="217" t="s">
        <v>587</v>
      </c>
      <c r="H279" s="218">
        <v>1</v>
      </c>
      <c r="I279" s="219"/>
      <c r="J279" s="220">
        <f>ROUND(I279*H279,2)</f>
        <v>0</v>
      </c>
      <c r="K279" s="216" t="s">
        <v>21</v>
      </c>
      <c r="L279" s="221"/>
      <c r="M279" s="222" t="s">
        <v>21</v>
      </c>
      <c r="N279" s="223" t="s">
        <v>43</v>
      </c>
      <c r="O279" s="40"/>
      <c r="P279" s="208">
        <f>O279*H279</f>
        <v>0</v>
      </c>
      <c r="Q279" s="208">
        <v>2.52E-2</v>
      </c>
      <c r="R279" s="208">
        <f>Q279*H279</f>
        <v>2.52E-2</v>
      </c>
      <c r="S279" s="208">
        <v>0</v>
      </c>
      <c r="T279" s="209">
        <f>S279*H279</f>
        <v>0</v>
      </c>
      <c r="AR279" s="22" t="s">
        <v>401</v>
      </c>
      <c r="AT279" s="22" t="s">
        <v>163</v>
      </c>
      <c r="AU279" s="22" t="s">
        <v>82</v>
      </c>
      <c r="AY279" s="22" t="s">
        <v>143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22" t="s">
        <v>80</v>
      </c>
      <c r="BK279" s="210">
        <f>ROUND(I279*H279,2)</f>
        <v>0</v>
      </c>
      <c r="BL279" s="22" t="s">
        <v>390</v>
      </c>
      <c r="BM279" s="22" t="s">
        <v>608</v>
      </c>
    </row>
    <row r="280" spans="2:65" s="1" customFormat="1" ht="94.5">
      <c r="B280" s="39"/>
      <c r="C280" s="61"/>
      <c r="D280" s="211" t="s">
        <v>154</v>
      </c>
      <c r="E280" s="61"/>
      <c r="F280" s="212" t="s">
        <v>609</v>
      </c>
      <c r="G280" s="61"/>
      <c r="H280" s="61"/>
      <c r="I280" s="170"/>
      <c r="J280" s="61"/>
      <c r="K280" s="61"/>
      <c r="L280" s="59"/>
      <c r="M280" s="213"/>
      <c r="N280" s="40"/>
      <c r="O280" s="40"/>
      <c r="P280" s="40"/>
      <c r="Q280" s="40"/>
      <c r="R280" s="40"/>
      <c r="S280" s="40"/>
      <c r="T280" s="76"/>
      <c r="AT280" s="22" t="s">
        <v>154</v>
      </c>
      <c r="AU280" s="22" t="s">
        <v>82</v>
      </c>
    </row>
    <row r="281" spans="2:65" s="1" customFormat="1" ht="16.5" customHeight="1">
      <c r="B281" s="39"/>
      <c r="C281" s="214" t="s">
        <v>610</v>
      </c>
      <c r="D281" s="214" t="s">
        <v>163</v>
      </c>
      <c r="E281" s="215" t="s">
        <v>611</v>
      </c>
      <c r="F281" s="216" t="s">
        <v>612</v>
      </c>
      <c r="G281" s="217" t="s">
        <v>587</v>
      </c>
      <c r="H281" s="218">
        <v>1</v>
      </c>
      <c r="I281" s="219"/>
      <c r="J281" s="220">
        <f>ROUND(I281*H281,2)</f>
        <v>0</v>
      </c>
      <c r="K281" s="216" t="s">
        <v>21</v>
      </c>
      <c r="L281" s="221"/>
      <c r="M281" s="222" t="s">
        <v>21</v>
      </c>
      <c r="N281" s="223" t="s">
        <v>43</v>
      </c>
      <c r="O281" s="40"/>
      <c r="P281" s="208">
        <f>O281*H281</f>
        <v>0</v>
      </c>
      <c r="Q281" s="208">
        <v>1.67E-2</v>
      </c>
      <c r="R281" s="208">
        <f>Q281*H281</f>
        <v>1.67E-2</v>
      </c>
      <c r="S281" s="208">
        <v>0</v>
      </c>
      <c r="T281" s="209">
        <f>S281*H281</f>
        <v>0</v>
      </c>
      <c r="AR281" s="22" t="s">
        <v>401</v>
      </c>
      <c r="AT281" s="22" t="s">
        <v>163</v>
      </c>
      <c r="AU281" s="22" t="s">
        <v>82</v>
      </c>
      <c r="AY281" s="22" t="s">
        <v>143</v>
      </c>
      <c r="BE281" s="210">
        <f>IF(N281="základní",J281,0)</f>
        <v>0</v>
      </c>
      <c r="BF281" s="210">
        <f>IF(N281="snížená",J281,0)</f>
        <v>0</v>
      </c>
      <c r="BG281" s="210">
        <f>IF(N281="zákl. přenesená",J281,0)</f>
        <v>0</v>
      </c>
      <c r="BH281" s="210">
        <f>IF(N281="sníž. přenesená",J281,0)</f>
        <v>0</v>
      </c>
      <c r="BI281" s="210">
        <f>IF(N281="nulová",J281,0)</f>
        <v>0</v>
      </c>
      <c r="BJ281" s="22" t="s">
        <v>80</v>
      </c>
      <c r="BK281" s="210">
        <f>ROUND(I281*H281,2)</f>
        <v>0</v>
      </c>
      <c r="BL281" s="22" t="s">
        <v>390</v>
      </c>
      <c r="BM281" s="22" t="s">
        <v>613</v>
      </c>
    </row>
    <row r="282" spans="2:65" s="1" customFormat="1" ht="94.5">
      <c r="B282" s="39"/>
      <c r="C282" s="61"/>
      <c r="D282" s="211" t="s">
        <v>154</v>
      </c>
      <c r="E282" s="61"/>
      <c r="F282" s="212" t="s">
        <v>614</v>
      </c>
      <c r="G282" s="61"/>
      <c r="H282" s="61"/>
      <c r="I282" s="170"/>
      <c r="J282" s="61"/>
      <c r="K282" s="61"/>
      <c r="L282" s="59"/>
      <c r="M282" s="213"/>
      <c r="N282" s="40"/>
      <c r="O282" s="40"/>
      <c r="P282" s="40"/>
      <c r="Q282" s="40"/>
      <c r="R282" s="40"/>
      <c r="S282" s="40"/>
      <c r="T282" s="76"/>
      <c r="AT282" s="22" t="s">
        <v>154</v>
      </c>
      <c r="AU282" s="22" t="s">
        <v>82</v>
      </c>
    </row>
    <row r="283" spans="2:65" s="1" customFormat="1" ht="16.5" customHeight="1">
      <c r="B283" s="39"/>
      <c r="C283" s="214" t="s">
        <v>615</v>
      </c>
      <c r="D283" s="214" t="s">
        <v>163</v>
      </c>
      <c r="E283" s="215" t="s">
        <v>616</v>
      </c>
      <c r="F283" s="216" t="s">
        <v>617</v>
      </c>
      <c r="G283" s="217" t="s">
        <v>587</v>
      </c>
      <c r="H283" s="218">
        <v>4</v>
      </c>
      <c r="I283" s="219"/>
      <c r="J283" s="220">
        <f>ROUND(I283*H283,2)</f>
        <v>0</v>
      </c>
      <c r="K283" s="216" t="s">
        <v>21</v>
      </c>
      <c r="L283" s="221"/>
      <c r="M283" s="222" t="s">
        <v>21</v>
      </c>
      <c r="N283" s="223" t="s">
        <v>43</v>
      </c>
      <c r="O283" s="40"/>
      <c r="P283" s="208">
        <f>O283*H283</f>
        <v>0</v>
      </c>
      <c r="Q283" s="208">
        <v>7.4999999999999997E-2</v>
      </c>
      <c r="R283" s="208">
        <f>Q283*H283</f>
        <v>0.3</v>
      </c>
      <c r="S283" s="208">
        <v>0</v>
      </c>
      <c r="T283" s="209">
        <f>S283*H283</f>
        <v>0</v>
      </c>
      <c r="AR283" s="22" t="s">
        <v>401</v>
      </c>
      <c r="AT283" s="22" t="s">
        <v>163</v>
      </c>
      <c r="AU283" s="22" t="s">
        <v>82</v>
      </c>
      <c r="AY283" s="22" t="s">
        <v>143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22" t="s">
        <v>80</v>
      </c>
      <c r="BK283" s="210">
        <f>ROUND(I283*H283,2)</f>
        <v>0</v>
      </c>
      <c r="BL283" s="22" t="s">
        <v>390</v>
      </c>
      <c r="BM283" s="22" t="s">
        <v>618</v>
      </c>
    </row>
    <row r="284" spans="2:65" s="1" customFormat="1" ht="81">
      <c r="B284" s="39"/>
      <c r="C284" s="61"/>
      <c r="D284" s="211" t="s">
        <v>154</v>
      </c>
      <c r="E284" s="61"/>
      <c r="F284" s="212" t="s">
        <v>619</v>
      </c>
      <c r="G284" s="61"/>
      <c r="H284" s="61"/>
      <c r="I284" s="170"/>
      <c r="J284" s="61"/>
      <c r="K284" s="61"/>
      <c r="L284" s="59"/>
      <c r="M284" s="213"/>
      <c r="N284" s="40"/>
      <c r="O284" s="40"/>
      <c r="P284" s="40"/>
      <c r="Q284" s="40"/>
      <c r="R284" s="40"/>
      <c r="S284" s="40"/>
      <c r="T284" s="76"/>
      <c r="AT284" s="22" t="s">
        <v>154</v>
      </c>
      <c r="AU284" s="22" t="s">
        <v>82</v>
      </c>
    </row>
    <row r="285" spans="2:65" s="1" customFormat="1" ht="16.5" customHeight="1">
      <c r="B285" s="39"/>
      <c r="C285" s="214" t="s">
        <v>620</v>
      </c>
      <c r="D285" s="214" t="s">
        <v>163</v>
      </c>
      <c r="E285" s="215" t="s">
        <v>621</v>
      </c>
      <c r="F285" s="216" t="s">
        <v>622</v>
      </c>
      <c r="G285" s="217" t="s">
        <v>587</v>
      </c>
      <c r="H285" s="218">
        <v>1</v>
      </c>
      <c r="I285" s="219"/>
      <c r="J285" s="220">
        <f>ROUND(I285*H285,2)</f>
        <v>0</v>
      </c>
      <c r="K285" s="216" t="s">
        <v>21</v>
      </c>
      <c r="L285" s="221"/>
      <c r="M285" s="222" t="s">
        <v>21</v>
      </c>
      <c r="N285" s="223" t="s">
        <v>43</v>
      </c>
      <c r="O285" s="40"/>
      <c r="P285" s="208">
        <f>O285*H285</f>
        <v>0</v>
      </c>
      <c r="Q285" s="208">
        <v>1.23E-2</v>
      </c>
      <c r="R285" s="208">
        <f>Q285*H285</f>
        <v>1.23E-2</v>
      </c>
      <c r="S285" s="208">
        <v>0</v>
      </c>
      <c r="T285" s="209">
        <f>S285*H285</f>
        <v>0</v>
      </c>
      <c r="AR285" s="22" t="s">
        <v>401</v>
      </c>
      <c r="AT285" s="22" t="s">
        <v>163</v>
      </c>
      <c r="AU285" s="22" t="s">
        <v>82</v>
      </c>
      <c r="AY285" s="22" t="s">
        <v>143</v>
      </c>
      <c r="BE285" s="210">
        <f>IF(N285="základní",J285,0)</f>
        <v>0</v>
      </c>
      <c r="BF285" s="210">
        <f>IF(N285="snížená",J285,0)</f>
        <v>0</v>
      </c>
      <c r="BG285" s="210">
        <f>IF(N285="zákl. přenesená",J285,0)</f>
        <v>0</v>
      </c>
      <c r="BH285" s="210">
        <f>IF(N285="sníž. přenesená",J285,0)</f>
        <v>0</v>
      </c>
      <c r="BI285" s="210">
        <f>IF(N285="nulová",J285,0)</f>
        <v>0</v>
      </c>
      <c r="BJ285" s="22" t="s">
        <v>80</v>
      </c>
      <c r="BK285" s="210">
        <f>ROUND(I285*H285,2)</f>
        <v>0</v>
      </c>
      <c r="BL285" s="22" t="s">
        <v>390</v>
      </c>
      <c r="BM285" s="22" t="s">
        <v>623</v>
      </c>
    </row>
    <row r="286" spans="2:65" s="1" customFormat="1" ht="81">
      <c r="B286" s="39"/>
      <c r="C286" s="61"/>
      <c r="D286" s="211" t="s">
        <v>154</v>
      </c>
      <c r="E286" s="61"/>
      <c r="F286" s="212" t="s">
        <v>624</v>
      </c>
      <c r="G286" s="61"/>
      <c r="H286" s="61"/>
      <c r="I286" s="170"/>
      <c r="J286" s="61"/>
      <c r="K286" s="61"/>
      <c r="L286" s="59"/>
      <c r="M286" s="213"/>
      <c r="N286" s="40"/>
      <c r="O286" s="40"/>
      <c r="P286" s="40"/>
      <c r="Q286" s="40"/>
      <c r="R286" s="40"/>
      <c r="S286" s="40"/>
      <c r="T286" s="76"/>
      <c r="AT286" s="22" t="s">
        <v>154</v>
      </c>
      <c r="AU286" s="22" t="s">
        <v>82</v>
      </c>
    </row>
    <row r="287" spans="2:65" s="1" customFormat="1" ht="16.5" customHeight="1">
      <c r="B287" s="39"/>
      <c r="C287" s="214" t="s">
        <v>625</v>
      </c>
      <c r="D287" s="214" t="s">
        <v>163</v>
      </c>
      <c r="E287" s="215" t="s">
        <v>626</v>
      </c>
      <c r="F287" s="216" t="s">
        <v>627</v>
      </c>
      <c r="G287" s="217" t="s">
        <v>587</v>
      </c>
      <c r="H287" s="218">
        <v>4</v>
      </c>
      <c r="I287" s="219"/>
      <c r="J287" s="220">
        <f>ROUND(I287*H287,2)</f>
        <v>0</v>
      </c>
      <c r="K287" s="216" t="s">
        <v>21</v>
      </c>
      <c r="L287" s="221"/>
      <c r="M287" s="222" t="s">
        <v>21</v>
      </c>
      <c r="N287" s="223" t="s">
        <v>43</v>
      </c>
      <c r="O287" s="40"/>
      <c r="P287" s="208">
        <f>O287*H287</f>
        <v>0</v>
      </c>
      <c r="Q287" s="208">
        <v>1.6E-2</v>
      </c>
      <c r="R287" s="208">
        <f>Q287*H287</f>
        <v>6.4000000000000001E-2</v>
      </c>
      <c r="S287" s="208">
        <v>0</v>
      </c>
      <c r="T287" s="209">
        <f>S287*H287</f>
        <v>0</v>
      </c>
      <c r="AR287" s="22" t="s">
        <v>401</v>
      </c>
      <c r="AT287" s="22" t="s">
        <v>163</v>
      </c>
      <c r="AU287" s="22" t="s">
        <v>82</v>
      </c>
      <c r="AY287" s="22" t="s">
        <v>143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22" t="s">
        <v>80</v>
      </c>
      <c r="BK287" s="210">
        <f>ROUND(I287*H287,2)</f>
        <v>0</v>
      </c>
      <c r="BL287" s="22" t="s">
        <v>390</v>
      </c>
      <c r="BM287" s="22" t="s">
        <v>628</v>
      </c>
    </row>
    <row r="288" spans="2:65" s="1" customFormat="1" ht="81">
      <c r="B288" s="39"/>
      <c r="C288" s="61"/>
      <c r="D288" s="211" t="s">
        <v>154</v>
      </c>
      <c r="E288" s="61"/>
      <c r="F288" s="212" t="s">
        <v>629</v>
      </c>
      <c r="G288" s="61"/>
      <c r="H288" s="61"/>
      <c r="I288" s="170"/>
      <c r="J288" s="61"/>
      <c r="K288" s="61"/>
      <c r="L288" s="59"/>
      <c r="M288" s="213"/>
      <c r="N288" s="40"/>
      <c r="O288" s="40"/>
      <c r="P288" s="40"/>
      <c r="Q288" s="40"/>
      <c r="R288" s="40"/>
      <c r="S288" s="40"/>
      <c r="T288" s="76"/>
      <c r="AT288" s="22" t="s">
        <v>154</v>
      </c>
      <c r="AU288" s="22" t="s">
        <v>82</v>
      </c>
    </row>
    <row r="289" spans="2:65" s="1" customFormat="1" ht="16.5" customHeight="1">
      <c r="B289" s="39"/>
      <c r="C289" s="214" t="s">
        <v>630</v>
      </c>
      <c r="D289" s="214" t="s">
        <v>163</v>
      </c>
      <c r="E289" s="215" t="s">
        <v>631</v>
      </c>
      <c r="F289" s="216" t="s">
        <v>632</v>
      </c>
      <c r="G289" s="217" t="s">
        <v>587</v>
      </c>
      <c r="H289" s="218">
        <v>3</v>
      </c>
      <c r="I289" s="219"/>
      <c r="J289" s="220">
        <f>ROUND(I289*H289,2)</f>
        <v>0</v>
      </c>
      <c r="K289" s="216" t="s">
        <v>21</v>
      </c>
      <c r="L289" s="221"/>
      <c r="M289" s="222" t="s">
        <v>21</v>
      </c>
      <c r="N289" s="223" t="s">
        <v>43</v>
      </c>
      <c r="O289" s="40"/>
      <c r="P289" s="208">
        <f>O289*H289</f>
        <v>0</v>
      </c>
      <c r="Q289" s="208">
        <v>5.9400000000000001E-2</v>
      </c>
      <c r="R289" s="208">
        <f>Q289*H289</f>
        <v>0.1782</v>
      </c>
      <c r="S289" s="208">
        <v>0</v>
      </c>
      <c r="T289" s="209">
        <f>S289*H289</f>
        <v>0</v>
      </c>
      <c r="AR289" s="22" t="s">
        <v>401</v>
      </c>
      <c r="AT289" s="22" t="s">
        <v>163</v>
      </c>
      <c r="AU289" s="22" t="s">
        <v>82</v>
      </c>
      <c r="AY289" s="22" t="s">
        <v>143</v>
      </c>
      <c r="BE289" s="210">
        <f>IF(N289="základní",J289,0)</f>
        <v>0</v>
      </c>
      <c r="BF289" s="210">
        <f>IF(N289="snížená",J289,0)</f>
        <v>0</v>
      </c>
      <c r="BG289" s="210">
        <f>IF(N289="zákl. přenesená",J289,0)</f>
        <v>0</v>
      </c>
      <c r="BH289" s="210">
        <f>IF(N289="sníž. přenesená",J289,0)</f>
        <v>0</v>
      </c>
      <c r="BI289" s="210">
        <f>IF(N289="nulová",J289,0)</f>
        <v>0</v>
      </c>
      <c r="BJ289" s="22" t="s">
        <v>80</v>
      </c>
      <c r="BK289" s="210">
        <f>ROUND(I289*H289,2)</f>
        <v>0</v>
      </c>
      <c r="BL289" s="22" t="s">
        <v>390</v>
      </c>
      <c r="BM289" s="22" t="s">
        <v>633</v>
      </c>
    </row>
    <row r="290" spans="2:65" s="1" customFormat="1" ht="81">
      <c r="B290" s="39"/>
      <c r="C290" s="61"/>
      <c r="D290" s="211" t="s">
        <v>154</v>
      </c>
      <c r="E290" s="61"/>
      <c r="F290" s="212" t="s">
        <v>634</v>
      </c>
      <c r="G290" s="61"/>
      <c r="H290" s="61"/>
      <c r="I290" s="170"/>
      <c r="J290" s="61"/>
      <c r="K290" s="61"/>
      <c r="L290" s="59"/>
      <c r="M290" s="213"/>
      <c r="N290" s="40"/>
      <c r="O290" s="40"/>
      <c r="P290" s="40"/>
      <c r="Q290" s="40"/>
      <c r="R290" s="40"/>
      <c r="S290" s="40"/>
      <c r="T290" s="76"/>
      <c r="AT290" s="22" t="s">
        <v>154</v>
      </c>
      <c r="AU290" s="22" t="s">
        <v>82</v>
      </c>
    </row>
    <row r="291" spans="2:65" s="1" customFormat="1" ht="16.5" customHeight="1">
      <c r="B291" s="39"/>
      <c r="C291" s="214" t="s">
        <v>635</v>
      </c>
      <c r="D291" s="214" t="s">
        <v>163</v>
      </c>
      <c r="E291" s="215" t="s">
        <v>636</v>
      </c>
      <c r="F291" s="216" t="s">
        <v>637</v>
      </c>
      <c r="G291" s="217" t="s">
        <v>587</v>
      </c>
      <c r="H291" s="218">
        <v>3</v>
      </c>
      <c r="I291" s="219"/>
      <c r="J291" s="220">
        <f>ROUND(I291*H291,2)</f>
        <v>0</v>
      </c>
      <c r="K291" s="216" t="s">
        <v>21</v>
      </c>
      <c r="L291" s="221"/>
      <c r="M291" s="222" t="s">
        <v>21</v>
      </c>
      <c r="N291" s="223" t="s">
        <v>43</v>
      </c>
      <c r="O291" s="40"/>
      <c r="P291" s="208">
        <f>O291*H291</f>
        <v>0</v>
      </c>
      <c r="Q291" s="208">
        <v>4.8399999999999999E-2</v>
      </c>
      <c r="R291" s="208">
        <f>Q291*H291</f>
        <v>0.1452</v>
      </c>
      <c r="S291" s="208">
        <v>0</v>
      </c>
      <c r="T291" s="209">
        <f>S291*H291</f>
        <v>0</v>
      </c>
      <c r="AR291" s="22" t="s">
        <v>401</v>
      </c>
      <c r="AT291" s="22" t="s">
        <v>163</v>
      </c>
      <c r="AU291" s="22" t="s">
        <v>82</v>
      </c>
      <c r="AY291" s="22" t="s">
        <v>143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22" t="s">
        <v>80</v>
      </c>
      <c r="BK291" s="210">
        <f>ROUND(I291*H291,2)</f>
        <v>0</v>
      </c>
      <c r="BL291" s="22" t="s">
        <v>390</v>
      </c>
      <c r="BM291" s="22" t="s">
        <v>638</v>
      </c>
    </row>
    <row r="292" spans="2:65" s="1" customFormat="1" ht="81">
      <c r="B292" s="39"/>
      <c r="C292" s="61"/>
      <c r="D292" s="211" t="s">
        <v>154</v>
      </c>
      <c r="E292" s="61"/>
      <c r="F292" s="212" t="s">
        <v>639</v>
      </c>
      <c r="G292" s="61"/>
      <c r="H292" s="61"/>
      <c r="I292" s="170"/>
      <c r="J292" s="61"/>
      <c r="K292" s="61"/>
      <c r="L292" s="59"/>
      <c r="M292" s="213"/>
      <c r="N292" s="40"/>
      <c r="O292" s="40"/>
      <c r="P292" s="40"/>
      <c r="Q292" s="40"/>
      <c r="R292" s="40"/>
      <c r="S292" s="40"/>
      <c r="T292" s="76"/>
      <c r="AT292" s="22" t="s">
        <v>154</v>
      </c>
      <c r="AU292" s="22" t="s">
        <v>82</v>
      </c>
    </row>
    <row r="293" spans="2:65" s="1" customFormat="1" ht="16.5" customHeight="1">
      <c r="B293" s="39"/>
      <c r="C293" s="214" t="s">
        <v>640</v>
      </c>
      <c r="D293" s="214" t="s">
        <v>163</v>
      </c>
      <c r="E293" s="215" t="s">
        <v>641</v>
      </c>
      <c r="F293" s="216" t="s">
        <v>642</v>
      </c>
      <c r="G293" s="217" t="s">
        <v>587</v>
      </c>
      <c r="H293" s="218">
        <v>1</v>
      </c>
      <c r="I293" s="219"/>
      <c r="J293" s="220">
        <f>ROUND(I293*H293,2)</f>
        <v>0</v>
      </c>
      <c r="K293" s="216" t="s">
        <v>21</v>
      </c>
      <c r="L293" s="221"/>
      <c r="M293" s="222" t="s">
        <v>21</v>
      </c>
      <c r="N293" s="223" t="s">
        <v>43</v>
      </c>
      <c r="O293" s="40"/>
      <c r="P293" s="208">
        <f>O293*H293</f>
        <v>0</v>
      </c>
      <c r="Q293" s="208">
        <v>5.5399999999999998E-2</v>
      </c>
      <c r="R293" s="208">
        <f>Q293*H293</f>
        <v>5.5399999999999998E-2</v>
      </c>
      <c r="S293" s="208">
        <v>0</v>
      </c>
      <c r="T293" s="209">
        <f>S293*H293</f>
        <v>0</v>
      </c>
      <c r="AR293" s="22" t="s">
        <v>401</v>
      </c>
      <c r="AT293" s="22" t="s">
        <v>163</v>
      </c>
      <c r="AU293" s="22" t="s">
        <v>82</v>
      </c>
      <c r="AY293" s="22" t="s">
        <v>143</v>
      </c>
      <c r="BE293" s="210">
        <f>IF(N293="základní",J293,0)</f>
        <v>0</v>
      </c>
      <c r="BF293" s="210">
        <f>IF(N293="snížená",J293,0)</f>
        <v>0</v>
      </c>
      <c r="BG293" s="210">
        <f>IF(N293="zákl. přenesená",J293,0)</f>
        <v>0</v>
      </c>
      <c r="BH293" s="210">
        <f>IF(N293="sníž. přenesená",J293,0)</f>
        <v>0</v>
      </c>
      <c r="BI293" s="210">
        <f>IF(N293="nulová",J293,0)</f>
        <v>0</v>
      </c>
      <c r="BJ293" s="22" t="s">
        <v>80</v>
      </c>
      <c r="BK293" s="210">
        <f>ROUND(I293*H293,2)</f>
        <v>0</v>
      </c>
      <c r="BL293" s="22" t="s">
        <v>390</v>
      </c>
      <c r="BM293" s="22" t="s">
        <v>643</v>
      </c>
    </row>
    <row r="294" spans="2:65" s="1" customFormat="1" ht="81">
      <c r="B294" s="39"/>
      <c r="C294" s="61"/>
      <c r="D294" s="211" t="s">
        <v>154</v>
      </c>
      <c r="E294" s="61"/>
      <c r="F294" s="212" t="s">
        <v>644</v>
      </c>
      <c r="G294" s="61"/>
      <c r="H294" s="61"/>
      <c r="I294" s="170"/>
      <c r="J294" s="61"/>
      <c r="K294" s="61"/>
      <c r="L294" s="59"/>
      <c r="M294" s="213"/>
      <c r="N294" s="40"/>
      <c r="O294" s="40"/>
      <c r="P294" s="40"/>
      <c r="Q294" s="40"/>
      <c r="R294" s="40"/>
      <c r="S294" s="40"/>
      <c r="T294" s="76"/>
      <c r="AT294" s="22" t="s">
        <v>154</v>
      </c>
      <c r="AU294" s="22" t="s">
        <v>82</v>
      </c>
    </row>
    <row r="295" spans="2:65" s="1" customFormat="1" ht="16.5" customHeight="1">
      <c r="B295" s="39"/>
      <c r="C295" s="214" t="s">
        <v>645</v>
      </c>
      <c r="D295" s="214" t="s">
        <v>163</v>
      </c>
      <c r="E295" s="215" t="s">
        <v>646</v>
      </c>
      <c r="F295" s="216" t="s">
        <v>647</v>
      </c>
      <c r="G295" s="217" t="s">
        <v>587</v>
      </c>
      <c r="H295" s="218">
        <v>1</v>
      </c>
      <c r="I295" s="219"/>
      <c r="J295" s="220">
        <f>ROUND(I295*H295,2)</f>
        <v>0</v>
      </c>
      <c r="K295" s="216" t="s">
        <v>21</v>
      </c>
      <c r="L295" s="221"/>
      <c r="M295" s="222" t="s">
        <v>21</v>
      </c>
      <c r="N295" s="223" t="s">
        <v>43</v>
      </c>
      <c r="O295" s="40"/>
      <c r="P295" s="208">
        <f>O295*H295</f>
        <v>0</v>
      </c>
      <c r="Q295" s="208">
        <v>7.2300000000000003E-3</v>
      </c>
      <c r="R295" s="208">
        <f>Q295*H295</f>
        <v>7.2300000000000003E-3</v>
      </c>
      <c r="S295" s="208">
        <v>0</v>
      </c>
      <c r="T295" s="209">
        <f>S295*H295</f>
        <v>0</v>
      </c>
      <c r="AR295" s="22" t="s">
        <v>401</v>
      </c>
      <c r="AT295" s="22" t="s">
        <v>163</v>
      </c>
      <c r="AU295" s="22" t="s">
        <v>82</v>
      </c>
      <c r="AY295" s="22" t="s">
        <v>143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22" t="s">
        <v>80</v>
      </c>
      <c r="BK295" s="210">
        <f>ROUND(I295*H295,2)</f>
        <v>0</v>
      </c>
      <c r="BL295" s="22" t="s">
        <v>390</v>
      </c>
      <c r="BM295" s="22" t="s">
        <v>648</v>
      </c>
    </row>
    <row r="296" spans="2:65" s="1" customFormat="1" ht="81">
      <c r="B296" s="39"/>
      <c r="C296" s="61"/>
      <c r="D296" s="211" t="s">
        <v>154</v>
      </c>
      <c r="E296" s="61"/>
      <c r="F296" s="212" t="s">
        <v>649</v>
      </c>
      <c r="G296" s="61"/>
      <c r="H296" s="61"/>
      <c r="I296" s="170"/>
      <c r="J296" s="61"/>
      <c r="K296" s="61"/>
      <c r="L296" s="59"/>
      <c r="M296" s="213"/>
      <c r="N296" s="40"/>
      <c r="O296" s="40"/>
      <c r="P296" s="40"/>
      <c r="Q296" s="40"/>
      <c r="R296" s="40"/>
      <c r="S296" s="40"/>
      <c r="T296" s="76"/>
      <c r="AT296" s="22" t="s">
        <v>154</v>
      </c>
      <c r="AU296" s="22" t="s">
        <v>82</v>
      </c>
    </row>
    <row r="297" spans="2:65" s="1" customFormat="1" ht="25.5" customHeight="1">
      <c r="B297" s="39"/>
      <c r="C297" s="199" t="s">
        <v>650</v>
      </c>
      <c r="D297" s="199" t="s">
        <v>147</v>
      </c>
      <c r="E297" s="200" t="s">
        <v>651</v>
      </c>
      <c r="F297" s="201" t="s">
        <v>652</v>
      </c>
      <c r="G297" s="202" t="s">
        <v>243</v>
      </c>
      <c r="H297" s="203">
        <v>1</v>
      </c>
      <c r="I297" s="204"/>
      <c r="J297" s="205">
        <f>ROUND(I297*H297,2)</f>
        <v>0</v>
      </c>
      <c r="K297" s="201" t="s">
        <v>151</v>
      </c>
      <c r="L297" s="59"/>
      <c r="M297" s="206" t="s">
        <v>21</v>
      </c>
      <c r="N297" s="207" t="s">
        <v>43</v>
      </c>
      <c r="O297" s="40"/>
      <c r="P297" s="208">
        <f>O297*H297</f>
        <v>0</v>
      </c>
      <c r="Q297" s="208">
        <v>0</v>
      </c>
      <c r="R297" s="208">
        <f>Q297*H297</f>
        <v>0</v>
      </c>
      <c r="S297" s="208">
        <v>0</v>
      </c>
      <c r="T297" s="209">
        <f>S297*H297</f>
        <v>0</v>
      </c>
      <c r="AR297" s="22" t="s">
        <v>390</v>
      </c>
      <c r="AT297" s="22" t="s">
        <v>147</v>
      </c>
      <c r="AU297" s="22" t="s">
        <v>82</v>
      </c>
      <c r="AY297" s="22" t="s">
        <v>143</v>
      </c>
      <c r="BE297" s="210">
        <f>IF(N297="základní",J297,0)</f>
        <v>0</v>
      </c>
      <c r="BF297" s="210">
        <f>IF(N297="snížená",J297,0)</f>
        <v>0</v>
      </c>
      <c r="BG297" s="210">
        <f>IF(N297="zákl. přenesená",J297,0)</f>
        <v>0</v>
      </c>
      <c r="BH297" s="210">
        <f>IF(N297="sníž. přenesená",J297,0)</f>
        <v>0</v>
      </c>
      <c r="BI297" s="210">
        <f>IF(N297="nulová",J297,0)</f>
        <v>0</v>
      </c>
      <c r="BJ297" s="22" t="s">
        <v>80</v>
      </c>
      <c r="BK297" s="210">
        <f>ROUND(I297*H297,2)</f>
        <v>0</v>
      </c>
      <c r="BL297" s="22" t="s">
        <v>390</v>
      </c>
      <c r="BM297" s="22" t="s">
        <v>653</v>
      </c>
    </row>
    <row r="298" spans="2:65" s="1" customFormat="1" ht="16.5" customHeight="1">
      <c r="B298" s="39"/>
      <c r="C298" s="214" t="s">
        <v>654</v>
      </c>
      <c r="D298" s="214" t="s">
        <v>163</v>
      </c>
      <c r="E298" s="215" t="s">
        <v>655</v>
      </c>
      <c r="F298" s="216" t="s">
        <v>656</v>
      </c>
      <c r="G298" s="217" t="s">
        <v>243</v>
      </c>
      <c r="H298" s="218">
        <v>1</v>
      </c>
      <c r="I298" s="219"/>
      <c r="J298" s="220">
        <f>ROUND(I298*H298,2)</f>
        <v>0</v>
      </c>
      <c r="K298" s="216" t="s">
        <v>151</v>
      </c>
      <c r="L298" s="221"/>
      <c r="M298" s="222" t="s">
        <v>21</v>
      </c>
      <c r="N298" s="223" t="s">
        <v>43</v>
      </c>
      <c r="O298" s="40"/>
      <c r="P298" s="208">
        <f>O298*H298</f>
        <v>0</v>
      </c>
      <c r="Q298" s="208">
        <v>1.6E-2</v>
      </c>
      <c r="R298" s="208">
        <f>Q298*H298</f>
        <v>1.6E-2</v>
      </c>
      <c r="S298" s="208">
        <v>0</v>
      </c>
      <c r="T298" s="209">
        <f>S298*H298</f>
        <v>0</v>
      </c>
      <c r="AR298" s="22" t="s">
        <v>401</v>
      </c>
      <c r="AT298" s="22" t="s">
        <v>163</v>
      </c>
      <c r="AU298" s="22" t="s">
        <v>82</v>
      </c>
      <c r="AY298" s="22" t="s">
        <v>143</v>
      </c>
      <c r="BE298" s="210">
        <f>IF(N298="základní",J298,0)</f>
        <v>0</v>
      </c>
      <c r="BF298" s="210">
        <f>IF(N298="snížená",J298,0)</f>
        <v>0</v>
      </c>
      <c r="BG298" s="210">
        <f>IF(N298="zákl. přenesená",J298,0)</f>
        <v>0</v>
      </c>
      <c r="BH298" s="210">
        <f>IF(N298="sníž. přenesená",J298,0)</f>
        <v>0</v>
      </c>
      <c r="BI298" s="210">
        <f>IF(N298="nulová",J298,0)</f>
        <v>0</v>
      </c>
      <c r="BJ298" s="22" t="s">
        <v>80</v>
      </c>
      <c r="BK298" s="210">
        <f>ROUND(I298*H298,2)</f>
        <v>0</v>
      </c>
      <c r="BL298" s="22" t="s">
        <v>390</v>
      </c>
      <c r="BM298" s="22" t="s">
        <v>657</v>
      </c>
    </row>
    <row r="299" spans="2:65" s="1" customFormat="1" ht="25.5" customHeight="1">
      <c r="B299" s="39"/>
      <c r="C299" s="199" t="s">
        <v>658</v>
      </c>
      <c r="D299" s="199" t="s">
        <v>147</v>
      </c>
      <c r="E299" s="200" t="s">
        <v>659</v>
      </c>
      <c r="F299" s="201" t="s">
        <v>660</v>
      </c>
      <c r="G299" s="202" t="s">
        <v>243</v>
      </c>
      <c r="H299" s="203">
        <v>2</v>
      </c>
      <c r="I299" s="204"/>
      <c r="J299" s="205">
        <f>ROUND(I299*H299,2)</f>
        <v>0</v>
      </c>
      <c r="K299" s="201" t="s">
        <v>151</v>
      </c>
      <c r="L299" s="59"/>
      <c r="M299" s="206" t="s">
        <v>21</v>
      </c>
      <c r="N299" s="207" t="s">
        <v>43</v>
      </c>
      <c r="O299" s="40"/>
      <c r="P299" s="208">
        <f>O299*H299</f>
        <v>0</v>
      </c>
      <c r="Q299" s="208">
        <v>8.4000000000000003E-4</v>
      </c>
      <c r="R299" s="208">
        <f>Q299*H299</f>
        <v>1.6800000000000001E-3</v>
      </c>
      <c r="S299" s="208">
        <v>0</v>
      </c>
      <c r="T299" s="209">
        <f>S299*H299</f>
        <v>0</v>
      </c>
      <c r="AR299" s="22" t="s">
        <v>390</v>
      </c>
      <c r="AT299" s="22" t="s">
        <v>147</v>
      </c>
      <c r="AU299" s="22" t="s">
        <v>82</v>
      </c>
      <c r="AY299" s="22" t="s">
        <v>143</v>
      </c>
      <c r="BE299" s="210">
        <f>IF(N299="základní",J299,0)</f>
        <v>0</v>
      </c>
      <c r="BF299" s="210">
        <f>IF(N299="snížená",J299,0)</f>
        <v>0</v>
      </c>
      <c r="BG299" s="210">
        <f>IF(N299="zákl. přenesená",J299,0)</f>
        <v>0</v>
      </c>
      <c r="BH299" s="210">
        <f>IF(N299="sníž. přenesená",J299,0)</f>
        <v>0</v>
      </c>
      <c r="BI299" s="210">
        <f>IF(N299="nulová",J299,0)</f>
        <v>0</v>
      </c>
      <c r="BJ299" s="22" t="s">
        <v>80</v>
      </c>
      <c r="BK299" s="210">
        <f>ROUND(I299*H299,2)</f>
        <v>0</v>
      </c>
      <c r="BL299" s="22" t="s">
        <v>390</v>
      </c>
      <c r="BM299" s="22" t="s">
        <v>661</v>
      </c>
    </row>
    <row r="300" spans="2:65" s="1" customFormat="1" ht="16.5" customHeight="1">
      <c r="B300" s="39"/>
      <c r="C300" s="214" t="s">
        <v>662</v>
      </c>
      <c r="D300" s="214" t="s">
        <v>163</v>
      </c>
      <c r="E300" s="215" t="s">
        <v>663</v>
      </c>
      <c r="F300" s="216" t="s">
        <v>664</v>
      </c>
      <c r="G300" s="217" t="s">
        <v>587</v>
      </c>
      <c r="H300" s="218">
        <v>1</v>
      </c>
      <c r="I300" s="219"/>
      <c r="J300" s="220">
        <f>ROUND(I300*H300,2)</f>
        <v>0</v>
      </c>
      <c r="K300" s="216" t="s">
        <v>21</v>
      </c>
      <c r="L300" s="221"/>
      <c r="M300" s="222" t="s">
        <v>21</v>
      </c>
      <c r="N300" s="223" t="s">
        <v>43</v>
      </c>
      <c r="O300" s="40"/>
      <c r="P300" s="208">
        <f>O300*H300</f>
        <v>0</v>
      </c>
      <c r="Q300" s="208">
        <v>8.8499999999999995E-2</v>
      </c>
      <c r="R300" s="208">
        <f>Q300*H300</f>
        <v>8.8499999999999995E-2</v>
      </c>
      <c r="S300" s="208">
        <v>0</v>
      </c>
      <c r="T300" s="209">
        <f>S300*H300</f>
        <v>0</v>
      </c>
      <c r="AR300" s="22" t="s">
        <v>401</v>
      </c>
      <c r="AT300" s="22" t="s">
        <v>163</v>
      </c>
      <c r="AU300" s="22" t="s">
        <v>82</v>
      </c>
      <c r="AY300" s="22" t="s">
        <v>143</v>
      </c>
      <c r="BE300" s="210">
        <f>IF(N300="základní",J300,0)</f>
        <v>0</v>
      </c>
      <c r="BF300" s="210">
        <f>IF(N300="snížená",J300,0)</f>
        <v>0</v>
      </c>
      <c r="BG300" s="210">
        <f>IF(N300="zákl. přenesená",J300,0)</f>
        <v>0</v>
      </c>
      <c r="BH300" s="210">
        <f>IF(N300="sníž. přenesená",J300,0)</f>
        <v>0</v>
      </c>
      <c r="BI300" s="210">
        <f>IF(N300="nulová",J300,0)</f>
        <v>0</v>
      </c>
      <c r="BJ300" s="22" t="s">
        <v>80</v>
      </c>
      <c r="BK300" s="210">
        <f>ROUND(I300*H300,2)</f>
        <v>0</v>
      </c>
      <c r="BL300" s="22" t="s">
        <v>390</v>
      </c>
      <c r="BM300" s="22" t="s">
        <v>665</v>
      </c>
    </row>
    <row r="301" spans="2:65" s="1" customFormat="1" ht="94.5">
      <c r="B301" s="39"/>
      <c r="C301" s="61"/>
      <c r="D301" s="211" t="s">
        <v>154</v>
      </c>
      <c r="E301" s="61"/>
      <c r="F301" s="212" t="s">
        <v>666</v>
      </c>
      <c r="G301" s="61"/>
      <c r="H301" s="61"/>
      <c r="I301" s="170"/>
      <c r="J301" s="61"/>
      <c r="K301" s="61"/>
      <c r="L301" s="59"/>
      <c r="M301" s="213"/>
      <c r="N301" s="40"/>
      <c r="O301" s="40"/>
      <c r="P301" s="40"/>
      <c r="Q301" s="40"/>
      <c r="R301" s="40"/>
      <c r="S301" s="40"/>
      <c r="T301" s="76"/>
      <c r="AT301" s="22" t="s">
        <v>154</v>
      </c>
      <c r="AU301" s="22" t="s">
        <v>82</v>
      </c>
    </row>
    <row r="302" spans="2:65" s="1" customFormat="1" ht="16.5" customHeight="1">
      <c r="B302" s="39"/>
      <c r="C302" s="214" t="s">
        <v>667</v>
      </c>
      <c r="D302" s="214" t="s">
        <v>163</v>
      </c>
      <c r="E302" s="215" t="s">
        <v>668</v>
      </c>
      <c r="F302" s="216" t="s">
        <v>669</v>
      </c>
      <c r="G302" s="217" t="s">
        <v>587</v>
      </c>
      <c r="H302" s="218">
        <v>1</v>
      </c>
      <c r="I302" s="219"/>
      <c r="J302" s="220">
        <f>ROUND(I302*H302,2)</f>
        <v>0</v>
      </c>
      <c r="K302" s="216" t="s">
        <v>21</v>
      </c>
      <c r="L302" s="221"/>
      <c r="M302" s="222" t="s">
        <v>21</v>
      </c>
      <c r="N302" s="223" t="s">
        <v>43</v>
      </c>
      <c r="O302" s="40"/>
      <c r="P302" s="208">
        <f>O302*H302</f>
        <v>0</v>
      </c>
      <c r="Q302" s="208">
        <v>7.6700000000000004E-2</v>
      </c>
      <c r="R302" s="208">
        <f>Q302*H302</f>
        <v>7.6700000000000004E-2</v>
      </c>
      <c r="S302" s="208">
        <v>0</v>
      </c>
      <c r="T302" s="209">
        <f>S302*H302</f>
        <v>0</v>
      </c>
      <c r="AR302" s="22" t="s">
        <v>401</v>
      </c>
      <c r="AT302" s="22" t="s">
        <v>163</v>
      </c>
      <c r="AU302" s="22" t="s">
        <v>82</v>
      </c>
      <c r="AY302" s="22" t="s">
        <v>143</v>
      </c>
      <c r="BE302" s="210">
        <f>IF(N302="základní",J302,0)</f>
        <v>0</v>
      </c>
      <c r="BF302" s="210">
        <f>IF(N302="snížená",J302,0)</f>
        <v>0</v>
      </c>
      <c r="BG302" s="210">
        <f>IF(N302="zákl. přenesená",J302,0)</f>
        <v>0</v>
      </c>
      <c r="BH302" s="210">
        <f>IF(N302="sníž. přenesená",J302,0)</f>
        <v>0</v>
      </c>
      <c r="BI302" s="210">
        <f>IF(N302="nulová",J302,0)</f>
        <v>0</v>
      </c>
      <c r="BJ302" s="22" t="s">
        <v>80</v>
      </c>
      <c r="BK302" s="210">
        <f>ROUND(I302*H302,2)</f>
        <v>0</v>
      </c>
      <c r="BL302" s="22" t="s">
        <v>390</v>
      </c>
      <c r="BM302" s="22" t="s">
        <v>670</v>
      </c>
    </row>
    <row r="303" spans="2:65" s="1" customFormat="1" ht="94.5">
      <c r="B303" s="39"/>
      <c r="C303" s="61"/>
      <c r="D303" s="211" t="s">
        <v>154</v>
      </c>
      <c r="E303" s="61"/>
      <c r="F303" s="212" t="s">
        <v>671</v>
      </c>
      <c r="G303" s="61"/>
      <c r="H303" s="61"/>
      <c r="I303" s="170"/>
      <c r="J303" s="61"/>
      <c r="K303" s="61"/>
      <c r="L303" s="59"/>
      <c r="M303" s="213"/>
      <c r="N303" s="40"/>
      <c r="O303" s="40"/>
      <c r="P303" s="40"/>
      <c r="Q303" s="40"/>
      <c r="R303" s="40"/>
      <c r="S303" s="40"/>
      <c r="T303" s="76"/>
      <c r="AT303" s="22" t="s">
        <v>154</v>
      </c>
      <c r="AU303" s="22" t="s">
        <v>82</v>
      </c>
    </row>
    <row r="304" spans="2:65" s="1" customFormat="1" ht="25.5" customHeight="1">
      <c r="B304" s="39"/>
      <c r="C304" s="199" t="s">
        <v>672</v>
      </c>
      <c r="D304" s="199" t="s">
        <v>147</v>
      </c>
      <c r="E304" s="200" t="s">
        <v>673</v>
      </c>
      <c r="F304" s="201" t="s">
        <v>674</v>
      </c>
      <c r="G304" s="202" t="s">
        <v>243</v>
      </c>
      <c r="H304" s="203">
        <v>1</v>
      </c>
      <c r="I304" s="204"/>
      <c r="J304" s="205">
        <f>ROUND(I304*H304,2)</f>
        <v>0</v>
      </c>
      <c r="K304" s="201" t="s">
        <v>151</v>
      </c>
      <c r="L304" s="59"/>
      <c r="M304" s="206" t="s">
        <v>21</v>
      </c>
      <c r="N304" s="207" t="s">
        <v>43</v>
      </c>
      <c r="O304" s="40"/>
      <c r="P304" s="208">
        <f>O304*H304</f>
        <v>0</v>
      </c>
      <c r="Q304" s="208">
        <v>0</v>
      </c>
      <c r="R304" s="208">
        <f>Q304*H304</f>
        <v>0</v>
      </c>
      <c r="S304" s="208">
        <v>0</v>
      </c>
      <c r="T304" s="209">
        <f>S304*H304</f>
        <v>0</v>
      </c>
      <c r="AR304" s="22" t="s">
        <v>390</v>
      </c>
      <c r="AT304" s="22" t="s">
        <v>147</v>
      </c>
      <c r="AU304" s="22" t="s">
        <v>82</v>
      </c>
      <c r="AY304" s="22" t="s">
        <v>143</v>
      </c>
      <c r="BE304" s="210">
        <f>IF(N304="základní",J304,0)</f>
        <v>0</v>
      </c>
      <c r="BF304" s="210">
        <f>IF(N304="snížená",J304,0)</f>
        <v>0</v>
      </c>
      <c r="BG304" s="210">
        <f>IF(N304="zákl. přenesená",J304,0)</f>
        <v>0</v>
      </c>
      <c r="BH304" s="210">
        <f>IF(N304="sníž. přenesená",J304,0)</f>
        <v>0</v>
      </c>
      <c r="BI304" s="210">
        <f>IF(N304="nulová",J304,0)</f>
        <v>0</v>
      </c>
      <c r="BJ304" s="22" t="s">
        <v>80</v>
      </c>
      <c r="BK304" s="210">
        <f>ROUND(I304*H304,2)</f>
        <v>0</v>
      </c>
      <c r="BL304" s="22" t="s">
        <v>390</v>
      </c>
      <c r="BM304" s="22" t="s">
        <v>675</v>
      </c>
    </row>
    <row r="305" spans="2:65" s="1" customFormat="1" ht="27">
      <c r="B305" s="39"/>
      <c r="C305" s="61"/>
      <c r="D305" s="211" t="s">
        <v>154</v>
      </c>
      <c r="E305" s="61"/>
      <c r="F305" s="212" t="s">
        <v>676</v>
      </c>
      <c r="G305" s="61"/>
      <c r="H305" s="61"/>
      <c r="I305" s="170"/>
      <c r="J305" s="61"/>
      <c r="K305" s="61"/>
      <c r="L305" s="59"/>
      <c r="M305" s="213"/>
      <c r="N305" s="40"/>
      <c r="O305" s="40"/>
      <c r="P305" s="40"/>
      <c r="Q305" s="40"/>
      <c r="R305" s="40"/>
      <c r="S305" s="40"/>
      <c r="T305" s="76"/>
      <c r="AT305" s="22" t="s">
        <v>154</v>
      </c>
      <c r="AU305" s="22" t="s">
        <v>82</v>
      </c>
    </row>
    <row r="306" spans="2:65" s="1" customFormat="1" ht="16.5" customHeight="1">
      <c r="B306" s="39"/>
      <c r="C306" s="214" t="s">
        <v>677</v>
      </c>
      <c r="D306" s="214" t="s">
        <v>163</v>
      </c>
      <c r="E306" s="215" t="s">
        <v>678</v>
      </c>
      <c r="F306" s="216" t="s">
        <v>679</v>
      </c>
      <c r="G306" s="217" t="s">
        <v>243</v>
      </c>
      <c r="H306" s="218">
        <v>1</v>
      </c>
      <c r="I306" s="219"/>
      <c r="J306" s="220">
        <f>ROUND(I306*H306,2)</f>
        <v>0</v>
      </c>
      <c r="K306" s="216" t="s">
        <v>151</v>
      </c>
      <c r="L306" s="221"/>
      <c r="M306" s="222" t="s">
        <v>21</v>
      </c>
      <c r="N306" s="223" t="s">
        <v>43</v>
      </c>
      <c r="O306" s="40"/>
      <c r="P306" s="208">
        <f>O306*H306</f>
        <v>0</v>
      </c>
      <c r="Q306" s="208">
        <v>5.1999999999999995E-4</v>
      </c>
      <c r="R306" s="208">
        <f>Q306*H306</f>
        <v>5.1999999999999995E-4</v>
      </c>
      <c r="S306" s="208">
        <v>0</v>
      </c>
      <c r="T306" s="209">
        <f>S306*H306</f>
        <v>0</v>
      </c>
      <c r="AR306" s="22" t="s">
        <v>401</v>
      </c>
      <c r="AT306" s="22" t="s">
        <v>163</v>
      </c>
      <c r="AU306" s="22" t="s">
        <v>82</v>
      </c>
      <c r="AY306" s="22" t="s">
        <v>143</v>
      </c>
      <c r="BE306" s="210">
        <f>IF(N306="základní",J306,0)</f>
        <v>0</v>
      </c>
      <c r="BF306" s="210">
        <f>IF(N306="snížená",J306,0)</f>
        <v>0</v>
      </c>
      <c r="BG306" s="210">
        <f>IF(N306="zákl. přenesená",J306,0)</f>
        <v>0</v>
      </c>
      <c r="BH306" s="210">
        <f>IF(N306="sníž. přenesená",J306,0)</f>
        <v>0</v>
      </c>
      <c r="BI306" s="210">
        <f>IF(N306="nulová",J306,0)</f>
        <v>0</v>
      </c>
      <c r="BJ306" s="22" t="s">
        <v>80</v>
      </c>
      <c r="BK306" s="210">
        <f>ROUND(I306*H306,2)</f>
        <v>0</v>
      </c>
      <c r="BL306" s="22" t="s">
        <v>390</v>
      </c>
      <c r="BM306" s="22" t="s">
        <v>680</v>
      </c>
    </row>
    <row r="307" spans="2:65" s="1" customFormat="1" ht="16.5" customHeight="1">
      <c r="B307" s="39"/>
      <c r="C307" s="199" t="s">
        <v>681</v>
      </c>
      <c r="D307" s="199" t="s">
        <v>147</v>
      </c>
      <c r="E307" s="200" t="s">
        <v>682</v>
      </c>
      <c r="F307" s="201" t="s">
        <v>683</v>
      </c>
      <c r="G307" s="202" t="s">
        <v>243</v>
      </c>
      <c r="H307" s="203">
        <v>1</v>
      </c>
      <c r="I307" s="204"/>
      <c r="J307" s="205">
        <f>ROUND(I307*H307,2)</f>
        <v>0</v>
      </c>
      <c r="K307" s="201" t="s">
        <v>151</v>
      </c>
      <c r="L307" s="59"/>
      <c r="M307" s="206" t="s">
        <v>21</v>
      </c>
      <c r="N307" s="207" t="s">
        <v>43</v>
      </c>
      <c r="O307" s="40"/>
      <c r="P307" s="208">
        <f>O307*H307</f>
        <v>0</v>
      </c>
      <c r="Q307" s="208">
        <v>4.2000000000000002E-4</v>
      </c>
      <c r="R307" s="208">
        <f>Q307*H307</f>
        <v>4.2000000000000002E-4</v>
      </c>
      <c r="S307" s="208">
        <v>0</v>
      </c>
      <c r="T307" s="209">
        <f>S307*H307</f>
        <v>0</v>
      </c>
      <c r="AR307" s="22" t="s">
        <v>390</v>
      </c>
      <c r="AT307" s="22" t="s">
        <v>147</v>
      </c>
      <c r="AU307" s="22" t="s">
        <v>82</v>
      </c>
      <c r="AY307" s="22" t="s">
        <v>143</v>
      </c>
      <c r="BE307" s="210">
        <f>IF(N307="základní",J307,0)</f>
        <v>0</v>
      </c>
      <c r="BF307" s="210">
        <f>IF(N307="snížená",J307,0)</f>
        <v>0</v>
      </c>
      <c r="BG307" s="210">
        <f>IF(N307="zákl. přenesená",J307,0)</f>
        <v>0</v>
      </c>
      <c r="BH307" s="210">
        <f>IF(N307="sníž. přenesená",J307,0)</f>
        <v>0</v>
      </c>
      <c r="BI307" s="210">
        <f>IF(N307="nulová",J307,0)</f>
        <v>0</v>
      </c>
      <c r="BJ307" s="22" t="s">
        <v>80</v>
      </c>
      <c r="BK307" s="210">
        <f>ROUND(I307*H307,2)</f>
        <v>0</v>
      </c>
      <c r="BL307" s="22" t="s">
        <v>390</v>
      </c>
      <c r="BM307" s="22" t="s">
        <v>684</v>
      </c>
    </row>
    <row r="308" spans="2:65" s="1" customFormat="1" ht="25.5" customHeight="1">
      <c r="B308" s="39"/>
      <c r="C308" s="214" t="s">
        <v>685</v>
      </c>
      <c r="D308" s="214" t="s">
        <v>163</v>
      </c>
      <c r="E308" s="215" t="s">
        <v>686</v>
      </c>
      <c r="F308" s="216" t="s">
        <v>687</v>
      </c>
      <c r="G308" s="217" t="s">
        <v>243</v>
      </c>
      <c r="H308" s="218">
        <v>1</v>
      </c>
      <c r="I308" s="219"/>
      <c r="J308" s="220">
        <f>ROUND(I308*H308,2)</f>
        <v>0</v>
      </c>
      <c r="K308" s="216" t="s">
        <v>151</v>
      </c>
      <c r="L308" s="221"/>
      <c r="M308" s="222" t="s">
        <v>21</v>
      </c>
      <c r="N308" s="223" t="s">
        <v>43</v>
      </c>
      <c r="O308" s="40"/>
      <c r="P308" s="208">
        <f>O308*H308</f>
        <v>0</v>
      </c>
      <c r="Q308" s="208">
        <v>2.8000000000000001E-2</v>
      </c>
      <c r="R308" s="208">
        <f>Q308*H308</f>
        <v>2.8000000000000001E-2</v>
      </c>
      <c r="S308" s="208">
        <v>0</v>
      </c>
      <c r="T308" s="209">
        <f>S308*H308</f>
        <v>0</v>
      </c>
      <c r="AR308" s="22" t="s">
        <v>401</v>
      </c>
      <c r="AT308" s="22" t="s">
        <v>163</v>
      </c>
      <c r="AU308" s="22" t="s">
        <v>82</v>
      </c>
      <c r="AY308" s="22" t="s">
        <v>143</v>
      </c>
      <c r="BE308" s="210">
        <f>IF(N308="základní",J308,0)</f>
        <v>0</v>
      </c>
      <c r="BF308" s="210">
        <f>IF(N308="snížená",J308,0)</f>
        <v>0</v>
      </c>
      <c r="BG308" s="210">
        <f>IF(N308="zákl. přenesená",J308,0)</f>
        <v>0</v>
      </c>
      <c r="BH308" s="210">
        <f>IF(N308="sníž. přenesená",J308,0)</f>
        <v>0</v>
      </c>
      <c r="BI308" s="210">
        <f>IF(N308="nulová",J308,0)</f>
        <v>0</v>
      </c>
      <c r="BJ308" s="22" t="s">
        <v>80</v>
      </c>
      <c r="BK308" s="210">
        <f>ROUND(I308*H308,2)</f>
        <v>0</v>
      </c>
      <c r="BL308" s="22" t="s">
        <v>390</v>
      </c>
      <c r="BM308" s="22" t="s">
        <v>688</v>
      </c>
    </row>
    <row r="309" spans="2:65" s="1" customFormat="1" ht="38.25" customHeight="1">
      <c r="B309" s="39"/>
      <c r="C309" s="199" t="s">
        <v>689</v>
      </c>
      <c r="D309" s="199" t="s">
        <v>147</v>
      </c>
      <c r="E309" s="200" t="s">
        <v>690</v>
      </c>
      <c r="F309" s="201" t="s">
        <v>691</v>
      </c>
      <c r="G309" s="202" t="s">
        <v>243</v>
      </c>
      <c r="H309" s="203">
        <v>4</v>
      </c>
      <c r="I309" s="204"/>
      <c r="J309" s="205">
        <f>ROUND(I309*H309,2)</f>
        <v>0</v>
      </c>
      <c r="K309" s="201" t="s">
        <v>151</v>
      </c>
      <c r="L309" s="59"/>
      <c r="M309" s="206" t="s">
        <v>21</v>
      </c>
      <c r="N309" s="207" t="s">
        <v>43</v>
      </c>
      <c r="O309" s="40"/>
      <c r="P309" s="208">
        <f>O309*H309</f>
        <v>0</v>
      </c>
      <c r="Q309" s="208">
        <v>2.5999999999999998E-4</v>
      </c>
      <c r="R309" s="208">
        <f>Q309*H309</f>
        <v>1.0399999999999999E-3</v>
      </c>
      <c r="S309" s="208">
        <v>0</v>
      </c>
      <c r="T309" s="209">
        <f>S309*H309</f>
        <v>0</v>
      </c>
      <c r="AR309" s="22" t="s">
        <v>390</v>
      </c>
      <c r="AT309" s="22" t="s">
        <v>147</v>
      </c>
      <c r="AU309" s="22" t="s">
        <v>82</v>
      </c>
      <c r="AY309" s="22" t="s">
        <v>143</v>
      </c>
      <c r="BE309" s="210">
        <f>IF(N309="základní",J309,0)</f>
        <v>0</v>
      </c>
      <c r="BF309" s="210">
        <f>IF(N309="snížená",J309,0)</f>
        <v>0</v>
      </c>
      <c r="BG309" s="210">
        <f>IF(N309="zákl. přenesená",J309,0)</f>
        <v>0</v>
      </c>
      <c r="BH309" s="210">
        <f>IF(N309="sníž. přenesená",J309,0)</f>
        <v>0</v>
      </c>
      <c r="BI309" s="210">
        <f>IF(N309="nulová",J309,0)</f>
        <v>0</v>
      </c>
      <c r="BJ309" s="22" t="s">
        <v>80</v>
      </c>
      <c r="BK309" s="210">
        <f>ROUND(I309*H309,2)</f>
        <v>0</v>
      </c>
      <c r="BL309" s="22" t="s">
        <v>390</v>
      </c>
      <c r="BM309" s="22" t="s">
        <v>692</v>
      </c>
    </row>
    <row r="310" spans="2:65" s="1" customFormat="1" ht="16.5" customHeight="1">
      <c r="B310" s="39"/>
      <c r="C310" s="214" t="s">
        <v>693</v>
      </c>
      <c r="D310" s="214" t="s">
        <v>163</v>
      </c>
      <c r="E310" s="215" t="s">
        <v>694</v>
      </c>
      <c r="F310" s="216" t="s">
        <v>695</v>
      </c>
      <c r="G310" s="217" t="s">
        <v>587</v>
      </c>
      <c r="H310" s="218">
        <v>4</v>
      </c>
      <c r="I310" s="219"/>
      <c r="J310" s="220">
        <f>ROUND(I310*H310,2)</f>
        <v>0</v>
      </c>
      <c r="K310" s="216" t="s">
        <v>21</v>
      </c>
      <c r="L310" s="221"/>
      <c r="M310" s="222" t="s">
        <v>21</v>
      </c>
      <c r="N310" s="223" t="s">
        <v>43</v>
      </c>
      <c r="O310" s="40"/>
      <c r="P310" s="208">
        <f>O310*H310</f>
        <v>0</v>
      </c>
      <c r="Q310" s="208">
        <v>0.02</v>
      </c>
      <c r="R310" s="208">
        <f>Q310*H310</f>
        <v>0.08</v>
      </c>
      <c r="S310" s="208">
        <v>0</v>
      </c>
      <c r="T310" s="209">
        <f>S310*H310</f>
        <v>0</v>
      </c>
      <c r="AR310" s="22" t="s">
        <v>401</v>
      </c>
      <c r="AT310" s="22" t="s">
        <v>163</v>
      </c>
      <c r="AU310" s="22" t="s">
        <v>82</v>
      </c>
      <c r="AY310" s="22" t="s">
        <v>143</v>
      </c>
      <c r="BE310" s="210">
        <f>IF(N310="základní",J310,0)</f>
        <v>0</v>
      </c>
      <c r="BF310" s="210">
        <f>IF(N310="snížená",J310,0)</f>
        <v>0</v>
      </c>
      <c r="BG310" s="210">
        <f>IF(N310="zákl. přenesená",J310,0)</f>
        <v>0</v>
      </c>
      <c r="BH310" s="210">
        <f>IF(N310="sníž. přenesená",J310,0)</f>
        <v>0</v>
      </c>
      <c r="BI310" s="210">
        <f>IF(N310="nulová",J310,0)</f>
        <v>0</v>
      </c>
      <c r="BJ310" s="22" t="s">
        <v>80</v>
      </c>
      <c r="BK310" s="210">
        <f>ROUND(I310*H310,2)</f>
        <v>0</v>
      </c>
      <c r="BL310" s="22" t="s">
        <v>390</v>
      </c>
      <c r="BM310" s="22" t="s">
        <v>696</v>
      </c>
    </row>
    <row r="311" spans="2:65" s="1" customFormat="1" ht="67.5">
      <c r="B311" s="39"/>
      <c r="C311" s="61"/>
      <c r="D311" s="211" t="s">
        <v>154</v>
      </c>
      <c r="E311" s="61"/>
      <c r="F311" s="212" t="s">
        <v>697</v>
      </c>
      <c r="G311" s="61"/>
      <c r="H311" s="61"/>
      <c r="I311" s="170"/>
      <c r="J311" s="61"/>
      <c r="K311" s="61"/>
      <c r="L311" s="59"/>
      <c r="M311" s="213"/>
      <c r="N311" s="40"/>
      <c r="O311" s="40"/>
      <c r="P311" s="40"/>
      <c r="Q311" s="40"/>
      <c r="R311" s="40"/>
      <c r="S311" s="40"/>
      <c r="T311" s="76"/>
      <c r="AT311" s="22" t="s">
        <v>154</v>
      </c>
      <c r="AU311" s="22" t="s">
        <v>82</v>
      </c>
    </row>
    <row r="312" spans="2:65" s="1" customFormat="1" ht="25.5" customHeight="1">
      <c r="B312" s="39"/>
      <c r="C312" s="199" t="s">
        <v>698</v>
      </c>
      <c r="D312" s="199" t="s">
        <v>147</v>
      </c>
      <c r="E312" s="200" t="s">
        <v>699</v>
      </c>
      <c r="F312" s="201" t="s">
        <v>700</v>
      </c>
      <c r="G312" s="202" t="s">
        <v>243</v>
      </c>
      <c r="H312" s="203">
        <v>4</v>
      </c>
      <c r="I312" s="204"/>
      <c r="J312" s="205">
        <f>ROUND(I312*H312,2)</f>
        <v>0</v>
      </c>
      <c r="K312" s="201" t="s">
        <v>151</v>
      </c>
      <c r="L312" s="59"/>
      <c r="M312" s="206" t="s">
        <v>21</v>
      </c>
      <c r="N312" s="207" t="s">
        <v>43</v>
      </c>
      <c r="O312" s="40"/>
      <c r="P312" s="208">
        <f>O312*H312</f>
        <v>0</v>
      </c>
      <c r="Q312" s="208">
        <v>0</v>
      </c>
      <c r="R312" s="208">
        <f>Q312*H312</f>
        <v>0</v>
      </c>
      <c r="S312" s="208">
        <v>4.1700000000000001E-2</v>
      </c>
      <c r="T312" s="209">
        <f>S312*H312</f>
        <v>0.1668</v>
      </c>
      <c r="AR312" s="22" t="s">
        <v>390</v>
      </c>
      <c r="AT312" s="22" t="s">
        <v>147</v>
      </c>
      <c r="AU312" s="22" t="s">
        <v>82</v>
      </c>
      <c r="AY312" s="22" t="s">
        <v>143</v>
      </c>
      <c r="BE312" s="210">
        <f>IF(N312="základní",J312,0)</f>
        <v>0</v>
      </c>
      <c r="BF312" s="210">
        <f>IF(N312="snížená",J312,0)</f>
        <v>0</v>
      </c>
      <c r="BG312" s="210">
        <f>IF(N312="zákl. přenesená",J312,0)</f>
        <v>0</v>
      </c>
      <c r="BH312" s="210">
        <f>IF(N312="sníž. přenesená",J312,0)</f>
        <v>0</v>
      </c>
      <c r="BI312" s="210">
        <f>IF(N312="nulová",J312,0)</f>
        <v>0</v>
      </c>
      <c r="BJ312" s="22" t="s">
        <v>80</v>
      </c>
      <c r="BK312" s="210">
        <f>ROUND(I312*H312,2)</f>
        <v>0</v>
      </c>
      <c r="BL312" s="22" t="s">
        <v>390</v>
      </c>
      <c r="BM312" s="22" t="s">
        <v>701</v>
      </c>
    </row>
    <row r="313" spans="2:65" s="1" customFormat="1" ht="38.25" customHeight="1">
      <c r="B313" s="39"/>
      <c r="C313" s="199" t="s">
        <v>702</v>
      </c>
      <c r="D313" s="199" t="s">
        <v>147</v>
      </c>
      <c r="E313" s="200" t="s">
        <v>703</v>
      </c>
      <c r="F313" s="201" t="s">
        <v>704</v>
      </c>
      <c r="G313" s="202" t="s">
        <v>243</v>
      </c>
      <c r="H313" s="203">
        <v>68</v>
      </c>
      <c r="I313" s="204"/>
      <c r="J313" s="205">
        <f>ROUND(I313*H313,2)</f>
        <v>0</v>
      </c>
      <c r="K313" s="201" t="s">
        <v>151</v>
      </c>
      <c r="L313" s="59"/>
      <c r="M313" s="206" t="s">
        <v>21</v>
      </c>
      <c r="N313" s="207" t="s">
        <v>43</v>
      </c>
      <c r="O313" s="40"/>
      <c r="P313" s="208">
        <f>O313*H313</f>
        <v>0</v>
      </c>
      <c r="Q313" s="208">
        <v>0</v>
      </c>
      <c r="R313" s="208">
        <f>Q313*H313</f>
        <v>0</v>
      </c>
      <c r="S313" s="208">
        <v>1.7000000000000001E-2</v>
      </c>
      <c r="T313" s="209">
        <f>S313*H313</f>
        <v>1.1560000000000001</v>
      </c>
      <c r="AR313" s="22" t="s">
        <v>390</v>
      </c>
      <c r="AT313" s="22" t="s">
        <v>147</v>
      </c>
      <c r="AU313" s="22" t="s">
        <v>82</v>
      </c>
      <c r="AY313" s="22" t="s">
        <v>143</v>
      </c>
      <c r="BE313" s="210">
        <f>IF(N313="základní",J313,0)</f>
        <v>0</v>
      </c>
      <c r="BF313" s="210">
        <f>IF(N313="snížená",J313,0)</f>
        <v>0</v>
      </c>
      <c r="BG313" s="210">
        <f>IF(N313="zákl. přenesená",J313,0)</f>
        <v>0</v>
      </c>
      <c r="BH313" s="210">
        <f>IF(N313="sníž. přenesená",J313,0)</f>
        <v>0</v>
      </c>
      <c r="BI313" s="210">
        <f>IF(N313="nulová",J313,0)</f>
        <v>0</v>
      </c>
      <c r="BJ313" s="22" t="s">
        <v>80</v>
      </c>
      <c r="BK313" s="210">
        <f>ROUND(I313*H313,2)</f>
        <v>0</v>
      </c>
      <c r="BL313" s="22" t="s">
        <v>390</v>
      </c>
      <c r="BM313" s="22" t="s">
        <v>705</v>
      </c>
    </row>
    <row r="314" spans="2:65" s="1" customFormat="1" ht="27">
      <c r="B314" s="39"/>
      <c r="C314" s="61"/>
      <c r="D314" s="211" t="s">
        <v>154</v>
      </c>
      <c r="E314" s="61"/>
      <c r="F314" s="212" t="s">
        <v>458</v>
      </c>
      <c r="G314" s="61"/>
      <c r="H314" s="61"/>
      <c r="I314" s="170"/>
      <c r="J314" s="61"/>
      <c r="K314" s="61"/>
      <c r="L314" s="59"/>
      <c r="M314" s="213"/>
      <c r="N314" s="40"/>
      <c r="O314" s="40"/>
      <c r="P314" s="40"/>
      <c r="Q314" s="40"/>
      <c r="R314" s="40"/>
      <c r="S314" s="40"/>
      <c r="T314" s="76"/>
      <c r="AT314" s="22" t="s">
        <v>154</v>
      </c>
      <c r="AU314" s="22" t="s">
        <v>82</v>
      </c>
    </row>
    <row r="315" spans="2:65" s="1" customFormat="1" ht="38.25" customHeight="1">
      <c r="B315" s="39"/>
      <c r="C315" s="199" t="s">
        <v>706</v>
      </c>
      <c r="D315" s="199" t="s">
        <v>147</v>
      </c>
      <c r="E315" s="200" t="s">
        <v>707</v>
      </c>
      <c r="F315" s="201" t="s">
        <v>708</v>
      </c>
      <c r="G315" s="202" t="s">
        <v>243</v>
      </c>
      <c r="H315" s="203">
        <v>6</v>
      </c>
      <c r="I315" s="204"/>
      <c r="J315" s="205">
        <f>ROUND(I315*H315,2)</f>
        <v>0</v>
      </c>
      <c r="K315" s="201" t="s">
        <v>151</v>
      </c>
      <c r="L315" s="59"/>
      <c r="M315" s="206" t="s">
        <v>21</v>
      </c>
      <c r="N315" s="207" t="s">
        <v>43</v>
      </c>
      <c r="O315" s="40"/>
      <c r="P315" s="208">
        <f>O315*H315</f>
        <v>0</v>
      </c>
      <c r="Q315" s="208">
        <v>0</v>
      </c>
      <c r="R315" s="208">
        <f>Q315*H315</f>
        <v>0</v>
      </c>
      <c r="S315" s="208">
        <v>2.8000000000000001E-2</v>
      </c>
      <c r="T315" s="209">
        <f>S315*H315</f>
        <v>0.16800000000000001</v>
      </c>
      <c r="AR315" s="22" t="s">
        <v>390</v>
      </c>
      <c r="AT315" s="22" t="s">
        <v>147</v>
      </c>
      <c r="AU315" s="22" t="s">
        <v>82</v>
      </c>
      <c r="AY315" s="22" t="s">
        <v>143</v>
      </c>
      <c r="BE315" s="210">
        <f>IF(N315="základní",J315,0)</f>
        <v>0</v>
      </c>
      <c r="BF315" s="210">
        <f>IF(N315="snížená",J315,0)</f>
        <v>0</v>
      </c>
      <c r="BG315" s="210">
        <f>IF(N315="zákl. přenesená",J315,0)</f>
        <v>0</v>
      </c>
      <c r="BH315" s="210">
        <f>IF(N315="sníž. přenesená",J315,0)</f>
        <v>0</v>
      </c>
      <c r="BI315" s="210">
        <f>IF(N315="nulová",J315,0)</f>
        <v>0</v>
      </c>
      <c r="BJ315" s="22" t="s">
        <v>80</v>
      </c>
      <c r="BK315" s="210">
        <f>ROUND(I315*H315,2)</f>
        <v>0</v>
      </c>
      <c r="BL315" s="22" t="s">
        <v>390</v>
      </c>
      <c r="BM315" s="22" t="s">
        <v>709</v>
      </c>
    </row>
    <row r="316" spans="2:65" s="1" customFormat="1" ht="27">
      <c r="B316" s="39"/>
      <c r="C316" s="61"/>
      <c r="D316" s="211" t="s">
        <v>154</v>
      </c>
      <c r="E316" s="61"/>
      <c r="F316" s="212" t="s">
        <v>458</v>
      </c>
      <c r="G316" s="61"/>
      <c r="H316" s="61"/>
      <c r="I316" s="170"/>
      <c r="J316" s="61"/>
      <c r="K316" s="61"/>
      <c r="L316" s="59"/>
      <c r="M316" s="213"/>
      <c r="N316" s="40"/>
      <c r="O316" s="40"/>
      <c r="P316" s="40"/>
      <c r="Q316" s="40"/>
      <c r="R316" s="40"/>
      <c r="S316" s="40"/>
      <c r="T316" s="76"/>
      <c r="AT316" s="22" t="s">
        <v>154</v>
      </c>
      <c r="AU316" s="22" t="s">
        <v>82</v>
      </c>
    </row>
    <row r="317" spans="2:65" s="1" customFormat="1" ht="25.5" customHeight="1">
      <c r="B317" s="39"/>
      <c r="C317" s="199" t="s">
        <v>710</v>
      </c>
      <c r="D317" s="199" t="s">
        <v>147</v>
      </c>
      <c r="E317" s="200" t="s">
        <v>711</v>
      </c>
      <c r="F317" s="201" t="s">
        <v>712</v>
      </c>
      <c r="G317" s="202" t="s">
        <v>243</v>
      </c>
      <c r="H317" s="203">
        <v>8</v>
      </c>
      <c r="I317" s="204"/>
      <c r="J317" s="205">
        <f>ROUND(I317*H317,2)</f>
        <v>0</v>
      </c>
      <c r="K317" s="201" t="s">
        <v>151</v>
      </c>
      <c r="L317" s="59"/>
      <c r="M317" s="206" t="s">
        <v>21</v>
      </c>
      <c r="N317" s="207" t="s">
        <v>43</v>
      </c>
      <c r="O317" s="40"/>
      <c r="P317" s="208">
        <f>O317*H317</f>
        <v>0</v>
      </c>
      <c r="Q317" s="208">
        <v>0</v>
      </c>
      <c r="R317" s="208">
        <f>Q317*H317</f>
        <v>0</v>
      </c>
      <c r="S317" s="208">
        <v>0</v>
      </c>
      <c r="T317" s="209">
        <f>S317*H317</f>
        <v>0</v>
      </c>
      <c r="AR317" s="22" t="s">
        <v>390</v>
      </c>
      <c r="AT317" s="22" t="s">
        <v>147</v>
      </c>
      <c r="AU317" s="22" t="s">
        <v>82</v>
      </c>
      <c r="AY317" s="22" t="s">
        <v>143</v>
      </c>
      <c r="BE317" s="210">
        <f>IF(N317="základní",J317,0)</f>
        <v>0</v>
      </c>
      <c r="BF317" s="210">
        <f>IF(N317="snížená",J317,0)</f>
        <v>0</v>
      </c>
      <c r="BG317" s="210">
        <f>IF(N317="zákl. přenesená",J317,0)</f>
        <v>0</v>
      </c>
      <c r="BH317" s="210">
        <f>IF(N317="sníž. přenesená",J317,0)</f>
        <v>0</v>
      </c>
      <c r="BI317" s="210">
        <f>IF(N317="nulová",J317,0)</f>
        <v>0</v>
      </c>
      <c r="BJ317" s="22" t="s">
        <v>80</v>
      </c>
      <c r="BK317" s="210">
        <f>ROUND(I317*H317,2)</f>
        <v>0</v>
      </c>
      <c r="BL317" s="22" t="s">
        <v>390</v>
      </c>
      <c r="BM317" s="22" t="s">
        <v>713</v>
      </c>
    </row>
    <row r="318" spans="2:65" s="1" customFormat="1" ht="40.5">
      <c r="B318" s="39"/>
      <c r="C318" s="61"/>
      <c r="D318" s="211" t="s">
        <v>154</v>
      </c>
      <c r="E318" s="61"/>
      <c r="F318" s="212" t="s">
        <v>714</v>
      </c>
      <c r="G318" s="61"/>
      <c r="H318" s="61"/>
      <c r="I318" s="170"/>
      <c r="J318" s="61"/>
      <c r="K318" s="61"/>
      <c r="L318" s="59"/>
      <c r="M318" s="213"/>
      <c r="N318" s="40"/>
      <c r="O318" s="40"/>
      <c r="P318" s="40"/>
      <c r="Q318" s="40"/>
      <c r="R318" s="40"/>
      <c r="S318" s="40"/>
      <c r="T318" s="76"/>
      <c r="AT318" s="22" t="s">
        <v>154</v>
      </c>
      <c r="AU318" s="22" t="s">
        <v>82</v>
      </c>
    </row>
    <row r="319" spans="2:65" s="1" customFormat="1" ht="16.5" customHeight="1">
      <c r="B319" s="39"/>
      <c r="C319" s="214" t="s">
        <v>715</v>
      </c>
      <c r="D319" s="214" t="s">
        <v>163</v>
      </c>
      <c r="E319" s="215" t="s">
        <v>716</v>
      </c>
      <c r="F319" s="216" t="s">
        <v>717</v>
      </c>
      <c r="G319" s="217" t="s">
        <v>184</v>
      </c>
      <c r="H319" s="218">
        <v>5</v>
      </c>
      <c r="I319" s="219"/>
      <c r="J319" s="220">
        <f>ROUND(I319*H319,2)</f>
        <v>0</v>
      </c>
      <c r="K319" s="216" t="s">
        <v>151</v>
      </c>
      <c r="L319" s="221"/>
      <c r="M319" s="222" t="s">
        <v>21</v>
      </c>
      <c r="N319" s="223" t="s">
        <v>43</v>
      </c>
      <c r="O319" s="40"/>
      <c r="P319" s="208">
        <f>O319*H319</f>
        <v>0</v>
      </c>
      <c r="Q319" s="208">
        <v>5.0000000000000001E-3</v>
      </c>
      <c r="R319" s="208">
        <f>Q319*H319</f>
        <v>2.5000000000000001E-2</v>
      </c>
      <c r="S319" s="208">
        <v>0</v>
      </c>
      <c r="T319" s="209">
        <f>S319*H319</f>
        <v>0</v>
      </c>
      <c r="AR319" s="22" t="s">
        <v>401</v>
      </c>
      <c r="AT319" s="22" t="s">
        <v>163</v>
      </c>
      <c r="AU319" s="22" t="s">
        <v>82</v>
      </c>
      <c r="AY319" s="22" t="s">
        <v>143</v>
      </c>
      <c r="BE319" s="210">
        <f>IF(N319="základní",J319,0)</f>
        <v>0</v>
      </c>
      <c r="BF319" s="210">
        <f>IF(N319="snížená",J319,0)</f>
        <v>0</v>
      </c>
      <c r="BG319" s="210">
        <f>IF(N319="zákl. přenesená",J319,0)</f>
        <v>0</v>
      </c>
      <c r="BH319" s="210">
        <f>IF(N319="sníž. přenesená",J319,0)</f>
        <v>0</v>
      </c>
      <c r="BI319" s="210">
        <f>IF(N319="nulová",J319,0)</f>
        <v>0</v>
      </c>
      <c r="BJ319" s="22" t="s">
        <v>80</v>
      </c>
      <c r="BK319" s="210">
        <f>ROUND(I319*H319,2)</f>
        <v>0</v>
      </c>
      <c r="BL319" s="22" t="s">
        <v>390</v>
      </c>
      <c r="BM319" s="22" t="s">
        <v>718</v>
      </c>
    </row>
    <row r="320" spans="2:65" s="1" customFormat="1" ht="40.5">
      <c r="B320" s="39"/>
      <c r="C320" s="61"/>
      <c r="D320" s="211" t="s">
        <v>154</v>
      </c>
      <c r="E320" s="61"/>
      <c r="F320" s="212" t="s">
        <v>714</v>
      </c>
      <c r="G320" s="61"/>
      <c r="H320" s="61"/>
      <c r="I320" s="170"/>
      <c r="J320" s="61"/>
      <c r="K320" s="61"/>
      <c r="L320" s="59"/>
      <c r="M320" s="213"/>
      <c r="N320" s="40"/>
      <c r="O320" s="40"/>
      <c r="P320" s="40"/>
      <c r="Q320" s="40"/>
      <c r="R320" s="40"/>
      <c r="S320" s="40"/>
      <c r="T320" s="76"/>
      <c r="AT320" s="22" t="s">
        <v>154</v>
      </c>
      <c r="AU320" s="22" t="s">
        <v>82</v>
      </c>
    </row>
    <row r="321" spans="2:65" s="1" customFormat="1" ht="25.5" customHeight="1">
      <c r="B321" s="39"/>
      <c r="C321" s="199" t="s">
        <v>719</v>
      </c>
      <c r="D321" s="199" t="s">
        <v>147</v>
      </c>
      <c r="E321" s="200" t="s">
        <v>720</v>
      </c>
      <c r="F321" s="201" t="s">
        <v>721</v>
      </c>
      <c r="G321" s="202" t="s">
        <v>243</v>
      </c>
      <c r="H321" s="203">
        <v>17</v>
      </c>
      <c r="I321" s="204"/>
      <c r="J321" s="205">
        <f>ROUND(I321*H321,2)</f>
        <v>0</v>
      </c>
      <c r="K321" s="201" t="s">
        <v>151</v>
      </c>
      <c r="L321" s="59"/>
      <c r="M321" s="206" t="s">
        <v>21</v>
      </c>
      <c r="N321" s="207" t="s">
        <v>43</v>
      </c>
      <c r="O321" s="40"/>
      <c r="P321" s="208">
        <f>O321*H321</f>
        <v>0</v>
      </c>
      <c r="Q321" s="208">
        <v>0</v>
      </c>
      <c r="R321" s="208">
        <f>Q321*H321</f>
        <v>0</v>
      </c>
      <c r="S321" s="208">
        <v>0</v>
      </c>
      <c r="T321" s="209">
        <f>S321*H321</f>
        <v>0</v>
      </c>
      <c r="AR321" s="22" t="s">
        <v>390</v>
      </c>
      <c r="AT321" s="22" t="s">
        <v>147</v>
      </c>
      <c r="AU321" s="22" t="s">
        <v>82</v>
      </c>
      <c r="AY321" s="22" t="s">
        <v>143</v>
      </c>
      <c r="BE321" s="210">
        <f>IF(N321="základní",J321,0)</f>
        <v>0</v>
      </c>
      <c r="BF321" s="210">
        <f>IF(N321="snížená",J321,0)</f>
        <v>0</v>
      </c>
      <c r="BG321" s="210">
        <f>IF(N321="zákl. přenesená",J321,0)</f>
        <v>0</v>
      </c>
      <c r="BH321" s="210">
        <f>IF(N321="sníž. přenesená",J321,0)</f>
        <v>0</v>
      </c>
      <c r="BI321" s="210">
        <f>IF(N321="nulová",J321,0)</f>
        <v>0</v>
      </c>
      <c r="BJ321" s="22" t="s">
        <v>80</v>
      </c>
      <c r="BK321" s="210">
        <f>ROUND(I321*H321,2)</f>
        <v>0</v>
      </c>
      <c r="BL321" s="22" t="s">
        <v>390</v>
      </c>
      <c r="BM321" s="22" t="s">
        <v>722</v>
      </c>
    </row>
    <row r="322" spans="2:65" s="1" customFormat="1" ht="40.5">
      <c r="B322" s="39"/>
      <c r="C322" s="61"/>
      <c r="D322" s="211" t="s">
        <v>154</v>
      </c>
      <c r="E322" s="61"/>
      <c r="F322" s="212" t="s">
        <v>714</v>
      </c>
      <c r="G322" s="61"/>
      <c r="H322" s="61"/>
      <c r="I322" s="170"/>
      <c r="J322" s="61"/>
      <c r="K322" s="61"/>
      <c r="L322" s="59"/>
      <c r="M322" s="213"/>
      <c r="N322" s="40"/>
      <c r="O322" s="40"/>
      <c r="P322" s="40"/>
      <c r="Q322" s="40"/>
      <c r="R322" s="40"/>
      <c r="S322" s="40"/>
      <c r="T322" s="76"/>
      <c r="AT322" s="22" t="s">
        <v>154</v>
      </c>
      <c r="AU322" s="22" t="s">
        <v>82</v>
      </c>
    </row>
    <row r="323" spans="2:65" s="1" customFormat="1" ht="16.5" customHeight="1">
      <c r="B323" s="39"/>
      <c r="C323" s="214" t="s">
        <v>723</v>
      </c>
      <c r="D323" s="214" t="s">
        <v>163</v>
      </c>
      <c r="E323" s="215" t="s">
        <v>716</v>
      </c>
      <c r="F323" s="216" t="s">
        <v>717</v>
      </c>
      <c r="G323" s="217" t="s">
        <v>184</v>
      </c>
      <c r="H323" s="218">
        <v>24</v>
      </c>
      <c r="I323" s="219"/>
      <c r="J323" s="220">
        <f>ROUND(I323*H323,2)</f>
        <v>0</v>
      </c>
      <c r="K323" s="216" t="s">
        <v>151</v>
      </c>
      <c r="L323" s="221"/>
      <c r="M323" s="222" t="s">
        <v>21</v>
      </c>
      <c r="N323" s="223" t="s">
        <v>43</v>
      </c>
      <c r="O323" s="40"/>
      <c r="P323" s="208">
        <f>O323*H323</f>
        <v>0</v>
      </c>
      <c r="Q323" s="208">
        <v>5.0000000000000001E-3</v>
      </c>
      <c r="R323" s="208">
        <f>Q323*H323</f>
        <v>0.12</v>
      </c>
      <c r="S323" s="208">
        <v>0</v>
      </c>
      <c r="T323" s="209">
        <f>S323*H323</f>
        <v>0</v>
      </c>
      <c r="AR323" s="22" t="s">
        <v>401</v>
      </c>
      <c r="AT323" s="22" t="s">
        <v>163</v>
      </c>
      <c r="AU323" s="22" t="s">
        <v>82</v>
      </c>
      <c r="AY323" s="22" t="s">
        <v>143</v>
      </c>
      <c r="BE323" s="210">
        <f>IF(N323="základní",J323,0)</f>
        <v>0</v>
      </c>
      <c r="BF323" s="210">
        <f>IF(N323="snížená",J323,0)</f>
        <v>0</v>
      </c>
      <c r="BG323" s="210">
        <f>IF(N323="zákl. přenesená",J323,0)</f>
        <v>0</v>
      </c>
      <c r="BH323" s="210">
        <f>IF(N323="sníž. přenesená",J323,0)</f>
        <v>0</v>
      </c>
      <c r="BI323" s="210">
        <f>IF(N323="nulová",J323,0)</f>
        <v>0</v>
      </c>
      <c r="BJ323" s="22" t="s">
        <v>80</v>
      </c>
      <c r="BK323" s="210">
        <f>ROUND(I323*H323,2)</f>
        <v>0</v>
      </c>
      <c r="BL323" s="22" t="s">
        <v>390</v>
      </c>
      <c r="BM323" s="22" t="s">
        <v>724</v>
      </c>
    </row>
    <row r="324" spans="2:65" s="1" customFormat="1" ht="40.5">
      <c r="B324" s="39"/>
      <c r="C324" s="61"/>
      <c r="D324" s="211" t="s">
        <v>154</v>
      </c>
      <c r="E324" s="61"/>
      <c r="F324" s="212" t="s">
        <v>714</v>
      </c>
      <c r="G324" s="61"/>
      <c r="H324" s="61"/>
      <c r="I324" s="170"/>
      <c r="J324" s="61"/>
      <c r="K324" s="61"/>
      <c r="L324" s="59"/>
      <c r="M324" s="213"/>
      <c r="N324" s="40"/>
      <c r="O324" s="40"/>
      <c r="P324" s="40"/>
      <c r="Q324" s="40"/>
      <c r="R324" s="40"/>
      <c r="S324" s="40"/>
      <c r="T324" s="76"/>
      <c r="AT324" s="22" t="s">
        <v>154</v>
      </c>
      <c r="AU324" s="22" t="s">
        <v>82</v>
      </c>
    </row>
    <row r="325" spans="2:65" s="1" customFormat="1" ht="25.5" customHeight="1">
      <c r="B325" s="39"/>
      <c r="C325" s="199" t="s">
        <v>725</v>
      </c>
      <c r="D325" s="199" t="s">
        <v>147</v>
      </c>
      <c r="E325" s="200" t="s">
        <v>726</v>
      </c>
      <c r="F325" s="201" t="s">
        <v>727</v>
      </c>
      <c r="G325" s="202" t="s">
        <v>243</v>
      </c>
      <c r="H325" s="203">
        <v>11</v>
      </c>
      <c r="I325" s="204"/>
      <c r="J325" s="205">
        <f>ROUND(I325*H325,2)</f>
        <v>0</v>
      </c>
      <c r="K325" s="201" t="s">
        <v>151</v>
      </c>
      <c r="L325" s="59"/>
      <c r="M325" s="206" t="s">
        <v>21</v>
      </c>
      <c r="N325" s="207" t="s">
        <v>43</v>
      </c>
      <c r="O325" s="40"/>
      <c r="P325" s="208">
        <f>O325*H325</f>
        <v>0</v>
      </c>
      <c r="Q325" s="208">
        <v>0</v>
      </c>
      <c r="R325" s="208">
        <f>Q325*H325</f>
        <v>0</v>
      </c>
      <c r="S325" s="208">
        <v>0</v>
      </c>
      <c r="T325" s="209">
        <f>S325*H325</f>
        <v>0</v>
      </c>
      <c r="AR325" s="22" t="s">
        <v>390</v>
      </c>
      <c r="AT325" s="22" t="s">
        <v>147</v>
      </c>
      <c r="AU325" s="22" t="s">
        <v>82</v>
      </c>
      <c r="AY325" s="22" t="s">
        <v>143</v>
      </c>
      <c r="BE325" s="210">
        <f>IF(N325="základní",J325,0)</f>
        <v>0</v>
      </c>
      <c r="BF325" s="210">
        <f>IF(N325="snížená",J325,0)</f>
        <v>0</v>
      </c>
      <c r="BG325" s="210">
        <f>IF(N325="zákl. přenesená",J325,0)</f>
        <v>0</v>
      </c>
      <c r="BH325" s="210">
        <f>IF(N325="sníž. přenesená",J325,0)</f>
        <v>0</v>
      </c>
      <c r="BI325" s="210">
        <f>IF(N325="nulová",J325,0)</f>
        <v>0</v>
      </c>
      <c r="BJ325" s="22" t="s">
        <v>80</v>
      </c>
      <c r="BK325" s="210">
        <f>ROUND(I325*H325,2)</f>
        <v>0</v>
      </c>
      <c r="BL325" s="22" t="s">
        <v>390</v>
      </c>
      <c r="BM325" s="22" t="s">
        <v>728</v>
      </c>
    </row>
    <row r="326" spans="2:65" s="1" customFormat="1" ht="40.5">
      <c r="B326" s="39"/>
      <c r="C326" s="61"/>
      <c r="D326" s="211" t="s">
        <v>154</v>
      </c>
      <c r="E326" s="61"/>
      <c r="F326" s="212" t="s">
        <v>714</v>
      </c>
      <c r="G326" s="61"/>
      <c r="H326" s="61"/>
      <c r="I326" s="170"/>
      <c r="J326" s="61"/>
      <c r="K326" s="61"/>
      <c r="L326" s="59"/>
      <c r="M326" s="213"/>
      <c r="N326" s="40"/>
      <c r="O326" s="40"/>
      <c r="P326" s="40"/>
      <c r="Q326" s="40"/>
      <c r="R326" s="40"/>
      <c r="S326" s="40"/>
      <c r="T326" s="76"/>
      <c r="AT326" s="22" t="s">
        <v>154</v>
      </c>
      <c r="AU326" s="22" t="s">
        <v>82</v>
      </c>
    </row>
    <row r="327" spans="2:65" s="1" customFormat="1" ht="16.5" customHeight="1">
      <c r="B327" s="39"/>
      <c r="C327" s="214" t="s">
        <v>729</v>
      </c>
      <c r="D327" s="214" t="s">
        <v>163</v>
      </c>
      <c r="E327" s="215" t="s">
        <v>716</v>
      </c>
      <c r="F327" s="216" t="s">
        <v>717</v>
      </c>
      <c r="G327" s="217" t="s">
        <v>184</v>
      </c>
      <c r="H327" s="218">
        <v>21</v>
      </c>
      <c r="I327" s="219"/>
      <c r="J327" s="220">
        <f>ROUND(I327*H327,2)</f>
        <v>0</v>
      </c>
      <c r="K327" s="216" t="s">
        <v>151</v>
      </c>
      <c r="L327" s="221"/>
      <c r="M327" s="222" t="s">
        <v>21</v>
      </c>
      <c r="N327" s="223" t="s">
        <v>43</v>
      </c>
      <c r="O327" s="40"/>
      <c r="P327" s="208">
        <f>O327*H327</f>
        <v>0</v>
      </c>
      <c r="Q327" s="208">
        <v>5.0000000000000001E-3</v>
      </c>
      <c r="R327" s="208">
        <f>Q327*H327</f>
        <v>0.105</v>
      </c>
      <c r="S327" s="208">
        <v>0</v>
      </c>
      <c r="T327" s="209">
        <f>S327*H327</f>
        <v>0</v>
      </c>
      <c r="AR327" s="22" t="s">
        <v>401</v>
      </c>
      <c r="AT327" s="22" t="s">
        <v>163</v>
      </c>
      <c r="AU327" s="22" t="s">
        <v>82</v>
      </c>
      <c r="AY327" s="22" t="s">
        <v>143</v>
      </c>
      <c r="BE327" s="210">
        <f>IF(N327="základní",J327,0)</f>
        <v>0</v>
      </c>
      <c r="BF327" s="210">
        <f>IF(N327="snížená",J327,0)</f>
        <v>0</v>
      </c>
      <c r="BG327" s="210">
        <f>IF(N327="zákl. přenesená",J327,0)</f>
        <v>0</v>
      </c>
      <c r="BH327" s="210">
        <f>IF(N327="sníž. přenesená",J327,0)</f>
        <v>0</v>
      </c>
      <c r="BI327" s="210">
        <f>IF(N327="nulová",J327,0)</f>
        <v>0</v>
      </c>
      <c r="BJ327" s="22" t="s">
        <v>80</v>
      </c>
      <c r="BK327" s="210">
        <f>ROUND(I327*H327,2)</f>
        <v>0</v>
      </c>
      <c r="BL327" s="22" t="s">
        <v>390</v>
      </c>
      <c r="BM327" s="22" t="s">
        <v>730</v>
      </c>
    </row>
    <row r="328" spans="2:65" s="1" customFormat="1" ht="40.5">
      <c r="B328" s="39"/>
      <c r="C328" s="61"/>
      <c r="D328" s="211" t="s">
        <v>154</v>
      </c>
      <c r="E328" s="61"/>
      <c r="F328" s="212" t="s">
        <v>714</v>
      </c>
      <c r="G328" s="61"/>
      <c r="H328" s="61"/>
      <c r="I328" s="170"/>
      <c r="J328" s="61"/>
      <c r="K328" s="61"/>
      <c r="L328" s="59"/>
      <c r="M328" s="213"/>
      <c r="N328" s="40"/>
      <c r="O328" s="40"/>
      <c r="P328" s="40"/>
      <c r="Q328" s="40"/>
      <c r="R328" s="40"/>
      <c r="S328" s="40"/>
      <c r="T328" s="76"/>
      <c r="AT328" s="22" t="s">
        <v>154</v>
      </c>
      <c r="AU328" s="22" t="s">
        <v>82</v>
      </c>
    </row>
    <row r="329" spans="2:65" s="1" customFormat="1" ht="38.25" customHeight="1">
      <c r="B329" s="39"/>
      <c r="C329" s="199" t="s">
        <v>731</v>
      </c>
      <c r="D329" s="199" t="s">
        <v>147</v>
      </c>
      <c r="E329" s="200" t="s">
        <v>732</v>
      </c>
      <c r="F329" s="201" t="s">
        <v>733</v>
      </c>
      <c r="G329" s="202" t="s">
        <v>159</v>
      </c>
      <c r="H329" s="203">
        <v>2.2589999999999999</v>
      </c>
      <c r="I329" s="204"/>
      <c r="J329" s="205">
        <f>ROUND(I329*H329,2)</f>
        <v>0</v>
      </c>
      <c r="K329" s="201" t="s">
        <v>151</v>
      </c>
      <c r="L329" s="59"/>
      <c r="M329" s="206" t="s">
        <v>21</v>
      </c>
      <c r="N329" s="207" t="s">
        <v>43</v>
      </c>
      <c r="O329" s="40"/>
      <c r="P329" s="208">
        <f>O329*H329</f>
        <v>0</v>
      </c>
      <c r="Q329" s="208">
        <v>0</v>
      </c>
      <c r="R329" s="208">
        <f>Q329*H329</f>
        <v>0</v>
      </c>
      <c r="S329" s="208">
        <v>0</v>
      </c>
      <c r="T329" s="209">
        <f>S329*H329</f>
        <v>0</v>
      </c>
      <c r="AR329" s="22" t="s">
        <v>390</v>
      </c>
      <c r="AT329" s="22" t="s">
        <v>147</v>
      </c>
      <c r="AU329" s="22" t="s">
        <v>82</v>
      </c>
      <c r="AY329" s="22" t="s">
        <v>143</v>
      </c>
      <c r="BE329" s="210">
        <f>IF(N329="základní",J329,0)</f>
        <v>0</v>
      </c>
      <c r="BF329" s="210">
        <f>IF(N329="snížená",J329,0)</f>
        <v>0</v>
      </c>
      <c r="BG329" s="210">
        <f>IF(N329="zákl. přenesená",J329,0)</f>
        <v>0</v>
      </c>
      <c r="BH329" s="210">
        <f>IF(N329="sníž. přenesená",J329,0)</f>
        <v>0</v>
      </c>
      <c r="BI329" s="210">
        <f>IF(N329="nulová",J329,0)</f>
        <v>0</v>
      </c>
      <c r="BJ329" s="22" t="s">
        <v>80</v>
      </c>
      <c r="BK329" s="210">
        <f>ROUND(I329*H329,2)</f>
        <v>0</v>
      </c>
      <c r="BL329" s="22" t="s">
        <v>390</v>
      </c>
      <c r="BM329" s="22" t="s">
        <v>734</v>
      </c>
    </row>
    <row r="330" spans="2:65" s="1" customFormat="1" ht="38.25" customHeight="1">
      <c r="B330" s="39"/>
      <c r="C330" s="199" t="s">
        <v>735</v>
      </c>
      <c r="D330" s="199" t="s">
        <v>147</v>
      </c>
      <c r="E330" s="200" t="s">
        <v>736</v>
      </c>
      <c r="F330" s="201" t="s">
        <v>737</v>
      </c>
      <c r="G330" s="202" t="s">
        <v>159</v>
      </c>
      <c r="H330" s="203">
        <v>2.2589999999999999</v>
      </c>
      <c r="I330" s="204"/>
      <c r="J330" s="205">
        <f>ROUND(I330*H330,2)</f>
        <v>0</v>
      </c>
      <c r="K330" s="201" t="s">
        <v>151</v>
      </c>
      <c r="L330" s="59"/>
      <c r="M330" s="206" t="s">
        <v>21</v>
      </c>
      <c r="N330" s="207" t="s">
        <v>43</v>
      </c>
      <c r="O330" s="40"/>
      <c r="P330" s="208">
        <f>O330*H330</f>
        <v>0</v>
      </c>
      <c r="Q330" s="208">
        <v>0</v>
      </c>
      <c r="R330" s="208">
        <f>Q330*H330</f>
        <v>0</v>
      </c>
      <c r="S330" s="208">
        <v>0</v>
      </c>
      <c r="T330" s="209">
        <f>S330*H330</f>
        <v>0</v>
      </c>
      <c r="AR330" s="22" t="s">
        <v>390</v>
      </c>
      <c r="AT330" s="22" t="s">
        <v>147</v>
      </c>
      <c r="AU330" s="22" t="s">
        <v>82</v>
      </c>
      <c r="AY330" s="22" t="s">
        <v>143</v>
      </c>
      <c r="BE330" s="210">
        <f>IF(N330="základní",J330,0)</f>
        <v>0</v>
      </c>
      <c r="BF330" s="210">
        <f>IF(N330="snížená",J330,0)</f>
        <v>0</v>
      </c>
      <c r="BG330" s="210">
        <f>IF(N330="zákl. přenesená",J330,0)</f>
        <v>0</v>
      </c>
      <c r="BH330" s="210">
        <f>IF(N330="sníž. přenesená",J330,0)</f>
        <v>0</v>
      </c>
      <c r="BI330" s="210">
        <f>IF(N330="nulová",J330,0)</f>
        <v>0</v>
      </c>
      <c r="BJ330" s="22" t="s">
        <v>80</v>
      </c>
      <c r="BK330" s="210">
        <f>ROUND(I330*H330,2)</f>
        <v>0</v>
      </c>
      <c r="BL330" s="22" t="s">
        <v>390</v>
      </c>
      <c r="BM330" s="22" t="s">
        <v>738</v>
      </c>
    </row>
    <row r="331" spans="2:65" s="11" customFormat="1" ht="29.85" customHeight="1">
      <c r="B331" s="183"/>
      <c r="C331" s="184"/>
      <c r="D331" s="185" t="s">
        <v>71</v>
      </c>
      <c r="E331" s="197" t="s">
        <v>739</v>
      </c>
      <c r="F331" s="197" t="s">
        <v>740</v>
      </c>
      <c r="G331" s="184"/>
      <c r="H331" s="184"/>
      <c r="I331" s="187"/>
      <c r="J331" s="198">
        <f>BK331</f>
        <v>0</v>
      </c>
      <c r="K331" s="184"/>
      <c r="L331" s="189"/>
      <c r="M331" s="190"/>
      <c r="N331" s="191"/>
      <c r="O331" s="191"/>
      <c r="P331" s="192">
        <f>SUM(P332:P349)</f>
        <v>0</v>
      </c>
      <c r="Q331" s="191"/>
      <c r="R331" s="192">
        <f>SUM(R332:R349)</f>
        <v>0.39299999999999996</v>
      </c>
      <c r="S331" s="191"/>
      <c r="T331" s="193">
        <f>SUM(T332:T349)</f>
        <v>0.88500000000000001</v>
      </c>
      <c r="AR331" s="194" t="s">
        <v>82</v>
      </c>
      <c r="AT331" s="195" t="s">
        <v>71</v>
      </c>
      <c r="AU331" s="195" t="s">
        <v>80</v>
      </c>
      <c r="AY331" s="194" t="s">
        <v>143</v>
      </c>
      <c r="BK331" s="196">
        <f>SUM(BK332:BK349)</f>
        <v>0</v>
      </c>
    </row>
    <row r="332" spans="2:65" s="1" customFormat="1" ht="16.5" customHeight="1">
      <c r="B332" s="39"/>
      <c r="C332" s="199" t="s">
        <v>741</v>
      </c>
      <c r="D332" s="199" t="s">
        <v>147</v>
      </c>
      <c r="E332" s="200" t="s">
        <v>742</v>
      </c>
      <c r="F332" s="201" t="s">
        <v>743</v>
      </c>
      <c r="G332" s="202" t="s">
        <v>184</v>
      </c>
      <c r="H332" s="203">
        <v>12</v>
      </c>
      <c r="I332" s="204"/>
      <c r="J332" s="205">
        <f>ROUND(I332*H332,2)</f>
        <v>0</v>
      </c>
      <c r="K332" s="201" t="s">
        <v>151</v>
      </c>
      <c r="L332" s="59"/>
      <c r="M332" s="206" t="s">
        <v>21</v>
      </c>
      <c r="N332" s="207" t="s">
        <v>43</v>
      </c>
      <c r="O332" s="40"/>
      <c r="P332" s="208">
        <f>O332*H332</f>
        <v>0</v>
      </c>
      <c r="Q332" s="208">
        <v>0</v>
      </c>
      <c r="R332" s="208">
        <f>Q332*H332</f>
        <v>0</v>
      </c>
      <c r="S332" s="208">
        <v>0</v>
      </c>
      <c r="T332" s="209">
        <f>S332*H332</f>
        <v>0</v>
      </c>
      <c r="AR332" s="22" t="s">
        <v>390</v>
      </c>
      <c r="AT332" s="22" t="s">
        <v>147</v>
      </c>
      <c r="AU332" s="22" t="s">
        <v>82</v>
      </c>
      <c r="AY332" s="22" t="s">
        <v>143</v>
      </c>
      <c r="BE332" s="210">
        <f>IF(N332="základní",J332,0)</f>
        <v>0</v>
      </c>
      <c r="BF332" s="210">
        <f>IF(N332="snížená",J332,0)</f>
        <v>0</v>
      </c>
      <c r="BG332" s="210">
        <f>IF(N332="zákl. přenesená",J332,0)</f>
        <v>0</v>
      </c>
      <c r="BH332" s="210">
        <f>IF(N332="sníž. přenesená",J332,0)</f>
        <v>0</v>
      </c>
      <c r="BI332" s="210">
        <f>IF(N332="nulová",J332,0)</f>
        <v>0</v>
      </c>
      <c r="BJ332" s="22" t="s">
        <v>80</v>
      </c>
      <c r="BK332" s="210">
        <f>ROUND(I332*H332,2)</f>
        <v>0</v>
      </c>
      <c r="BL332" s="22" t="s">
        <v>390</v>
      </c>
      <c r="BM332" s="22" t="s">
        <v>744</v>
      </c>
    </row>
    <row r="333" spans="2:65" s="1" customFormat="1" ht="27">
      <c r="B333" s="39"/>
      <c r="C333" s="61"/>
      <c r="D333" s="211" t="s">
        <v>154</v>
      </c>
      <c r="E333" s="61"/>
      <c r="F333" s="212" t="s">
        <v>199</v>
      </c>
      <c r="G333" s="61"/>
      <c r="H333" s="61"/>
      <c r="I333" s="170"/>
      <c r="J333" s="61"/>
      <c r="K333" s="61"/>
      <c r="L333" s="59"/>
      <c r="M333" s="213"/>
      <c r="N333" s="40"/>
      <c r="O333" s="40"/>
      <c r="P333" s="40"/>
      <c r="Q333" s="40"/>
      <c r="R333" s="40"/>
      <c r="S333" s="40"/>
      <c r="T333" s="76"/>
      <c r="AT333" s="22" t="s">
        <v>154</v>
      </c>
      <c r="AU333" s="22" t="s">
        <v>82</v>
      </c>
    </row>
    <row r="334" spans="2:65" s="1" customFormat="1" ht="25.5" customHeight="1">
      <c r="B334" s="39"/>
      <c r="C334" s="214" t="s">
        <v>745</v>
      </c>
      <c r="D334" s="214" t="s">
        <v>163</v>
      </c>
      <c r="E334" s="215" t="s">
        <v>746</v>
      </c>
      <c r="F334" s="216" t="s">
        <v>747</v>
      </c>
      <c r="G334" s="217" t="s">
        <v>587</v>
      </c>
      <c r="H334" s="218">
        <v>12</v>
      </c>
      <c r="I334" s="219"/>
      <c r="J334" s="220">
        <f>ROUND(I334*H334,2)</f>
        <v>0</v>
      </c>
      <c r="K334" s="216" t="s">
        <v>21</v>
      </c>
      <c r="L334" s="221"/>
      <c r="M334" s="222" t="s">
        <v>21</v>
      </c>
      <c r="N334" s="223" t="s">
        <v>43</v>
      </c>
      <c r="O334" s="40"/>
      <c r="P334" s="208">
        <f>O334*H334</f>
        <v>0</v>
      </c>
      <c r="Q334" s="208">
        <v>0.02</v>
      </c>
      <c r="R334" s="208">
        <f>Q334*H334</f>
        <v>0.24</v>
      </c>
      <c r="S334" s="208">
        <v>0</v>
      </c>
      <c r="T334" s="209">
        <f>S334*H334</f>
        <v>0</v>
      </c>
      <c r="AR334" s="22" t="s">
        <v>401</v>
      </c>
      <c r="AT334" s="22" t="s">
        <v>163</v>
      </c>
      <c r="AU334" s="22" t="s">
        <v>82</v>
      </c>
      <c r="AY334" s="22" t="s">
        <v>143</v>
      </c>
      <c r="BE334" s="210">
        <f>IF(N334="základní",J334,0)</f>
        <v>0</v>
      </c>
      <c r="BF334" s="210">
        <f>IF(N334="snížená",J334,0)</f>
        <v>0</v>
      </c>
      <c r="BG334" s="210">
        <f>IF(N334="zákl. přenesená",J334,0)</f>
        <v>0</v>
      </c>
      <c r="BH334" s="210">
        <f>IF(N334="sníž. přenesená",J334,0)</f>
        <v>0</v>
      </c>
      <c r="BI334" s="210">
        <f>IF(N334="nulová",J334,0)</f>
        <v>0</v>
      </c>
      <c r="BJ334" s="22" t="s">
        <v>80</v>
      </c>
      <c r="BK334" s="210">
        <f>ROUND(I334*H334,2)</f>
        <v>0</v>
      </c>
      <c r="BL334" s="22" t="s">
        <v>390</v>
      </c>
      <c r="BM334" s="22" t="s">
        <v>748</v>
      </c>
    </row>
    <row r="335" spans="2:65" s="1" customFormat="1" ht="27">
      <c r="B335" s="39"/>
      <c r="C335" s="61"/>
      <c r="D335" s="211" t="s">
        <v>154</v>
      </c>
      <c r="E335" s="61"/>
      <c r="F335" s="212" t="s">
        <v>199</v>
      </c>
      <c r="G335" s="61"/>
      <c r="H335" s="61"/>
      <c r="I335" s="170"/>
      <c r="J335" s="61"/>
      <c r="K335" s="61"/>
      <c r="L335" s="59"/>
      <c r="M335" s="213"/>
      <c r="N335" s="40"/>
      <c r="O335" s="40"/>
      <c r="P335" s="40"/>
      <c r="Q335" s="40"/>
      <c r="R335" s="40"/>
      <c r="S335" s="40"/>
      <c r="T335" s="76"/>
      <c r="AT335" s="22" t="s">
        <v>154</v>
      </c>
      <c r="AU335" s="22" t="s">
        <v>82</v>
      </c>
    </row>
    <row r="336" spans="2:65" s="1" customFormat="1" ht="16.5" customHeight="1">
      <c r="B336" s="39"/>
      <c r="C336" s="199" t="s">
        <v>749</v>
      </c>
      <c r="D336" s="199" t="s">
        <v>147</v>
      </c>
      <c r="E336" s="200" t="s">
        <v>750</v>
      </c>
      <c r="F336" s="201" t="s">
        <v>751</v>
      </c>
      <c r="G336" s="202" t="s">
        <v>184</v>
      </c>
      <c r="H336" s="203">
        <v>11</v>
      </c>
      <c r="I336" s="204"/>
      <c r="J336" s="205">
        <f>ROUND(I336*H336,2)</f>
        <v>0</v>
      </c>
      <c r="K336" s="201" t="s">
        <v>151</v>
      </c>
      <c r="L336" s="59"/>
      <c r="M336" s="206" t="s">
        <v>21</v>
      </c>
      <c r="N336" s="207" t="s">
        <v>43</v>
      </c>
      <c r="O336" s="40"/>
      <c r="P336" s="208">
        <f>O336*H336</f>
        <v>0</v>
      </c>
      <c r="Q336" s="208">
        <v>0</v>
      </c>
      <c r="R336" s="208">
        <f>Q336*H336</f>
        <v>0</v>
      </c>
      <c r="S336" s="208">
        <v>3.5000000000000003E-2</v>
      </c>
      <c r="T336" s="209">
        <f>S336*H336</f>
        <v>0.38500000000000001</v>
      </c>
      <c r="AR336" s="22" t="s">
        <v>390</v>
      </c>
      <c r="AT336" s="22" t="s">
        <v>147</v>
      </c>
      <c r="AU336" s="22" t="s">
        <v>82</v>
      </c>
      <c r="AY336" s="22" t="s">
        <v>143</v>
      </c>
      <c r="BE336" s="210">
        <f>IF(N336="základní",J336,0)</f>
        <v>0</v>
      </c>
      <c r="BF336" s="210">
        <f>IF(N336="snížená",J336,0)</f>
        <v>0</v>
      </c>
      <c r="BG336" s="210">
        <f>IF(N336="zákl. přenesená",J336,0)</f>
        <v>0</v>
      </c>
      <c r="BH336" s="210">
        <f>IF(N336="sníž. přenesená",J336,0)</f>
        <v>0</v>
      </c>
      <c r="BI336" s="210">
        <f>IF(N336="nulová",J336,0)</f>
        <v>0</v>
      </c>
      <c r="BJ336" s="22" t="s">
        <v>80</v>
      </c>
      <c r="BK336" s="210">
        <f>ROUND(I336*H336,2)</f>
        <v>0</v>
      </c>
      <c r="BL336" s="22" t="s">
        <v>390</v>
      </c>
      <c r="BM336" s="22" t="s">
        <v>752</v>
      </c>
    </row>
    <row r="337" spans="2:65" s="1" customFormat="1" ht="27">
      <c r="B337" s="39"/>
      <c r="C337" s="61"/>
      <c r="D337" s="211" t="s">
        <v>154</v>
      </c>
      <c r="E337" s="61"/>
      <c r="F337" s="212" t="s">
        <v>458</v>
      </c>
      <c r="G337" s="61"/>
      <c r="H337" s="61"/>
      <c r="I337" s="170"/>
      <c r="J337" s="61"/>
      <c r="K337" s="61"/>
      <c r="L337" s="59"/>
      <c r="M337" s="213"/>
      <c r="N337" s="40"/>
      <c r="O337" s="40"/>
      <c r="P337" s="40"/>
      <c r="Q337" s="40"/>
      <c r="R337" s="40"/>
      <c r="S337" s="40"/>
      <c r="T337" s="76"/>
      <c r="AT337" s="22" t="s">
        <v>154</v>
      </c>
      <c r="AU337" s="22" t="s">
        <v>82</v>
      </c>
    </row>
    <row r="338" spans="2:65" s="1" customFormat="1" ht="25.5" customHeight="1">
      <c r="B338" s="39"/>
      <c r="C338" s="199" t="s">
        <v>753</v>
      </c>
      <c r="D338" s="199" t="s">
        <v>147</v>
      </c>
      <c r="E338" s="200" t="s">
        <v>754</v>
      </c>
      <c r="F338" s="201" t="s">
        <v>755</v>
      </c>
      <c r="G338" s="202" t="s">
        <v>587</v>
      </c>
      <c r="H338" s="203">
        <v>16</v>
      </c>
      <c r="I338" s="204"/>
      <c r="J338" s="205">
        <f>ROUND(I338*H338,2)</f>
        <v>0</v>
      </c>
      <c r="K338" s="201" t="s">
        <v>21</v>
      </c>
      <c r="L338" s="59"/>
      <c r="M338" s="206" t="s">
        <v>21</v>
      </c>
      <c r="N338" s="207" t="s">
        <v>43</v>
      </c>
      <c r="O338" s="40"/>
      <c r="P338" s="208">
        <f>O338*H338</f>
        <v>0</v>
      </c>
      <c r="Q338" s="208">
        <v>0</v>
      </c>
      <c r="R338" s="208">
        <f>Q338*H338</f>
        <v>0</v>
      </c>
      <c r="S338" s="208">
        <v>0</v>
      </c>
      <c r="T338" s="209">
        <f>S338*H338</f>
        <v>0</v>
      </c>
      <c r="AR338" s="22" t="s">
        <v>390</v>
      </c>
      <c r="AT338" s="22" t="s">
        <v>147</v>
      </c>
      <c r="AU338" s="22" t="s">
        <v>82</v>
      </c>
      <c r="AY338" s="22" t="s">
        <v>143</v>
      </c>
      <c r="BE338" s="210">
        <f>IF(N338="základní",J338,0)</f>
        <v>0</v>
      </c>
      <c r="BF338" s="210">
        <f>IF(N338="snížená",J338,0)</f>
        <v>0</v>
      </c>
      <c r="BG338" s="210">
        <f>IF(N338="zákl. přenesená",J338,0)</f>
        <v>0</v>
      </c>
      <c r="BH338" s="210">
        <f>IF(N338="sníž. přenesená",J338,0)</f>
        <v>0</v>
      </c>
      <c r="BI338" s="210">
        <f>IF(N338="nulová",J338,0)</f>
        <v>0</v>
      </c>
      <c r="BJ338" s="22" t="s">
        <v>80</v>
      </c>
      <c r="BK338" s="210">
        <f>ROUND(I338*H338,2)</f>
        <v>0</v>
      </c>
      <c r="BL338" s="22" t="s">
        <v>390</v>
      </c>
      <c r="BM338" s="22" t="s">
        <v>756</v>
      </c>
    </row>
    <row r="339" spans="2:65" s="1" customFormat="1" ht="27">
      <c r="B339" s="39"/>
      <c r="C339" s="61"/>
      <c r="D339" s="211" t="s">
        <v>154</v>
      </c>
      <c r="E339" s="61"/>
      <c r="F339" s="212" t="s">
        <v>199</v>
      </c>
      <c r="G339" s="61"/>
      <c r="H339" s="61"/>
      <c r="I339" s="170"/>
      <c r="J339" s="61"/>
      <c r="K339" s="61"/>
      <c r="L339" s="59"/>
      <c r="M339" s="213"/>
      <c r="N339" s="40"/>
      <c r="O339" s="40"/>
      <c r="P339" s="40"/>
      <c r="Q339" s="40"/>
      <c r="R339" s="40"/>
      <c r="S339" s="40"/>
      <c r="T339" s="76"/>
      <c r="AT339" s="22" t="s">
        <v>154</v>
      </c>
      <c r="AU339" s="22" t="s">
        <v>82</v>
      </c>
    </row>
    <row r="340" spans="2:65" s="1" customFormat="1" ht="25.5" customHeight="1">
      <c r="B340" s="39"/>
      <c r="C340" s="214" t="s">
        <v>757</v>
      </c>
      <c r="D340" s="214" t="s">
        <v>163</v>
      </c>
      <c r="E340" s="215" t="s">
        <v>758</v>
      </c>
      <c r="F340" s="216" t="s">
        <v>759</v>
      </c>
      <c r="G340" s="217" t="s">
        <v>587</v>
      </c>
      <c r="H340" s="218">
        <v>16</v>
      </c>
      <c r="I340" s="219"/>
      <c r="J340" s="220">
        <f>ROUND(I340*H340,2)</f>
        <v>0</v>
      </c>
      <c r="K340" s="216" t="s">
        <v>21</v>
      </c>
      <c r="L340" s="221"/>
      <c r="M340" s="222" t="s">
        <v>21</v>
      </c>
      <c r="N340" s="223" t="s">
        <v>43</v>
      </c>
      <c r="O340" s="40"/>
      <c r="P340" s="208">
        <f>O340*H340</f>
        <v>0</v>
      </c>
      <c r="Q340" s="208">
        <v>4.0000000000000001E-3</v>
      </c>
      <c r="R340" s="208">
        <f>Q340*H340</f>
        <v>6.4000000000000001E-2</v>
      </c>
      <c r="S340" s="208">
        <v>0</v>
      </c>
      <c r="T340" s="209">
        <f>S340*H340</f>
        <v>0</v>
      </c>
      <c r="AR340" s="22" t="s">
        <v>401</v>
      </c>
      <c r="AT340" s="22" t="s">
        <v>163</v>
      </c>
      <c r="AU340" s="22" t="s">
        <v>82</v>
      </c>
      <c r="AY340" s="22" t="s">
        <v>143</v>
      </c>
      <c r="BE340" s="210">
        <f>IF(N340="základní",J340,0)</f>
        <v>0</v>
      </c>
      <c r="BF340" s="210">
        <f>IF(N340="snížená",J340,0)</f>
        <v>0</v>
      </c>
      <c r="BG340" s="210">
        <f>IF(N340="zákl. přenesená",J340,0)</f>
        <v>0</v>
      </c>
      <c r="BH340" s="210">
        <f>IF(N340="sníž. přenesená",J340,0)</f>
        <v>0</v>
      </c>
      <c r="BI340" s="210">
        <f>IF(N340="nulová",J340,0)</f>
        <v>0</v>
      </c>
      <c r="BJ340" s="22" t="s">
        <v>80</v>
      </c>
      <c r="BK340" s="210">
        <f>ROUND(I340*H340,2)</f>
        <v>0</v>
      </c>
      <c r="BL340" s="22" t="s">
        <v>390</v>
      </c>
      <c r="BM340" s="22" t="s">
        <v>760</v>
      </c>
    </row>
    <row r="341" spans="2:65" s="1" customFormat="1" ht="27">
      <c r="B341" s="39"/>
      <c r="C341" s="61"/>
      <c r="D341" s="211" t="s">
        <v>154</v>
      </c>
      <c r="E341" s="61"/>
      <c r="F341" s="212" t="s">
        <v>199</v>
      </c>
      <c r="G341" s="61"/>
      <c r="H341" s="61"/>
      <c r="I341" s="170"/>
      <c r="J341" s="61"/>
      <c r="K341" s="61"/>
      <c r="L341" s="59"/>
      <c r="M341" s="213"/>
      <c r="N341" s="40"/>
      <c r="O341" s="40"/>
      <c r="P341" s="40"/>
      <c r="Q341" s="40"/>
      <c r="R341" s="40"/>
      <c r="S341" s="40"/>
      <c r="T341" s="76"/>
      <c r="AT341" s="22" t="s">
        <v>154</v>
      </c>
      <c r="AU341" s="22" t="s">
        <v>82</v>
      </c>
    </row>
    <row r="342" spans="2:65" s="1" customFormat="1" ht="16.5" customHeight="1">
      <c r="B342" s="39"/>
      <c r="C342" s="199" t="s">
        <v>761</v>
      </c>
      <c r="D342" s="199" t="s">
        <v>147</v>
      </c>
      <c r="E342" s="200" t="s">
        <v>762</v>
      </c>
      <c r="F342" s="201" t="s">
        <v>763</v>
      </c>
      <c r="G342" s="202" t="s">
        <v>764</v>
      </c>
      <c r="H342" s="203">
        <v>500</v>
      </c>
      <c r="I342" s="204"/>
      <c r="J342" s="205">
        <f>ROUND(I342*H342,2)</f>
        <v>0</v>
      </c>
      <c r="K342" s="201" t="s">
        <v>151</v>
      </c>
      <c r="L342" s="59"/>
      <c r="M342" s="206" t="s">
        <v>21</v>
      </c>
      <c r="N342" s="207" t="s">
        <v>43</v>
      </c>
      <c r="O342" s="40"/>
      <c r="P342" s="208">
        <f>O342*H342</f>
        <v>0</v>
      </c>
      <c r="Q342" s="208">
        <v>6.9999999999999994E-5</v>
      </c>
      <c r="R342" s="208">
        <f>Q342*H342</f>
        <v>3.4999999999999996E-2</v>
      </c>
      <c r="S342" s="208">
        <v>0</v>
      </c>
      <c r="T342" s="209">
        <f>S342*H342</f>
        <v>0</v>
      </c>
      <c r="AR342" s="22" t="s">
        <v>390</v>
      </c>
      <c r="AT342" s="22" t="s">
        <v>147</v>
      </c>
      <c r="AU342" s="22" t="s">
        <v>82</v>
      </c>
      <c r="AY342" s="22" t="s">
        <v>143</v>
      </c>
      <c r="BE342" s="210">
        <f>IF(N342="základní",J342,0)</f>
        <v>0</v>
      </c>
      <c r="BF342" s="210">
        <f>IF(N342="snížená",J342,0)</f>
        <v>0</v>
      </c>
      <c r="BG342" s="210">
        <f>IF(N342="zákl. přenesená",J342,0)</f>
        <v>0</v>
      </c>
      <c r="BH342" s="210">
        <f>IF(N342="sníž. přenesená",J342,0)</f>
        <v>0</v>
      </c>
      <c r="BI342" s="210">
        <f>IF(N342="nulová",J342,0)</f>
        <v>0</v>
      </c>
      <c r="BJ342" s="22" t="s">
        <v>80</v>
      </c>
      <c r="BK342" s="210">
        <f>ROUND(I342*H342,2)</f>
        <v>0</v>
      </c>
      <c r="BL342" s="22" t="s">
        <v>390</v>
      </c>
      <c r="BM342" s="22" t="s">
        <v>765</v>
      </c>
    </row>
    <row r="343" spans="2:65" s="1" customFormat="1" ht="54">
      <c r="B343" s="39"/>
      <c r="C343" s="61"/>
      <c r="D343" s="211" t="s">
        <v>154</v>
      </c>
      <c r="E343" s="61"/>
      <c r="F343" s="212" t="s">
        <v>766</v>
      </c>
      <c r="G343" s="61"/>
      <c r="H343" s="61"/>
      <c r="I343" s="170"/>
      <c r="J343" s="61"/>
      <c r="K343" s="61"/>
      <c r="L343" s="59"/>
      <c r="M343" s="213"/>
      <c r="N343" s="40"/>
      <c r="O343" s="40"/>
      <c r="P343" s="40"/>
      <c r="Q343" s="40"/>
      <c r="R343" s="40"/>
      <c r="S343" s="40"/>
      <c r="T343" s="76"/>
      <c r="AT343" s="22" t="s">
        <v>154</v>
      </c>
      <c r="AU343" s="22" t="s">
        <v>82</v>
      </c>
    </row>
    <row r="344" spans="2:65" s="1" customFormat="1" ht="25.5" customHeight="1">
      <c r="B344" s="39"/>
      <c r="C344" s="199" t="s">
        <v>767</v>
      </c>
      <c r="D344" s="199" t="s">
        <v>147</v>
      </c>
      <c r="E344" s="200" t="s">
        <v>768</v>
      </c>
      <c r="F344" s="201" t="s">
        <v>769</v>
      </c>
      <c r="G344" s="202" t="s">
        <v>764</v>
      </c>
      <c r="H344" s="203">
        <v>500</v>
      </c>
      <c r="I344" s="204"/>
      <c r="J344" s="205">
        <f>ROUND(I344*H344,2)</f>
        <v>0</v>
      </c>
      <c r="K344" s="201" t="s">
        <v>151</v>
      </c>
      <c r="L344" s="59"/>
      <c r="M344" s="206" t="s">
        <v>21</v>
      </c>
      <c r="N344" s="207" t="s">
        <v>43</v>
      </c>
      <c r="O344" s="40"/>
      <c r="P344" s="208">
        <f>O344*H344</f>
        <v>0</v>
      </c>
      <c r="Q344" s="208">
        <v>0</v>
      </c>
      <c r="R344" s="208">
        <f>Q344*H344</f>
        <v>0</v>
      </c>
      <c r="S344" s="208">
        <v>1E-3</v>
      </c>
      <c r="T344" s="209">
        <f>S344*H344</f>
        <v>0.5</v>
      </c>
      <c r="AR344" s="22" t="s">
        <v>390</v>
      </c>
      <c r="AT344" s="22" t="s">
        <v>147</v>
      </c>
      <c r="AU344" s="22" t="s">
        <v>82</v>
      </c>
      <c r="AY344" s="22" t="s">
        <v>143</v>
      </c>
      <c r="BE344" s="210">
        <f>IF(N344="základní",J344,0)</f>
        <v>0</v>
      </c>
      <c r="BF344" s="210">
        <f>IF(N344="snížená",J344,0)</f>
        <v>0</v>
      </c>
      <c r="BG344" s="210">
        <f>IF(N344="zákl. přenesená",J344,0)</f>
        <v>0</v>
      </c>
      <c r="BH344" s="210">
        <f>IF(N344="sníž. přenesená",J344,0)</f>
        <v>0</v>
      </c>
      <c r="BI344" s="210">
        <f>IF(N344="nulová",J344,0)</f>
        <v>0</v>
      </c>
      <c r="BJ344" s="22" t="s">
        <v>80</v>
      </c>
      <c r="BK344" s="210">
        <f>ROUND(I344*H344,2)</f>
        <v>0</v>
      </c>
      <c r="BL344" s="22" t="s">
        <v>390</v>
      </c>
      <c r="BM344" s="22" t="s">
        <v>770</v>
      </c>
    </row>
    <row r="345" spans="2:65" s="1" customFormat="1" ht="54">
      <c r="B345" s="39"/>
      <c r="C345" s="61"/>
      <c r="D345" s="211" t="s">
        <v>154</v>
      </c>
      <c r="E345" s="61"/>
      <c r="F345" s="212" t="s">
        <v>771</v>
      </c>
      <c r="G345" s="61"/>
      <c r="H345" s="61"/>
      <c r="I345" s="170"/>
      <c r="J345" s="61"/>
      <c r="K345" s="61"/>
      <c r="L345" s="59"/>
      <c r="M345" s="213"/>
      <c r="N345" s="40"/>
      <c r="O345" s="40"/>
      <c r="P345" s="40"/>
      <c r="Q345" s="40"/>
      <c r="R345" s="40"/>
      <c r="S345" s="40"/>
      <c r="T345" s="76"/>
      <c r="AT345" s="22" t="s">
        <v>154</v>
      </c>
      <c r="AU345" s="22" t="s">
        <v>82</v>
      </c>
    </row>
    <row r="346" spans="2:65" s="1" customFormat="1" ht="16.5" customHeight="1">
      <c r="B346" s="39"/>
      <c r="C346" s="199" t="s">
        <v>772</v>
      </c>
      <c r="D346" s="199" t="s">
        <v>147</v>
      </c>
      <c r="E346" s="200" t="s">
        <v>773</v>
      </c>
      <c r="F346" s="201" t="s">
        <v>774</v>
      </c>
      <c r="G346" s="202" t="s">
        <v>587</v>
      </c>
      <c r="H346" s="203">
        <v>1</v>
      </c>
      <c r="I346" s="204"/>
      <c r="J346" s="205">
        <f>ROUND(I346*H346,2)</f>
        <v>0</v>
      </c>
      <c r="K346" s="201" t="s">
        <v>21</v>
      </c>
      <c r="L346" s="59"/>
      <c r="M346" s="206" t="s">
        <v>21</v>
      </c>
      <c r="N346" s="207" t="s">
        <v>43</v>
      </c>
      <c r="O346" s="40"/>
      <c r="P346" s="208">
        <f>O346*H346</f>
        <v>0</v>
      </c>
      <c r="Q346" s="208">
        <v>5.3999999999999999E-2</v>
      </c>
      <c r="R346" s="208">
        <f>Q346*H346</f>
        <v>5.3999999999999999E-2</v>
      </c>
      <c r="S346" s="208">
        <v>0</v>
      </c>
      <c r="T346" s="209">
        <f>S346*H346</f>
        <v>0</v>
      </c>
      <c r="AR346" s="22" t="s">
        <v>390</v>
      </c>
      <c r="AT346" s="22" t="s">
        <v>147</v>
      </c>
      <c r="AU346" s="22" t="s">
        <v>82</v>
      </c>
      <c r="AY346" s="22" t="s">
        <v>143</v>
      </c>
      <c r="BE346" s="210">
        <f>IF(N346="základní",J346,0)</f>
        <v>0</v>
      </c>
      <c r="BF346" s="210">
        <f>IF(N346="snížená",J346,0)</f>
        <v>0</v>
      </c>
      <c r="BG346" s="210">
        <f>IF(N346="zákl. přenesená",J346,0)</f>
        <v>0</v>
      </c>
      <c r="BH346" s="210">
        <f>IF(N346="sníž. přenesená",J346,0)</f>
        <v>0</v>
      </c>
      <c r="BI346" s="210">
        <f>IF(N346="nulová",J346,0)</f>
        <v>0</v>
      </c>
      <c r="BJ346" s="22" t="s">
        <v>80</v>
      </c>
      <c r="BK346" s="210">
        <f>ROUND(I346*H346,2)</f>
        <v>0</v>
      </c>
      <c r="BL346" s="22" t="s">
        <v>390</v>
      </c>
      <c r="BM346" s="22" t="s">
        <v>775</v>
      </c>
    </row>
    <row r="347" spans="2:65" s="1" customFormat="1" ht="135">
      <c r="B347" s="39"/>
      <c r="C347" s="61"/>
      <c r="D347" s="211" t="s">
        <v>154</v>
      </c>
      <c r="E347" s="61"/>
      <c r="F347" s="212" t="s">
        <v>776</v>
      </c>
      <c r="G347" s="61"/>
      <c r="H347" s="61"/>
      <c r="I347" s="170"/>
      <c r="J347" s="61"/>
      <c r="K347" s="61"/>
      <c r="L347" s="59"/>
      <c r="M347" s="213"/>
      <c r="N347" s="40"/>
      <c r="O347" s="40"/>
      <c r="P347" s="40"/>
      <c r="Q347" s="40"/>
      <c r="R347" s="40"/>
      <c r="S347" s="40"/>
      <c r="T347" s="76"/>
      <c r="AT347" s="22" t="s">
        <v>154</v>
      </c>
      <c r="AU347" s="22" t="s">
        <v>82</v>
      </c>
    </row>
    <row r="348" spans="2:65" s="1" customFormat="1" ht="38.25" customHeight="1">
      <c r="B348" s="39"/>
      <c r="C348" s="199" t="s">
        <v>777</v>
      </c>
      <c r="D348" s="199" t="s">
        <v>147</v>
      </c>
      <c r="E348" s="200" t="s">
        <v>778</v>
      </c>
      <c r="F348" s="201" t="s">
        <v>779</v>
      </c>
      <c r="G348" s="202" t="s">
        <v>159</v>
      </c>
      <c r="H348" s="203">
        <v>0.39300000000000002</v>
      </c>
      <c r="I348" s="204"/>
      <c r="J348" s="205">
        <f>ROUND(I348*H348,2)</f>
        <v>0</v>
      </c>
      <c r="K348" s="201" t="s">
        <v>151</v>
      </c>
      <c r="L348" s="59"/>
      <c r="M348" s="206" t="s">
        <v>21</v>
      </c>
      <c r="N348" s="207" t="s">
        <v>43</v>
      </c>
      <c r="O348" s="40"/>
      <c r="P348" s="208">
        <f>O348*H348</f>
        <v>0</v>
      </c>
      <c r="Q348" s="208">
        <v>0</v>
      </c>
      <c r="R348" s="208">
        <f>Q348*H348</f>
        <v>0</v>
      </c>
      <c r="S348" s="208">
        <v>0</v>
      </c>
      <c r="T348" s="209">
        <f>S348*H348</f>
        <v>0</v>
      </c>
      <c r="AR348" s="22" t="s">
        <v>390</v>
      </c>
      <c r="AT348" s="22" t="s">
        <v>147</v>
      </c>
      <c r="AU348" s="22" t="s">
        <v>82</v>
      </c>
      <c r="AY348" s="22" t="s">
        <v>143</v>
      </c>
      <c r="BE348" s="210">
        <f>IF(N348="základní",J348,0)</f>
        <v>0</v>
      </c>
      <c r="BF348" s="210">
        <f>IF(N348="snížená",J348,0)</f>
        <v>0</v>
      </c>
      <c r="BG348" s="210">
        <f>IF(N348="zákl. přenesená",J348,0)</f>
        <v>0</v>
      </c>
      <c r="BH348" s="210">
        <f>IF(N348="sníž. přenesená",J348,0)</f>
        <v>0</v>
      </c>
      <c r="BI348" s="210">
        <f>IF(N348="nulová",J348,0)</f>
        <v>0</v>
      </c>
      <c r="BJ348" s="22" t="s">
        <v>80</v>
      </c>
      <c r="BK348" s="210">
        <f>ROUND(I348*H348,2)</f>
        <v>0</v>
      </c>
      <c r="BL348" s="22" t="s">
        <v>390</v>
      </c>
      <c r="BM348" s="22" t="s">
        <v>780</v>
      </c>
    </row>
    <row r="349" spans="2:65" s="1" customFormat="1" ht="38.25" customHeight="1">
      <c r="B349" s="39"/>
      <c r="C349" s="199" t="s">
        <v>781</v>
      </c>
      <c r="D349" s="199" t="s">
        <v>147</v>
      </c>
      <c r="E349" s="200" t="s">
        <v>782</v>
      </c>
      <c r="F349" s="201" t="s">
        <v>783</v>
      </c>
      <c r="G349" s="202" t="s">
        <v>159</v>
      </c>
      <c r="H349" s="203">
        <v>0.39300000000000002</v>
      </c>
      <c r="I349" s="204"/>
      <c r="J349" s="205">
        <f>ROUND(I349*H349,2)</f>
        <v>0</v>
      </c>
      <c r="K349" s="201" t="s">
        <v>151</v>
      </c>
      <c r="L349" s="59"/>
      <c r="M349" s="206" t="s">
        <v>21</v>
      </c>
      <c r="N349" s="207" t="s">
        <v>43</v>
      </c>
      <c r="O349" s="40"/>
      <c r="P349" s="208">
        <f>O349*H349</f>
        <v>0</v>
      </c>
      <c r="Q349" s="208">
        <v>0</v>
      </c>
      <c r="R349" s="208">
        <f>Q349*H349</f>
        <v>0</v>
      </c>
      <c r="S349" s="208">
        <v>0</v>
      </c>
      <c r="T349" s="209">
        <f>S349*H349</f>
        <v>0</v>
      </c>
      <c r="AR349" s="22" t="s">
        <v>390</v>
      </c>
      <c r="AT349" s="22" t="s">
        <v>147</v>
      </c>
      <c r="AU349" s="22" t="s">
        <v>82</v>
      </c>
      <c r="AY349" s="22" t="s">
        <v>143</v>
      </c>
      <c r="BE349" s="210">
        <f>IF(N349="základní",J349,0)</f>
        <v>0</v>
      </c>
      <c r="BF349" s="210">
        <f>IF(N349="snížená",J349,0)</f>
        <v>0</v>
      </c>
      <c r="BG349" s="210">
        <f>IF(N349="zákl. přenesená",J349,0)</f>
        <v>0</v>
      </c>
      <c r="BH349" s="210">
        <f>IF(N349="sníž. přenesená",J349,0)</f>
        <v>0</v>
      </c>
      <c r="BI349" s="210">
        <f>IF(N349="nulová",J349,0)</f>
        <v>0</v>
      </c>
      <c r="BJ349" s="22" t="s">
        <v>80</v>
      </c>
      <c r="BK349" s="210">
        <f>ROUND(I349*H349,2)</f>
        <v>0</v>
      </c>
      <c r="BL349" s="22" t="s">
        <v>390</v>
      </c>
      <c r="BM349" s="22" t="s">
        <v>784</v>
      </c>
    </row>
    <row r="350" spans="2:65" s="11" customFormat="1" ht="29.85" customHeight="1">
      <c r="B350" s="183"/>
      <c r="C350" s="184"/>
      <c r="D350" s="185" t="s">
        <v>71</v>
      </c>
      <c r="E350" s="197" t="s">
        <v>785</v>
      </c>
      <c r="F350" s="197" t="s">
        <v>786</v>
      </c>
      <c r="G350" s="184"/>
      <c r="H350" s="184"/>
      <c r="I350" s="187"/>
      <c r="J350" s="198">
        <f>BK350</f>
        <v>0</v>
      </c>
      <c r="K350" s="184"/>
      <c r="L350" s="189"/>
      <c r="M350" s="190"/>
      <c r="N350" s="191"/>
      <c r="O350" s="191"/>
      <c r="P350" s="192">
        <f>SUM(P351:P357)</f>
        <v>0</v>
      </c>
      <c r="Q350" s="191"/>
      <c r="R350" s="192">
        <f>SUM(R351:R357)</f>
        <v>0.15937799999999999</v>
      </c>
      <c r="S350" s="191"/>
      <c r="T350" s="193">
        <f>SUM(T351:T357)</f>
        <v>0</v>
      </c>
      <c r="AR350" s="194" t="s">
        <v>82</v>
      </c>
      <c r="AT350" s="195" t="s">
        <v>71</v>
      </c>
      <c r="AU350" s="195" t="s">
        <v>80</v>
      </c>
      <c r="AY350" s="194" t="s">
        <v>143</v>
      </c>
      <c r="BK350" s="196">
        <f>SUM(BK351:BK357)</f>
        <v>0</v>
      </c>
    </row>
    <row r="351" spans="2:65" s="1" customFormat="1" ht="25.5" customHeight="1">
      <c r="B351" s="39"/>
      <c r="C351" s="199" t="s">
        <v>787</v>
      </c>
      <c r="D351" s="199" t="s">
        <v>147</v>
      </c>
      <c r="E351" s="200" t="s">
        <v>788</v>
      </c>
      <c r="F351" s="201" t="s">
        <v>789</v>
      </c>
      <c r="G351" s="202" t="s">
        <v>172</v>
      </c>
      <c r="H351" s="203">
        <v>662.4</v>
      </c>
      <c r="I351" s="204"/>
      <c r="J351" s="205">
        <f>ROUND(I351*H351,2)</f>
        <v>0</v>
      </c>
      <c r="K351" s="201" t="s">
        <v>151</v>
      </c>
      <c r="L351" s="59"/>
      <c r="M351" s="206" t="s">
        <v>21</v>
      </c>
      <c r="N351" s="207" t="s">
        <v>43</v>
      </c>
      <c r="O351" s="40"/>
      <c r="P351" s="208">
        <f>O351*H351</f>
        <v>0</v>
      </c>
      <c r="Q351" s="208">
        <v>2.2000000000000001E-4</v>
      </c>
      <c r="R351" s="208">
        <f>Q351*H351</f>
        <v>0.145728</v>
      </c>
      <c r="S351" s="208">
        <v>0</v>
      </c>
      <c r="T351" s="209">
        <f>S351*H351</f>
        <v>0</v>
      </c>
      <c r="AR351" s="22" t="s">
        <v>390</v>
      </c>
      <c r="AT351" s="22" t="s">
        <v>147</v>
      </c>
      <c r="AU351" s="22" t="s">
        <v>82</v>
      </c>
      <c r="AY351" s="22" t="s">
        <v>143</v>
      </c>
      <c r="BE351" s="210">
        <f>IF(N351="základní",J351,0)</f>
        <v>0</v>
      </c>
      <c r="BF351" s="210">
        <f>IF(N351="snížená",J351,0)</f>
        <v>0</v>
      </c>
      <c r="BG351" s="210">
        <f>IF(N351="zákl. přenesená",J351,0)</f>
        <v>0</v>
      </c>
      <c r="BH351" s="210">
        <f>IF(N351="sníž. přenesená",J351,0)</f>
        <v>0</v>
      </c>
      <c r="BI351" s="210">
        <f>IF(N351="nulová",J351,0)</f>
        <v>0</v>
      </c>
      <c r="BJ351" s="22" t="s">
        <v>80</v>
      </c>
      <c r="BK351" s="210">
        <f>ROUND(I351*H351,2)</f>
        <v>0</v>
      </c>
      <c r="BL351" s="22" t="s">
        <v>390</v>
      </c>
      <c r="BM351" s="22" t="s">
        <v>790</v>
      </c>
    </row>
    <row r="352" spans="2:65" s="1" customFormat="1" ht="175.5">
      <c r="B352" s="39"/>
      <c r="C352" s="61"/>
      <c r="D352" s="211" t="s">
        <v>154</v>
      </c>
      <c r="E352" s="61"/>
      <c r="F352" s="212" t="s">
        <v>791</v>
      </c>
      <c r="G352" s="61"/>
      <c r="H352" s="61"/>
      <c r="I352" s="170"/>
      <c r="J352" s="61"/>
      <c r="K352" s="61"/>
      <c r="L352" s="59"/>
      <c r="M352" s="213"/>
      <c r="N352" s="40"/>
      <c r="O352" s="40"/>
      <c r="P352" s="40"/>
      <c r="Q352" s="40"/>
      <c r="R352" s="40"/>
      <c r="S352" s="40"/>
      <c r="T352" s="76"/>
      <c r="AT352" s="22" t="s">
        <v>154</v>
      </c>
      <c r="AU352" s="22" t="s">
        <v>82</v>
      </c>
    </row>
    <row r="353" spans="2:65" s="1" customFormat="1" ht="25.5" customHeight="1">
      <c r="B353" s="39"/>
      <c r="C353" s="199" t="s">
        <v>792</v>
      </c>
      <c r="D353" s="199" t="s">
        <v>147</v>
      </c>
      <c r="E353" s="200" t="s">
        <v>793</v>
      </c>
      <c r="F353" s="201" t="s">
        <v>794</v>
      </c>
      <c r="G353" s="202" t="s">
        <v>172</v>
      </c>
      <c r="H353" s="203">
        <v>35</v>
      </c>
      <c r="I353" s="204"/>
      <c r="J353" s="205">
        <f>ROUND(I353*H353,2)</f>
        <v>0</v>
      </c>
      <c r="K353" s="201" t="s">
        <v>151</v>
      </c>
      <c r="L353" s="59"/>
      <c r="M353" s="206" t="s">
        <v>21</v>
      </c>
      <c r="N353" s="207" t="s">
        <v>43</v>
      </c>
      <c r="O353" s="40"/>
      <c r="P353" s="208">
        <f>O353*H353</f>
        <v>0</v>
      </c>
      <c r="Q353" s="208">
        <v>8.0000000000000007E-5</v>
      </c>
      <c r="R353" s="208">
        <f>Q353*H353</f>
        <v>2.8000000000000004E-3</v>
      </c>
      <c r="S353" s="208">
        <v>0</v>
      </c>
      <c r="T353" s="209">
        <f>S353*H353</f>
        <v>0</v>
      </c>
      <c r="AR353" s="22" t="s">
        <v>390</v>
      </c>
      <c r="AT353" s="22" t="s">
        <v>147</v>
      </c>
      <c r="AU353" s="22" t="s">
        <v>82</v>
      </c>
      <c r="AY353" s="22" t="s">
        <v>143</v>
      </c>
      <c r="BE353" s="210">
        <f>IF(N353="základní",J353,0)</f>
        <v>0</v>
      </c>
      <c r="BF353" s="210">
        <f>IF(N353="snížená",J353,0)</f>
        <v>0</v>
      </c>
      <c r="BG353" s="210">
        <f>IF(N353="zákl. přenesená",J353,0)</f>
        <v>0</v>
      </c>
      <c r="BH353" s="210">
        <f>IF(N353="sníž. přenesená",J353,0)</f>
        <v>0</v>
      </c>
      <c r="BI353" s="210">
        <f>IF(N353="nulová",J353,0)</f>
        <v>0</v>
      </c>
      <c r="BJ353" s="22" t="s">
        <v>80</v>
      </c>
      <c r="BK353" s="210">
        <f>ROUND(I353*H353,2)</f>
        <v>0</v>
      </c>
      <c r="BL353" s="22" t="s">
        <v>390</v>
      </c>
      <c r="BM353" s="22" t="s">
        <v>795</v>
      </c>
    </row>
    <row r="354" spans="2:65" s="1" customFormat="1" ht="108">
      <c r="B354" s="39"/>
      <c r="C354" s="61"/>
      <c r="D354" s="211" t="s">
        <v>154</v>
      </c>
      <c r="E354" s="61"/>
      <c r="F354" s="212" t="s">
        <v>796</v>
      </c>
      <c r="G354" s="61"/>
      <c r="H354" s="61"/>
      <c r="I354" s="170"/>
      <c r="J354" s="61"/>
      <c r="K354" s="61"/>
      <c r="L354" s="59"/>
      <c r="M354" s="213"/>
      <c r="N354" s="40"/>
      <c r="O354" s="40"/>
      <c r="P354" s="40"/>
      <c r="Q354" s="40"/>
      <c r="R354" s="40"/>
      <c r="S354" s="40"/>
      <c r="T354" s="76"/>
      <c r="AT354" s="22" t="s">
        <v>154</v>
      </c>
      <c r="AU354" s="22" t="s">
        <v>82</v>
      </c>
    </row>
    <row r="355" spans="2:65" s="1" customFormat="1" ht="25.5" customHeight="1">
      <c r="B355" s="39"/>
      <c r="C355" s="199" t="s">
        <v>797</v>
      </c>
      <c r="D355" s="199" t="s">
        <v>147</v>
      </c>
      <c r="E355" s="200" t="s">
        <v>798</v>
      </c>
      <c r="F355" s="201" t="s">
        <v>799</v>
      </c>
      <c r="G355" s="202" t="s">
        <v>172</v>
      </c>
      <c r="H355" s="203">
        <v>35</v>
      </c>
      <c r="I355" s="204"/>
      <c r="J355" s="205">
        <f>ROUND(I355*H355,2)</f>
        <v>0</v>
      </c>
      <c r="K355" s="201" t="s">
        <v>151</v>
      </c>
      <c r="L355" s="59"/>
      <c r="M355" s="206" t="s">
        <v>21</v>
      </c>
      <c r="N355" s="207" t="s">
        <v>43</v>
      </c>
      <c r="O355" s="40"/>
      <c r="P355" s="208">
        <f>O355*H355</f>
        <v>0</v>
      </c>
      <c r="Q355" s="208">
        <v>1.3999999999999999E-4</v>
      </c>
      <c r="R355" s="208">
        <f>Q355*H355</f>
        <v>4.8999999999999998E-3</v>
      </c>
      <c r="S355" s="208">
        <v>0</v>
      </c>
      <c r="T355" s="209">
        <f>S355*H355</f>
        <v>0</v>
      </c>
      <c r="AR355" s="22" t="s">
        <v>390</v>
      </c>
      <c r="AT355" s="22" t="s">
        <v>147</v>
      </c>
      <c r="AU355" s="22" t="s">
        <v>82</v>
      </c>
      <c r="AY355" s="22" t="s">
        <v>143</v>
      </c>
      <c r="BE355" s="210">
        <f>IF(N355="základní",J355,0)</f>
        <v>0</v>
      </c>
      <c r="BF355" s="210">
        <f>IF(N355="snížená",J355,0)</f>
        <v>0</v>
      </c>
      <c r="BG355" s="210">
        <f>IF(N355="zákl. přenesená",J355,0)</f>
        <v>0</v>
      </c>
      <c r="BH355" s="210">
        <f>IF(N355="sníž. přenesená",J355,0)</f>
        <v>0</v>
      </c>
      <c r="BI355" s="210">
        <f>IF(N355="nulová",J355,0)</f>
        <v>0</v>
      </c>
      <c r="BJ355" s="22" t="s">
        <v>80</v>
      </c>
      <c r="BK355" s="210">
        <f>ROUND(I355*H355,2)</f>
        <v>0</v>
      </c>
      <c r="BL355" s="22" t="s">
        <v>390</v>
      </c>
      <c r="BM355" s="22" t="s">
        <v>800</v>
      </c>
    </row>
    <row r="356" spans="2:65" s="1" customFormat="1" ht="25.5" customHeight="1">
      <c r="B356" s="39"/>
      <c r="C356" s="199" t="s">
        <v>801</v>
      </c>
      <c r="D356" s="199" t="s">
        <v>147</v>
      </c>
      <c r="E356" s="200" t="s">
        <v>802</v>
      </c>
      <c r="F356" s="201" t="s">
        <v>803</v>
      </c>
      <c r="G356" s="202" t="s">
        <v>172</v>
      </c>
      <c r="H356" s="203">
        <v>35</v>
      </c>
      <c r="I356" s="204"/>
      <c r="J356" s="205">
        <f>ROUND(I356*H356,2)</f>
        <v>0</v>
      </c>
      <c r="K356" s="201" t="s">
        <v>151</v>
      </c>
      <c r="L356" s="59"/>
      <c r="M356" s="206" t="s">
        <v>21</v>
      </c>
      <c r="N356" s="207" t="s">
        <v>43</v>
      </c>
      <c r="O356" s="40"/>
      <c r="P356" s="208">
        <f>O356*H356</f>
        <v>0</v>
      </c>
      <c r="Q356" s="208">
        <v>1.7000000000000001E-4</v>
      </c>
      <c r="R356" s="208">
        <f>Q356*H356</f>
        <v>5.9500000000000004E-3</v>
      </c>
      <c r="S356" s="208">
        <v>0</v>
      </c>
      <c r="T356" s="209">
        <f>S356*H356</f>
        <v>0</v>
      </c>
      <c r="AR356" s="22" t="s">
        <v>390</v>
      </c>
      <c r="AT356" s="22" t="s">
        <v>147</v>
      </c>
      <c r="AU356" s="22" t="s">
        <v>82</v>
      </c>
      <c r="AY356" s="22" t="s">
        <v>143</v>
      </c>
      <c r="BE356" s="210">
        <f>IF(N356="základní",J356,0)</f>
        <v>0</v>
      </c>
      <c r="BF356" s="210">
        <f>IF(N356="snížená",J356,0)</f>
        <v>0</v>
      </c>
      <c r="BG356" s="210">
        <f>IF(N356="zákl. přenesená",J356,0)</f>
        <v>0</v>
      </c>
      <c r="BH356" s="210">
        <f>IF(N356="sníž. přenesená",J356,0)</f>
        <v>0</v>
      </c>
      <c r="BI356" s="210">
        <f>IF(N356="nulová",J356,0)</f>
        <v>0</v>
      </c>
      <c r="BJ356" s="22" t="s">
        <v>80</v>
      </c>
      <c r="BK356" s="210">
        <f>ROUND(I356*H356,2)</f>
        <v>0</v>
      </c>
      <c r="BL356" s="22" t="s">
        <v>390</v>
      </c>
      <c r="BM356" s="22" t="s">
        <v>804</v>
      </c>
    </row>
    <row r="357" spans="2:65" s="1" customFormat="1" ht="25.5" customHeight="1">
      <c r="B357" s="39"/>
      <c r="C357" s="199" t="s">
        <v>805</v>
      </c>
      <c r="D357" s="199" t="s">
        <v>147</v>
      </c>
      <c r="E357" s="200" t="s">
        <v>806</v>
      </c>
      <c r="F357" s="201" t="s">
        <v>807</v>
      </c>
      <c r="G357" s="202" t="s">
        <v>172</v>
      </c>
      <c r="H357" s="203">
        <v>35</v>
      </c>
      <c r="I357" s="204"/>
      <c r="J357" s="205">
        <f>ROUND(I357*H357,2)</f>
        <v>0</v>
      </c>
      <c r="K357" s="201" t="s">
        <v>151</v>
      </c>
      <c r="L357" s="59"/>
      <c r="M357" s="206" t="s">
        <v>21</v>
      </c>
      <c r="N357" s="207" t="s">
        <v>43</v>
      </c>
      <c r="O357" s="40"/>
      <c r="P357" s="208">
        <f>O357*H357</f>
        <v>0</v>
      </c>
      <c r="Q357" s="208">
        <v>0</v>
      </c>
      <c r="R357" s="208">
        <f>Q357*H357</f>
        <v>0</v>
      </c>
      <c r="S357" s="208">
        <v>0</v>
      </c>
      <c r="T357" s="209">
        <f>S357*H357</f>
        <v>0</v>
      </c>
      <c r="AR357" s="22" t="s">
        <v>390</v>
      </c>
      <c r="AT357" s="22" t="s">
        <v>147</v>
      </c>
      <c r="AU357" s="22" t="s">
        <v>82</v>
      </c>
      <c r="AY357" s="22" t="s">
        <v>143</v>
      </c>
      <c r="BE357" s="210">
        <f>IF(N357="základní",J357,0)</f>
        <v>0</v>
      </c>
      <c r="BF357" s="210">
        <f>IF(N357="snížená",J357,0)</f>
        <v>0</v>
      </c>
      <c r="BG357" s="210">
        <f>IF(N357="zákl. přenesená",J357,0)</f>
        <v>0</v>
      </c>
      <c r="BH357" s="210">
        <f>IF(N357="sníž. přenesená",J357,0)</f>
        <v>0</v>
      </c>
      <c r="BI357" s="210">
        <f>IF(N357="nulová",J357,0)</f>
        <v>0</v>
      </c>
      <c r="BJ357" s="22" t="s">
        <v>80</v>
      </c>
      <c r="BK357" s="210">
        <f>ROUND(I357*H357,2)</f>
        <v>0</v>
      </c>
      <c r="BL357" s="22" t="s">
        <v>390</v>
      </c>
      <c r="BM357" s="22" t="s">
        <v>808</v>
      </c>
    </row>
    <row r="358" spans="2:65" s="11" customFormat="1" ht="29.85" customHeight="1">
      <c r="B358" s="183"/>
      <c r="C358" s="184"/>
      <c r="D358" s="185" t="s">
        <v>71</v>
      </c>
      <c r="E358" s="197" t="s">
        <v>809</v>
      </c>
      <c r="F358" s="197" t="s">
        <v>810</v>
      </c>
      <c r="G358" s="184"/>
      <c r="H358" s="184"/>
      <c r="I358" s="187"/>
      <c r="J358" s="198">
        <f>BK358</f>
        <v>0</v>
      </c>
      <c r="K358" s="184"/>
      <c r="L358" s="189"/>
      <c r="M358" s="190"/>
      <c r="N358" s="191"/>
      <c r="O358" s="191"/>
      <c r="P358" s="192">
        <f>SUM(P359:P364)</f>
        <v>0</v>
      </c>
      <c r="Q358" s="191"/>
      <c r="R358" s="192">
        <f>SUM(R359:R364)</f>
        <v>1.4789999999999999E-2</v>
      </c>
      <c r="S358" s="191"/>
      <c r="T358" s="193">
        <f>SUM(T359:T364)</f>
        <v>0</v>
      </c>
      <c r="AR358" s="194" t="s">
        <v>82</v>
      </c>
      <c r="AT358" s="195" t="s">
        <v>71</v>
      </c>
      <c r="AU358" s="195" t="s">
        <v>80</v>
      </c>
      <c r="AY358" s="194" t="s">
        <v>143</v>
      </c>
      <c r="BK358" s="196">
        <f>SUM(BK359:BK364)</f>
        <v>0</v>
      </c>
    </row>
    <row r="359" spans="2:65" s="1" customFormat="1" ht="25.5" customHeight="1">
      <c r="B359" s="39"/>
      <c r="C359" s="199" t="s">
        <v>811</v>
      </c>
      <c r="D359" s="199" t="s">
        <v>147</v>
      </c>
      <c r="E359" s="200" t="s">
        <v>812</v>
      </c>
      <c r="F359" s="201" t="s">
        <v>813</v>
      </c>
      <c r="G359" s="202" t="s">
        <v>172</v>
      </c>
      <c r="H359" s="203">
        <v>300</v>
      </c>
      <c r="I359" s="204"/>
      <c r="J359" s="205">
        <f>ROUND(I359*H359,2)</f>
        <v>0</v>
      </c>
      <c r="K359" s="201" t="s">
        <v>151</v>
      </c>
      <c r="L359" s="59"/>
      <c r="M359" s="206" t="s">
        <v>21</v>
      </c>
      <c r="N359" s="207" t="s">
        <v>43</v>
      </c>
      <c r="O359" s="40"/>
      <c r="P359" s="208">
        <f>O359*H359</f>
        <v>0</v>
      </c>
      <c r="Q359" s="208">
        <v>0</v>
      </c>
      <c r="R359" s="208">
        <f>Q359*H359</f>
        <v>0</v>
      </c>
      <c r="S359" s="208">
        <v>0</v>
      </c>
      <c r="T359" s="209">
        <f>S359*H359</f>
        <v>0</v>
      </c>
      <c r="AR359" s="22" t="s">
        <v>390</v>
      </c>
      <c r="AT359" s="22" t="s">
        <v>147</v>
      </c>
      <c r="AU359" s="22" t="s">
        <v>82</v>
      </c>
      <c r="AY359" s="22" t="s">
        <v>143</v>
      </c>
      <c r="BE359" s="210">
        <f>IF(N359="základní",J359,0)</f>
        <v>0</v>
      </c>
      <c r="BF359" s="210">
        <f>IF(N359="snížená",J359,0)</f>
        <v>0</v>
      </c>
      <c r="BG359" s="210">
        <f>IF(N359="zákl. přenesená",J359,0)</f>
        <v>0</v>
      </c>
      <c r="BH359" s="210">
        <f>IF(N359="sníž. přenesená",J359,0)</f>
        <v>0</v>
      </c>
      <c r="BI359" s="210">
        <f>IF(N359="nulová",J359,0)</f>
        <v>0</v>
      </c>
      <c r="BJ359" s="22" t="s">
        <v>80</v>
      </c>
      <c r="BK359" s="210">
        <f>ROUND(I359*H359,2)</f>
        <v>0</v>
      </c>
      <c r="BL359" s="22" t="s">
        <v>390</v>
      </c>
      <c r="BM359" s="22" t="s">
        <v>814</v>
      </c>
    </row>
    <row r="360" spans="2:65" s="1" customFormat="1" ht="40.5">
      <c r="B360" s="39"/>
      <c r="C360" s="61"/>
      <c r="D360" s="211" t="s">
        <v>154</v>
      </c>
      <c r="E360" s="61"/>
      <c r="F360" s="212" t="s">
        <v>815</v>
      </c>
      <c r="G360" s="61"/>
      <c r="H360" s="61"/>
      <c r="I360" s="170"/>
      <c r="J360" s="61"/>
      <c r="K360" s="61"/>
      <c r="L360" s="59"/>
      <c r="M360" s="213"/>
      <c r="N360" s="40"/>
      <c r="O360" s="40"/>
      <c r="P360" s="40"/>
      <c r="Q360" s="40"/>
      <c r="R360" s="40"/>
      <c r="S360" s="40"/>
      <c r="T360" s="76"/>
      <c r="AT360" s="22" t="s">
        <v>154</v>
      </c>
      <c r="AU360" s="22" t="s">
        <v>82</v>
      </c>
    </row>
    <row r="361" spans="2:65" s="1" customFormat="1" ht="16.5" customHeight="1">
      <c r="B361" s="39"/>
      <c r="C361" s="214" t="s">
        <v>816</v>
      </c>
      <c r="D361" s="214" t="s">
        <v>163</v>
      </c>
      <c r="E361" s="215" t="s">
        <v>817</v>
      </c>
      <c r="F361" s="216" t="s">
        <v>818</v>
      </c>
      <c r="G361" s="217" t="s">
        <v>172</v>
      </c>
      <c r="H361" s="218">
        <v>315</v>
      </c>
      <c r="I361" s="219"/>
      <c r="J361" s="220">
        <f>ROUND(I361*H361,2)</f>
        <v>0</v>
      </c>
      <c r="K361" s="216" t="s">
        <v>151</v>
      </c>
      <c r="L361" s="221"/>
      <c r="M361" s="222" t="s">
        <v>21</v>
      </c>
      <c r="N361" s="223" t="s">
        <v>43</v>
      </c>
      <c r="O361" s="40"/>
      <c r="P361" s="208">
        <f>O361*H361</f>
        <v>0</v>
      </c>
      <c r="Q361" s="208">
        <v>0</v>
      </c>
      <c r="R361" s="208">
        <f>Q361*H361</f>
        <v>0</v>
      </c>
      <c r="S361" s="208">
        <v>0</v>
      </c>
      <c r="T361" s="209">
        <f>S361*H361</f>
        <v>0</v>
      </c>
      <c r="AR361" s="22" t="s">
        <v>401</v>
      </c>
      <c r="AT361" s="22" t="s">
        <v>163</v>
      </c>
      <c r="AU361" s="22" t="s">
        <v>82</v>
      </c>
      <c r="AY361" s="22" t="s">
        <v>143</v>
      </c>
      <c r="BE361" s="210">
        <f>IF(N361="základní",J361,0)</f>
        <v>0</v>
      </c>
      <c r="BF361" s="210">
        <f>IF(N361="snížená",J361,0)</f>
        <v>0</v>
      </c>
      <c r="BG361" s="210">
        <f>IF(N361="zákl. přenesená",J361,0)</f>
        <v>0</v>
      </c>
      <c r="BH361" s="210">
        <f>IF(N361="sníž. přenesená",J361,0)</f>
        <v>0</v>
      </c>
      <c r="BI361" s="210">
        <f>IF(N361="nulová",J361,0)</f>
        <v>0</v>
      </c>
      <c r="BJ361" s="22" t="s">
        <v>80</v>
      </c>
      <c r="BK361" s="210">
        <f>ROUND(I361*H361,2)</f>
        <v>0</v>
      </c>
      <c r="BL361" s="22" t="s">
        <v>390</v>
      </c>
      <c r="BM361" s="22" t="s">
        <v>819</v>
      </c>
    </row>
    <row r="362" spans="2:65" s="12" customFormat="1" ht="13.5">
      <c r="B362" s="224"/>
      <c r="C362" s="225"/>
      <c r="D362" s="211" t="s">
        <v>820</v>
      </c>
      <c r="E362" s="226" t="s">
        <v>21</v>
      </c>
      <c r="F362" s="227" t="s">
        <v>821</v>
      </c>
      <c r="G362" s="225"/>
      <c r="H362" s="228">
        <v>315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AT362" s="234" t="s">
        <v>820</v>
      </c>
      <c r="AU362" s="234" t="s">
        <v>82</v>
      </c>
      <c r="AV362" s="12" t="s">
        <v>82</v>
      </c>
      <c r="AW362" s="12" t="s">
        <v>35</v>
      </c>
      <c r="AX362" s="12" t="s">
        <v>80</v>
      </c>
      <c r="AY362" s="234" t="s">
        <v>143</v>
      </c>
    </row>
    <row r="363" spans="2:65" s="1" customFormat="1" ht="25.5" customHeight="1">
      <c r="B363" s="39"/>
      <c r="C363" s="199" t="s">
        <v>822</v>
      </c>
      <c r="D363" s="199" t="s">
        <v>147</v>
      </c>
      <c r="E363" s="200" t="s">
        <v>823</v>
      </c>
      <c r="F363" s="201" t="s">
        <v>824</v>
      </c>
      <c r="G363" s="202" t="s">
        <v>172</v>
      </c>
      <c r="H363" s="203">
        <v>51</v>
      </c>
      <c r="I363" s="204"/>
      <c r="J363" s="205">
        <f>ROUND(I363*H363,2)</f>
        <v>0</v>
      </c>
      <c r="K363" s="201" t="s">
        <v>151</v>
      </c>
      <c r="L363" s="59"/>
      <c r="M363" s="206" t="s">
        <v>21</v>
      </c>
      <c r="N363" s="207" t="s">
        <v>43</v>
      </c>
      <c r="O363" s="40"/>
      <c r="P363" s="208">
        <f>O363*H363</f>
        <v>0</v>
      </c>
      <c r="Q363" s="208">
        <v>2.9E-4</v>
      </c>
      <c r="R363" s="208">
        <f>Q363*H363</f>
        <v>1.4789999999999999E-2</v>
      </c>
      <c r="S363" s="208">
        <v>0</v>
      </c>
      <c r="T363" s="209">
        <f>S363*H363</f>
        <v>0</v>
      </c>
      <c r="AR363" s="22" t="s">
        <v>390</v>
      </c>
      <c r="AT363" s="22" t="s">
        <v>147</v>
      </c>
      <c r="AU363" s="22" t="s">
        <v>82</v>
      </c>
      <c r="AY363" s="22" t="s">
        <v>143</v>
      </c>
      <c r="BE363" s="210">
        <f>IF(N363="základní",J363,0)</f>
        <v>0</v>
      </c>
      <c r="BF363" s="210">
        <f>IF(N363="snížená",J363,0)</f>
        <v>0</v>
      </c>
      <c r="BG363" s="210">
        <f>IF(N363="zákl. přenesená",J363,0)</f>
        <v>0</v>
      </c>
      <c r="BH363" s="210">
        <f>IF(N363="sníž. přenesená",J363,0)</f>
        <v>0</v>
      </c>
      <c r="BI363" s="210">
        <f>IF(N363="nulová",J363,0)</f>
        <v>0</v>
      </c>
      <c r="BJ363" s="22" t="s">
        <v>80</v>
      </c>
      <c r="BK363" s="210">
        <f>ROUND(I363*H363,2)</f>
        <v>0</v>
      </c>
      <c r="BL363" s="22" t="s">
        <v>390</v>
      </c>
      <c r="BM363" s="22" t="s">
        <v>825</v>
      </c>
    </row>
    <row r="364" spans="2:65" s="1" customFormat="1" ht="270">
      <c r="B364" s="39"/>
      <c r="C364" s="61"/>
      <c r="D364" s="211" t="s">
        <v>154</v>
      </c>
      <c r="E364" s="61"/>
      <c r="F364" s="212" t="s">
        <v>826</v>
      </c>
      <c r="G364" s="61"/>
      <c r="H364" s="61"/>
      <c r="I364" s="170"/>
      <c r="J364" s="61"/>
      <c r="K364" s="61"/>
      <c r="L364" s="59"/>
      <c r="M364" s="213"/>
      <c r="N364" s="40"/>
      <c r="O364" s="40"/>
      <c r="P364" s="40"/>
      <c r="Q364" s="40"/>
      <c r="R364" s="40"/>
      <c r="S364" s="40"/>
      <c r="T364" s="76"/>
      <c r="AT364" s="22" t="s">
        <v>154</v>
      </c>
      <c r="AU364" s="22" t="s">
        <v>82</v>
      </c>
    </row>
    <row r="365" spans="2:65" s="11" customFormat="1" ht="37.35" customHeight="1">
      <c r="B365" s="183"/>
      <c r="C365" s="184"/>
      <c r="D365" s="185" t="s">
        <v>71</v>
      </c>
      <c r="E365" s="186" t="s">
        <v>163</v>
      </c>
      <c r="F365" s="186" t="s">
        <v>827</v>
      </c>
      <c r="G365" s="184"/>
      <c r="H365" s="184"/>
      <c r="I365" s="187"/>
      <c r="J365" s="188">
        <f>BK365</f>
        <v>0</v>
      </c>
      <c r="K365" s="184"/>
      <c r="L365" s="189"/>
      <c r="M365" s="190"/>
      <c r="N365" s="191"/>
      <c r="O365" s="191"/>
      <c r="P365" s="192">
        <f>P366</f>
        <v>0</v>
      </c>
      <c r="Q365" s="191"/>
      <c r="R365" s="192">
        <f>R366</f>
        <v>1.5599999999999999E-2</v>
      </c>
      <c r="S365" s="191"/>
      <c r="T365" s="193">
        <f>T366</f>
        <v>0</v>
      </c>
      <c r="AR365" s="194" t="s">
        <v>144</v>
      </c>
      <c r="AT365" s="195" t="s">
        <v>71</v>
      </c>
      <c r="AU365" s="195" t="s">
        <v>72</v>
      </c>
      <c r="AY365" s="194" t="s">
        <v>143</v>
      </c>
      <c r="BK365" s="196">
        <f>BK366</f>
        <v>0</v>
      </c>
    </row>
    <row r="366" spans="2:65" s="11" customFormat="1" ht="19.899999999999999" customHeight="1">
      <c r="B366" s="183"/>
      <c r="C366" s="184"/>
      <c r="D366" s="185" t="s">
        <v>71</v>
      </c>
      <c r="E366" s="197" t="s">
        <v>828</v>
      </c>
      <c r="F366" s="197" t="s">
        <v>829</v>
      </c>
      <c r="G366" s="184"/>
      <c r="H366" s="184"/>
      <c r="I366" s="187"/>
      <c r="J366" s="198">
        <f>BK366</f>
        <v>0</v>
      </c>
      <c r="K366" s="184"/>
      <c r="L366" s="189"/>
      <c r="M366" s="190"/>
      <c r="N366" s="191"/>
      <c r="O366" s="191"/>
      <c r="P366" s="192">
        <f>SUM(P367:P368)</f>
        <v>0</v>
      </c>
      <c r="Q366" s="191"/>
      <c r="R366" s="192">
        <f>SUM(R367:R368)</f>
        <v>1.5599999999999999E-2</v>
      </c>
      <c r="S366" s="191"/>
      <c r="T366" s="193">
        <f>SUM(T367:T368)</f>
        <v>0</v>
      </c>
      <c r="AR366" s="194" t="s">
        <v>144</v>
      </c>
      <c r="AT366" s="195" t="s">
        <v>71</v>
      </c>
      <c r="AU366" s="195" t="s">
        <v>80</v>
      </c>
      <c r="AY366" s="194" t="s">
        <v>143</v>
      </c>
      <c r="BK366" s="196">
        <f>SUM(BK367:BK368)</f>
        <v>0</v>
      </c>
    </row>
    <row r="367" spans="2:65" s="1" customFormat="1" ht="25.5" customHeight="1">
      <c r="B367" s="39"/>
      <c r="C367" s="199" t="s">
        <v>830</v>
      </c>
      <c r="D367" s="199" t="s">
        <v>147</v>
      </c>
      <c r="E367" s="200" t="s">
        <v>831</v>
      </c>
      <c r="F367" s="201" t="s">
        <v>832</v>
      </c>
      <c r="G367" s="202" t="s">
        <v>172</v>
      </c>
      <c r="H367" s="203">
        <v>1.5</v>
      </c>
      <c r="I367" s="204"/>
      <c r="J367" s="205">
        <f>ROUND(I367*H367,2)</f>
        <v>0</v>
      </c>
      <c r="K367" s="201" t="s">
        <v>151</v>
      </c>
      <c r="L367" s="59"/>
      <c r="M367" s="206" t="s">
        <v>21</v>
      </c>
      <c r="N367" s="207" t="s">
        <v>43</v>
      </c>
      <c r="O367" s="40"/>
      <c r="P367" s="208">
        <f>O367*H367</f>
        <v>0</v>
      </c>
      <c r="Q367" s="208">
        <v>0</v>
      </c>
      <c r="R367" s="208">
        <f>Q367*H367</f>
        <v>0</v>
      </c>
      <c r="S367" s="208">
        <v>0</v>
      </c>
      <c r="T367" s="209">
        <f>S367*H367</f>
        <v>0</v>
      </c>
      <c r="AR367" s="22" t="s">
        <v>833</v>
      </c>
      <c r="AT367" s="22" t="s">
        <v>147</v>
      </c>
      <c r="AU367" s="22" t="s">
        <v>82</v>
      </c>
      <c r="AY367" s="22" t="s">
        <v>143</v>
      </c>
      <c r="BE367" s="210">
        <f>IF(N367="základní",J367,0)</f>
        <v>0</v>
      </c>
      <c r="BF367" s="210">
        <f>IF(N367="snížená",J367,0)</f>
        <v>0</v>
      </c>
      <c r="BG367" s="210">
        <f>IF(N367="zákl. přenesená",J367,0)</f>
        <v>0</v>
      </c>
      <c r="BH367" s="210">
        <f>IF(N367="sníž. přenesená",J367,0)</f>
        <v>0</v>
      </c>
      <c r="BI367" s="210">
        <f>IF(N367="nulová",J367,0)</f>
        <v>0</v>
      </c>
      <c r="BJ367" s="22" t="s">
        <v>80</v>
      </c>
      <c r="BK367" s="210">
        <f>ROUND(I367*H367,2)</f>
        <v>0</v>
      </c>
      <c r="BL367" s="22" t="s">
        <v>833</v>
      </c>
      <c r="BM367" s="22" t="s">
        <v>834</v>
      </c>
    </row>
    <row r="368" spans="2:65" s="1" customFormat="1" ht="25.5" customHeight="1">
      <c r="B368" s="39"/>
      <c r="C368" s="199" t="s">
        <v>835</v>
      </c>
      <c r="D368" s="199" t="s">
        <v>147</v>
      </c>
      <c r="E368" s="200" t="s">
        <v>836</v>
      </c>
      <c r="F368" s="201" t="s">
        <v>837</v>
      </c>
      <c r="G368" s="202" t="s">
        <v>587</v>
      </c>
      <c r="H368" s="203">
        <v>20</v>
      </c>
      <c r="I368" s="204"/>
      <c r="J368" s="205">
        <f>ROUND(I368*H368,2)</f>
        <v>0</v>
      </c>
      <c r="K368" s="201" t="s">
        <v>21</v>
      </c>
      <c r="L368" s="59"/>
      <c r="M368" s="206" t="s">
        <v>21</v>
      </c>
      <c r="N368" s="235" t="s">
        <v>43</v>
      </c>
      <c r="O368" s="236"/>
      <c r="P368" s="237">
        <f>O368*H368</f>
        <v>0</v>
      </c>
      <c r="Q368" s="237">
        <v>7.7999999999999999E-4</v>
      </c>
      <c r="R368" s="237">
        <f>Q368*H368</f>
        <v>1.5599999999999999E-2</v>
      </c>
      <c r="S368" s="237">
        <v>0</v>
      </c>
      <c r="T368" s="238">
        <f>S368*H368</f>
        <v>0</v>
      </c>
      <c r="AR368" s="22" t="s">
        <v>390</v>
      </c>
      <c r="AT368" s="22" t="s">
        <v>147</v>
      </c>
      <c r="AU368" s="22" t="s">
        <v>82</v>
      </c>
      <c r="AY368" s="22" t="s">
        <v>143</v>
      </c>
      <c r="BE368" s="210">
        <f>IF(N368="základní",J368,0)</f>
        <v>0</v>
      </c>
      <c r="BF368" s="210">
        <f>IF(N368="snížená",J368,0)</f>
        <v>0</v>
      </c>
      <c r="BG368" s="210">
        <f>IF(N368="zákl. přenesená",J368,0)</f>
        <v>0</v>
      </c>
      <c r="BH368" s="210">
        <f>IF(N368="sníž. přenesená",J368,0)</f>
        <v>0</v>
      </c>
      <c r="BI368" s="210">
        <f>IF(N368="nulová",J368,0)</f>
        <v>0</v>
      </c>
      <c r="BJ368" s="22" t="s">
        <v>80</v>
      </c>
      <c r="BK368" s="210">
        <f>ROUND(I368*H368,2)</f>
        <v>0</v>
      </c>
      <c r="BL368" s="22" t="s">
        <v>390</v>
      </c>
      <c r="BM368" s="22" t="s">
        <v>838</v>
      </c>
    </row>
    <row r="369" spans="2:12" s="1" customFormat="1" ht="6.95" customHeight="1">
      <c r="B369" s="54"/>
      <c r="C369" s="55"/>
      <c r="D369" s="55"/>
      <c r="E369" s="55"/>
      <c r="F369" s="55"/>
      <c r="G369" s="55"/>
      <c r="H369" s="55"/>
      <c r="I369" s="146"/>
      <c r="J369" s="55"/>
      <c r="K369" s="55"/>
      <c r="L369" s="59"/>
    </row>
  </sheetData>
  <sheetProtection algorithmName="SHA-512" hashValue="N8fJHXjhNM2FKgoW76VIJ1YLwqi06R9m0BocOjegg3RE8Q/NzWppvOPOnD+jAuJClWXkeI+qT+n180uz8PkvVA==" saltValue="loK4NUlez1/iQtFeU659hAjzqgEdQ6ljiKm4F8u41jvigfx2y5uv4vxGvU0S3sgjD8CLXRNYLITvMOvh8b1ojw==" spinCount="100000" sheet="1" objects="1" scenarios="1" formatColumns="0" formatRows="0" autoFilter="0"/>
  <autoFilter ref="C93:K368"/>
  <mergeCells count="10">
    <mergeCell ref="J51:J52"/>
    <mergeCell ref="E84:H84"/>
    <mergeCell ref="E86:H8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zakázky'!C2" display="Rekapitulace zakázk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9"/>
  <sheetViews>
    <sheetView showGridLines="0" workbookViewId="0">
      <pane ySplit="1" topLeftCell="A2" activePane="bottomLeft" state="frozen"/>
      <selection pane="bottomLeft"/>
    </sheetView>
  </sheetViews>
  <sheetFormatPr defaultRowHeight="14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9"/>
      <c r="C1" s="119"/>
      <c r="D1" s="120" t="s">
        <v>1</v>
      </c>
      <c r="E1" s="119"/>
      <c r="F1" s="121" t="s">
        <v>96</v>
      </c>
      <c r="G1" s="369" t="s">
        <v>97</v>
      </c>
      <c r="H1" s="369"/>
      <c r="I1" s="122"/>
      <c r="J1" s="121" t="s">
        <v>98</v>
      </c>
      <c r="K1" s="120" t="s">
        <v>99</v>
      </c>
      <c r="L1" s="121" t="s">
        <v>100</v>
      </c>
      <c r="M1" s="121"/>
      <c r="N1" s="121"/>
      <c r="O1" s="121"/>
      <c r="P1" s="121"/>
      <c r="Q1" s="121"/>
      <c r="R1" s="121"/>
      <c r="S1" s="121"/>
      <c r="T1" s="121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2" t="s">
        <v>89</v>
      </c>
    </row>
    <row r="3" spans="1:70" ht="6.95" customHeight="1">
      <c r="B3" s="23"/>
      <c r="C3" s="24"/>
      <c r="D3" s="24"/>
      <c r="E3" s="24"/>
      <c r="F3" s="24"/>
      <c r="G3" s="24"/>
      <c r="H3" s="24"/>
      <c r="I3" s="123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101</v>
      </c>
      <c r="E4" s="27"/>
      <c r="F4" s="27"/>
      <c r="G4" s="27"/>
      <c r="H4" s="27"/>
      <c r="I4" s="124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24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24"/>
      <c r="J6" s="27"/>
      <c r="K6" s="29"/>
    </row>
    <row r="7" spans="1:70" ht="16.5" customHeight="1">
      <c r="B7" s="26"/>
      <c r="C7" s="27"/>
      <c r="D7" s="27"/>
      <c r="E7" s="361" t="str">
        <f>'Rekapitulace zakázky'!K6</f>
        <v>Žst. Štětí - Oprava výpravní budovy_ZMĚNA č.1</v>
      </c>
      <c r="F7" s="362"/>
      <c r="G7" s="362"/>
      <c r="H7" s="362"/>
      <c r="I7" s="124"/>
      <c r="J7" s="27"/>
      <c r="K7" s="29"/>
    </row>
    <row r="8" spans="1:70" ht="15">
      <c r="B8" s="26"/>
      <c r="C8" s="27"/>
      <c r="D8" s="35" t="s">
        <v>102</v>
      </c>
      <c r="E8" s="27"/>
      <c r="F8" s="27"/>
      <c r="G8" s="27"/>
      <c r="H8" s="27"/>
      <c r="I8" s="124"/>
      <c r="J8" s="27"/>
      <c r="K8" s="29"/>
    </row>
    <row r="9" spans="1:70" s="1" customFormat="1" ht="16.5" customHeight="1">
      <c r="B9" s="39"/>
      <c r="C9" s="40"/>
      <c r="D9" s="40"/>
      <c r="E9" s="361" t="s">
        <v>839</v>
      </c>
      <c r="F9" s="364"/>
      <c r="G9" s="364"/>
      <c r="H9" s="364"/>
      <c r="I9" s="125"/>
      <c r="J9" s="40"/>
      <c r="K9" s="43"/>
    </row>
    <row r="10" spans="1:70" s="1" customFormat="1" ht="15">
      <c r="B10" s="39"/>
      <c r="C10" s="40"/>
      <c r="D10" s="35" t="s">
        <v>840</v>
      </c>
      <c r="E10" s="40"/>
      <c r="F10" s="40"/>
      <c r="G10" s="40"/>
      <c r="H10" s="40"/>
      <c r="I10" s="125"/>
      <c r="J10" s="40"/>
      <c r="K10" s="43"/>
    </row>
    <row r="11" spans="1:70" s="1" customFormat="1" ht="36.950000000000003" customHeight="1">
      <c r="B11" s="39"/>
      <c r="C11" s="40"/>
      <c r="D11" s="40"/>
      <c r="E11" s="363" t="s">
        <v>841</v>
      </c>
      <c r="F11" s="364"/>
      <c r="G11" s="364"/>
      <c r="H11" s="364"/>
      <c r="I11" s="125"/>
      <c r="J11" s="40"/>
      <c r="K11" s="43"/>
    </row>
    <row r="12" spans="1:70" s="1" customFormat="1" ht="13.5">
      <c r="B12" s="39"/>
      <c r="C12" s="40"/>
      <c r="D12" s="40"/>
      <c r="E12" s="40"/>
      <c r="F12" s="40"/>
      <c r="G12" s="40"/>
      <c r="H12" s="40"/>
      <c r="I12" s="125"/>
      <c r="J12" s="40"/>
      <c r="K12" s="43"/>
    </row>
    <row r="13" spans="1:70" s="1" customFormat="1" ht="14.45" customHeight="1">
      <c r="B13" s="39"/>
      <c r="C13" s="40"/>
      <c r="D13" s="35" t="s">
        <v>20</v>
      </c>
      <c r="E13" s="40"/>
      <c r="F13" s="33" t="s">
        <v>21</v>
      </c>
      <c r="G13" s="40"/>
      <c r="H13" s="40"/>
      <c r="I13" s="126" t="s">
        <v>22</v>
      </c>
      <c r="J13" s="33" t="s">
        <v>21</v>
      </c>
      <c r="K13" s="43"/>
    </row>
    <row r="14" spans="1:70" s="1" customFormat="1" ht="14.45" customHeight="1">
      <c r="B14" s="39"/>
      <c r="C14" s="40"/>
      <c r="D14" s="35" t="s">
        <v>23</v>
      </c>
      <c r="E14" s="40"/>
      <c r="F14" s="33" t="s">
        <v>24</v>
      </c>
      <c r="G14" s="40"/>
      <c r="H14" s="40"/>
      <c r="I14" s="126" t="s">
        <v>25</v>
      </c>
      <c r="J14" s="127" t="str">
        <f>'Rekapitulace zakázky'!AN8</f>
        <v>12.9.2017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25"/>
      <c r="J15" s="40"/>
      <c r="K15" s="43"/>
    </row>
    <row r="16" spans="1:70" s="1" customFormat="1" ht="14.45" customHeight="1">
      <c r="B16" s="39"/>
      <c r="C16" s="40"/>
      <c r="D16" s="35" t="s">
        <v>27</v>
      </c>
      <c r="E16" s="40"/>
      <c r="F16" s="40"/>
      <c r="G16" s="40"/>
      <c r="H16" s="40"/>
      <c r="I16" s="126" t="s">
        <v>28</v>
      </c>
      <c r="J16" s="33" t="s">
        <v>21</v>
      </c>
      <c r="K16" s="43"/>
    </row>
    <row r="17" spans="2:11" s="1" customFormat="1" ht="18" customHeight="1">
      <c r="B17" s="39"/>
      <c r="C17" s="40"/>
      <c r="D17" s="40"/>
      <c r="E17" s="33" t="s">
        <v>29</v>
      </c>
      <c r="F17" s="40"/>
      <c r="G17" s="40"/>
      <c r="H17" s="40"/>
      <c r="I17" s="126" t="s">
        <v>30</v>
      </c>
      <c r="J17" s="33" t="s">
        <v>21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25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26" t="s">
        <v>28</v>
      </c>
      <c r="J19" s="33" t="str">
        <f>IF('Rekapitulace zakázky'!AN13="Vyplň údaj","",IF('Rekapitulace zakázky'!AN13="","",'Rekapitulace zakázky'!AN13))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zakázky'!E14="Vyplň údaj","",IF('Rekapitulace zakázky'!E14="","",'Rekapitulace zakázky'!E14))</f>
        <v/>
      </c>
      <c r="F20" s="40"/>
      <c r="G20" s="40"/>
      <c r="H20" s="40"/>
      <c r="I20" s="126" t="s">
        <v>30</v>
      </c>
      <c r="J20" s="33" t="str">
        <f>IF('Rekapitulace zakázky'!AN14="Vyplň údaj","",IF('Rekapitulace zakázky'!AN14="","",'Rekapitulace zakázky'!AN14))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25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26" t="s">
        <v>28</v>
      </c>
      <c r="J22" s="33" t="s">
        <v>21</v>
      </c>
      <c r="K22" s="43"/>
    </row>
    <row r="23" spans="2:11" s="1" customFormat="1" ht="18" customHeight="1">
      <c r="B23" s="39"/>
      <c r="C23" s="40"/>
      <c r="D23" s="40"/>
      <c r="E23" s="33" t="s">
        <v>34</v>
      </c>
      <c r="F23" s="40"/>
      <c r="G23" s="40"/>
      <c r="H23" s="40"/>
      <c r="I23" s="126" t="s">
        <v>30</v>
      </c>
      <c r="J23" s="33" t="s">
        <v>21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25"/>
      <c r="J24" s="40"/>
      <c r="K24" s="43"/>
    </row>
    <row r="25" spans="2:11" s="1" customFormat="1" ht="14.45" customHeight="1">
      <c r="B25" s="39"/>
      <c r="C25" s="40"/>
      <c r="D25" s="35" t="s">
        <v>36</v>
      </c>
      <c r="E25" s="40"/>
      <c r="F25" s="40"/>
      <c r="G25" s="40"/>
      <c r="H25" s="40"/>
      <c r="I25" s="125"/>
      <c r="J25" s="40"/>
      <c r="K25" s="43"/>
    </row>
    <row r="26" spans="2:11" s="7" customFormat="1" ht="16.5" customHeight="1">
      <c r="B26" s="128"/>
      <c r="C26" s="129"/>
      <c r="D26" s="129"/>
      <c r="E26" s="326" t="s">
        <v>21</v>
      </c>
      <c r="F26" s="326"/>
      <c r="G26" s="326"/>
      <c r="H26" s="326"/>
      <c r="I26" s="130"/>
      <c r="J26" s="129"/>
      <c r="K26" s="13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25"/>
      <c r="J27" s="40"/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32"/>
      <c r="J28" s="83"/>
      <c r="K28" s="133"/>
    </row>
    <row r="29" spans="2:11" s="1" customFormat="1" ht="25.35" customHeight="1">
      <c r="B29" s="39"/>
      <c r="C29" s="40"/>
      <c r="D29" s="134" t="s">
        <v>38</v>
      </c>
      <c r="E29" s="40"/>
      <c r="F29" s="40"/>
      <c r="G29" s="40"/>
      <c r="H29" s="40"/>
      <c r="I29" s="125"/>
      <c r="J29" s="135">
        <f>ROUND(J85,2)</f>
        <v>0</v>
      </c>
      <c r="K29" s="43"/>
    </row>
    <row r="30" spans="2:11" s="1" customFormat="1" ht="6.95" customHeight="1">
      <c r="B30" s="39"/>
      <c r="C30" s="40"/>
      <c r="D30" s="83"/>
      <c r="E30" s="83"/>
      <c r="F30" s="83"/>
      <c r="G30" s="83"/>
      <c r="H30" s="83"/>
      <c r="I30" s="132"/>
      <c r="J30" s="83"/>
      <c r="K30" s="133"/>
    </row>
    <row r="31" spans="2:11" s="1" customFormat="1" ht="14.45" customHeight="1">
      <c r="B31" s="39"/>
      <c r="C31" s="40"/>
      <c r="D31" s="40"/>
      <c r="E31" s="40"/>
      <c r="F31" s="44" t="s">
        <v>40</v>
      </c>
      <c r="G31" s="40"/>
      <c r="H31" s="40"/>
      <c r="I31" s="136" t="s">
        <v>39</v>
      </c>
      <c r="J31" s="44" t="s">
        <v>41</v>
      </c>
      <c r="K31" s="43"/>
    </row>
    <row r="32" spans="2:11" s="1" customFormat="1" ht="14.45" customHeight="1">
      <c r="B32" s="39"/>
      <c r="C32" s="40"/>
      <c r="D32" s="47" t="s">
        <v>42</v>
      </c>
      <c r="E32" s="47" t="s">
        <v>43</v>
      </c>
      <c r="F32" s="137">
        <f>ROUND(SUM(BE85:BE148), 2)</f>
        <v>0</v>
      </c>
      <c r="G32" s="40"/>
      <c r="H32" s="40"/>
      <c r="I32" s="138">
        <v>0.21</v>
      </c>
      <c r="J32" s="137">
        <f>ROUND(ROUND((SUM(BE85:BE148)),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44</v>
      </c>
      <c r="F33" s="137">
        <f>ROUND(SUM(BF85:BF148), 2)</f>
        <v>0</v>
      </c>
      <c r="G33" s="40"/>
      <c r="H33" s="40"/>
      <c r="I33" s="138">
        <v>0.15</v>
      </c>
      <c r="J33" s="137">
        <f>ROUND(ROUND((SUM(BF85:BF148)),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37">
        <f>ROUND(SUM(BG85:BG148), 2)</f>
        <v>0</v>
      </c>
      <c r="G34" s="40"/>
      <c r="H34" s="40"/>
      <c r="I34" s="138">
        <v>0.21</v>
      </c>
      <c r="J34" s="137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46</v>
      </c>
      <c r="F35" s="137">
        <f>ROUND(SUM(BH85:BH148), 2)</f>
        <v>0</v>
      </c>
      <c r="G35" s="40"/>
      <c r="H35" s="40"/>
      <c r="I35" s="138">
        <v>0.15</v>
      </c>
      <c r="J35" s="137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47</v>
      </c>
      <c r="F36" s="137">
        <f>ROUND(SUM(BI85:BI148), 2)</f>
        <v>0</v>
      </c>
      <c r="G36" s="40"/>
      <c r="H36" s="40"/>
      <c r="I36" s="138">
        <v>0</v>
      </c>
      <c r="J36" s="137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25"/>
      <c r="J37" s="40"/>
      <c r="K37" s="43"/>
    </row>
    <row r="38" spans="2:11" s="1" customFormat="1" ht="25.35" customHeight="1">
      <c r="B38" s="39"/>
      <c r="C38" s="139"/>
      <c r="D38" s="140" t="s">
        <v>48</v>
      </c>
      <c r="E38" s="77"/>
      <c r="F38" s="77"/>
      <c r="G38" s="141" t="s">
        <v>49</v>
      </c>
      <c r="H38" s="142" t="s">
        <v>50</v>
      </c>
      <c r="I38" s="143"/>
      <c r="J38" s="144">
        <f>SUM(J29:J36)</f>
        <v>0</v>
      </c>
      <c r="K38" s="145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46"/>
      <c r="J39" s="55"/>
      <c r="K39" s="56"/>
    </row>
    <row r="43" spans="2:11" s="1" customFormat="1" ht="6.95" customHeight="1">
      <c r="B43" s="147"/>
      <c r="C43" s="148"/>
      <c r="D43" s="148"/>
      <c r="E43" s="148"/>
      <c r="F43" s="148"/>
      <c r="G43" s="148"/>
      <c r="H43" s="148"/>
      <c r="I43" s="149"/>
      <c r="J43" s="148"/>
      <c r="K43" s="150"/>
    </row>
    <row r="44" spans="2:11" s="1" customFormat="1" ht="36.950000000000003" customHeight="1">
      <c r="B44" s="39"/>
      <c r="C44" s="28" t="s">
        <v>104</v>
      </c>
      <c r="D44" s="40"/>
      <c r="E44" s="40"/>
      <c r="F44" s="40"/>
      <c r="G44" s="40"/>
      <c r="H44" s="40"/>
      <c r="I44" s="125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25"/>
      <c r="J45" s="40"/>
      <c r="K45" s="43"/>
    </row>
    <row r="46" spans="2:11" s="1" customFormat="1" ht="14.45" customHeight="1">
      <c r="B46" s="39"/>
      <c r="C46" s="35" t="s">
        <v>18</v>
      </c>
      <c r="D46" s="40"/>
      <c r="E46" s="40"/>
      <c r="F46" s="40"/>
      <c r="G46" s="40"/>
      <c r="H46" s="40"/>
      <c r="I46" s="125"/>
      <c r="J46" s="40"/>
      <c r="K46" s="43"/>
    </row>
    <row r="47" spans="2:11" s="1" customFormat="1" ht="16.5" customHeight="1">
      <c r="B47" s="39"/>
      <c r="C47" s="40"/>
      <c r="D47" s="40"/>
      <c r="E47" s="361" t="str">
        <f>E7</f>
        <v>Žst. Štětí - Oprava výpravní budovy_ZMĚNA č.1</v>
      </c>
      <c r="F47" s="362"/>
      <c r="G47" s="362"/>
      <c r="H47" s="362"/>
      <c r="I47" s="125"/>
      <c r="J47" s="40"/>
      <c r="K47" s="43"/>
    </row>
    <row r="48" spans="2:11" ht="15">
      <c r="B48" s="26"/>
      <c r="C48" s="35" t="s">
        <v>102</v>
      </c>
      <c r="D48" s="27"/>
      <c r="E48" s="27"/>
      <c r="F48" s="27"/>
      <c r="G48" s="27"/>
      <c r="H48" s="27"/>
      <c r="I48" s="124"/>
      <c r="J48" s="27"/>
      <c r="K48" s="29"/>
    </row>
    <row r="49" spans="2:47" s="1" customFormat="1" ht="16.5" customHeight="1">
      <c r="B49" s="39"/>
      <c r="C49" s="40"/>
      <c r="D49" s="40"/>
      <c r="E49" s="361" t="s">
        <v>839</v>
      </c>
      <c r="F49" s="364"/>
      <c r="G49" s="364"/>
      <c r="H49" s="364"/>
      <c r="I49" s="125"/>
      <c r="J49" s="40"/>
      <c r="K49" s="43"/>
    </row>
    <row r="50" spans="2:47" s="1" customFormat="1" ht="14.45" customHeight="1">
      <c r="B50" s="39"/>
      <c r="C50" s="35" t="s">
        <v>840</v>
      </c>
      <c r="D50" s="40"/>
      <c r="E50" s="40"/>
      <c r="F50" s="40"/>
      <c r="G50" s="40"/>
      <c r="H50" s="40"/>
      <c r="I50" s="125"/>
      <c r="J50" s="40"/>
      <c r="K50" s="43"/>
    </row>
    <row r="51" spans="2:47" s="1" customFormat="1" ht="17.25" customHeight="1">
      <c r="B51" s="39"/>
      <c r="C51" s="40"/>
      <c r="D51" s="40"/>
      <c r="E51" s="363" t="str">
        <f>E11</f>
        <v>D.1.4.e-1 - Elektroinstalace</v>
      </c>
      <c r="F51" s="364"/>
      <c r="G51" s="364"/>
      <c r="H51" s="364"/>
      <c r="I51" s="125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25"/>
      <c r="J52" s="40"/>
      <c r="K52" s="43"/>
    </row>
    <row r="53" spans="2:47" s="1" customFormat="1" ht="18" customHeight="1">
      <c r="B53" s="39"/>
      <c r="C53" s="35" t="s">
        <v>23</v>
      </c>
      <c r="D53" s="40"/>
      <c r="E53" s="40"/>
      <c r="F53" s="33" t="str">
        <f>F14</f>
        <v>Štětí</v>
      </c>
      <c r="G53" s="40"/>
      <c r="H53" s="40"/>
      <c r="I53" s="126" t="s">
        <v>25</v>
      </c>
      <c r="J53" s="127" t="str">
        <f>IF(J14="","",J14)</f>
        <v>12.9.2017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25"/>
      <c r="J54" s="40"/>
      <c r="K54" s="43"/>
    </row>
    <row r="55" spans="2:47" s="1" customFormat="1" ht="15">
      <c r="B55" s="39"/>
      <c r="C55" s="35" t="s">
        <v>27</v>
      </c>
      <c r="D55" s="40"/>
      <c r="E55" s="40"/>
      <c r="F55" s="33" t="str">
        <f>E17</f>
        <v>SŽDC, s.o., Oblastní ředitelství Ústí n/L</v>
      </c>
      <c r="G55" s="40"/>
      <c r="H55" s="40"/>
      <c r="I55" s="126" t="s">
        <v>33</v>
      </c>
      <c r="J55" s="326" t="str">
        <f>E23</f>
        <v>INTECON spol. s r.o., Ústí nad Labem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25"/>
      <c r="J56" s="365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25"/>
      <c r="J57" s="40"/>
      <c r="K57" s="43"/>
    </row>
    <row r="58" spans="2:47" s="1" customFormat="1" ht="29.25" customHeight="1">
      <c r="B58" s="39"/>
      <c r="C58" s="151" t="s">
        <v>105</v>
      </c>
      <c r="D58" s="139"/>
      <c r="E58" s="139"/>
      <c r="F58" s="139"/>
      <c r="G58" s="139"/>
      <c r="H58" s="139"/>
      <c r="I58" s="152"/>
      <c r="J58" s="153" t="s">
        <v>106</v>
      </c>
      <c r="K58" s="154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25"/>
      <c r="J59" s="40"/>
      <c r="K59" s="43"/>
    </row>
    <row r="60" spans="2:47" s="1" customFormat="1" ht="29.25" customHeight="1">
      <c r="B60" s="39"/>
      <c r="C60" s="155" t="s">
        <v>107</v>
      </c>
      <c r="D60" s="40"/>
      <c r="E60" s="40"/>
      <c r="F60" s="40"/>
      <c r="G60" s="40"/>
      <c r="H60" s="40"/>
      <c r="I60" s="125"/>
      <c r="J60" s="135">
        <f>J85</f>
        <v>0</v>
      </c>
      <c r="K60" s="43"/>
      <c r="AU60" s="22" t="s">
        <v>108</v>
      </c>
    </row>
    <row r="61" spans="2:47" s="8" customFormat="1" ht="24.95" customHeight="1">
      <c r="B61" s="156"/>
      <c r="C61" s="157"/>
      <c r="D61" s="158" t="s">
        <v>842</v>
      </c>
      <c r="E61" s="159"/>
      <c r="F61" s="159"/>
      <c r="G61" s="159"/>
      <c r="H61" s="159"/>
      <c r="I61" s="160"/>
      <c r="J61" s="161">
        <f>J86</f>
        <v>0</v>
      </c>
      <c r="K61" s="162"/>
    </row>
    <row r="62" spans="2:47" s="9" customFormat="1" ht="19.899999999999999" customHeight="1">
      <c r="B62" s="163"/>
      <c r="C62" s="164"/>
      <c r="D62" s="165" t="s">
        <v>843</v>
      </c>
      <c r="E62" s="166"/>
      <c r="F62" s="166"/>
      <c r="G62" s="166"/>
      <c r="H62" s="166"/>
      <c r="I62" s="167"/>
      <c r="J62" s="168">
        <f>J87</f>
        <v>0</v>
      </c>
      <c r="K62" s="169"/>
    </row>
    <row r="63" spans="2:47" s="9" customFormat="1" ht="19.899999999999999" customHeight="1">
      <c r="B63" s="163"/>
      <c r="C63" s="164"/>
      <c r="D63" s="165" t="s">
        <v>844</v>
      </c>
      <c r="E63" s="166"/>
      <c r="F63" s="166"/>
      <c r="G63" s="166"/>
      <c r="H63" s="166"/>
      <c r="I63" s="167"/>
      <c r="J63" s="168">
        <f>J143</f>
        <v>0</v>
      </c>
      <c r="K63" s="169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25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46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9"/>
      <c r="J69" s="58"/>
      <c r="K69" s="58"/>
      <c r="L69" s="59"/>
    </row>
    <row r="70" spans="2:12" s="1" customFormat="1" ht="36.950000000000003" customHeight="1">
      <c r="B70" s="39"/>
      <c r="C70" s="60" t="s">
        <v>127</v>
      </c>
      <c r="D70" s="61"/>
      <c r="E70" s="61"/>
      <c r="F70" s="61"/>
      <c r="G70" s="61"/>
      <c r="H70" s="61"/>
      <c r="I70" s="170"/>
      <c r="J70" s="61"/>
      <c r="K70" s="61"/>
      <c r="L70" s="59"/>
    </row>
    <row r="71" spans="2:12" s="1" customFormat="1" ht="6.95" customHeight="1">
      <c r="B71" s="39"/>
      <c r="C71" s="61"/>
      <c r="D71" s="61"/>
      <c r="E71" s="61"/>
      <c r="F71" s="61"/>
      <c r="G71" s="61"/>
      <c r="H71" s="61"/>
      <c r="I71" s="170"/>
      <c r="J71" s="61"/>
      <c r="K71" s="61"/>
      <c r="L71" s="59"/>
    </row>
    <row r="72" spans="2:12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70"/>
      <c r="J72" s="61"/>
      <c r="K72" s="61"/>
      <c r="L72" s="59"/>
    </row>
    <row r="73" spans="2:12" s="1" customFormat="1" ht="16.5" customHeight="1">
      <c r="B73" s="39"/>
      <c r="C73" s="61"/>
      <c r="D73" s="61"/>
      <c r="E73" s="366" t="str">
        <f>E7</f>
        <v>Žst. Štětí - Oprava výpravní budovy_ZMĚNA č.1</v>
      </c>
      <c r="F73" s="367"/>
      <c r="G73" s="367"/>
      <c r="H73" s="367"/>
      <c r="I73" s="170"/>
      <c r="J73" s="61"/>
      <c r="K73" s="61"/>
      <c r="L73" s="59"/>
    </row>
    <row r="74" spans="2:12" ht="15">
      <c r="B74" s="26"/>
      <c r="C74" s="63" t="s">
        <v>102</v>
      </c>
      <c r="D74" s="239"/>
      <c r="E74" s="239"/>
      <c r="F74" s="239"/>
      <c r="G74" s="239"/>
      <c r="H74" s="239"/>
      <c r="J74" s="239"/>
      <c r="K74" s="239"/>
      <c r="L74" s="240"/>
    </row>
    <row r="75" spans="2:12" s="1" customFormat="1" ht="16.5" customHeight="1">
      <c r="B75" s="39"/>
      <c r="C75" s="61"/>
      <c r="D75" s="61"/>
      <c r="E75" s="366" t="s">
        <v>839</v>
      </c>
      <c r="F75" s="368"/>
      <c r="G75" s="368"/>
      <c r="H75" s="368"/>
      <c r="I75" s="170"/>
      <c r="J75" s="61"/>
      <c r="K75" s="61"/>
      <c r="L75" s="59"/>
    </row>
    <row r="76" spans="2:12" s="1" customFormat="1" ht="14.45" customHeight="1">
      <c r="B76" s="39"/>
      <c r="C76" s="63" t="s">
        <v>840</v>
      </c>
      <c r="D76" s="61"/>
      <c r="E76" s="61"/>
      <c r="F76" s="61"/>
      <c r="G76" s="61"/>
      <c r="H76" s="61"/>
      <c r="I76" s="170"/>
      <c r="J76" s="61"/>
      <c r="K76" s="61"/>
      <c r="L76" s="59"/>
    </row>
    <row r="77" spans="2:12" s="1" customFormat="1" ht="17.25" customHeight="1">
      <c r="B77" s="39"/>
      <c r="C77" s="61"/>
      <c r="D77" s="61"/>
      <c r="E77" s="337" t="str">
        <f>E11</f>
        <v>D.1.4.e-1 - Elektroinstalace</v>
      </c>
      <c r="F77" s="368"/>
      <c r="G77" s="368"/>
      <c r="H77" s="368"/>
      <c r="I77" s="170"/>
      <c r="J77" s="61"/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70"/>
      <c r="J78" s="61"/>
      <c r="K78" s="61"/>
      <c r="L78" s="59"/>
    </row>
    <row r="79" spans="2:12" s="1" customFormat="1" ht="18" customHeight="1">
      <c r="B79" s="39"/>
      <c r="C79" s="63" t="s">
        <v>23</v>
      </c>
      <c r="D79" s="61"/>
      <c r="E79" s="61"/>
      <c r="F79" s="171" t="str">
        <f>F14</f>
        <v>Štětí</v>
      </c>
      <c r="G79" s="61"/>
      <c r="H79" s="61"/>
      <c r="I79" s="172" t="s">
        <v>25</v>
      </c>
      <c r="J79" s="71" t="str">
        <f>IF(J14="","",J14)</f>
        <v>12.9.2017</v>
      </c>
      <c r="K79" s="61"/>
      <c r="L79" s="59"/>
    </row>
    <row r="80" spans="2:12" s="1" customFormat="1" ht="6.95" customHeight="1">
      <c r="B80" s="39"/>
      <c r="C80" s="61"/>
      <c r="D80" s="61"/>
      <c r="E80" s="61"/>
      <c r="F80" s="61"/>
      <c r="G80" s="61"/>
      <c r="H80" s="61"/>
      <c r="I80" s="170"/>
      <c r="J80" s="61"/>
      <c r="K80" s="61"/>
      <c r="L80" s="59"/>
    </row>
    <row r="81" spans="2:65" s="1" customFormat="1" ht="15">
      <c r="B81" s="39"/>
      <c r="C81" s="63" t="s">
        <v>27</v>
      </c>
      <c r="D81" s="61"/>
      <c r="E81" s="61"/>
      <c r="F81" s="171" t="str">
        <f>E17</f>
        <v>SŽDC, s.o., Oblastní ředitelství Ústí n/L</v>
      </c>
      <c r="G81" s="61"/>
      <c r="H81" s="61"/>
      <c r="I81" s="172" t="s">
        <v>33</v>
      </c>
      <c r="J81" s="171" t="str">
        <f>E23</f>
        <v>INTECON spol. s r.o., Ústí nad Labem</v>
      </c>
      <c r="K81" s="61"/>
      <c r="L81" s="59"/>
    </row>
    <row r="82" spans="2:65" s="1" customFormat="1" ht="14.45" customHeight="1">
      <c r="B82" s="39"/>
      <c r="C82" s="63" t="s">
        <v>31</v>
      </c>
      <c r="D82" s="61"/>
      <c r="E82" s="61"/>
      <c r="F82" s="171" t="str">
        <f>IF(E20="","",E20)</f>
        <v/>
      </c>
      <c r="G82" s="61"/>
      <c r="H82" s="61"/>
      <c r="I82" s="170"/>
      <c r="J82" s="61"/>
      <c r="K82" s="61"/>
      <c r="L82" s="59"/>
    </row>
    <row r="83" spans="2:65" s="1" customFormat="1" ht="10.35" customHeight="1">
      <c r="B83" s="39"/>
      <c r="C83" s="61"/>
      <c r="D83" s="61"/>
      <c r="E83" s="61"/>
      <c r="F83" s="61"/>
      <c r="G83" s="61"/>
      <c r="H83" s="61"/>
      <c r="I83" s="170"/>
      <c r="J83" s="61"/>
      <c r="K83" s="61"/>
      <c r="L83" s="59"/>
    </row>
    <row r="84" spans="2:65" s="10" customFormat="1" ht="29.25" customHeight="1">
      <c r="B84" s="173"/>
      <c r="C84" s="174" t="s">
        <v>128</v>
      </c>
      <c r="D84" s="175" t="s">
        <v>57</v>
      </c>
      <c r="E84" s="175" t="s">
        <v>53</v>
      </c>
      <c r="F84" s="175" t="s">
        <v>129</v>
      </c>
      <c r="G84" s="175" t="s">
        <v>130</v>
      </c>
      <c r="H84" s="175" t="s">
        <v>131</v>
      </c>
      <c r="I84" s="176" t="s">
        <v>132</v>
      </c>
      <c r="J84" s="175" t="s">
        <v>106</v>
      </c>
      <c r="K84" s="177" t="s">
        <v>133</v>
      </c>
      <c r="L84" s="178"/>
      <c r="M84" s="79" t="s">
        <v>134</v>
      </c>
      <c r="N84" s="80" t="s">
        <v>42</v>
      </c>
      <c r="O84" s="80" t="s">
        <v>135</v>
      </c>
      <c r="P84" s="80" t="s">
        <v>136</v>
      </c>
      <c r="Q84" s="80" t="s">
        <v>137</v>
      </c>
      <c r="R84" s="80" t="s">
        <v>138</v>
      </c>
      <c r="S84" s="80" t="s">
        <v>139</v>
      </c>
      <c r="T84" s="81" t="s">
        <v>140</v>
      </c>
    </row>
    <row r="85" spans="2:65" s="1" customFormat="1" ht="29.25" customHeight="1">
      <c r="B85" s="39"/>
      <c r="C85" s="85" t="s">
        <v>107</v>
      </c>
      <c r="D85" s="61"/>
      <c r="E85" s="61"/>
      <c r="F85" s="61"/>
      <c r="G85" s="61"/>
      <c r="H85" s="61"/>
      <c r="I85" s="170"/>
      <c r="J85" s="179">
        <f>BK85</f>
        <v>0</v>
      </c>
      <c r="K85" s="61"/>
      <c r="L85" s="59"/>
      <c r="M85" s="82"/>
      <c r="N85" s="83"/>
      <c r="O85" s="83"/>
      <c r="P85" s="180">
        <f>P86</f>
        <v>0</v>
      </c>
      <c r="Q85" s="83"/>
      <c r="R85" s="180">
        <f>R86</f>
        <v>2.4111999999999998E-2</v>
      </c>
      <c r="S85" s="83"/>
      <c r="T85" s="181">
        <f>T86</f>
        <v>0</v>
      </c>
      <c r="AT85" s="22" t="s">
        <v>71</v>
      </c>
      <c r="AU85" s="22" t="s">
        <v>108</v>
      </c>
      <c r="BK85" s="182">
        <f>BK86</f>
        <v>0</v>
      </c>
    </row>
    <row r="86" spans="2:65" s="11" customFormat="1" ht="37.35" customHeight="1">
      <c r="B86" s="183"/>
      <c r="C86" s="184"/>
      <c r="D86" s="185" t="s">
        <v>71</v>
      </c>
      <c r="E86" s="186" t="s">
        <v>163</v>
      </c>
      <c r="F86" s="186" t="s">
        <v>845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P87+P143</f>
        <v>0</v>
      </c>
      <c r="Q86" s="191"/>
      <c r="R86" s="192">
        <f>R87+R143</f>
        <v>2.4111999999999998E-2</v>
      </c>
      <c r="S86" s="191"/>
      <c r="T86" s="193">
        <f>T87+T143</f>
        <v>0</v>
      </c>
      <c r="AR86" s="194" t="s">
        <v>144</v>
      </c>
      <c r="AT86" s="195" t="s">
        <v>71</v>
      </c>
      <c r="AU86" s="195" t="s">
        <v>72</v>
      </c>
      <c r="AY86" s="194" t="s">
        <v>143</v>
      </c>
      <c r="BK86" s="196">
        <f>BK87+BK143</f>
        <v>0</v>
      </c>
    </row>
    <row r="87" spans="2:65" s="11" customFormat="1" ht="19.899999999999999" customHeight="1">
      <c r="B87" s="183"/>
      <c r="C87" s="184"/>
      <c r="D87" s="185" t="s">
        <v>71</v>
      </c>
      <c r="E87" s="197" t="s">
        <v>828</v>
      </c>
      <c r="F87" s="197" t="s">
        <v>846</v>
      </c>
      <c r="G87" s="184"/>
      <c r="H87" s="184"/>
      <c r="I87" s="187"/>
      <c r="J87" s="198">
        <f>BK87</f>
        <v>0</v>
      </c>
      <c r="K87" s="184"/>
      <c r="L87" s="189"/>
      <c r="M87" s="190"/>
      <c r="N87" s="191"/>
      <c r="O87" s="191"/>
      <c r="P87" s="192">
        <f>SUM(P88:P142)</f>
        <v>0</v>
      </c>
      <c r="Q87" s="191"/>
      <c r="R87" s="192">
        <f>SUM(R88:R142)</f>
        <v>2.4111999999999998E-2</v>
      </c>
      <c r="S87" s="191"/>
      <c r="T87" s="193">
        <f>SUM(T88:T142)</f>
        <v>0</v>
      </c>
      <c r="AR87" s="194" t="s">
        <v>144</v>
      </c>
      <c r="AT87" s="195" t="s">
        <v>71</v>
      </c>
      <c r="AU87" s="195" t="s">
        <v>80</v>
      </c>
      <c r="AY87" s="194" t="s">
        <v>143</v>
      </c>
      <c r="BK87" s="196">
        <f>SUM(BK88:BK142)</f>
        <v>0</v>
      </c>
    </row>
    <row r="88" spans="2:65" s="1" customFormat="1" ht="25.5" customHeight="1">
      <c r="B88" s="39"/>
      <c r="C88" s="199" t="s">
        <v>80</v>
      </c>
      <c r="D88" s="199" t="s">
        <v>147</v>
      </c>
      <c r="E88" s="200" t="s">
        <v>847</v>
      </c>
      <c r="F88" s="201" t="s">
        <v>848</v>
      </c>
      <c r="G88" s="202" t="s">
        <v>184</v>
      </c>
      <c r="H88" s="203">
        <v>10</v>
      </c>
      <c r="I88" s="204"/>
      <c r="J88" s="205">
        <f t="shared" ref="J88:J119" si="0">ROUND(I88*H88,2)</f>
        <v>0</v>
      </c>
      <c r="K88" s="201" t="s">
        <v>21</v>
      </c>
      <c r="L88" s="59"/>
      <c r="M88" s="206" t="s">
        <v>21</v>
      </c>
      <c r="N88" s="207" t="s">
        <v>43</v>
      </c>
      <c r="O88" s="40"/>
      <c r="P88" s="208">
        <f t="shared" ref="P88:P119" si="1">O88*H88</f>
        <v>0</v>
      </c>
      <c r="Q88" s="208">
        <v>0</v>
      </c>
      <c r="R88" s="208">
        <f t="shared" ref="R88:R119" si="2">Q88*H88</f>
        <v>0</v>
      </c>
      <c r="S88" s="208">
        <v>0</v>
      </c>
      <c r="T88" s="209">
        <f t="shared" ref="T88:T119" si="3">S88*H88</f>
        <v>0</v>
      </c>
      <c r="AR88" s="22" t="s">
        <v>833</v>
      </c>
      <c r="AT88" s="22" t="s">
        <v>147</v>
      </c>
      <c r="AU88" s="22" t="s">
        <v>82</v>
      </c>
      <c r="AY88" s="22" t="s">
        <v>143</v>
      </c>
      <c r="BE88" s="210">
        <f t="shared" ref="BE88:BE119" si="4">IF(N88="základní",J88,0)</f>
        <v>0</v>
      </c>
      <c r="BF88" s="210">
        <f t="shared" ref="BF88:BF119" si="5">IF(N88="snížená",J88,0)</f>
        <v>0</v>
      </c>
      <c r="BG88" s="210">
        <f t="shared" ref="BG88:BG119" si="6">IF(N88="zákl. přenesená",J88,0)</f>
        <v>0</v>
      </c>
      <c r="BH88" s="210">
        <f t="shared" ref="BH88:BH119" si="7">IF(N88="sníž. přenesená",J88,0)</f>
        <v>0</v>
      </c>
      <c r="BI88" s="210">
        <f t="shared" ref="BI88:BI119" si="8">IF(N88="nulová",J88,0)</f>
        <v>0</v>
      </c>
      <c r="BJ88" s="22" t="s">
        <v>80</v>
      </c>
      <c r="BK88" s="210">
        <f t="shared" ref="BK88:BK119" si="9">ROUND(I88*H88,2)</f>
        <v>0</v>
      </c>
      <c r="BL88" s="22" t="s">
        <v>833</v>
      </c>
      <c r="BM88" s="22" t="s">
        <v>849</v>
      </c>
    </row>
    <row r="89" spans="2:65" s="1" customFormat="1" ht="25.5" customHeight="1">
      <c r="B89" s="39"/>
      <c r="C89" s="199" t="s">
        <v>82</v>
      </c>
      <c r="D89" s="199" t="s">
        <v>147</v>
      </c>
      <c r="E89" s="200" t="s">
        <v>850</v>
      </c>
      <c r="F89" s="201" t="s">
        <v>851</v>
      </c>
      <c r="G89" s="202" t="s">
        <v>243</v>
      </c>
      <c r="H89" s="203">
        <v>3</v>
      </c>
      <c r="I89" s="204"/>
      <c r="J89" s="205">
        <f t="shared" si="0"/>
        <v>0</v>
      </c>
      <c r="K89" s="201" t="s">
        <v>21</v>
      </c>
      <c r="L89" s="59"/>
      <c r="M89" s="206" t="s">
        <v>21</v>
      </c>
      <c r="N89" s="207" t="s">
        <v>43</v>
      </c>
      <c r="O89" s="40"/>
      <c r="P89" s="208">
        <f t="shared" si="1"/>
        <v>0</v>
      </c>
      <c r="Q89" s="208">
        <v>0</v>
      </c>
      <c r="R89" s="208">
        <f t="shared" si="2"/>
        <v>0</v>
      </c>
      <c r="S89" s="208">
        <v>0</v>
      </c>
      <c r="T89" s="209">
        <f t="shared" si="3"/>
        <v>0</v>
      </c>
      <c r="AR89" s="22" t="s">
        <v>833</v>
      </c>
      <c r="AT89" s="22" t="s">
        <v>147</v>
      </c>
      <c r="AU89" s="22" t="s">
        <v>82</v>
      </c>
      <c r="AY89" s="22" t="s">
        <v>143</v>
      </c>
      <c r="BE89" s="210">
        <f t="shared" si="4"/>
        <v>0</v>
      </c>
      <c r="BF89" s="210">
        <f t="shared" si="5"/>
        <v>0</v>
      </c>
      <c r="BG89" s="210">
        <f t="shared" si="6"/>
        <v>0</v>
      </c>
      <c r="BH89" s="210">
        <f t="shared" si="7"/>
        <v>0</v>
      </c>
      <c r="BI89" s="210">
        <f t="shared" si="8"/>
        <v>0</v>
      </c>
      <c r="BJ89" s="22" t="s">
        <v>80</v>
      </c>
      <c r="BK89" s="210">
        <f t="shared" si="9"/>
        <v>0</v>
      </c>
      <c r="BL89" s="22" t="s">
        <v>833</v>
      </c>
      <c r="BM89" s="22" t="s">
        <v>852</v>
      </c>
    </row>
    <row r="90" spans="2:65" s="1" customFormat="1" ht="25.5" customHeight="1">
      <c r="B90" s="39"/>
      <c r="C90" s="199" t="s">
        <v>144</v>
      </c>
      <c r="D90" s="199" t="s">
        <v>147</v>
      </c>
      <c r="E90" s="200" t="s">
        <v>853</v>
      </c>
      <c r="F90" s="201" t="s">
        <v>854</v>
      </c>
      <c r="G90" s="202" t="s">
        <v>243</v>
      </c>
      <c r="H90" s="203">
        <v>45</v>
      </c>
      <c r="I90" s="204"/>
      <c r="J90" s="205">
        <f t="shared" si="0"/>
        <v>0</v>
      </c>
      <c r="K90" s="201" t="s">
        <v>21</v>
      </c>
      <c r="L90" s="59"/>
      <c r="M90" s="206" t="s">
        <v>21</v>
      </c>
      <c r="N90" s="207" t="s">
        <v>43</v>
      </c>
      <c r="O90" s="40"/>
      <c r="P90" s="208">
        <f t="shared" si="1"/>
        <v>0</v>
      </c>
      <c r="Q90" s="208">
        <v>0</v>
      </c>
      <c r="R90" s="208">
        <f t="shared" si="2"/>
        <v>0</v>
      </c>
      <c r="S90" s="208">
        <v>0</v>
      </c>
      <c r="T90" s="209">
        <f t="shared" si="3"/>
        <v>0</v>
      </c>
      <c r="AR90" s="22" t="s">
        <v>833</v>
      </c>
      <c r="AT90" s="22" t="s">
        <v>147</v>
      </c>
      <c r="AU90" s="22" t="s">
        <v>82</v>
      </c>
      <c r="AY90" s="22" t="s">
        <v>143</v>
      </c>
      <c r="BE90" s="210">
        <f t="shared" si="4"/>
        <v>0</v>
      </c>
      <c r="BF90" s="210">
        <f t="shared" si="5"/>
        <v>0</v>
      </c>
      <c r="BG90" s="210">
        <f t="shared" si="6"/>
        <v>0</v>
      </c>
      <c r="BH90" s="210">
        <f t="shared" si="7"/>
        <v>0</v>
      </c>
      <c r="BI90" s="210">
        <f t="shared" si="8"/>
        <v>0</v>
      </c>
      <c r="BJ90" s="22" t="s">
        <v>80</v>
      </c>
      <c r="BK90" s="210">
        <f t="shared" si="9"/>
        <v>0</v>
      </c>
      <c r="BL90" s="22" t="s">
        <v>833</v>
      </c>
      <c r="BM90" s="22" t="s">
        <v>855</v>
      </c>
    </row>
    <row r="91" spans="2:65" s="1" customFormat="1" ht="16.5" customHeight="1">
      <c r="B91" s="39"/>
      <c r="C91" s="199" t="s">
        <v>152</v>
      </c>
      <c r="D91" s="199" t="s">
        <v>147</v>
      </c>
      <c r="E91" s="200" t="s">
        <v>856</v>
      </c>
      <c r="F91" s="201" t="s">
        <v>857</v>
      </c>
      <c r="G91" s="202" t="s">
        <v>243</v>
      </c>
      <c r="H91" s="203">
        <v>6</v>
      </c>
      <c r="I91" s="204"/>
      <c r="J91" s="205">
        <f t="shared" si="0"/>
        <v>0</v>
      </c>
      <c r="K91" s="201" t="s">
        <v>21</v>
      </c>
      <c r="L91" s="59"/>
      <c r="M91" s="206" t="s">
        <v>21</v>
      </c>
      <c r="N91" s="207" t="s">
        <v>43</v>
      </c>
      <c r="O91" s="40"/>
      <c r="P91" s="208">
        <f t="shared" si="1"/>
        <v>0</v>
      </c>
      <c r="Q91" s="208">
        <v>0</v>
      </c>
      <c r="R91" s="208">
        <f t="shared" si="2"/>
        <v>0</v>
      </c>
      <c r="S91" s="208">
        <v>0</v>
      </c>
      <c r="T91" s="209">
        <f t="shared" si="3"/>
        <v>0</v>
      </c>
      <c r="AR91" s="22" t="s">
        <v>833</v>
      </c>
      <c r="AT91" s="22" t="s">
        <v>147</v>
      </c>
      <c r="AU91" s="22" t="s">
        <v>82</v>
      </c>
      <c r="AY91" s="22" t="s">
        <v>143</v>
      </c>
      <c r="BE91" s="210">
        <f t="shared" si="4"/>
        <v>0</v>
      </c>
      <c r="BF91" s="210">
        <f t="shared" si="5"/>
        <v>0</v>
      </c>
      <c r="BG91" s="210">
        <f t="shared" si="6"/>
        <v>0</v>
      </c>
      <c r="BH91" s="210">
        <f t="shared" si="7"/>
        <v>0</v>
      </c>
      <c r="BI91" s="210">
        <f t="shared" si="8"/>
        <v>0</v>
      </c>
      <c r="BJ91" s="22" t="s">
        <v>80</v>
      </c>
      <c r="BK91" s="210">
        <f t="shared" si="9"/>
        <v>0</v>
      </c>
      <c r="BL91" s="22" t="s">
        <v>833</v>
      </c>
      <c r="BM91" s="22" t="s">
        <v>858</v>
      </c>
    </row>
    <row r="92" spans="2:65" s="1" customFormat="1" ht="16.5" customHeight="1">
      <c r="B92" s="39"/>
      <c r="C92" s="199" t="s">
        <v>859</v>
      </c>
      <c r="D92" s="199" t="s">
        <v>147</v>
      </c>
      <c r="E92" s="200" t="s">
        <v>860</v>
      </c>
      <c r="F92" s="201" t="s">
        <v>861</v>
      </c>
      <c r="G92" s="202" t="s">
        <v>243</v>
      </c>
      <c r="H92" s="203">
        <v>1</v>
      </c>
      <c r="I92" s="204"/>
      <c r="J92" s="205">
        <f t="shared" si="0"/>
        <v>0</v>
      </c>
      <c r="K92" s="201" t="s">
        <v>21</v>
      </c>
      <c r="L92" s="59"/>
      <c r="M92" s="206" t="s">
        <v>21</v>
      </c>
      <c r="N92" s="207" t="s">
        <v>43</v>
      </c>
      <c r="O92" s="40"/>
      <c r="P92" s="208">
        <f t="shared" si="1"/>
        <v>0</v>
      </c>
      <c r="Q92" s="208">
        <v>0</v>
      </c>
      <c r="R92" s="208">
        <f t="shared" si="2"/>
        <v>0</v>
      </c>
      <c r="S92" s="208">
        <v>0</v>
      </c>
      <c r="T92" s="209">
        <f t="shared" si="3"/>
        <v>0</v>
      </c>
      <c r="AR92" s="22" t="s">
        <v>833</v>
      </c>
      <c r="AT92" s="22" t="s">
        <v>147</v>
      </c>
      <c r="AU92" s="22" t="s">
        <v>82</v>
      </c>
      <c r="AY92" s="22" t="s">
        <v>143</v>
      </c>
      <c r="BE92" s="210">
        <f t="shared" si="4"/>
        <v>0</v>
      </c>
      <c r="BF92" s="210">
        <f t="shared" si="5"/>
        <v>0</v>
      </c>
      <c r="BG92" s="210">
        <f t="shared" si="6"/>
        <v>0</v>
      </c>
      <c r="BH92" s="210">
        <f t="shared" si="7"/>
        <v>0</v>
      </c>
      <c r="BI92" s="210">
        <f t="shared" si="8"/>
        <v>0</v>
      </c>
      <c r="BJ92" s="22" t="s">
        <v>80</v>
      </c>
      <c r="BK92" s="210">
        <f t="shared" si="9"/>
        <v>0</v>
      </c>
      <c r="BL92" s="22" t="s">
        <v>833</v>
      </c>
      <c r="BM92" s="22" t="s">
        <v>862</v>
      </c>
    </row>
    <row r="93" spans="2:65" s="1" customFormat="1" ht="16.5" customHeight="1">
      <c r="B93" s="39"/>
      <c r="C93" s="199" t="s">
        <v>200</v>
      </c>
      <c r="D93" s="199" t="s">
        <v>147</v>
      </c>
      <c r="E93" s="200" t="s">
        <v>863</v>
      </c>
      <c r="F93" s="201" t="s">
        <v>864</v>
      </c>
      <c r="G93" s="202" t="s">
        <v>243</v>
      </c>
      <c r="H93" s="203">
        <v>2</v>
      </c>
      <c r="I93" s="204"/>
      <c r="J93" s="205">
        <f t="shared" si="0"/>
        <v>0</v>
      </c>
      <c r="K93" s="201" t="s">
        <v>21</v>
      </c>
      <c r="L93" s="59"/>
      <c r="M93" s="206" t="s">
        <v>21</v>
      </c>
      <c r="N93" s="207" t="s">
        <v>43</v>
      </c>
      <c r="O93" s="40"/>
      <c r="P93" s="208">
        <f t="shared" si="1"/>
        <v>0</v>
      </c>
      <c r="Q93" s="208">
        <v>0</v>
      </c>
      <c r="R93" s="208">
        <f t="shared" si="2"/>
        <v>0</v>
      </c>
      <c r="S93" s="208">
        <v>0</v>
      </c>
      <c r="T93" s="209">
        <f t="shared" si="3"/>
        <v>0</v>
      </c>
      <c r="AR93" s="22" t="s">
        <v>833</v>
      </c>
      <c r="AT93" s="22" t="s">
        <v>147</v>
      </c>
      <c r="AU93" s="22" t="s">
        <v>82</v>
      </c>
      <c r="AY93" s="22" t="s">
        <v>143</v>
      </c>
      <c r="BE93" s="210">
        <f t="shared" si="4"/>
        <v>0</v>
      </c>
      <c r="BF93" s="210">
        <f t="shared" si="5"/>
        <v>0</v>
      </c>
      <c r="BG93" s="210">
        <f t="shared" si="6"/>
        <v>0</v>
      </c>
      <c r="BH93" s="210">
        <f t="shared" si="7"/>
        <v>0</v>
      </c>
      <c r="BI93" s="210">
        <f t="shared" si="8"/>
        <v>0</v>
      </c>
      <c r="BJ93" s="22" t="s">
        <v>80</v>
      </c>
      <c r="BK93" s="210">
        <f t="shared" si="9"/>
        <v>0</v>
      </c>
      <c r="BL93" s="22" t="s">
        <v>833</v>
      </c>
      <c r="BM93" s="22" t="s">
        <v>865</v>
      </c>
    </row>
    <row r="94" spans="2:65" s="1" customFormat="1" ht="16.5" customHeight="1">
      <c r="B94" s="39"/>
      <c r="C94" s="199" t="s">
        <v>866</v>
      </c>
      <c r="D94" s="199" t="s">
        <v>147</v>
      </c>
      <c r="E94" s="200" t="s">
        <v>867</v>
      </c>
      <c r="F94" s="201" t="s">
        <v>868</v>
      </c>
      <c r="G94" s="202" t="s">
        <v>243</v>
      </c>
      <c r="H94" s="203">
        <v>5</v>
      </c>
      <c r="I94" s="204"/>
      <c r="J94" s="205">
        <f t="shared" si="0"/>
        <v>0</v>
      </c>
      <c r="K94" s="201" t="s">
        <v>21</v>
      </c>
      <c r="L94" s="59"/>
      <c r="M94" s="206" t="s">
        <v>21</v>
      </c>
      <c r="N94" s="207" t="s">
        <v>43</v>
      </c>
      <c r="O94" s="40"/>
      <c r="P94" s="208">
        <f t="shared" si="1"/>
        <v>0</v>
      </c>
      <c r="Q94" s="208">
        <v>0</v>
      </c>
      <c r="R94" s="208">
        <f t="shared" si="2"/>
        <v>0</v>
      </c>
      <c r="S94" s="208">
        <v>0</v>
      </c>
      <c r="T94" s="209">
        <f t="shared" si="3"/>
        <v>0</v>
      </c>
      <c r="AR94" s="22" t="s">
        <v>833</v>
      </c>
      <c r="AT94" s="22" t="s">
        <v>147</v>
      </c>
      <c r="AU94" s="22" t="s">
        <v>82</v>
      </c>
      <c r="AY94" s="22" t="s">
        <v>143</v>
      </c>
      <c r="BE94" s="210">
        <f t="shared" si="4"/>
        <v>0</v>
      </c>
      <c r="BF94" s="210">
        <f t="shared" si="5"/>
        <v>0</v>
      </c>
      <c r="BG94" s="210">
        <f t="shared" si="6"/>
        <v>0</v>
      </c>
      <c r="BH94" s="210">
        <f t="shared" si="7"/>
        <v>0</v>
      </c>
      <c r="BI94" s="210">
        <f t="shared" si="8"/>
        <v>0</v>
      </c>
      <c r="BJ94" s="22" t="s">
        <v>80</v>
      </c>
      <c r="BK94" s="210">
        <f t="shared" si="9"/>
        <v>0</v>
      </c>
      <c r="BL94" s="22" t="s">
        <v>833</v>
      </c>
      <c r="BM94" s="22" t="s">
        <v>869</v>
      </c>
    </row>
    <row r="95" spans="2:65" s="1" customFormat="1" ht="25.5" customHeight="1">
      <c r="B95" s="39"/>
      <c r="C95" s="199" t="s">
        <v>166</v>
      </c>
      <c r="D95" s="199" t="s">
        <v>147</v>
      </c>
      <c r="E95" s="200" t="s">
        <v>870</v>
      </c>
      <c r="F95" s="201" t="s">
        <v>871</v>
      </c>
      <c r="G95" s="202" t="s">
        <v>243</v>
      </c>
      <c r="H95" s="203">
        <v>1</v>
      </c>
      <c r="I95" s="204"/>
      <c r="J95" s="205">
        <f t="shared" si="0"/>
        <v>0</v>
      </c>
      <c r="K95" s="201" t="s">
        <v>21</v>
      </c>
      <c r="L95" s="59"/>
      <c r="M95" s="206" t="s">
        <v>21</v>
      </c>
      <c r="N95" s="207" t="s">
        <v>43</v>
      </c>
      <c r="O95" s="40"/>
      <c r="P95" s="208">
        <f t="shared" si="1"/>
        <v>0</v>
      </c>
      <c r="Q95" s="208">
        <v>0</v>
      </c>
      <c r="R95" s="208">
        <f t="shared" si="2"/>
        <v>0</v>
      </c>
      <c r="S95" s="208">
        <v>0</v>
      </c>
      <c r="T95" s="209">
        <f t="shared" si="3"/>
        <v>0</v>
      </c>
      <c r="AR95" s="22" t="s">
        <v>833</v>
      </c>
      <c r="AT95" s="22" t="s">
        <v>147</v>
      </c>
      <c r="AU95" s="22" t="s">
        <v>82</v>
      </c>
      <c r="AY95" s="22" t="s">
        <v>143</v>
      </c>
      <c r="BE95" s="210">
        <f t="shared" si="4"/>
        <v>0</v>
      </c>
      <c r="BF95" s="210">
        <f t="shared" si="5"/>
        <v>0</v>
      </c>
      <c r="BG95" s="210">
        <f t="shared" si="6"/>
        <v>0</v>
      </c>
      <c r="BH95" s="210">
        <f t="shared" si="7"/>
        <v>0</v>
      </c>
      <c r="BI95" s="210">
        <f t="shared" si="8"/>
        <v>0</v>
      </c>
      <c r="BJ95" s="22" t="s">
        <v>80</v>
      </c>
      <c r="BK95" s="210">
        <f t="shared" si="9"/>
        <v>0</v>
      </c>
      <c r="BL95" s="22" t="s">
        <v>833</v>
      </c>
      <c r="BM95" s="22" t="s">
        <v>872</v>
      </c>
    </row>
    <row r="96" spans="2:65" s="1" customFormat="1" ht="16.5" customHeight="1">
      <c r="B96" s="39"/>
      <c r="C96" s="199" t="s">
        <v>250</v>
      </c>
      <c r="D96" s="199" t="s">
        <v>147</v>
      </c>
      <c r="E96" s="200" t="s">
        <v>873</v>
      </c>
      <c r="F96" s="201" t="s">
        <v>874</v>
      </c>
      <c r="G96" s="202" t="s">
        <v>243</v>
      </c>
      <c r="H96" s="203">
        <v>3</v>
      </c>
      <c r="I96" s="204"/>
      <c r="J96" s="205">
        <f t="shared" si="0"/>
        <v>0</v>
      </c>
      <c r="K96" s="201" t="s">
        <v>21</v>
      </c>
      <c r="L96" s="59"/>
      <c r="M96" s="206" t="s">
        <v>21</v>
      </c>
      <c r="N96" s="207" t="s">
        <v>43</v>
      </c>
      <c r="O96" s="40"/>
      <c r="P96" s="208">
        <f t="shared" si="1"/>
        <v>0</v>
      </c>
      <c r="Q96" s="208">
        <v>0</v>
      </c>
      <c r="R96" s="208">
        <f t="shared" si="2"/>
        <v>0</v>
      </c>
      <c r="S96" s="208">
        <v>0</v>
      </c>
      <c r="T96" s="209">
        <f t="shared" si="3"/>
        <v>0</v>
      </c>
      <c r="AR96" s="22" t="s">
        <v>833</v>
      </c>
      <c r="AT96" s="22" t="s">
        <v>147</v>
      </c>
      <c r="AU96" s="22" t="s">
        <v>82</v>
      </c>
      <c r="AY96" s="22" t="s">
        <v>143</v>
      </c>
      <c r="BE96" s="210">
        <f t="shared" si="4"/>
        <v>0</v>
      </c>
      <c r="BF96" s="210">
        <f t="shared" si="5"/>
        <v>0</v>
      </c>
      <c r="BG96" s="210">
        <f t="shared" si="6"/>
        <v>0</v>
      </c>
      <c r="BH96" s="210">
        <f t="shared" si="7"/>
        <v>0</v>
      </c>
      <c r="BI96" s="210">
        <f t="shared" si="8"/>
        <v>0</v>
      </c>
      <c r="BJ96" s="22" t="s">
        <v>80</v>
      </c>
      <c r="BK96" s="210">
        <f t="shared" si="9"/>
        <v>0</v>
      </c>
      <c r="BL96" s="22" t="s">
        <v>833</v>
      </c>
      <c r="BM96" s="22" t="s">
        <v>875</v>
      </c>
    </row>
    <row r="97" spans="2:65" s="1" customFormat="1" ht="25.5" customHeight="1">
      <c r="B97" s="39"/>
      <c r="C97" s="199" t="s">
        <v>146</v>
      </c>
      <c r="D97" s="199" t="s">
        <v>147</v>
      </c>
      <c r="E97" s="200" t="s">
        <v>876</v>
      </c>
      <c r="F97" s="201" t="s">
        <v>877</v>
      </c>
      <c r="G97" s="202" t="s">
        <v>243</v>
      </c>
      <c r="H97" s="203">
        <v>4</v>
      </c>
      <c r="I97" s="204"/>
      <c r="J97" s="205">
        <f t="shared" si="0"/>
        <v>0</v>
      </c>
      <c r="K97" s="201" t="s">
        <v>21</v>
      </c>
      <c r="L97" s="59"/>
      <c r="M97" s="206" t="s">
        <v>21</v>
      </c>
      <c r="N97" s="207" t="s">
        <v>43</v>
      </c>
      <c r="O97" s="40"/>
      <c r="P97" s="208">
        <f t="shared" si="1"/>
        <v>0</v>
      </c>
      <c r="Q97" s="208">
        <v>0</v>
      </c>
      <c r="R97" s="208">
        <f t="shared" si="2"/>
        <v>0</v>
      </c>
      <c r="S97" s="208">
        <v>0</v>
      </c>
      <c r="T97" s="209">
        <f t="shared" si="3"/>
        <v>0</v>
      </c>
      <c r="AR97" s="22" t="s">
        <v>833</v>
      </c>
      <c r="AT97" s="22" t="s">
        <v>147</v>
      </c>
      <c r="AU97" s="22" t="s">
        <v>82</v>
      </c>
      <c r="AY97" s="22" t="s">
        <v>143</v>
      </c>
      <c r="BE97" s="210">
        <f t="shared" si="4"/>
        <v>0</v>
      </c>
      <c r="BF97" s="210">
        <f t="shared" si="5"/>
        <v>0</v>
      </c>
      <c r="BG97" s="210">
        <f t="shared" si="6"/>
        <v>0</v>
      </c>
      <c r="BH97" s="210">
        <f t="shared" si="7"/>
        <v>0</v>
      </c>
      <c r="BI97" s="210">
        <f t="shared" si="8"/>
        <v>0</v>
      </c>
      <c r="BJ97" s="22" t="s">
        <v>80</v>
      </c>
      <c r="BK97" s="210">
        <f t="shared" si="9"/>
        <v>0</v>
      </c>
      <c r="BL97" s="22" t="s">
        <v>833</v>
      </c>
      <c r="BM97" s="22" t="s">
        <v>878</v>
      </c>
    </row>
    <row r="98" spans="2:65" s="1" customFormat="1" ht="16.5" customHeight="1">
      <c r="B98" s="39"/>
      <c r="C98" s="199" t="s">
        <v>879</v>
      </c>
      <c r="D98" s="199" t="s">
        <v>147</v>
      </c>
      <c r="E98" s="200" t="s">
        <v>880</v>
      </c>
      <c r="F98" s="201" t="s">
        <v>881</v>
      </c>
      <c r="G98" s="202" t="s">
        <v>243</v>
      </c>
      <c r="H98" s="203">
        <v>2</v>
      </c>
      <c r="I98" s="204"/>
      <c r="J98" s="205">
        <f t="shared" si="0"/>
        <v>0</v>
      </c>
      <c r="K98" s="201" t="s">
        <v>21</v>
      </c>
      <c r="L98" s="59"/>
      <c r="M98" s="206" t="s">
        <v>21</v>
      </c>
      <c r="N98" s="207" t="s">
        <v>43</v>
      </c>
      <c r="O98" s="40"/>
      <c r="P98" s="208">
        <f t="shared" si="1"/>
        <v>0</v>
      </c>
      <c r="Q98" s="208">
        <v>0</v>
      </c>
      <c r="R98" s="208">
        <f t="shared" si="2"/>
        <v>0</v>
      </c>
      <c r="S98" s="208">
        <v>0</v>
      </c>
      <c r="T98" s="209">
        <f t="shared" si="3"/>
        <v>0</v>
      </c>
      <c r="AR98" s="22" t="s">
        <v>833</v>
      </c>
      <c r="AT98" s="22" t="s">
        <v>147</v>
      </c>
      <c r="AU98" s="22" t="s">
        <v>82</v>
      </c>
      <c r="AY98" s="22" t="s">
        <v>143</v>
      </c>
      <c r="BE98" s="210">
        <f t="shared" si="4"/>
        <v>0</v>
      </c>
      <c r="BF98" s="210">
        <f t="shared" si="5"/>
        <v>0</v>
      </c>
      <c r="BG98" s="210">
        <f t="shared" si="6"/>
        <v>0</v>
      </c>
      <c r="BH98" s="210">
        <f t="shared" si="7"/>
        <v>0</v>
      </c>
      <c r="BI98" s="210">
        <f t="shared" si="8"/>
        <v>0</v>
      </c>
      <c r="BJ98" s="22" t="s">
        <v>80</v>
      </c>
      <c r="BK98" s="210">
        <f t="shared" si="9"/>
        <v>0</v>
      </c>
      <c r="BL98" s="22" t="s">
        <v>833</v>
      </c>
      <c r="BM98" s="22" t="s">
        <v>882</v>
      </c>
    </row>
    <row r="99" spans="2:65" s="1" customFormat="1" ht="16.5" customHeight="1">
      <c r="B99" s="39"/>
      <c r="C99" s="199" t="s">
        <v>156</v>
      </c>
      <c r="D99" s="199" t="s">
        <v>147</v>
      </c>
      <c r="E99" s="200" t="s">
        <v>883</v>
      </c>
      <c r="F99" s="201" t="s">
        <v>884</v>
      </c>
      <c r="G99" s="202" t="s">
        <v>243</v>
      </c>
      <c r="H99" s="203">
        <v>2</v>
      </c>
      <c r="I99" s="204"/>
      <c r="J99" s="205">
        <f t="shared" si="0"/>
        <v>0</v>
      </c>
      <c r="K99" s="201" t="s">
        <v>21</v>
      </c>
      <c r="L99" s="59"/>
      <c r="M99" s="206" t="s">
        <v>21</v>
      </c>
      <c r="N99" s="207" t="s">
        <v>43</v>
      </c>
      <c r="O99" s="40"/>
      <c r="P99" s="208">
        <f t="shared" si="1"/>
        <v>0</v>
      </c>
      <c r="Q99" s="208">
        <v>0</v>
      </c>
      <c r="R99" s="208">
        <f t="shared" si="2"/>
        <v>0</v>
      </c>
      <c r="S99" s="208">
        <v>0</v>
      </c>
      <c r="T99" s="209">
        <f t="shared" si="3"/>
        <v>0</v>
      </c>
      <c r="AR99" s="22" t="s">
        <v>833</v>
      </c>
      <c r="AT99" s="22" t="s">
        <v>147</v>
      </c>
      <c r="AU99" s="22" t="s">
        <v>82</v>
      </c>
      <c r="AY99" s="22" t="s">
        <v>143</v>
      </c>
      <c r="BE99" s="210">
        <f t="shared" si="4"/>
        <v>0</v>
      </c>
      <c r="BF99" s="210">
        <f t="shared" si="5"/>
        <v>0</v>
      </c>
      <c r="BG99" s="210">
        <f t="shared" si="6"/>
        <v>0</v>
      </c>
      <c r="BH99" s="210">
        <f t="shared" si="7"/>
        <v>0</v>
      </c>
      <c r="BI99" s="210">
        <f t="shared" si="8"/>
        <v>0</v>
      </c>
      <c r="BJ99" s="22" t="s">
        <v>80</v>
      </c>
      <c r="BK99" s="210">
        <f t="shared" si="9"/>
        <v>0</v>
      </c>
      <c r="BL99" s="22" t="s">
        <v>833</v>
      </c>
      <c r="BM99" s="22" t="s">
        <v>885</v>
      </c>
    </row>
    <row r="100" spans="2:65" s="1" customFormat="1" ht="25.5" customHeight="1">
      <c r="B100" s="39"/>
      <c r="C100" s="199" t="s">
        <v>162</v>
      </c>
      <c r="D100" s="199" t="s">
        <v>147</v>
      </c>
      <c r="E100" s="200" t="s">
        <v>886</v>
      </c>
      <c r="F100" s="201" t="s">
        <v>887</v>
      </c>
      <c r="G100" s="202" t="s">
        <v>184</v>
      </c>
      <c r="H100" s="203">
        <v>30</v>
      </c>
      <c r="I100" s="204"/>
      <c r="J100" s="205">
        <f t="shared" si="0"/>
        <v>0</v>
      </c>
      <c r="K100" s="201" t="s">
        <v>21</v>
      </c>
      <c r="L100" s="59"/>
      <c r="M100" s="206" t="s">
        <v>21</v>
      </c>
      <c r="N100" s="207" t="s">
        <v>43</v>
      </c>
      <c r="O100" s="40"/>
      <c r="P100" s="208">
        <f t="shared" si="1"/>
        <v>0</v>
      </c>
      <c r="Q100" s="208">
        <v>0</v>
      </c>
      <c r="R100" s="208">
        <f t="shared" si="2"/>
        <v>0</v>
      </c>
      <c r="S100" s="208">
        <v>0</v>
      </c>
      <c r="T100" s="209">
        <f t="shared" si="3"/>
        <v>0</v>
      </c>
      <c r="AR100" s="22" t="s">
        <v>833</v>
      </c>
      <c r="AT100" s="22" t="s">
        <v>147</v>
      </c>
      <c r="AU100" s="22" t="s">
        <v>82</v>
      </c>
      <c r="AY100" s="22" t="s">
        <v>143</v>
      </c>
      <c r="BE100" s="210">
        <f t="shared" si="4"/>
        <v>0</v>
      </c>
      <c r="BF100" s="210">
        <f t="shared" si="5"/>
        <v>0</v>
      </c>
      <c r="BG100" s="210">
        <f t="shared" si="6"/>
        <v>0</v>
      </c>
      <c r="BH100" s="210">
        <f t="shared" si="7"/>
        <v>0</v>
      </c>
      <c r="BI100" s="210">
        <f t="shared" si="8"/>
        <v>0</v>
      </c>
      <c r="BJ100" s="22" t="s">
        <v>80</v>
      </c>
      <c r="BK100" s="210">
        <f t="shared" si="9"/>
        <v>0</v>
      </c>
      <c r="BL100" s="22" t="s">
        <v>833</v>
      </c>
      <c r="BM100" s="22" t="s">
        <v>888</v>
      </c>
    </row>
    <row r="101" spans="2:65" s="1" customFormat="1" ht="25.5" customHeight="1">
      <c r="B101" s="39"/>
      <c r="C101" s="199" t="s">
        <v>169</v>
      </c>
      <c r="D101" s="199" t="s">
        <v>147</v>
      </c>
      <c r="E101" s="200" t="s">
        <v>889</v>
      </c>
      <c r="F101" s="201" t="s">
        <v>890</v>
      </c>
      <c r="G101" s="202" t="s">
        <v>184</v>
      </c>
      <c r="H101" s="203">
        <v>35</v>
      </c>
      <c r="I101" s="204"/>
      <c r="J101" s="205">
        <f t="shared" si="0"/>
        <v>0</v>
      </c>
      <c r="K101" s="201" t="s">
        <v>21</v>
      </c>
      <c r="L101" s="59"/>
      <c r="M101" s="206" t="s">
        <v>21</v>
      </c>
      <c r="N101" s="207" t="s">
        <v>43</v>
      </c>
      <c r="O101" s="40"/>
      <c r="P101" s="208">
        <f t="shared" si="1"/>
        <v>0</v>
      </c>
      <c r="Q101" s="208">
        <v>0</v>
      </c>
      <c r="R101" s="208">
        <f t="shared" si="2"/>
        <v>0</v>
      </c>
      <c r="S101" s="208">
        <v>0</v>
      </c>
      <c r="T101" s="209">
        <f t="shared" si="3"/>
        <v>0</v>
      </c>
      <c r="AR101" s="22" t="s">
        <v>833</v>
      </c>
      <c r="AT101" s="22" t="s">
        <v>147</v>
      </c>
      <c r="AU101" s="22" t="s">
        <v>82</v>
      </c>
      <c r="AY101" s="22" t="s">
        <v>143</v>
      </c>
      <c r="BE101" s="210">
        <f t="shared" si="4"/>
        <v>0</v>
      </c>
      <c r="BF101" s="210">
        <f t="shared" si="5"/>
        <v>0</v>
      </c>
      <c r="BG101" s="210">
        <f t="shared" si="6"/>
        <v>0</v>
      </c>
      <c r="BH101" s="210">
        <f t="shared" si="7"/>
        <v>0</v>
      </c>
      <c r="BI101" s="210">
        <f t="shared" si="8"/>
        <v>0</v>
      </c>
      <c r="BJ101" s="22" t="s">
        <v>80</v>
      </c>
      <c r="BK101" s="210">
        <f t="shared" si="9"/>
        <v>0</v>
      </c>
      <c r="BL101" s="22" t="s">
        <v>833</v>
      </c>
      <c r="BM101" s="22" t="s">
        <v>891</v>
      </c>
    </row>
    <row r="102" spans="2:65" s="1" customFormat="1" ht="25.5" customHeight="1">
      <c r="B102" s="39"/>
      <c r="C102" s="199" t="s">
        <v>175</v>
      </c>
      <c r="D102" s="199" t="s">
        <v>147</v>
      </c>
      <c r="E102" s="200" t="s">
        <v>892</v>
      </c>
      <c r="F102" s="201" t="s">
        <v>893</v>
      </c>
      <c r="G102" s="202" t="s">
        <v>184</v>
      </c>
      <c r="H102" s="203">
        <v>7</v>
      </c>
      <c r="I102" s="204"/>
      <c r="J102" s="205">
        <f t="shared" si="0"/>
        <v>0</v>
      </c>
      <c r="K102" s="201" t="s">
        <v>21</v>
      </c>
      <c r="L102" s="59"/>
      <c r="M102" s="206" t="s">
        <v>21</v>
      </c>
      <c r="N102" s="207" t="s">
        <v>43</v>
      </c>
      <c r="O102" s="40"/>
      <c r="P102" s="208">
        <f t="shared" si="1"/>
        <v>0</v>
      </c>
      <c r="Q102" s="208">
        <v>0</v>
      </c>
      <c r="R102" s="208">
        <f t="shared" si="2"/>
        <v>0</v>
      </c>
      <c r="S102" s="208">
        <v>0</v>
      </c>
      <c r="T102" s="209">
        <f t="shared" si="3"/>
        <v>0</v>
      </c>
      <c r="AR102" s="22" t="s">
        <v>833</v>
      </c>
      <c r="AT102" s="22" t="s">
        <v>147</v>
      </c>
      <c r="AU102" s="22" t="s">
        <v>82</v>
      </c>
      <c r="AY102" s="22" t="s">
        <v>143</v>
      </c>
      <c r="BE102" s="210">
        <f t="shared" si="4"/>
        <v>0</v>
      </c>
      <c r="BF102" s="210">
        <f t="shared" si="5"/>
        <v>0</v>
      </c>
      <c r="BG102" s="210">
        <f t="shared" si="6"/>
        <v>0</v>
      </c>
      <c r="BH102" s="210">
        <f t="shared" si="7"/>
        <v>0</v>
      </c>
      <c r="BI102" s="210">
        <f t="shared" si="8"/>
        <v>0</v>
      </c>
      <c r="BJ102" s="22" t="s">
        <v>80</v>
      </c>
      <c r="BK102" s="210">
        <f t="shared" si="9"/>
        <v>0</v>
      </c>
      <c r="BL102" s="22" t="s">
        <v>833</v>
      </c>
      <c r="BM102" s="22" t="s">
        <v>894</v>
      </c>
    </row>
    <row r="103" spans="2:65" s="1" customFormat="1" ht="25.5" customHeight="1">
      <c r="B103" s="39"/>
      <c r="C103" s="199" t="s">
        <v>10</v>
      </c>
      <c r="D103" s="199" t="s">
        <v>147</v>
      </c>
      <c r="E103" s="200" t="s">
        <v>895</v>
      </c>
      <c r="F103" s="201" t="s">
        <v>896</v>
      </c>
      <c r="G103" s="202" t="s">
        <v>243</v>
      </c>
      <c r="H103" s="203">
        <v>2</v>
      </c>
      <c r="I103" s="204"/>
      <c r="J103" s="205">
        <f t="shared" si="0"/>
        <v>0</v>
      </c>
      <c r="K103" s="201" t="s">
        <v>21</v>
      </c>
      <c r="L103" s="59"/>
      <c r="M103" s="206" t="s">
        <v>21</v>
      </c>
      <c r="N103" s="207" t="s">
        <v>43</v>
      </c>
      <c r="O103" s="40"/>
      <c r="P103" s="208">
        <f t="shared" si="1"/>
        <v>0</v>
      </c>
      <c r="Q103" s="208">
        <v>0</v>
      </c>
      <c r="R103" s="208">
        <f t="shared" si="2"/>
        <v>0</v>
      </c>
      <c r="S103" s="208">
        <v>0</v>
      </c>
      <c r="T103" s="209">
        <f t="shared" si="3"/>
        <v>0</v>
      </c>
      <c r="AR103" s="22" t="s">
        <v>833</v>
      </c>
      <c r="AT103" s="22" t="s">
        <v>147</v>
      </c>
      <c r="AU103" s="22" t="s">
        <v>82</v>
      </c>
      <c r="AY103" s="22" t="s">
        <v>143</v>
      </c>
      <c r="BE103" s="210">
        <f t="shared" si="4"/>
        <v>0</v>
      </c>
      <c r="BF103" s="210">
        <f t="shared" si="5"/>
        <v>0</v>
      </c>
      <c r="BG103" s="210">
        <f t="shared" si="6"/>
        <v>0</v>
      </c>
      <c r="BH103" s="210">
        <f t="shared" si="7"/>
        <v>0</v>
      </c>
      <c r="BI103" s="210">
        <f t="shared" si="8"/>
        <v>0</v>
      </c>
      <c r="BJ103" s="22" t="s">
        <v>80</v>
      </c>
      <c r="BK103" s="210">
        <f t="shared" si="9"/>
        <v>0</v>
      </c>
      <c r="BL103" s="22" t="s">
        <v>833</v>
      </c>
      <c r="BM103" s="22" t="s">
        <v>897</v>
      </c>
    </row>
    <row r="104" spans="2:65" s="1" customFormat="1" ht="25.5" customHeight="1">
      <c r="B104" s="39"/>
      <c r="C104" s="199" t="s">
        <v>390</v>
      </c>
      <c r="D104" s="199" t="s">
        <v>147</v>
      </c>
      <c r="E104" s="200" t="s">
        <v>898</v>
      </c>
      <c r="F104" s="201" t="s">
        <v>899</v>
      </c>
      <c r="G104" s="202" t="s">
        <v>184</v>
      </c>
      <c r="H104" s="203">
        <v>2</v>
      </c>
      <c r="I104" s="204"/>
      <c r="J104" s="205">
        <f t="shared" si="0"/>
        <v>0</v>
      </c>
      <c r="K104" s="201" t="s">
        <v>21</v>
      </c>
      <c r="L104" s="59"/>
      <c r="M104" s="206" t="s">
        <v>21</v>
      </c>
      <c r="N104" s="207" t="s">
        <v>43</v>
      </c>
      <c r="O104" s="40"/>
      <c r="P104" s="208">
        <f t="shared" si="1"/>
        <v>0</v>
      </c>
      <c r="Q104" s="208">
        <v>0</v>
      </c>
      <c r="R104" s="208">
        <f t="shared" si="2"/>
        <v>0</v>
      </c>
      <c r="S104" s="208">
        <v>0</v>
      </c>
      <c r="T104" s="209">
        <f t="shared" si="3"/>
        <v>0</v>
      </c>
      <c r="AR104" s="22" t="s">
        <v>833</v>
      </c>
      <c r="AT104" s="22" t="s">
        <v>147</v>
      </c>
      <c r="AU104" s="22" t="s">
        <v>82</v>
      </c>
      <c r="AY104" s="22" t="s">
        <v>143</v>
      </c>
      <c r="BE104" s="210">
        <f t="shared" si="4"/>
        <v>0</v>
      </c>
      <c r="BF104" s="210">
        <f t="shared" si="5"/>
        <v>0</v>
      </c>
      <c r="BG104" s="210">
        <f t="shared" si="6"/>
        <v>0</v>
      </c>
      <c r="BH104" s="210">
        <f t="shared" si="7"/>
        <v>0</v>
      </c>
      <c r="BI104" s="210">
        <f t="shared" si="8"/>
        <v>0</v>
      </c>
      <c r="BJ104" s="22" t="s">
        <v>80</v>
      </c>
      <c r="BK104" s="210">
        <f t="shared" si="9"/>
        <v>0</v>
      </c>
      <c r="BL104" s="22" t="s">
        <v>833</v>
      </c>
      <c r="BM104" s="22" t="s">
        <v>900</v>
      </c>
    </row>
    <row r="105" spans="2:65" s="1" customFormat="1" ht="16.5" customHeight="1">
      <c r="B105" s="39"/>
      <c r="C105" s="199" t="s">
        <v>901</v>
      </c>
      <c r="D105" s="199" t="s">
        <v>147</v>
      </c>
      <c r="E105" s="200" t="s">
        <v>902</v>
      </c>
      <c r="F105" s="201" t="s">
        <v>903</v>
      </c>
      <c r="G105" s="202" t="s">
        <v>243</v>
      </c>
      <c r="H105" s="203">
        <v>20</v>
      </c>
      <c r="I105" s="204"/>
      <c r="J105" s="205">
        <f t="shared" si="0"/>
        <v>0</v>
      </c>
      <c r="K105" s="201" t="s">
        <v>21</v>
      </c>
      <c r="L105" s="59"/>
      <c r="M105" s="206" t="s">
        <v>21</v>
      </c>
      <c r="N105" s="207" t="s">
        <v>43</v>
      </c>
      <c r="O105" s="40"/>
      <c r="P105" s="208">
        <f t="shared" si="1"/>
        <v>0</v>
      </c>
      <c r="Q105" s="208">
        <v>0</v>
      </c>
      <c r="R105" s="208">
        <f t="shared" si="2"/>
        <v>0</v>
      </c>
      <c r="S105" s="208">
        <v>0</v>
      </c>
      <c r="T105" s="209">
        <f t="shared" si="3"/>
        <v>0</v>
      </c>
      <c r="AR105" s="22" t="s">
        <v>833</v>
      </c>
      <c r="AT105" s="22" t="s">
        <v>147</v>
      </c>
      <c r="AU105" s="22" t="s">
        <v>82</v>
      </c>
      <c r="AY105" s="22" t="s">
        <v>143</v>
      </c>
      <c r="BE105" s="210">
        <f t="shared" si="4"/>
        <v>0</v>
      </c>
      <c r="BF105" s="210">
        <f t="shared" si="5"/>
        <v>0</v>
      </c>
      <c r="BG105" s="210">
        <f t="shared" si="6"/>
        <v>0</v>
      </c>
      <c r="BH105" s="210">
        <f t="shared" si="7"/>
        <v>0</v>
      </c>
      <c r="BI105" s="210">
        <f t="shared" si="8"/>
        <v>0</v>
      </c>
      <c r="BJ105" s="22" t="s">
        <v>80</v>
      </c>
      <c r="BK105" s="210">
        <f t="shared" si="9"/>
        <v>0</v>
      </c>
      <c r="BL105" s="22" t="s">
        <v>833</v>
      </c>
      <c r="BM105" s="22" t="s">
        <v>904</v>
      </c>
    </row>
    <row r="106" spans="2:65" s="1" customFormat="1" ht="16.5" customHeight="1">
      <c r="B106" s="39"/>
      <c r="C106" s="199" t="s">
        <v>905</v>
      </c>
      <c r="D106" s="199" t="s">
        <v>147</v>
      </c>
      <c r="E106" s="200" t="s">
        <v>906</v>
      </c>
      <c r="F106" s="201" t="s">
        <v>907</v>
      </c>
      <c r="G106" s="202" t="s">
        <v>243</v>
      </c>
      <c r="H106" s="203">
        <v>1</v>
      </c>
      <c r="I106" s="204"/>
      <c r="J106" s="205">
        <f t="shared" si="0"/>
        <v>0</v>
      </c>
      <c r="K106" s="201" t="s">
        <v>21</v>
      </c>
      <c r="L106" s="59"/>
      <c r="M106" s="206" t="s">
        <v>21</v>
      </c>
      <c r="N106" s="207" t="s">
        <v>43</v>
      </c>
      <c r="O106" s="40"/>
      <c r="P106" s="208">
        <f t="shared" si="1"/>
        <v>0</v>
      </c>
      <c r="Q106" s="208">
        <v>0</v>
      </c>
      <c r="R106" s="208">
        <f t="shared" si="2"/>
        <v>0</v>
      </c>
      <c r="S106" s="208">
        <v>0</v>
      </c>
      <c r="T106" s="209">
        <f t="shared" si="3"/>
        <v>0</v>
      </c>
      <c r="AR106" s="22" t="s">
        <v>833</v>
      </c>
      <c r="AT106" s="22" t="s">
        <v>147</v>
      </c>
      <c r="AU106" s="22" t="s">
        <v>82</v>
      </c>
      <c r="AY106" s="22" t="s">
        <v>143</v>
      </c>
      <c r="BE106" s="210">
        <f t="shared" si="4"/>
        <v>0</v>
      </c>
      <c r="BF106" s="210">
        <f t="shared" si="5"/>
        <v>0</v>
      </c>
      <c r="BG106" s="210">
        <f t="shared" si="6"/>
        <v>0</v>
      </c>
      <c r="BH106" s="210">
        <f t="shared" si="7"/>
        <v>0</v>
      </c>
      <c r="BI106" s="210">
        <f t="shared" si="8"/>
        <v>0</v>
      </c>
      <c r="BJ106" s="22" t="s">
        <v>80</v>
      </c>
      <c r="BK106" s="210">
        <f t="shared" si="9"/>
        <v>0</v>
      </c>
      <c r="BL106" s="22" t="s">
        <v>833</v>
      </c>
      <c r="BM106" s="22" t="s">
        <v>908</v>
      </c>
    </row>
    <row r="107" spans="2:65" s="1" customFormat="1" ht="16.5" customHeight="1">
      <c r="B107" s="39"/>
      <c r="C107" s="199" t="s">
        <v>202</v>
      </c>
      <c r="D107" s="199" t="s">
        <v>147</v>
      </c>
      <c r="E107" s="200" t="s">
        <v>909</v>
      </c>
      <c r="F107" s="201" t="s">
        <v>910</v>
      </c>
      <c r="G107" s="202" t="s">
        <v>243</v>
      </c>
      <c r="H107" s="203">
        <v>1</v>
      </c>
      <c r="I107" s="204"/>
      <c r="J107" s="205">
        <f t="shared" si="0"/>
        <v>0</v>
      </c>
      <c r="K107" s="201" t="s">
        <v>21</v>
      </c>
      <c r="L107" s="59"/>
      <c r="M107" s="206" t="s">
        <v>21</v>
      </c>
      <c r="N107" s="207" t="s">
        <v>43</v>
      </c>
      <c r="O107" s="40"/>
      <c r="P107" s="208">
        <f t="shared" si="1"/>
        <v>0</v>
      </c>
      <c r="Q107" s="208">
        <v>0</v>
      </c>
      <c r="R107" s="208">
        <f t="shared" si="2"/>
        <v>0</v>
      </c>
      <c r="S107" s="208">
        <v>0</v>
      </c>
      <c r="T107" s="209">
        <f t="shared" si="3"/>
        <v>0</v>
      </c>
      <c r="AR107" s="22" t="s">
        <v>833</v>
      </c>
      <c r="AT107" s="22" t="s">
        <v>147</v>
      </c>
      <c r="AU107" s="22" t="s">
        <v>82</v>
      </c>
      <c r="AY107" s="22" t="s">
        <v>143</v>
      </c>
      <c r="BE107" s="210">
        <f t="shared" si="4"/>
        <v>0</v>
      </c>
      <c r="BF107" s="210">
        <f t="shared" si="5"/>
        <v>0</v>
      </c>
      <c r="BG107" s="210">
        <f t="shared" si="6"/>
        <v>0</v>
      </c>
      <c r="BH107" s="210">
        <f t="shared" si="7"/>
        <v>0</v>
      </c>
      <c r="BI107" s="210">
        <f t="shared" si="8"/>
        <v>0</v>
      </c>
      <c r="BJ107" s="22" t="s">
        <v>80</v>
      </c>
      <c r="BK107" s="210">
        <f t="shared" si="9"/>
        <v>0</v>
      </c>
      <c r="BL107" s="22" t="s">
        <v>833</v>
      </c>
      <c r="BM107" s="22" t="s">
        <v>911</v>
      </c>
    </row>
    <row r="108" spans="2:65" s="1" customFormat="1" ht="16.5" customHeight="1">
      <c r="B108" s="39"/>
      <c r="C108" s="199" t="s">
        <v>207</v>
      </c>
      <c r="D108" s="199" t="s">
        <v>147</v>
      </c>
      <c r="E108" s="200" t="s">
        <v>912</v>
      </c>
      <c r="F108" s="201" t="s">
        <v>913</v>
      </c>
      <c r="G108" s="202" t="s">
        <v>243</v>
      </c>
      <c r="H108" s="203">
        <v>1</v>
      </c>
      <c r="I108" s="204"/>
      <c r="J108" s="205">
        <f t="shared" si="0"/>
        <v>0</v>
      </c>
      <c r="K108" s="201" t="s">
        <v>21</v>
      </c>
      <c r="L108" s="59"/>
      <c r="M108" s="206" t="s">
        <v>21</v>
      </c>
      <c r="N108" s="207" t="s">
        <v>43</v>
      </c>
      <c r="O108" s="40"/>
      <c r="P108" s="208">
        <f t="shared" si="1"/>
        <v>0</v>
      </c>
      <c r="Q108" s="208">
        <v>0</v>
      </c>
      <c r="R108" s="208">
        <f t="shared" si="2"/>
        <v>0</v>
      </c>
      <c r="S108" s="208">
        <v>0</v>
      </c>
      <c r="T108" s="209">
        <f t="shared" si="3"/>
        <v>0</v>
      </c>
      <c r="AR108" s="22" t="s">
        <v>833</v>
      </c>
      <c r="AT108" s="22" t="s">
        <v>147</v>
      </c>
      <c r="AU108" s="22" t="s">
        <v>82</v>
      </c>
      <c r="AY108" s="22" t="s">
        <v>143</v>
      </c>
      <c r="BE108" s="210">
        <f t="shared" si="4"/>
        <v>0</v>
      </c>
      <c r="BF108" s="210">
        <f t="shared" si="5"/>
        <v>0</v>
      </c>
      <c r="BG108" s="210">
        <f t="shared" si="6"/>
        <v>0</v>
      </c>
      <c r="BH108" s="210">
        <f t="shared" si="7"/>
        <v>0</v>
      </c>
      <c r="BI108" s="210">
        <f t="shared" si="8"/>
        <v>0</v>
      </c>
      <c r="BJ108" s="22" t="s">
        <v>80</v>
      </c>
      <c r="BK108" s="210">
        <f t="shared" si="9"/>
        <v>0</v>
      </c>
      <c r="BL108" s="22" t="s">
        <v>833</v>
      </c>
      <c r="BM108" s="22" t="s">
        <v>914</v>
      </c>
    </row>
    <row r="109" spans="2:65" s="1" customFormat="1" ht="38.25" customHeight="1">
      <c r="B109" s="39"/>
      <c r="C109" s="214" t="s">
        <v>9</v>
      </c>
      <c r="D109" s="214" t="s">
        <v>163</v>
      </c>
      <c r="E109" s="215" t="s">
        <v>915</v>
      </c>
      <c r="F109" s="216" t="s">
        <v>916</v>
      </c>
      <c r="G109" s="217" t="s">
        <v>587</v>
      </c>
      <c r="H109" s="218">
        <v>1</v>
      </c>
      <c r="I109" s="219"/>
      <c r="J109" s="220">
        <f t="shared" si="0"/>
        <v>0</v>
      </c>
      <c r="K109" s="216" t="s">
        <v>21</v>
      </c>
      <c r="L109" s="221"/>
      <c r="M109" s="222" t="s">
        <v>21</v>
      </c>
      <c r="N109" s="223" t="s">
        <v>43</v>
      </c>
      <c r="O109" s="40"/>
      <c r="P109" s="208">
        <f t="shared" si="1"/>
        <v>0</v>
      </c>
      <c r="Q109" s="208">
        <v>0</v>
      </c>
      <c r="R109" s="208">
        <f t="shared" si="2"/>
        <v>0</v>
      </c>
      <c r="S109" s="208">
        <v>0</v>
      </c>
      <c r="T109" s="209">
        <f t="shared" si="3"/>
        <v>0</v>
      </c>
      <c r="AR109" s="22" t="s">
        <v>575</v>
      </c>
      <c r="AT109" s="22" t="s">
        <v>163</v>
      </c>
      <c r="AU109" s="22" t="s">
        <v>82</v>
      </c>
      <c r="AY109" s="22" t="s">
        <v>143</v>
      </c>
      <c r="BE109" s="210">
        <f t="shared" si="4"/>
        <v>0</v>
      </c>
      <c r="BF109" s="210">
        <f t="shared" si="5"/>
        <v>0</v>
      </c>
      <c r="BG109" s="210">
        <f t="shared" si="6"/>
        <v>0</v>
      </c>
      <c r="BH109" s="210">
        <f t="shared" si="7"/>
        <v>0</v>
      </c>
      <c r="BI109" s="210">
        <f t="shared" si="8"/>
        <v>0</v>
      </c>
      <c r="BJ109" s="22" t="s">
        <v>80</v>
      </c>
      <c r="BK109" s="210">
        <f t="shared" si="9"/>
        <v>0</v>
      </c>
      <c r="BL109" s="22" t="s">
        <v>575</v>
      </c>
      <c r="BM109" s="22" t="s">
        <v>917</v>
      </c>
    </row>
    <row r="110" spans="2:65" s="1" customFormat="1" ht="16.5" customHeight="1">
      <c r="B110" s="39"/>
      <c r="C110" s="199" t="s">
        <v>216</v>
      </c>
      <c r="D110" s="199" t="s">
        <v>147</v>
      </c>
      <c r="E110" s="200" t="s">
        <v>918</v>
      </c>
      <c r="F110" s="201" t="s">
        <v>919</v>
      </c>
      <c r="G110" s="202" t="s">
        <v>243</v>
      </c>
      <c r="H110" s="203">
        <v>1</v>
      </c>
      <c r="I110" s="204"/>
      <c r="J110" s="205">
        <f t="shared" si="0"/>
        <v>0</v>
      </c>
      <c r="K110" s="201" t="s">
        <v>21</v>
      </c>
      <c r="L110" s="59"/>
      <c r="M110" s="206" t="s">
        <v>21</v>
      </c>
      <c r="N110" s="207" t="s">
        <v>43</v>
      </c>
      <c r="O110" s="40"/>
      <c r="P110" s="208">
        <f t="shared" si="1"/>
        <v>0</v>
      </c>
      <c r="Q110" s="208">
        <v>0</v>
      </c>
      <c r="R110" s="208">
        <f t="shared" si="2"/>
        <v>0</v>
      </c>
      <c r="S110" s="208">
        <v>0</v>
      </c>
      <c r="T110" s="209">
        <f t="shared" si="3"/>
        <v>0</v>
      </c>
      <c r="AR110" s="22" t="s">
        <v>833</v>
      </c>
      <c r="AT110" s="22" t="s">
        <v>147</v>
      </c>
      <c r="AU110" s="22" t="s">
        <v>82</v>
      </c>
      <c r="AY110" s="22" t="s">
        <v>143</v>
      </c>
      <c r="BE110" s="210">
        <f t="shared" si="4"/>
        <v>0</v>
      </c>
      <c r="BF110" s="210">
        <f t="shared" si="5"/>
        <v>0</v>
      </c>
      <c r="BG110" s="210">
        <f t="shared" si="6"/>
        <v>0</v>
      </c>
      <c r="BH110" s="210">
        <f t="shared" si="7"/>
        <v>0</v>
      </c>
      <c r="BI110" s="210">
        <f t="shared" si="8"/>
        <v>0</v>
      </c>
      <c r="BJ110" s="22" t="s">
        <v>80</v>
      </c>
      <c r="BK110" s="210">
        <f t="shared" si="9"/>
        <v>0</v>
      </c>
      <c r="BL110" s="22" t="s">
        <v>833</v>
      </c>
      <c r="BM110" s="22" t="s">
        <v>920</v>
      </c>
    </row>
    <row r="111" spans="2:65" s="1" customFormat="1" ht="38.25" customHeight="1">
      <c r="B111" s="39"/>
      <c r="C111" s="214" t="s">
        <v>921</v>
      </c>
      <c r="D111" s="214" t="s">
        <v>163</v>
      </c>
      <c r="E111" s="215" t="s">
        <v>922</v>
      </c>
      <c r="F111" s="216" t="s">
        <v>923</v>
      </c>
      <c r="G111" s="217" t="s">
        <v>243</v>
      </c>
      <c r="H111" s="218">
        <v>1</v>
      </c>
      <c r="I111" s="219"/>
      <c r="J111" s="220">
        <f t="shared" si="0"/>
        <v>0</v>
      </c>
      <c r="K111" s="216" t="s">
        <v>21</v>
      </c>
      <c r="L111" s="221"/>
      <c r="M111" s="222" t="s">
        <v>21</v>
      </c>
      <c r="N111" s="223" t="s">
        <v>43</v>
      </c>
      <c r="O111" s="40"/>
      <c r="P111" s="208">
        <f t="shared" si="1"/>
        <v>0</v>
      </c>
      <c r="Q111" s="208">
        <v>3.4000000000000002E-4</v>
      </c>
      <c r="R111" s="208">
        <f t="shared" si="2"/>
        <v>3.4000000000000002E-4</v>
      </c>
      <c r="S111" s="208">
        <v>0</v>
      </c>
      <c r="T111" s="209">
        <f t="shared" si="3"/>
        <v>0</v>
      </c>
      <c r="AR111" s="22" t="s">
        <v>575</v>
      </c>
      <c r="AT111" s="22" t="s">
        <v>163</v>
      </c>
      <c r="AU111" s="22" t="s">
        <v>82</v>
      </c>
      <c r="AY111" s="22" t="s">
        <v>143</v>
      </c>
      <c r="BE111" s="210">
        <f t="shared" si="4"/>
        <v>0</v>
      </c>
      <c r="BF111" s="210">
        <f t="shared" si="5"/>
        <v>0</v>
      </c>
      <c r="BG111" s="210">
        <f t="shared" si="6"/>
        <v>0</v>
      </c>
      <c r="BH111" s="210">
        <f t="shared" si="7"/>
        <v>0</v>
      </c>
      <c r="BI111" s="210">
        <f t="shared" si="8"/>
        <v>0</v>
      </c>
      <c r="BJ111" s="22" t="s">
        <v>80</v>
      </c>
      <c r="BK111" s="210">
        <f t="shared" si="9"/>
        <v>0</v>
      </c>
      <c r="BL111" s="22" t="s">
        <v>575</v>
      </c>
      <c r="BM111" s="22" t="s">
        <v>924</v>
      </c>
    </row>
    <row r="112" spans="2:65" s="1" customFormat="1" ht="16.5" customHeight="1">
      <c r="B112" s="39"/>
      <c r="C112" s="214" t="s">
        <v>925</v>
      </c>
      <c r="D112" s="214" t="s">
        <v>163</v>
      </c>
      <c r="E112" s="215" t="s">
        <v>926</v>
      </c>
      <c r="F112" s="216" t="s">
        <v>927</v>
      </c>
      <c r="G112" s="217" t="s">
        <v>184</v>
      </c>
      <c r="H112" s="218">
        <v>2</v>
      </c>
      <c r="I112" s="219"/>
      <c r="J112" s="220">
        <f t="shared" si="0"/>
        <v>0</v>
      </c>
      <c r="K112" s="216" t="s">
        <v>21</v>
      </c>
      <c r="L112" s="221"/>
      <c r="M112" s="222" t="s">
        <v>21</v>
      </c>
      <c r="N112" s="223" t="s">
        <v>43</v>
      </c>
      <c r="O112" s="40"/>
      <c r="P112" s="208">
        <f t="shared" si="1"/>
        <v>0</v>
      </c>
      <c r="Q112" s="208">
        <v>3.1000000000000001E-5</v>
      </c>
      <c r="R112" s="208">
        <f t="shared" si="2"/>
        <v>6.2000000000000003E-5</v>
      </c>
      <c r="S112" s="208">
        <v>0</v>
      </c>
      <c r="T112" s="209">
        <f t="shared" si="3"/>
        <v>0</v>
      </c>
      <c r="AR112" s="22" t="s">
        <v>575</v>
      </c>
      <c r="AT112" s="22" t="s">
        <v>163</v>
      </c>
      <c r="AU112" s="22" t="s">
        <v>82</v>
      </c>
      <c r="AY112" s="22" t="s">
        <v>143</v>
      </c>
      <c r="BE112" s="210">
        <f t="shared" si="4"/>
        <v>0</v>
      </c>
      <c r="BF112" s="210">
        <f t="shared" si="5"/>
        <v>0</v>
      </c>
      <c r="BG112" s="210">
        <f t="shared" si="6"/>
        <v>0</v>
      </c>
      <c r="BH112" s="210">
        <f t="shared" si="7"/>
        <v>0</v>
      </c>
      <c r="BI112" s="210">
        <f t="shared" si="8"/>
        <v>0</v>
      </c>
      <c r="BJ112" s="22" t="s">
        <v>80</v>
      </c>
      <c r="BK112" s="210">
        <f t="shared" si="9"/>
        <v>0</v>
      </c>
      <c r="BL112" s="22" t="s">
        <v>575</v>
      </c>
      <c r="BM112" s="22" t="s">
        <v>928</v>
      </c>
    </row>
    <row r="113" spans="2:65" s="1" customFormat="1" ht="25.5" customHeight="1">
      <c r="B113" s="39"/>
      <c r="C113" s="199" t="s">
        <v>929</v>
      </c>
      <c r="D113" s="199" t="s">
        <v>147</v>
      </c>
      <c r="E113" s="200" t="s">
        <v>930</v>
      </c>
      <c r="F113" s="201" t="s">
        <v>931</v>
      </c>
      <c r="G113" s="202" t="s">
        <v>184</v>
      </c>
      <c r="H113" s="203">
        <v>15</v>
      </c>
      <c r="I113" s="204"/>
      <c r="J113" s="205">
        <f t="shared" si="0"/>
        <v>0</v>
      </c>
      <c r="K113" s="201" t="s">
        <v>21</v>
      </c>
      <c r="L113" s="59"/>
      <c r="M113" s="206" t="s">
        <v>21</v>
      </c>
      <c r="N113" s="207" t="s">
        <v>43</v>
      </c>
      <c r="O113" s="40"/>
      <c r="P113" s="208">
        <f t="shared" si="1"/>
        <v>0</v>
      </c>
      <c r="Q113" s="208">
        <v>0</v>
      </c>
      <c r="R113" s="208">
        <f t="shared" si="2"/>
        <v>0</v>
      </c>
      <c r="S113" s="208">
        <v>0</v>
      </c>
      <c r="T113" s="209">
        <f t="shared" si="3"/>
        <v>0</v>
      </c>
      <c r="AR113" s="22" t="s">
        <v>833</v>
      </c>
      <c r="AT113" s="22" t="s">
        <v>147</v>
      </c>
      <c r="AU113" s="22" t="s">
        <v>82</v>
      </c>
      <c r="AY113" s="22" t="s">
        <v>143</v>
      </c>
      <c r="BE113" s="210">
        <f t="shared" si="4"/>
        <v>0</v>
      </c>
      <c r="BF113" s="210">
        <f t="shared" si="5"/>
        <v>0</v>
      </c>
      <c r="BG113" s="210">
        <f t="shared" si="6"/>
        <v>0</v>
      </c>
      <c r="BH113" s="210">
        <f t="shared" si="7"/>
        <v>0</v>
      </c>
      <c r="BI113" s="210">
        <f t="shared" si="8"/>
        <v>0</v>
      </c>
      <c r="BJ113" s="22" t="s">
        <v>80</v>
      </c>
      <c r="BK113" s="210">
        <f t="shared" si="9"/>
        <v>0</v>
      </c>
      <c r="BL113" s="22" t="s">
        <v>833</v>
      </c>
      <c r="BM113" s="22" t="s">
        <v>932</v>
      </c>
    </row>
    <row r="114" spans="2:65" s="1" customFormat="1" ht="16.5" customHeight="1">
      <c r="B114" s="39"/>
      <c r="C114" s="214" t="s">
        <v>933</v>
      </c>
      <c r="D114" s="214" t="s">
        <v>163</v>
      </c>
      <c r="E114" s="215" t="s">
        <v>934</v>
      </c>
      <c r="F114" s="216" t="s">
        <v>935</v>
      </c>
      <c r="G114" s="217" t="s">
        <v>184</v>
      </c>
      <c r="H114" s="218">
        <v>15</v>
      </c>
      <c r="I114" s="219"/>
      <c r="J114" s="220">
        <f t="shared" si="0"/>
        <v>0</v>
      </c>
      <c r="K114" s="216" t="s">
        <v>21</v>
      </c>
      <c r="L114" s="221"/>
      <c r="M114" s="222" t="s">
        <v>21</v>
      </c>
      <c r="N114" s="223" t="s">
        <v>43</v>
      </c>
      <c r="O114" s="40"/>
      <c r="P114" s="208">
        <f t="shared" si="1"/>
        <v>0</v>
      </c>
      <c r="Q114" s="208">
        <v>2.2599999999999999E-4</v>
      </c>
      <c r="R114" s="208">
        <f t="shared" si="2"/>
        <v>3.3899999999999998E-3</v>
      </c>
      <c r="S114" s="208">
        <v>0</v>
      </c>
      <c r="T114" s="209">
        <f t="shared" si="3"/>
        <v>0</v>
      </c>
      <c r="AR114" s="22" t="s">
        <v>575</v>
      </c>
      <c r="AT114" s="22" t="s">
        <v>163</v>
      </c>
      <c r="AU114" s="22" t="s">
        <v>82</v>
      </c>
      <c r="AY114" s="22" t="s">
        <v>143</v>
      </c>
      <c r="BE114" s="210">
        <f t="shared" si="4"/>
        <v>0</v>
      </c>
      <c r="BF114" s="210">
        <f t="shared" si="5"/>
        <v>0</v>
      </c>
      <c r="BG114" s="210">
        <f t="shared" si="6"/>
        <v>0</v>
      </c>
      <c r="BH114" s="210">
        <f t="shared" si="7"/>
        <v>0</v>
      </c>
      <c r="BI114" s="210">
        <f t="shared" si="8"/>
        <v>0</v>
      </c>
      <c r="BJ114" s="22" t="s">
        <v>80</v>
      </c>
      <c r="BK114" s="210">
        <f t="shared" si="9"/>
        <v>0</v>
      </c>
      <c r="BL114" s="22" t="s">
        <v>575</v>
      </c>
      <c r="BM114" s="22" t="s">
        <v>936</v>
      </c>
    </row>
    <row r="115" spans="2:65" s="1" customFormat="1" ht="16.5" customHeight="1">
      <c r="B115" s="39"/>
      <c r="C115" s="199" t="s">
        <v>937</v>
      </c>
      <c r="D115" s="199" t="s">
        <v>147</v>
      </c>
      <c r="E115" s="200" t="s">
        <v>938</v>
      </c>
      <c r="F115" s="201" t="s">
        <v>939</v>
      </c>
      <c r="G115" s="202" t="s">
        <v>184</v>
      </c>
      <c r="H115" s="203">
        <v>30</v>
      </c>
      <c r="I115" s="204"/>
      <c r="J115" s="205">
        <f t="shared" si="0"/>
        <v>0</v>
      </c>
      <c r="K115" s="201" t="s">
        <v>21</v>
      </c>
      <c r="L115" s="59"/>
      <c r="M115" s="206" t="s">
        <v>21</v>
      </c>
      <c r="N115" s="207" t="s">
        <v>43</v>
      </c>
      <c r="O115" s="40"/>
      <c r="P115" s="208">
        <f t="shared" si="1"/>
        <v>0</v>
      </c>
      <c r="Q115" s="208">
        <v>0</v>
      </c>
      <c r="R115" s="208">
        <f t="shared" si="2"/>
        <v>0</v>
      </c>
      <c r="S115" s="208">
        <v>0</v>
      </c>
      <c r="T115" s="209">
        <f t="shared" si="3"/>
        <v>0</v>
      </c>
      <c r="AR115" s="22" t="s">
        <v>833</v>
      </c>
      <c r="AT115" s="22" t="s">
        <v>147</v>
      </c>
      <c r="AU115" s="22" t="s">
        <v>82</v>
      </c>
      <c r="AY115" s="22" t="s">
        <v>143</v>
      </c>
      <c r="BE115" s="210">
        <f t="shared" si="4"/>
        <v>0</v>
      </c>
      <c r="BF115" s="210">
        <f t="shared" si="5"/>
        <v>0</v>
      </c>
      <c r="BG115" s="210">
        <f t="shared" si="6"/>
        <v>0</v>
      </c>
      <c r="BH115" s="210">
        <f t="shared" si="7"/>
        <v>0</v>
      </c>
      <c r="BI115" s="210">
        <f t="shared" si="8"/>
        <v>0</v>
      </c>
      <c r="BJ115" s="22" t="s">
        <v>80</v>
      </c>
      <c r="BK115" s="210">
        <f t="shared" si="9"/>
        <v>0</v>
      </c>
      <c r="BL115" s="22" t="s">
        <v>833</v>
      </c>
      <c r="BM115" s="22" t="s">
        <v>940</v>
      </c>
    </row>
    <row r="116" spans="2:65" s="1" customFormat="1" ht="16.5" customHeight="1">
      <c r="B116" s="39"/>
      <c r="C116" s="214" t="s">
        <v>941</v>
      </c>
      <c r="D116" s="214" t="s">
        <v>163</v>
      </c>
      <c r="E116" s="215" t="s">
        <v>942</v>
      </c>
      <c r="F116" s="216" t="s">
        <v>943</v>
      </c>
      <c r="G116" s="217" t="s">
        <v>184</v>
      </c>
      <c r="H116" s="218">
        <v>30</v>
      </c>
      <c r="I116" s="219"/>
      <c r="J116" s="220">
        <f t="shared" si="0"/>
        <v>0</v>
      </c>
      <c r="K116" s="216" t="s">
        <v>21</v>
      </c>
      <c r="L116" s="221"/>
      <c r="M116" s="222" t="s">
        <v>21</v>
      </c>
      <c r="N116" s="223" t="s">
        <v>43</v>
      </c>
      <c r="O116" s="40"/>
      <c r="P116" s="208">
        <f t="shared" si="1"/>
        <v>0</v>
      </c>
      <c r="Q116" s="208">
        <v>1.0399999999999999E-4</v>
      </c>
      <c r="R116" s="208">
        <f t="shared" si="2"/>
        <v>3.1199999999999999E-3</v>
      </c>
      <c r="S116" s="208">
        <v>0</v>
      </c>
      <c r="T116" s="209">
        <f t="shared" si="3"/>
        <v>0</v>
      </c>
      <c r="AR116" s="22" t="s">
        <v>575</v>
      </c>
      <c r="AT116" s="22" t="s">
        <v>163</v>
      </c>
      <c r="AU116" s="22" t="s">
        <v>82</v>
      </c>
      <c r="AY116" s="22" t="s">
        <v>143</v>
      </c>
      <c r="BE116" s="210">
        <f t="shared" si="4"/>
        <v>0</v>
      </c>
      <c r="BF116" s="210">
        <f t="shared" si="5"/>
        <v>0</v>
      </c>
      <c r="BG116" s="210">
        <f t="shared" si="6"/>
        <v>0</v>
      </c>
      <c r="BH116" s="210">
        <f t="shared" si="7"/>
        <v>0</v>
      </c>
      <c r="BI116" s="210">
        <f t="shared" si="8"/>
        <v>0</v>
      </c>
      <c r="BJ116" s="22" t="s">
        <v>80</v>
      </c>
      <c r="BK116" s="210">
        <f t="shared" si="9"/>
        <v>0</v>
      </c>
      <c r="BL116" s="22" t="s">
        <v>575</v>
      </c>
      <c r="BM116" s="22" t="s">
        <v>944</v>
      </c>
    </row>
    <row r="117" spans="2:65" s="1" customFormat="1" ht="16.5" customHeight="1">
      <c r="B117" s="39"/>
      <c r="C117" s="199" t="s">
        <v>297</v>
      </c>
      <c r="D117" s="199" t="s">
        <v>147</v>
      </c>
      <c r="E117" s="200" t="s">
        <v>945</v>
      </c>
      <c r="F117" s="201" t="s">
        <v>946</v>
      </c>
      <c r="G117" s="202" t="s">
        <v>184</v>
      </c>
      <c r="H117" s="203">
        <v>18</v>
      </c>
      <c r="I117" s="204"/>
      <c r="J117" s="205">
        <f t="shared" si="0"/>
        <v>0</v>
      </c>
      <c r="K117" s="201" t="s">
        <v>21</v>
      </c>
      <c r="L117" s="59"/>
      <c r="M117" s="206" t="s">
        <v>21</v>
      </c>
      <c r="N117" s="207" t="s">
        <v>43</v>
      </c>
      <c r="O117" s="40"/>
      <c r="P117" s="208">
        <f t="shared" si="1"/>
        <v>0</v>
      </c>
      <c r="Q117" s="208">
        <v>0</v>
      </c>
      <c r="R117" s="208">
        <f t="shared" si="2"/>
        <v>0</v>
      </c>
      <c r="S117" s="208">
        <v>0</v>
      </c>
      <c r="T117" s="209">
        <f t="shared" si="3"/>
        <v>0</v>
      </c>
      <c r="AR117" s="22" t="s">
        <v>833</v>
      </c>
      <c r="AT117" s="22" t="s">
        <v>147</v>
      </c>
      <c r="AU117" s="22" t="s">
        <v>82</v>
      </c>
      <c r="AY117" s="22" t="s">
        <v>143</v>
      </c>
      <c r="BE117" s="210">
        <f t="shared" si="4"/>
        <v>0</v>
      </c>
      <c r="BF117" s="210">
        <f t="shared" si="5"/>
        <v>0</v>
      </c>
      <c r="BG117" s="210">
        <f t="shared" si="6"/>
        <v>0</v>
      </c>
      <c r="BH117" s="210">
        <f t="shared" si="7"/>
        <v>0</v>
      </c>
      <c r="BI117" s="210">
        <f t="shared" si="8"/>
        <v>0</v>
      </c>
      <c r="BJ117" s="22" t="s">
        <v>80</v>
      </c>
      <c r="BK117" s="210">
        <f t="shared" si="9"/>
        <v>0</v>
      </c>
      <c r="BL117" s="22" t="s">
        <v>833</v>
      </c>
      <c r="BM117" s="22" t="s">
        <v>947</v>
      </c>
    </row>
    <row r="118" spans="2:65" s="1" customFormat="1" ht="16.5" customHeight="1">
      <c r="B118" s="39"/>
      <c r="C118" s="214" t="s">
        <v>312</v>
      </c>
      <c r="D118" s="214" t="s">
        <v>163</v>
      </c>
      <c r="E118" s="215" t="s">
        <v>948</v>
      </c>
      <c r="F118" s="216" t="s">
        <v>949</v>
      </c>
      <c r="G118" s="217" t="s">
        <v>184</v>
      </c>
      <c r="H118" s="218">
        <v>18</v>
      </c>
      <c r="I118" s="219"/>
      <c r="J118" s="220">
        <f t="shared" si="0"/>
        <v>0</v>
      </c>
      <c r="K118" s="216" t="s">
        <v>21</v>
      </c>
      <c r="L118" s="221"/>
      <c r="M118" s="222" t="s">
        <v>21</v>
      </c>
      <c r="N118" s="223" t="s">
        <v>43</v>
      </c>
      <c r="O118" s="40"/>
      <c r="P118" s="208">
        <f t="shared" si="1"/>
        <v>0</v>
      </c>
      <c r="Q118" s="208">
        <v>1.37E-4</v>
      </c>
      <c r="R118" s="208">
        <f t="shared" si="2"/>
        <v>2.4659999999999999E-3</v>
      </c>
      <c r="S118" s="208">
        <v>0</v>
      </c>
      <c r="T118" s="209">
        <f t="shared" si="3"/>
        <v>0</v>
      </c>
      <c r="AR118" s="22" t="s">
        <v>575</v>
      </c>
      <c r="AT118" s="22" t="s">
        <v>163</v>
      </c>
      <c r="AU118" s="22" t="s">
        <v>82</v>
      </c>
      <c r="AY118" s="22" t="s">
        <v>143</v>
      </c>
      <c r="BE118" s="210">
        <f t="shared" si="4"/>
        <v>0</v>
      </c>
      <c r="BF118" s="210">
        <f t="shared" si="5"/>
        <v>0</v>
      </c>
      <c r="BG118" s="210">
        <f t="shared" si="6"/>
        <v>0</v>
      </c>
      <c r="BH118" s="210">
        <f t="shared" si="7"/>
        <v>0</v>
      </c>
      <c r="BI118" s="210">
        <f t="shared" si="8"/>
        <v>0</v>
      </c>
      <c r="BJ118" s="22" t="s">
        <v>80</v>
      </c>
      <c r="BK118" s="210">
        <f t="shared" si="9"/>
        <v>0</v>
      </c>
      <c r="BL118" s="22" t="s">
        <v>575</v>
      </c>
      <c r="BM118" s="22" t="s">
        <v>950</v>
      </c>
    </row>
    <row r="119" spans="2:65" s="1" customFormat="1" ht="25.5" customHeight="1">
      <c r="B119" s="39"/>
      <c r="C119" s="199" t="s">
        <v>951</v>
      </c>
      <c r="D119" s="199" t="s">
        <v>147</v>
      </c>
      <c r="E119" s="200" t="s">
        <v>952</v>
      </c>
      <c r="F119" s="201" t="s">
        <v>953</v>
      </c>
      <c r="G119" s="202" t="s">
        <v>243</v>
      </c>
      <c r="H119" s="203">
        <v>9</v>
      </c>
      <c r="I119" s="204"/>
      <c r="J119" s="205">
        <f t="shared" si="0"/>
        <v>0</v>
      </c>
      <c r="K119" s="201" t="s">
        <v>21</v>
      </c>
      <c r="L119" s="59"/>
      <c r="M119" s="206" t="s">
        <v>21</v>
      </c>
      <c r="N119" s="207" t="s">
        <v>43</v>
      </c>
      <c r="O119" s="40"/>
      <c r="P119" s="208">
        <f t="shared" si="1"/>
        <v>0</v>
      </c>
      <c r="Q119" s="208">
        <v>0</v>
      </c>
      <c r="R119" s="208">
        <f t="shared" si="2"/>
        <v>0</v>
      </c>
      <c r="S119" s="208">
        <v>0</v>
      </c>
      <c r="T119" s="209">
        <f t="shared" si="3"/>
        <v>0</v>
      </c>
      <c r="AR119" s="22" t="s">
        <v>833</v>
      </c>
      <c r="AT119" s="22" t="s">
        <v>147</v>
      </c>
      <c r="AU119" s="22" t="s">
        <v>82</v>
      </c>
      <c r="AY119" s="22" t="s">
        <v>143</v>
      </c>
      <c r="BE119" s="210">
        <f t="shared" si="4"/>
        <v>0</v>
      </c>
      <c r="BF119" s="210">
        <f t="shared" si="5"/>
        <v>0</v>
      </c>
      <c r="BG119" s="210">
        <f t="shared" si="6"/>
        <v>0</v>
      </c>
      <c r="BH119" s="210">
        <f t="shared" si="7"/>
        <v>0</v>
      </c>
      <c r="BI119" s="210">
        <f t="shared" si="8"/>
        <v>0</v>
      </c>
      <c r="BJ119" s="22" t="s">
        <v>80</v>
      </c>
      <c r="BK119" s="210">
        <f t="shared" si="9"/>
        <v>0</v>
      </c>
      <c r="BL119" s="22" t="s">
        <v>833</v>
      </c>
      <c r="BM119" s="22" t="s">
        <v>954</v>
      </c>
    </row>
    <row r="120" spans="2:65" s="1" customFormat="1" ht="16.5" customHeight="1">
      <c r="B120" s="39"/>
      <c r="C120" s="214" t="s">
        <v>401</v>
      </c>
      <c r="D120" s="214" t="s">
        <v>163</v>
      </c>
      <c r="E120" s="215" t="s">
        <v>955</v>
      </c>
      <c r="F120" s="216" t="s">
        <v>956</v>
      </c>
      <c r="G120" s="217" t="s">
        <v>243</v>
      </c>
      <c r="H120" s="218">
        <v>9</v>
      </c>
      <c r="I120" s="219"/>
      <c r="J120" s="220">
        <f t="shared" ref="J120:J151" si="10">ROUND(I120*H120,2)</f>
        <v>0</v>
      </c>
      <c r="K120" s="216" t="s">
        <v>21</v>
      </c>
      <c r="L120" s="221"/>
      <c r="M120" s="222" t="s">
        <v>21</v>
      </c>
      <c r="N120" s="223" t="s">
        <v>43</v>
      </c>
      <c r="O120" s="40"/>
      <c r="P120" s="208">
        <f t="shared" ref="P120:P151" si="11">O120*H120</f>
        <v>0</v>
      </c>
      <c r="Q120" s="208">
        <v>1.8599999999999999E-4</v>
      </c>
      <c r="R120" s="208">
        <f t="shared" ref="R120:R151" si="12">Q120*H120</f>
        <v>1.6739999999999999E-3</v>
      </c>
      <c r="S120" s="208">
        <v>0</v>
      </c>
      <c r="T120" s="209">
        <f t="shared" ref="T120:T151" si="13">S120*H120</f>
        <v>0</v>
      </c>
      <c r="AR120" s="22" t="s">
        <v>575</v>
      </c>
      <c r="AT120" s="22" t="s">
        <v>163</v>
      </c>
      <c r="AU120" s="22" t="s">
        <v>82</v>
      </c>
      <c r="AY120" s="22" t="s">
        <v>143</v>
      </c>
      <c r="BE120" s="210">
        <f t="shared" ref="BE120:BE142" si="14">IF(N120="základní",J120,0)</f>
        <v>0</v>
      </c>
      <c r="BF120" s="210">
        <f t="shared" ref="BF120:BF142" si="15">IF(N120="snížená",J120,0)</f>
        <v>0</v>
      </c>
      <c r="BG120" s="210">
        <f t="shared" ref="BG120:BG142" si="16">IF(N120="zákl. přenesená",J120,0)</f>
        <v>0</v>
      </c>
      <c r="BH120" s="210">
        <f t="shared" ref="BH120:BH142" si="17">IF(N120="sníž. přenesená",J120,0)</f>
        <v>0</v>
      </c>
      <c r="BI120" s="210">
        <f t="shared" ref="BI120:BI142" si="18">IF(N120="nulová",J120,0)</f>
        <v>0</v>
      </c>
      <c r="BJ120" s="22" t="s">
        <v>80</v>
      </c>
      <c r="BK120" s="210">
        <f t="shared" ref="BK120:BK142" si="19">ROUND(I120*H120,2)</f>
        <v>0</v>
      </c>
      <c r="BL120" s="22" t="s">
        <v>575</v>
      </c>
      <c r="BM120" s="22" t="s">
        <v>957</v>
      </c>
    </row>
    <row r="121" spans="2:65" s="1" customFormat="1" ht="25.5" customHeight="1">
      <c r="B121" s="39"/>
      <c r="C121" s="199" t="s">
        <v>958</v>
      </c>
      <c r="D121" s="199" t="s">
        <v>147</v>
      </c>
      <c r="E121" s="200" t="s">
        <v>959</v>
      </c>
      <c r="F121" s="201" t="s">
        <v>960</v>
      </c>
      <c r="G121" s="202" t="s">
        <v>243</v>
      </c>
      <c r="H121" s="203">
        <v>45</v>
      </c>
      <c r="I121" s="204"/>
      <c r="J121" s="205">
        <f t="shared" si="10"/>
        <v>0</v>
      </c>
      <c r="K121" s="201" t="s">
        <v>21</v>
      </c>
      <c r="L121" s="59"/>
      <c r="M121" s="206" t="s">
        <v>21</v>
      </c>
      <c r="N121" s="207" t="s">
        <v>43</v>
      </c>
      <c r="O121" s="40"/>
      <c r="P121" s="208">
        <f t="shared" si="11"/>
        <v>0</v>
      </c>
      <c r="Q121" s="208">
        <v>0</v>
      </c>
      <c r="R121" s="208">
        <f t="shared" si="12"/>
        <v>0</v>
      </c>
      <c r="S121" s="208">
        <v>0</v>
      </c>
      <c r="T121" s="209">
        <f t="shared" si="13"/>
        <v>0</v>
      </c>
      <c r="AR121" s="22" t="s">
        <v>833</v>
      </c>
      <c r="AT121" s="22" t="s">
        <v>147</v>
      </c>
      <c r="AU121" s="22" t="s">
        <v>82</v>
      </c>
      <c r="AY121" s="22" t="s">
        <v>143</v>
      </c>
      <c r="BE121" s="210">
        <f t="shared" si="14"/>
        <v>0</v>
      </c>
      <c r="BF121" s="210">
        <f t="shared" si="15"/>
        <v>0</v>
      </c>
      <c r="BG121" s="210">
        <f t="shared" si="16"/>
        <v>0</v>
      </c>
      <c r="BH121" s="210">
        <f t="shared" si="17"/>
        <v>0</v>
      </c>
      <c r="BI121" s="210">
        <f t="shared" si="18"/>
        <v>0</v>
      </c>
      <c r="BJ121" s="22" t="s">
        <v>80</v>
      </c>
      <c r="BK121" s="210">
        <f t="shared" si="19"/>
        <v>0</v>
      </c>
      <c r="BL121" s="22" t="s">
        <v>833</v>
      </c>
      <c r="BM121" s="22" t="s">
        <v>961</v>
      </c>
    </row>
    <row r="122" spans="2:65" s="1" customFormat="1" ht="16.5" customHeight="1">
      <c r="B122" s="39"/>
      <c r="C122" s="199" t="s">
        <v>326</v>
      </c>
      <c r="D122" s="199" t="s">
        <v>147</v>
      </c>
      <c r="E122" s="200" t="s">
        <v>962</v>
      </c>
      <c r="F122" s="201" t="s">
        <v>963</v>
      </c>
      <c r="G122" s="202" t="s">
        <v>243</v>
      </c>
      <c r="H122" s="203">
        <v>7</v>
      </c>
      <c r="I122" s="204"/>
      <c r="J122" s="205">
        <f t="shared" si="10"/>
        <v>0</v>
      </c>
      <c r="K122" s="201" t="s">
        <v>21</v>
      </c>
      <c r="L122" s="59"/>
      <c r="M122" s="206" t="s">
        <v>21</v>
      </c>
      <c r="N122" s="207" t="s">
        <v>43</v>
      </c>
      <c r="O122" s="40"/>
      <c r="P122" s="208">
        <f t="shared" si="11"/>
        <v>0</v>
      </c>
      <c r="Q122" s="208">
        <v>0</v>
      </c>
      <c r="R122" s="208">
        <f t="shared" si="12"/>
        <v>0</v>
      </c>
      <c r="S122" s="208">
        <v>0</v>
      </c>
      <c r="T122" s="209">
        <f t="shared" si="13"/>
        <v>0</v>
      </c>
      <c r="AR122" s="22" t="s">
        <v>833</v>
      </c>
      <c r="AT122" s="22" t="s">
        <v>147</v>
      </c>
      <c r="AU122" s="22" t="s">
        <v>82</v>
      </c>
      <c r="AY122" s="22" t="s">
        <v>143</v>
      </c>
      <c r="BE122" s="210">
        <f t="shared" si="14"/>
        <v>0</v>
      </c>
      <c r="BF122" s="210">
        <f t="shared" si="15"/>
        <v>0</v>
      </c>
      <c r="BG122" s="210">
        <f t="shared" si="16"/>
        <v>0</v>
      </c>
      <c r="BH122" s="210">
        <f t="shared" si="17"/>
        <v>0</v>
      </c>
      <c r="BI122" s="210">
        <f t="shared" si="18"/>
        <v>0</v>
      </c>
      <c r="BJ122" s="22" t="s">
        <v>80</v>
      </c>
      <c r="BK122" s="210">
        <f t="shared" si="19"/>
        <v>0</v>
      </c>
      <c r="BL122" s="22" t="s">
        <v>833</v>
      </c>
      <c r="BM122" s="22" t="s">
        <v>964</v>
      </c>
    </row>
    <row r="123" spans="2:65" s="1" customFormat="1" ht="16.5" customHeight="1">
      <c r="B123" s="39"/>
      <c r="C123" s="214" t="s">
        <v>965</v>
      </c>
      <c r="D123" s="214" t="s">
        <v>163</v>
      </c>
      <c r="E123" s="215" t="s">
        <v>966</v>
      </c>
      <c r="F123" s="216" t="s">
        <v>967</v>
      </c>
      <c r="G123" s="217" t="s">
        <v>243</v>
      </c>
      <c r="H123" s="218">
        <v>7</v>
      </c>
      <c r="I123" s="219"/>
      <c r="J123" s="220">
        <f t="shared" si="10"/>
        <v>0</v>
      </c>
      <c r="K123" s="216" t="s">
        <v>21</v>
      </c>
      <c r="L123" s="221"/>
      <c r="M123" s="222" t="s">
        <v>21</v>
      </c>
      <c r="N123" s="223" t="s">
        <v>43</v>
      </c>
      <c r="O123" s="40"/>
      <c r="P123" s="208">
        <f t="shared" si="11"/>
        <v>0</v>
      </c>
      <c r="Q123" s="208">
        <v>5.0000000000000002E-5</v>
      </c>
      <c r="R123" s="208">
        <f t="shared" si="12"/>
        <v>3.5E-4</v>
      </c>
      <c r="S123" s="208">
        <v>0</v>
      </c>
      <c r="T123" s="209">
        <f t="shared" si="13"/>
        <v>0</v>
      </c>
      <c r="AR123" s="22" t="s">
        <v>575</v>
      </c>
      <c r="AT123" s="22" t="s">
        <v>163</v>
      </c>
      <c r="AU123" s="22" t="s">
        <v>82</v>
      </c>
      <c r="AY123" s="22" t="s">
        <v>143</v>
      </c>
      <c r="BE123" s="210">
        <f t="shared" si="14"/>
        <v>0</v>
      </c>
      <c r="BF123" s="210">
        <f t="shared" si="15"/>
        <v>0</v>
      </c>
      <c r="BG123" s="210">
        <f t="shared" si="16"/>
        <v>0</v>
      </c>
      <c r="BH123" s="210">
        <f t="shared" si="17"/>
        <v>0</v>
      </c>
      <c r="BI123" s="210">
        <f t="shared" si="18"/>
        <v>0</v>
      </c>
      <c r="BJ123" s="22" t="s">
        <v>80</v>
      </c>
      <c r="BK123" s="210">
        <f t="shared" si="19"/>
        <v>0</v>
      </c>
      <c r="BL123" s="22" t="s">
        <v>575</v>
      </c>
      <c r="BM123" s="22" t="s">
        <v>968</v>
      </c>
    </row>
    <row r="124" spans="2:65" s="1" customFormat="1" ht="16.5" customHeight="1">
      <c r="B124" s="39"/>
      <c r="C124" s="199" t="s">
        <v>360</v>
      </c>
      <c r="D124" s="199" t="s">
        <v>147</v>
      </c>
      <c r="E124" s="200" t="s">
        <v>969</v>
      </c>
      <c r="F124" s="201" t="s">
        <v>970</v>
      </c>
      <c r="G124" s="202" t="s">
        <v>243</v>
      </c>
      <c r="H124" s="203">
        <v>1</v>
      </c>
      <c r="I124" s="204"/>
      <c r="J124" s="205">
        <f t="shared" si="10"/>
        <v>0</v>
      </c>
      <c r="K124" s="201" t="s">
        <v>21</v>
      </c>
      <c r="L124" s="59"/>
      <c r="M124" s="206" t="s">
        <v>21</v>
      </c>
      <c r="N124" s="207" t="s">
        <v>43</v>
      </c>
      <c r="O124" s="40"/>
      <c r="P124" s="208">
        <f t="shared" si="11"/>
        <v>0</v>
      </c>
      <c r="Q124" s="208">
        <v>0</v>
      </c>
      <c r="R124" s="208">
        <f t="shared" si="12"/>
        <v>0</v>
      </c>
      <c r="S124" s="208">
        <v>0</v>
      </c>
      <c r="T124" s="209">
        <f t="shared" si="13"/>
        <v>0</v>
      </c>
      <c r="AR124" s="22" t="s">
        <v>833</v>
      </c>
      <c r="AT124" s="22" t="s">
        <v>147</v>
      </c>
      <c r="AU124" s="22" t="s">
        <v>82</v>
      </c>
      <c r="AY124" s="22" t="s">
        <v>143</v>
      </c>
      <c r="BE124" s="210">
        <f t="shared" si="14"/>
        <v>0</v>
      </c>
      <c r="BF124" s="210">
        <f t="shared" si="15"/>
        <v>0</v>
      </c>
      <c r="BG124" s="210">
        <f t="shared" si="16"/>
        <v>0</v>
      </c>
      <c r="BH124" s="210">
        <f t="shared" si="17"/>
        <v>0</v>
      </c>
      <c r="BI124" s="210">
        <f t="shared" si="18"/>
        <v>0</v>
      </c>
      <c r="BJ124" s="22" t="s">
        <v>80</v>
      </c>
      <c r="BK124" s="210">
        <f t="shared" si="19"/>
        <v>0</v>
      </c>
      <c r="BL124" s="22" t="s">
        <v>833</v>
      </c>
      <c r="BM124" s="22" t="s">
        <v>971</v>
      </c>
    </row>
    <row r="125" spans="2:65" s="1" customFormat="1" ht="16.5" customHeight="1">
      <c r="B125" s="39"/>
      <c r="C125" s="214" t="s">
        <v>364</v>
      </c>
      <c r="D125" s="214" t="s">
        <v>163</v>
      </c>
      <c r="E125" s="215" t="s">
        <v>972</v>
      </c>
      <c r="F125" s="216" t="s">
        <v>973</v>
      </c>
      <c r="G125" s="217" t="s">
        <v>243</v>
      </c>
      <c r="H125" s="218">
        <v>1</v>
      </c>
      <c r="I125" s="219"/>
      <c r="J125" s="220">
        <f t="shared" si="10"/>
        <v>0</v>
      </c>
      <c r="K125" s="216" t="s">
        <v>21</v>
      </c>
      <c r="L125" s="221"/>
      <c r="M125" s="222" t="s">
        <v>21</v>
      </c>
      <c r="N125" s="223" t="s">
        <v>43</v>
      </c>
      <c r="O125" s="40"/>
      <c r="P125" s="208">
        <f t="shared" si="11"/>
        <v>0</v>
      </c>
      <c r="Q125" s="208">
        <v>5.0000000000000002E-5</v>
      </c>
      <c r="R125" s="208">
        <f t="shared" si="12"/>
        <v>5.0000000000000002E-5</v>
      </c>
      <c r="S125" s="208">
        <v>0</v>
      </c>
      <c r="T125" s="209">
        <f t="shared" si="13"/>
        <v>0</v>
      </c>
      <c r="AR125" s="22" t="s">
        <v>575</v>
      </c>
      <c r="AT125" s="22" t="s">
        <v>163</v>
      </c>
      <c r="AU125" s="22" t="s">
        <v>82</v>
      </c>
      <c r="AY125" s="22" t="s">
        <v>143</v>
      </c>
      <c r="BE125" s="210">
        <f t="shared" si="14"/>
        <v>0</v>
      </c>
      <c r="BF125" s="210">
        <f t="shared" si="15"/>
        <v>0</v>
      </c>
      <c r="BG125" s="210">
        <f t="shared" si="16"/>
        <v>0</v>
      </c>
      <c r="BH125" s="210">
        <f t="shared" si="17"/>
        <v>0</v>
      </c>
      <c r="BI125" s="210">
        <f t="shared" si="18"/>
        <v>0</v>
      </c>
      <c r="BJ125" s="22" t="s">
        <v>80</v>
      </c>
      <c r="BK125" s="210">
        <f t="shared" si="19"/>
        <v>0</v>
      </c>
      <c r="BL125" s="22" t="s">
        <v>575</v>
      </c>
      <c r="BM125" s="22" t="s">
        <v>974</v>
      </c>
    </row>
    <row r="126" spans="2:65" s="1" customFormat="1" ht="16.5" customHeight="1">
      <c r="B126" s="39"/>
      <c r="C126" s="214" t="s">
        <v>373</v>
      </c>
      <c r="D126" s="214" t="s">
        <v>163</v>
      </c>
      <c r="E126" s="215" t="s">
        <v>975</v>
      </c>
      <c r="F126" s="216" t="s">
        <v>976</v>
      </c>
      <c r="G126" s="217" t="s">
        <v>243</v>
      </c>
      <c r="H126" s="218">
        <v>2</v>
      </c>
      <c r="I126" s="219"/>
      <c r="J126" s="220">
        <f t="shared" si="10"/>
        <v>0</v>
      </c>
      <c r="K126" s="216" t="s">
        <v>21</v>
      </c>
      <c r="L126" s="221"/>
      <c r="M126" s="222" t="s">
        <v>21</v>
      </c>
      <c r="N126" s="223" t="s">
        <v>43</v>
      </c>
      <c r="O126" s="40"/>
      <c r="P126" s="208">
        <f t="shared" si="11"/>
        <v>0</v>
      </c>
      <c r="Q126" s="208">
        <v>5.0000000000000002E-5</v>
      </c>
      <c r="R126" s="208">
        <f t="shared" si="12"/>
        <v>1E-4</v>
      </c>
      <c r="S126" s="208">
        <v>0</v>
      </c>
      <c r="T126" s="209">
        <f t="shared" si="13"/>
        <v>0</v>
      </c>
      <c r="AR126" s="22" t="s">
        <v>575</v>
      </c>
      <c r="AT126" s="22" t="s">
        <v>163</v>
      </c>
      <c r="AU126" s="22" t="s">
        <v>82</v>
      </c>
      <c r="AY126" s="22" t="s">
        <v>143</v>
      </c>
      <c r="BE126" s="210">
        <f t="shared" si="14"/>
        <v>0</v>
      </c>
      <c r="BF126" s="210">
        <f t="shared" si="15"/>
        <v>0</v>
      </c>
      <c r="BG126" s="210">
        <f t="shared" si="16"/>
        <v>0</v>
      </c>
      <c r="BH126" s="210">
        <f t="shared" si="17"/>
        <v>0</v>
      </c>
      <c r="BI126" s="210">
        <f t="shared" si="18"/>
        <v>0</v>
      </c>
      <c r="BJ126" s="22" t="s">
        <v>80</v>
      </c>
      <c r="BK126" s="210">
        <f t="shared" si="19"/>
        <v>0</v>
      </c>
      <c r="BL126" s="22" t="s">
        <v>575</v>
      </c>
      <c r="BM126" s="22" t="s">
        <v>977</v>
      </c>
    </row>
    <row r="127" spans="2:65" s="1" customFormat="1" ht="16.5" customHeight="1">
      <c r="B127" s="39"/>
      <c r="C127" s="199" t="s">
        <v>978</v>
      </c>
      <c r="D127" s="199" t="s">
        <v>147</v>
      </c>
      <c r="E127" s="200" t="s">
        <v>979</v>
      </c>
      <c r="F127" s="201" t="s">
        <v>980</v>
      </c>
      <c r="G127" s="202" t="s">
        <v>243</v>
      </c>
      <c r="H127" s="203">
        <v>2</v>
      </c>
      <c r="I127" s="204"/>
      <c r="J127" s="205">
        <f t="shared" si="10"/>
        <v>0</v>
      </c>
      <c r="K127" s="201" t="s">
        <v>21</v>
      </c>
      <c r="L127" s="59"/>
      <c r="M127" s="206" t="s">
        <v>21</v>
      </c>
      <c r="N127" s="207" t="s">
        <v>43</v>
      </c>
      <c r="O127" s="40"/>
      <c r="P127" s="208">
        <f t="shared" si="11"/>
        <v>0</v>
      </c>
      <c r="Q127" s="208">
        <v>0</v>
      </c>
      <c r="R127" s="208">
        <f t="shared" si="12"/>
        <v>0</v>
      </c>
      <c r="S127" s="208">
        <v>0</v>
      </c>
      <c r="T127" s="209">
        <f t="shared" si="13"/>
        <v>0</v>
      </c>
      <c r="AR127" s="22" t="s">
        <v>833</v>
      </c>
      <c r="AT127" s="22" t="s">
        <v>147</v>
      </c>
      <c r="AU127" s="22" t="s">
        <v>82</v>
      </c>
      <c r="AY127" s="22" t="s">
        <v>143</v>
      </c>
      <c r="BE127" s="210">
        <f t="shared" si="14"/>
        <v>0</v>
      </c>
      <c r="BF127" s="210">
        <f t="shared" si="15"/>
        <v>0</v>
      </c>
      <c r="BG127" s="210">
        <f t="shared" si="16"/>
        <v>0</v>
      </c>
      <c r="BH127" s="210">
        <f t="shared" si="17"/>
        <v>0</v>
      </c>
      <c r="BI127" s="210">
        <f t="shared" si="18"/>
        <v>0</v>
      </c>
      <c r="BJ127" s="22" t="s">
        <v>80</v>
      </c>
      <c r="BK127" s="210">
        <f t="shared" si="19"/>
        <v>0</v>
      </c>
      <c r="BL127" s="22" t="s">
        <v>833</v>
      </c>
      <c r="BM127" s="22" t="s">
        <v>981</v>
      </c>
    </row>
    <row r="128" spans="2:65" s="1" customFormat="1" ht="16.5" customHeight="1">
      <c r="B128" s="39"/>
      <c r="C128" s="199" t="s">
        <v>982</v>
      </c>
      <c r="D128" s="199" t="s">
        <v>147</v>
      </c>
      <c r="E128" s="200" t="s">
        <v>983</v>
      </c>
      <c r="F128" s="201" t="s">
        <v>984</v>
      </c>
      <c r="G128" s="202" t="s">
        <v>243</v>
      </c>
      <c r="H128" s="203">
        <v>1</v>
      </c>
      <c r="I128" s="204"/>
      <c r="J128" s="205">
        <f t="shared" si="10"/>
        <v>0</v>
      </c>
      <c r="K128" s="201" t="s">
        <v>21</v>
      </c>
      <c r="L128" s="59"/>
      <c r="M128" s="206" t="s">
        <v>21</v>
      </c>
      <c r="N128" s="207" t="s">
        <v>43</v>
      </c>
      <c r="O128" s="40"/>
      <c r="P128" s="208">
        <f t="shared" si="11"/>
        <v>0</v>
      </c>
      <c r="Q128" s="208">
        <v>0</v>
      </c>
      <c r="R128" s="208">
        <f t="shared" si="12"/>
        <v>0</v>
      </c>
      <c r="S128" s="208">
        <v>0</v>
      </c>
      <c r="T128" s="209">
        <f t="shared" si="13"/>
        <v>0</v>
      </c>
      <c r="AR128" s="22" t="s">
        <v>833</v>
      </c>
      <c r="AT128" s="22" t="s">
        <v>147</v>
      </c>
      <c r="AU128" s="22" t="s">
        <v>82</v>
      </c>
      <c r="AY128" s="22" t="s">
        <v>143</v>
      </c>
      <c r="BE128" s="210">
        <f t="shared" si="14"/>
        <v>0</v>
      </c>
      <c r="BF128" s="210">
        <f t="shared" si="15"/>
        <v>0</v>
      </c>
      <c r="BG128" s="210">
        <f t="shared" si="16"/>
        <v>0</v>
      </c>
      <c r="BH128" s="210">
        <f t="shared" si="17"/>
        <v>0</v>
      </c>
      <c r="BI128" s="210">
        <f t="shared" si="18"/>
        <v>0</v>
      </c>
      <c r="BJ128" s="22" t="s">
        <v>80</v>
      </c>
      <c r="BK128" s="210">
        <f t="shared" si="19"/>
        <v>0</v>
      </c>
      <c r="BL128" s="22" t="s">
        <v>833</v>
      </c>
      <c r="BM128" s="22" t="s">
        <v>985</v>
      </c>
    </row>
    <row r="129" spans="2:65" s="1" customFormat="1" ht="25.5" customHeight="1">
      <c r="B129" s="39"/>
      <c r="C129" s="199" t="s">
        <v>986</v>
      </c>
      <c r="D129" s="199" t="s">
        <v>147</v>
      </c>
      <c r="E129" s="200" t="s">
        <v>987</v>
      </c>
      <c r="F129" s="201" t="s">
        <v>988</v>
      </c>
      <c r="G129" s="202" t="s">
        <v>243</v>
      </c>
      <c r="H129" s="203">
        <v>1</v>
      </c>
      <c r="I129" s="204"/>
      <c r="J129" s="205">
        <f t="shared" si="10"/>
        <v>0</v>
      </c>
      <c r="K129" s="201" t="s">
        <v>21</v>
      </c>
      <c r="L129" s="59"/>
      <c r="M129" s="206" t="s">
        <v>21</v>
      </c>
      <c r="N129" s="207" t="s">
        <v>43</v>
      </c>
      <c r="O129" s="40"/>
      <c r="P129" s="208">
        <f t="shared" si="11"/>
        <v>0</v>
      </c>
      <c r="Q129" s="208">
        <v>0</v>
      </c>
      <c r="R129" s="208">
        <f t="shared" si="12"/>
        <v>0</v>
      </c>
      <c r="S129" s="208">
        <v>0</v>
      </c>
      <c r="T129" s="209">
        <f t="shared" si="13"/>
        <v>0</v>
      </c>
      <c r="AR129" s="22" t="s">
        <v>833</v>
      </c>
      <c r="AT129" s="22" t="s">
        <v>147</v>
      </c>
      <c r="AU129" s="22" t="s">
        <v>82</v>
      </c>
      <c r="AY129" s="22" t="s">
        <v>143</v>
      </c>
      <c r="BE129" s="210">
        <f t="shared" si="14"/>
        <v>0</v>
      </c>
      <c r="BF129" s="210">
        <f t="shared" si="15"/>
        <v>0</v>
      </c>
      <c r="BG129" s="210">
        <f t="shared" si="16"/>
        <v>0</v>
      </c>
      <c r="BH129" s="210">
        <f t="shared" si="17"/>
        <v>0</v>
      </c>
      <c r="BI129" s="210">
        <f t="shared" si="18"/>
        <v>0</v>
      </c>
      <c r="BJ129" s="22" t="s">
        <v>80</v>
      </c>
      <c r="BK129" s="210">
        <f t="shared" si="19"/>
        <v>0</v>
      </c>
      <c r="BL129" s="22" t="s">
        <v>833</v>
      </c>
      <c r="BM129" s="22" t="s">
        <v>989</v>
      </c>
    </row>
    <row r="130" spans="2:65" s="1" customFormat="1" ht="16.5" customHeight="1">
      <c r="B130" s="39"/>
      <c r="C130" s="214" t="s">
        <v>990</v>
      </c>
      <c r="D130" s="214" t="s">
        <v>163</v>
      </c>
      <c r="E130" s="215" t="s">
        <v>991</v>
      </c>
      <c r="F130" s="216" t="s">
        <v>992</v>
      </c>
      <c r="G130" s="217" t="s">
        <v>243</v>
      </c>
      <c r="H130" s="218">
        <v>2</v>
      </c>
      <c r="I130" s="219"/>
      <c r="J130" s="220">
        <f t="shared" si="10"/>
        <v>0</v>
      </c>
      <c r="K130" s="216" t="s">
        <v>21</v>
      </c>
      <c r="L130" s="221"/>
      <c r="M130" s="222" t="s">
        <v>21</v>
      </c>
      <c r="N130" s="223" t="s">
        <v>43</v>
      </c>
      <c r="O130" s="40"/>
      <c r="P130" s="208">
        <f t="shared" si="11"/>
        <v>0</v>
      </c>
      <c r="Q130" s="208">
        <v>1.8000000000000001E-4</v>
      </c>
      <c r="R130" s="208">
        <f t="shared" si="12"/>
        <v>3.6000000000000002E-4</v>
      </c>
      <c r="S130" s="208">
        <v>0</v>
      </c>
      <c r="T130" s="209">
        <f t="shared" si="13"/>
        <v>0</v>
      </c>
      <c r="AR130" s="22" t="s">
        <v>993</v>
      </c>
      <c r="AT130" s="22" t="s">
        <v>163</v>
      </c>
      <c r="AU130" s="22" t="s">
        <v>82</v>
      </c>
      <c r="AY130" s="22" t="s">
        <v>143</v>
      </c>
      <c r="BE130" s="210">
        <f t="shared" si="14"/>
        <v>0</v>
      </c>
      <c r="BF130" s="210">
        <f t="shared" si="15"/>
        <v>0</v>
      </c>
      <c r="BG130" s="210">
        <f t="shared" si="16"/>
        <v>0</v>
      </c>
      <c r="BH130" s="210">
        <f t="shared" si="17"/>
        <v>0</v>
      </c>
      <c r="BI130" s="210">
        <f t="shared" si="18"/>
        <v>0</v>
      </c>
      <c r="BJ130" s="22" t="s">
        <v>80</v>
      </c>
      <c r="BK130" s="210">
        <f t="shared" si="19"/>
        <v>0</v>
      </c>
      <c r="BL130" s="22" t="s">
        <v>833</v>
      </c>
      <c r="BM130" s="22" t="s">
        <v>994</v>
      </c>
    </row>
    <row r="131" spans="2:65" s="1" customFormat="1" ht="38.25" customHeight="1">
      <c r="B131" s="39"/>
      <c r="C131" s="214" t="s">
        <v>833</v>
      </c>
      <c r="D131" s="214" t="s">
        <v>163</v>
      </c>
      <c r="E131" s="215" t="s">
        <v>995</v>
      </c>
      <c r="F131" s="216" t="s">
        <v>996</v>
      </c>
      <c r="G131" s="217" t="s">
        <v>243</v>
      </c>
      <c r="H131" s="218">
        <v>1</v>
      </c>
      <c r="I131" s="219"/>
      <c r="J131" s="220">
        <f t="shared" si="10"/>
        <v>0</v>
      </c>
      <c r="K131" s="216" t="s">
        <v>21</v>
      </c>
      <c r="L131" s="221"/>
      <c r="M131" s="222" t="s">
        <v>21</v>
      </c>
      <c r="N131" s="223" t="s">
        <v>43</v>
      </c>
      <c r="O131" s="40"/>
      <c r="P131" s="208">
        <f t="shared" si="11"/>
        <v>0</v>
      </c>
      <c r="Q131" s="208">
        <v>0</v>
      </c>
      <c r="R131" s="208">
        <f t="shared" si="12"/>
        <v>0</v>
      </c>
      <c r="S131" s="208">
        <v>0</v>
      </c>
      <c r="T131" s="209">
        <f t="shared" si="13"/>
        <v>0</v>
      </c>
      <c r="AR131" s="22" t="s">
        <v>993</v>
      </c>
      <c r="AT131" s="22" t="s">
        <v>163</v>
      </c>
      <c r="AU131" s="22" t="s">
        <v>82</v>
      </c>
      <c r="AY131" s="22" t="s">
        <v>143</v>
      </c>
      <c r="BE131" s="210">
        <f t="shared" si="14"/>
        <v>0</v>
      </c>
      <c r="BF131" s="210">
        <f t="shared" si="15"/>
        <v>0</v>
      </c>
      <c r="BG131" s="210">
        <f t="shared" si="16"/>
        <v>0</v>
      </c>
      <c r="BH131" s="210">
        <f t="shared" si="17"/>
        <v>0</v>
      </c>
      <c r="BI131" s="210">
        <f t="shared" si="18"/>
        <v>0</v>
      </c>
      <c r="BJ131" s="22" t="s">
        <v>80</v>
      </c>
      <c r="BK131" s="210">
        <f t="shared" si="19"/>
        <v>0</v>
      </c>
      <c r="BL131" s="22" t="s">
        <v>833</v>
      </c>
      <c r="BM131" s="22" t="s">
        <v>997</v>
      </c>
    </row>
    <row r="132" spans="2:65" s="1" customFormat="1" ht="16.5" customHeight="1">
      <c r="B132" s="39"/>
      <c r="C132" s="199" t="s">
        <v>998</v>
      </c>
      <c r="D132" s="199" t="s">
        <v>147</v>
      </c>
      <c r="E132" s="200" t="s">
        <v>999</v>
      </c>
      <c r="F132" s="201" t="s">
        <v>1000</v>
      </c>
      <c r="G132" s="202" t="s">
        <v>243</v>
      </c>
      <c r="H132" s="203">
        <v>2</v>
      </c>
      <c r="I132" s="204"/>
      <c r="J132" s="205">
        <f t="shared" si="10"/>
        <v>0</v>
      </c>
      <c r="K132" s="201" t="s">
        <v>21</v>
      </c>
      <c r="L132" s="59"/>
      <c r="M132" s="206" t="s">
        <v>21</v>
      </c>
      <c r="N132" s="207" t="s">
        <v>43</v>
      </c>
      <c r="O132" s="40"/>
      <c r="P132" s="208">
        <f t="shared" si="11"/>
        <v>0</v>
      </c>
      <c r="Q132" s="208">
        <v>0</v>
      </c>
      <c r="R132" s="208">
        <f t="shared" si="12"/>
        <v>0</v>
      </c>
      <c r="S132" s="208">
        <v>0</v>
      </c>
      <c r="T132" s="209">
        <f t="shared" si="13"/>
        <v>0</v>
      </c>
      <c r="AR132" s="22" t="s">
        <v>833</v>
      </c>
      <c r="AT132" s="22" t="s">
        <v>147</v>
      </c>
      <c r="AU132" s="22" t="s">
        <v>82</v>
      </c>
      <c r="AY132" s="22" t="s">
        <v>143</v>
      </c>
      <c r="BE132" s="210">
        <f t="shared" si="14"/>
        <v>0</v>
      </c>
      <c r="BF132" s="210">
        <f t="shared" si="15"/>
        <v>0</v>
      </c>
      <c r="BG132" s="210">
        <f t="shared" si="16"/>
        <v>0</v>
      </c>
      <c r="BH132" s="210">
        <f t="shared" si="17"/>
        <v>0</v>
      </c>
      <c r="BI132" s="210">
        <f t="shared" si="18"/>
        <v>0</v>
      </c>
      <c r="BJ132" s="22" t="s">
        <v>80</v>
      </c>
      <c r="BK132" s="210">
        <f t="shared" si="19"/>
        <v>0</v>
      </c>
      <c r="BL132" s="22" t="s">
        <v>833</v>
      </c>
      <c r="BM132" s="22" t="s">
        <v>1001</v>
      </c>
    </row>
    <row r="133" spans="2:65" s="1" customFormat="1" ht="25.5" customHeight="1">
      <c r="B133" s="39"/>
      <c r="C133" s="199" t="s">
        <v>1002</v>
      </c>
      <c r="D133" s="199" t="s">
        <v>147</v>
      </c>
      <c r="E133" s="200" t="s">
        <v>1003</v>
      </c>
      <c r="F133" s="201" t="s">
        <v>1004</v>
      </c>
      <c r="G133" s="202" t="s">
        <v>243</v>
      </c>
      <c r="H133" s="203">
        <v>4</v>
      </c>
      <c r="I133" s="204"/>
      <c r="J133" s="205">
        <f t="shared" si="10"/>
        <v>0</v>
      </c>
      <c r="K133" s="201" t="s">
        <v>21</v>
      </c>
      <c r="L133" s="59"/>
      <c r="M133" s="206" t="s">
        <v>21</v>
      </c>
      <c r="N133" s="207" t="s">
        <v>43</v>
      </c>
      <c r="O133" s="40"/>
      <c r="P133" s="208">
        <f t="shared" si="11"/>
        <v>0</v>
      </c>
      <c r="Q133" s="208">
        <v>0</v>
      </c>
      <c r="R133" s="208">
        <f t="shared" si="12"/>
        <v>0</v>
      </c>
      <c r="S133" s="208">
        <v>0</v>
      </c>
      <c r="T133" s="209">
        <f t="shared" si="13"/>
        <v>0</v>
      </c>
      <c r="AR133" s="22" t="s">
        <v>833</v>
      </c>
      <c r="AT133" s="22" t="s">
        <v>147</v>
      </c>
      <c r="AU133" s="22" t="s">
        <v>82</v>
      </c>
      <c r="AY133" s="22" t="s">
        <v>143</v>
      </c>
      <c r="BE133" s="210">
        <f t="shared" si="14"/>
        <v>0</v>
      </c>
      <c r="BF133" s="210">
        <f t="shared" si="15"/>
        <v>0</v>
      </c>
      <c r="BG133" s="210">
        <f t="shared" si="16"/>
        <v>0</v>
      </c>
      <c r="BH133" s="210">
        <f t="shared" si="17"/>
        <v>0</v>
      </c>
      <c r="BI133" s="210">
        <f t="shared" si="18"/>
        <v>0</v>
      </c>
      <c r="BJ133" s="22" t="s">
        <v>80</v>
      </c>
      <c r="BK133" s="210">
        <f t="shared" si="19"/>
        <v>0</v>
      </c>
      <c r="BL133" s="22" t="s">
        <v>833</v>
      </c>
      <c r="BM133" s="22" t="s">
        <v>1005</v>
      </c>
    </row>
    <row r="134" spans="2:65" s="1" customFormat="1" ht="16.5" customHeight="1">
      <c r="B134" s="39"/>
      <c r="C134" s="214" t="s">
        <v>1006</v>
      </c>
      <c r="D134" s="214" t="s">
        <v>163</v>
      </c>
      <c r="E134" s="215" t="s">
        <v>1007</v>
      </c>
      <c r="F134" s="216" t="s">
        <v>1008</v>
      </c>
      <c r="G134" s="217" t="s">
        <v>243</v>
      </c>
      <c r="H134" s="218">
        <v>4</v>
      </c>
      <c r="I134" s="219"/>
      <c r="J134" s="220">
        <f t="shared" si="10"/>
        <v>0</v>
      </c>
      <c r="K134" s="216" t="s">
        <v>21</v>
      </c>
      <c r="L134" s="221"/>
      <c r="M134" s="222" t="s">
        <v>21</v>
      </c>
      <c r="N134" s="223" t="s">
        <v>43</v>
      </c>
      <c r="O134" s="40"/>
      <c r="P134" s="208">
        <f t="shared" si="11"/>
        <v>0</v>
      </c>
      <c r="Q134" s="208">
        <v>8.0000000000000004E-4</v>
      </c>
      <c r="R134" s="208">
        <f t="shared" si="12"/>
        <v>3.2000000000000002E-3</v>
      </c>
      <c r="S134" s="208">
        <v>0</v>
      </c>
      <c r="T134" s="209">
        <f t="shared" si="13"/>
        <v>0</v>
      </c>
      <c r="AR134" s="22" t="s">
        <v>993</v>
      </c>
      <c r="AT134" s="22" t="s">
        <v>163</v>
      </c>
      <c r="AU134" s="22" t="s">
        <v>82</v>
      </c>
      <c r="AY134" s="22" t="s">
        <v>143</v>
      </c>
      <c r="BE134" s="210">
        <f t="shared" si="14"/>
        <v>0</v>
      </c>
      <c r="BF134" s="210">
        <f t="shared" si="15"/>
        <v>0</v>
      </c>
      <c r="BG134" s="210">
        <f t="shared" si="16"/>
        <v>0</v>
      </c>
      <c r="BH134" s="210">
        <f t="shared" si="17"/>
        <v>0</v>
      </c>
      <c r="BI134" s="210">
        <f t="shared" si="18"/>
        <v>0</v>
      </c>
      <c r="BJ134" s="22" t="s">
        <v>80</v>
      </c>
      <c r="BK134" s="210">
        <f t="shared" si="19"/>
        <v>0</v>
      </c>
      <c r="BL134" s="22" t="s">
        <v>833</v>
      </c>
      <c r="BM134" s="22" t="s">
        <v>1009</v>
      </c>
    </row>
    <row r="135" spans="2:65" s="1" customFormat="1" ht="25.5" customHeight="1">
      <c r="B135" s="39"/>
      <c r="C135" s="199" t="s">
        <v>444</v>
      </c>
      <c r="D135" s="199" t="s">
        <v>147</v>
      </c>
      <c r="E135" s="200" t="s">
        <v>1010</v>
      </c>
      <c r="F135" s="201" t="s">
        <v>1011</v>
      </c>
      <c r="G135" s="202" t="s">
        <v>243</v>
      </c>
      <c r="H135" s="203">
        <v>4</v>
      </c>
      <c r="I135" s="204"/>
      <c r="J135" s="205">
        <f t="shared" si="10"/>
        <v>0</v>
      </c>
      <c r="K135" s="201" t="s">
        <v>21</v>
      </c>
      <c r="L135" s="59"/>
      <c r="M135" s="206" t="s">
        <v>21</v>
      </c>
      <c r="N135" s="207" t="s">
        <v>43</v>
      </c>
      <c r="O135" s="40"/>
      <c r="P135" s="208">
        <f t="shared" si="11"/>
        <v>0</v>
      </c>
      <c r="Q135" s="208">
        <v>0</v>
      </c>
      <c r="R135" s="208">
        <f t="shared" si="12"/>
        <v>0</v>
      </c>
      <c r="S135" s="208">
        <v>0</v>
      </c>
      <c r="T135" s="209">
        <f t="shared" si="13"/>
        <v>0</v>
      </c>
      <c r="AR135" s="22" t="s">
        <v>833</v>
      </c>
      <c r="AT135" s="22" t="s">
        <v>147</v>
      </c>
      <c r="AU135" s="22" t="s">
        <v>82</v>
      </c>
      <c r="AY135" s="22" t="s">
        <v>143</v>
      </c>
      <c r="BE135" s="210">
        <f t="shared" si="14"/>
        <v>0</v>
      </c>
      <c r="BF135" s="210">
        <f t="shared" si="15"/>
        <v>0</v>
      </c>
      <c r="BG135" s="210">
        <f t="shared" si="16"/>
        <v>0</v>
      </c>
      <c r="BH135" s="210">
        <f t="shared" si="17"/>
        <v>0</v>
      </c>
      <c r="BI135" s="210">
        <f t="shared" si="18"/>
        <v>0</v>
      </c>
      <c r="BJ135" s="22" t="s">
        <v>80</v>
      </c>
      <c r="BK135" s="210">
        <f t="shared" si="19"/>
        <v>0</v>
      </c>
      <c r="BL135" s="22" t="s">
        <v>833</v>
      </c>
      <c r="BM135" s="22" t="s">
        <v>1012</v>
      </c>
    </row>
    <row r="136" spans="2:65" s="1" customFormat="1" ht="16.5" customHeight="1">
      <c r="B136" s="39"/>
      <c r="C136" s="199" t="s">
        <v>1013</v>
      </c>
      <c r="D136" s="199" t="s">
        <v>147</v>
      </c>
      <c r="E136" s="200" t="s">
        <v>1014</v>
      </c>
      <c r="F136" s="201" t="s">
        <v>1015</v>
      </c>
      <c r="G136" s="202" t="s">
        <v>184</v>
      </c>
      <c r="H136" s="203">
        <v>35</v>
      </c>
      <c r="I136" s="204"/>
      <c r="J136" s="205">
        <f t="shared" si="10"/>
        <v>0</v>
      </c>
      <c r="K136" s="201" t="s">
        <v>21</v>
      </c>
      <c r="L136" s="59"/>
      <c r="M136" s="206" t="s">
        <v>21</v>
      </c>
      <c r="N136" s="207" t="s">
        <v>43</v>
      </c>
      <c r="O136" s="40"/>
      <c r="P136" s="208">
        <f t="shared" si="11"/>
        <v>0</v>
      </c>
      <c r="Q136" s="208">
        <v>0</v>
      </c>
      <c r="R136" s="208">
        <f t="shared" si="12"/>
        <v>0</v>
      </c>
      <c r="S136" s="208">
        <v>0</v>
      </c>
      <c r="T136" s="209">
        <f t="shared" si="13"/>
        <v>0</v>
      </c>
      <c r="AR136" s="22" t="s">
        <v>833</v>
      </c>
      <c r="AT136" s="22" t="s">
        <v>147</v>
      </c>
      <c r="AU136" s="22" t="s">
        <v>82</v>
      </c>
      <c r="AY136" s="22" t="s">
        <v>143</v>
      </c>
      <c r="BE136" s="210">
        <f t="shared" si="14"/>
        <v>0</v>
      </c>
      <c r="BF136" s="210">
        <f t="shared" si="15"/>
        <v>0</v>
      </c>
      <c r="BG136" s="210">
        <f t="shared" si="16"/>
        <v>0</v>
      </c>
      <c r="BH136" s="210">
        <f t="shared" si="17"/>
        <v>0</v>
      </c>
      <c r="BI136" s="210">
        <f t="shared" si="18"/>
        <v>0</v>
      </c>
      <c r="BJ136" s="22" t="s">
        <v>80</v>
      </c>
      <c r="BK136" s="210">
        <f t="shared" si="19"/>
        <v>0</v>
      </c>
      <c r="BL136" s="22" t="s">
        <v>833</v>
      </c>
      <c r="BM136" s="22" t="s">
        <v>1016</v>
      </c>
    </row>
    <row r="137" spans="2:65" s="1" customFormat="1" ht="25.5" customHeight="1">
      <c r="B137" s="39"/>
      <c r="C137" s="199" t="s">
        <v>1017</v>
      </c>
      <c r="D137" s="199" t="s">
        <v>147</v>
      </c>
      <c r="E137" s="200" t="s">
        <v>1018</v>
      </c>
      <c r="F137" s="201" t="s">
        <v>1019</v>
      </c>
      <c r="G137" s="202" t="s">
        <v>184</v>
      </c>
      <c r="H137" s="203">
        <v>30</v>
      </c>
      <c r="I137" s="204"/>
      <c r="J137" s="205">
        <f t="shared" si="10"/>
        <v>0</v>
      </c>
      <c r="K137" s="201" t="s">
        <v>21</v>
      </c>
      <c r="L137" s="59"/>
      <c r="M137" s="206" t="s">
        <v>21</v>
      </c>
      <c r="N137" s="207" t="s">
        <v>43</v>
      </c>
      <c r="O137" s="40"/>
      <c r="P137" s="208">
        <f t="shared" si="11"/>
        <v>0</v>
      </c>
      <c r="Q137" s="208">
        <v>0</v>
      </c>
      <c r="R137" s="208">
        <f t="shared" si="12"/>
        <v>0</v>
      </c>
      <c r="S137" s="208">
        <v>0</v>
      </c>
      <c r="T137" s="209">
        <f t="shared" si="13"/>
        <v>0</v>
      </c>
      <c r="AR137" s="22" t="s">
        <v>833</v>
      </c>
      <c r="AT137" s="22" t="s">
        <v>147</v>
      </c>
      <c r="AU137" s="22" t="s">
        <v>82</v>
      </c>
      <c r="AY137" s="22" t="s">
        <v>143</v>
      </c>
      <c r="BE137" s="210">
        <f t="shared" si="14"/>
        <v>0</v>
      </c>
      <c r="BF137" s="210">
        <f t="shared" si="15"/>
        <v>0</v>
      </c>
      <c r="BG137" s="210">
        <f t="shared" si="16"/>
        <v>0</v>
      </c>
      <c r="BH137" s="210">
        <f t="shared" si="17"/>
        <v>0</v>
      </c>
      <c r="BI137" s="210">
        <f t="shared" si="18"/>
        <v>0</v>
      </c>
      <c r="BJ137" s="22" t="s">
        <v>80</v>
      </c>
      <c r="BK137" s="210">
        <f t="shared" si="19"/>
        <v>0</v>
      </c>
      <c r="BL137" s="22" t="s">
        <v>833</v>
      </c>
      <c r="BM137" s="22" t="s">
        <v>1020</v>
      </c>
    </row>
    <row r="138" spans="2:65" s="1" customFormat="1" ht="16.5" customHeight="1">
      <c r="B138" s="39"/>
      <c r="C138" s="214" t="s">
        <v>1021</v>
      </c>
      <c r="D138" s="214" t="s">
        <v>163</v>
      </c>
      <c r="E138" s="215" t="s">
        <v>1022</v>
      </c>
      <c r="F138" s="216" t="s">
        <v>1023</v>
      </c>
      <c r="G138" s="217" t="s">
        <v>184</v>
      </c>
      <c r="H138" s="218">
        <v>75</v>
      </c>
      <c r="I138" s="219"/>
      <c r="J138" s="220">
        <f t="shared" si="10"/>
        <v>0</v>
      </c>
      <c r="K138" s="216" t="s">
        <v>21</v>
      </c>
      <c r="L138" s="221"/>
      <c r="M138" s="222" t="s">
        <v>21</v>
      </c>
      <c r="N138" s="223" t="s">
        <v>43</v>
      </c>
      <c r="O138" s="40"/>
      <c r="P138" s="208">
        <f t="shared" si="11"/>
        <v>0</v>
      </c>
      <c r="Q138" s="208">
        <v>1.2E-4</v>
      </c>
      <c r="R138" s="208">
        <f t="shared" si="12"/>
        <v>9.0000000000000011E-3</v>
      </c>
      <c r="S138" s="208">
        <v>0</v>
      </c>
      <c r="T138" s="209">
        <f t="shared" si="13"/>
        <v>0</v>
      </c>
      <c r="AR138" s="22" t="s">
        <v>575</v>
      </c>
      <c r="AT138" s="22" t="s">
        <v>163</v>
      </c>
      <c r="AU138" s="22" t="s">
        <v>82</v>
      </c>
      <c r="AY138" s="22" t="s">
        <v>143</v>
      </c>
      <c r="BE138" s="210">
        <f t="shared" si="14"/>
        <v>0</v>
      </c>
      <c r="BF138" s="210">
        <f t="shared" si="15"/>
        <v>0</v>
      </c>
      <c r="BG138" s="210">
        <f t="shared" si="16"/>
        <v>0</v>
      </c>
      <c r="BH138" s="210">
        <f t="shared" si="17"/>
        <v>0</v>
      </c>
      <c r="BI138" s="210">
        <f t="shared" si="18"/>
        <v>0</v>
      </c>
      <c r="BJ138" s="22" t="s">
        <v>80</v>
      </c>
      <c r="BK138" s="210">
        <f t="shared" si="19"/>
        <v>0</v>
      </c>
      <c r="BL138" s="22" t="s">
        <v>575</v>
      </c>
      <c r="BM138" s="22" t="s">
        <v>1024</v>
      </c>
    </row>
    <row r="139" spans="2:65" s="1" customFormat="1" ht="25.5" customHeight="1">
      <c r="B139" s="39"/>
      <c r="C139" s="199" t="s">
        <v>1025</v>
      </c>
      <c r="D139" s="199" t="s">
        <v>147</v>
      </c>
      <c r="E139" s="200" t="s">
        <v>1026</v>
      </c>
      <c r="F139" s="201" t="s">
        <v>1027</v>
      </c>
      <c r="G139" s="202" t="s">
        <v>184</v>
      </c>
      <c r="H139" s="203">
        <v>45</v>
      </c>
      <c r="I139" s="204"/>
      <c r="J139" s="205">
        <f t="shared" si="10"/>
        <v>0</v>
      </c>
      <c r="K139" s="201" t="s">
        <v>21</v>
      </c>
      <c r="L139" s="59"/>
      <c r="M139" s="206" t="s">
        <v>21</v>
      </c>
      <c r="N139" s="207" t="s">
        <v>43</v>
      </c>
      <c r="O139" s="40"/>
      <c r="P139" s="208">
        <f t="shared" si="11"/>
        <v>0</v>
      </c>
      <c r="Q139" s="208">
        <v>0</v>
      </c>
      <c r="R139" s="208">
        <f t="shared" si="12"/>
        <v>0</v>
      </c>
      <c r="S139" s="208">
        <v>0</v>
      </c>
      <c r="T139" s="209">
        <f t="shared" si="13"/>
        <v>0</v>
      </c>
      <c r="AR139" s="22" t="s">
        <v>833</v>
      </c>
      <c r="AT139" s="22" t="s">
        <v>147</v>
      </c>
      <c r="AU139" s="22" t="s">
        <v>82</v>
      </c>
      <c r="AY139" s="22" t="s">
        <v>143</v>
      </c>
      <c r="BE139" s="210">
        <f t="shared" si="14"/>
        <v>0</v>
      </c>
      <c r="BF139" s="210">
        <f t="shared" si="15"/>
        <v>0</v>
      </c>
      <c r="BG139" s="210">
        <f t="shared" si="16"/>
        <v>0</v>
      </c>
      <c r="BH139" s="210">
        <f t="shared" si="17"/>
        <v>0</v>
      </c>
      <c r="BI139" s="210">
        <f t="shared" si="18"/>
        <v>0</v>
      </c>
      <c r="BJ139" s="22" t="s">
        <v>80</v>
      </c>
      <c r="BK139" s="210">
        <f t="shared" si="19"/>
        <v>0</v>
      </c>
      <c r="BL139" s="22" t="s">
        <v>833</v>
      </c>
      <c r="BM139" s="22" t="s">
        <v>1028</v>
      </c>
    </row>
    <row r="140" spans="2:65" s="1" customFormat="1" ht="25.5" customHeight="1">
      <c r="B140" s="39"/>
      <c r="C140" s="199" t="s">
        <v>1029</v>
      </c>
      <c r="D140" s="199" t="s">
        <v>147</v>
      </c>
      <c r="E140" s="200" t="s">
        <v>1030</v>
      </c>
      <c r="F140" s="201" t="s">
        <v>1031</v>
      </c>
      <c r="G140" s="202" t="s">
        <v>184</v>
      </c>
      <c r="H140" s="203">
        <v>7</v>
      </c>
      <c r="I140" s="204"/>
      <c r="J140" s="205">
        <f t="shared" si="10"/>
        <v>0</v>
      </c>
      <c r="K140" s="201" t="s">
        <v>21</v>
      </c>
      <c r="L140" s="59"/>
      <c r="M140" s="206" t="s">
        <v>21</v>
      </c>
      <c r="N140" s="207" t="s">
        <v>43</v>
      </c>
      <c r="O140" s="40"/>
      <c r="P140" s="208">
        <f t="shared" si="11"/>
        <v>0</v>
      </c>
      <c r="Q140" s="208">
        <v>0</v>
      </c>
      <c r="R140" s="208">
        <f t="shared" si="12"/>
        <v>0</v>
      </c>
      <c r="S140" s="208">
        <v>0</v>
      </c>
      <c r="T140" s="209">
        <f t="shared" si="13"/>
        <v>0</v>
      </c>
      <c r="AR140" s="22" t="s">
        <v>833</v>
      </c>
      <c r="AT140" s="22" t="s">
        <v>147</v>
      </c>
      <c r="AU140" s="22" t="s">
        <v>82</v>
      </c>
      <c r="AY140" s="22" t="s">
        <v>143</v>
      </c>
      <c r="BE140" s="210">
        <f t="shared" si="14"/>
        <v>0</v>
      </c>
      <c r="BF140" s="210">
        <f t="shared" si="15"/>
        <v>0</v>
      </c>
      <c r="BG140" s="210">
        <f t="shared" si="16"/>
        <v>0</v>
      </c>
      <c r="BH140" s="210">
        <f t="shared" si="17"/>
        <v>0</v>
      </c>
      <c r="BI140" s="210">
        <f t="shared" si="18"/>
        <v>0</v>
      </c>
      <c r="BJ140" s="22" t="s">
        <v>80</v>
      </c>
      <c r="BK140" s="210">
        <f t="shared" si="19"/>
        <v>0</v>
      </c>
      <c r="BL140" s="22" t="s">
        <v>833</v>
      </c>
      <c r="BM140" s="22" t="s">
        <v>1032</v>
      </c>
    </row>
    <row r="141" spans="2:65" s="1" customFormat="1" ht="25.5" customHeight="1">
      <c r="B141" s="39"/>
      <c r="C141" s="199" t="s">
        <v>1033</v>
      </c>
      <c r="D141" s="199" t="s">
        <v>147</v>
      </c>
      <c r="E141" s="200" t="s">
        <v>1034</v>
      </c>
      <c r="F141" s="201" t="s">
        <v>1035</v>
      </c>
      <c r="G141" s="202" t="s">
        <v>243</v>
      </c>
      <c r="H141" s="203">
        <v>2</v>
      </c>
      <c r="I141" s="204"/>
      <c r="J141" s="205">
        <f t="shared" si="10"/>
        <v>0</v>
      </c>
      <c r="K141" s="201" t="s">
        <v>21</v>
      </c>
      <c r="L141" s="59"/>
      <c r="M141" s="206" t="s">
        <v>21</v>
      </c>
      <c r="N141" s="207" t="s">
        <v>43</v>
      </c>
      <c r="O141" s="40"/>
      <c r="P141" s="208">
        <f t="shared" si="11"/>
        <v>0</v>
      </c>
      <c r="Q141" s="208">
        <v>0</v>
      </c>
      <c r="R141" s="208">
        <f t="shared" si="12"/>
        <v>0</v>
      </c>
      <c r="S141" s="208">
        <v>0</v>
      </c>
      <c r="T141" s="209">
        <f t="shared" si="13"/>
        <v>0</v>
      </c>
      <c r="AR141" s="22" t="s">
        <v>833</v>
      </c>
      <c r="AT141" s="22" t="s">
        <v>147</v>
      </c>
      <c r="AU141" s="22" t="s">
        <v>82</v>
      </c>
      <c r="AY141" s="22" t="s">
        <v>143</v>
      </c>
      <c r="BE141" s="210">
        <f t="shared" si="14"/>
        <v>0</v>
      </c>
      <c r="BF141" s="210">
        <f t="shared" si="15"/>
        <v>0</v>
      </c>
      <c r="BG141" s="210">
        <f t="shared" si="16"/>
        <v>0</v>
      </c>
      <c r="BH141" s="210">
        <f t="shared" si="17"/>
        <v>0</v>
      </c>
      <c r="BI141" s="210">
        <f t="shared" si="18"/>
        <v>0</v>
      </c>
      <c r="BJ141" s="22" t="s">
        <v>80</v>
      </c>
      <c r="BK141" s="210">
        <f t="shared" si="19"/>
        <v>0</v>
      </c>
      <c r="BL141" s="22" t="s">
        <v>833</v>
      </c>
      <c r="BM141" s="22" t="s">
        <v>1036</v>
      </c>
    </row>
    <row r="142" spans="2:65" s="1" customFormat="1" ht="16.5" customHeight="1">
      <c r="B142" s="39"/>
      <c r="C142" s="214" t="s">
        <v>1037</v>
      </c>
      <c r="D142" s="214" t="s">
        <v>163</v>
      </c>
      <c r="E142" s="215" t="s">
        <v>1038</v>
      </c>
      <c r="F142" s="216" t="s">
        <v>1039</v>
      </c>
      <c r="G142" s="217" t="s">
        <v>243</v>
      </c>
      <c r="H142" s="218">
        <v>1</v>
      </c>
      <c r="I142" s="219"/>
      <c r="J142" s="220">
        <f t="shared" si="10"/>
        <v>0</v>
      </c>
      <c r="K142" s="216" t="s">
        <v>21</v>
      </c>
      <c r="L142" s="221"/>
      <c r="M142" s="222" t="s">
        <v>21</v>
      </c>
      <c r="N142" s="223" t="s">
        <v>43</v>
      </c>
      <c r="O142" s="40"/>
      <c r="P142" s="208">
        <f t="shared" si="11"/>
        <v>0</v>
      </c>
      <c r="Q142" s="208">
        <v>0</v>
      </c>
      <c r="R142" s="208">
        <f t="shared" si="12"/>
        <v>0</v>
      </c>
      <c r="S142" s="208">
        <v>0</v>
      </c>
      <c r="T142" s="209">
        <f t="shared" si="13"/>
        <v>0</v>
      </c>
      <c r="AR142" s="22" t="s">
        <v>575</v>
      </c>
      <c r="AT142" s="22" t="s">
        <v>163</v>
      </c>
      <c r="AU142" s="22" t="s">
        <v>82</v>
      </c>
      <c r="AY142" s="22" t="s">
        <v>143</v>
      </c>
      <c r="BE142" s="210">
        <f t="shared" si="14"/>
        <v>0</v>
      </c>
      <c r="BF142" s="210">
        <f t="shared" si="15"/>
        <v>0</v>
      </c>
      <c r="BG142" s="210">
        <f t="shared" si="16"/>
        <v>0</v>
      </c>
      <c r="BH142" s="210">
        <f t="shared" si="17"/>
        <v>0</v>
      </c>
      <c r="BI142" s="210">
        <f t="shared" si="18"/>
        <v>0</v>
      </c>
      <c r="BJ142" s="22" t="s">
        <v>80</v>
      </c>
      <c r="BK142" s="210">
        <f t="shared" si="19"/>
        <v>0</v>
      </c>
      <c r="BL142" s="22" t="s">
        <v>575</v>
      </c>
      <c r="BM142" s="22" t="s">
        <v>1040</v>
      </c>
    </row>
    <row r="143" spans="2:65" s="11" customFormat="1" ht="29.85" customHeight="1">
      <c r="B143" s="183"/>
      <c r="C143" s="184"/>
      <c r="D143" s="185" t="s">
        <v>71</v>
      </c>
      <c r="E143" s="197" t="s">
        <v>1041</v>
      </c>
      <c r="F143" s="197" t="s">
        <v>1042</v>
      </c>
      <c r="G143" s="184"/>
      <c r="H143" s="184"/>
      <c r="I143" s="187"/>
      <c r="J143" s="198">
        <f>BK143</f>
        <v>0</v>
      </c>
      <c r="K143" s="184"/>
      <c r="L143" s="189"/>
      <c r="M143" s="190"/>
      <c r="N143" s="191"/>
      <c r="O143" s="191"/>
      <c r="P143" s="192">
        <f>SUM(P144:P148)</f>
        <v>0</v>
      </c>
      <c r="Q143" s="191"/>
      <c r="R143" s="192">
        <f>SUM(R144:R148)</f>
        <v>0</v>
      </c>
      <c r="S143" s="191"/>
      <c r="T143" s="193">
        <f>SUM(T144:T148)</f>
        <v>0</v>
      </c>
      <c r="AR143" s="194" t="s">
        <v>152</v>
      </c>
      <c r="AT143" s="195" t="s">
        <v>71</v>
      </c>
      <c r="AU143" s="195" t="s">
        <v>80</v>
      </c>
      <c r="AY143" s="194" t="s">
        <v>143</v>
      </c>
      <c r="BK143" s="196">
        <f>SUM(BK144:BK148)</f>
        <v>0</v>
      </c>
    </row>
    <row r="144" spans="2:65" s="1" customFormat="1" ht="16.5" customHeight="1">
      <c r="B144" s="39"/>
      <c r="C144" s="199" t="s">
        <v>1043</v>
      </c>
      <c r="D144" s="199" t="s">
        <v>147</v>
      </c>
      <c r="E144" s="200" t="s">
        <v>1044</v>
      </c>
      <c r="F144" s="201" t="s">
        <v>1045</v>
      </c>
      <c r="G144" s="202" t="s">
        <v>21</v>
      </c>
      <c r="H144" s="203">
        <v>1</v>
      </c>
      <c r="I144" s="204"/>
      <c r="J144" s="205">
        <f>ROUND(I144*H144,2)</f>
        <v>0</v>
      </c>
      <c r="K144" s="201" t="s">
        <v>21</v>
      </c>
      <c r="L144" s="59"/>
      <c r="M144" s="206" t="s">
        <v>21</v>
      </c>
      <c r="N144" s="207" t="s">
        <v>43</v>
      </c>
      <c r="O144" s="40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AR144" s="22" t="s">
        <v>1046</v>
      </c>
      <c r="AT144" s="22" t="s">
        <v>147</v>
      </c>
      <c r="AU144" s="22" t="s">
        <v>82</v>
      </c>
      <c r="AY144" s="22" t="s">
        <v>143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22" t="s">
        <v>80</v>
      </c>
      <c r="BK144" s="210">
        <f>ROUND(I144*H144,2)</f>
        <v>0</v>
      </c>
      <c r="BL144" s="22" t="s">
        <v>1046</v>
      </c>
      <c r="BM144" s="22" t="s">
        <v>1047</v>
      </c>
    </row>
    <row r="145" spans="2:65" s="1" customFormat="1" ht="16.5" customHeight="1">
      <c r="B145" s="39"/>
      <c r="C145" s="199" t="s">
        <v>1048</v>
      </c>
      <c r="D145" s="199" t="s">
        <v>147</v>
      </c>
      <c r="E145" s="200" t="s">
        <v>1049</v>
      </c>
      <c r="F145" s="201" t="s">
        <v>1050</v>
      </c>
      <c r="G145" s="202" t="s">
        <v>21</v>
      </c>
      <c r="H145" s="203">
        <v>1</v>
      </c>
      <c r="I145" s="204"/>
      <c r="J145" s="205">
        <f>ROUND(I145*H145,2)</f>
        <v>0</v>
      </c>
      <c r="K145" s="201" t="s">
        <v>21</v>
      </c>
      <c r="L145" s="59"/>
      <c r="M145" s="206" t="s">
        <v>21</v>
      </c>
      <c r="N145" s="207" t="s">
        <v>43</v>
      </c>
      <c r="O145" s="40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AR145" s="22" t="s">
        <v>1046</v>
      </c>
      <c r="AT145" s="22" t="s">
        <v>147</v>
      </c>
      <c r="AU145" s="22" t="s">
        <v>82</v>
      </c>
      <c r="AY145" s="22" t="s">
        <v>143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22" t="s">
        <v>80</v>
      </c>
      <c r="BK145" s="210">
        <f>ROUND(I145*H145,2)</f>
        <v>0</v>
      </c>
      <c r="BL145" s="22" t="s">
        <v>1046</v>
      </c>
      <c r="BM145" s="22" t="s">
        <v>1051</v>
      </c>
    </row>
    <row r="146" spans="2:65" s="1" customFormat="1" ht="16.5" customHeight="1">
      <c r="B146" s="39"/>
      <c r="C146" s="199" t="s">
        <v>1052</v>
      </c>
      <c r="D146" s="199" t="s">
        <v>147</v>
      </c>
      <c r="E146" s="200" t="s">
        <v>1053</v>
      </c>
      <c r="F146" s="201" t="s">
        <v>1054</v>
      </c>
      <c r="G146" s="202" t="s">
        <v>21</v>
      </c>
      <c r="H146" s="203">
        <v>1</v>
      </c>
      <c r="I146" s="204"/>
      <c r="J146" s="205">
        <f>ROUND(I146*H146,2)</f>
        <v>0</v>
      </c>
      <c r="K146" s="201" t="s">
        <v>21</v>
      </c>
      <c r="L146" s="59"/>
      <c r="M146" s="206" t="s">
        <v>21</v>
      </c>
      <c r="N146" s="207" t="s">
        <v>43</v>
      </c>
      <c r="O146" s="40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AR146" s="22" t="s">
        <v>1046</v>
      </c>
      <c r="AT146" s="22" t="s">
        <v>147</v>
      </c>
      <c r="AU146" s="22" t="s">
        <v>82</v>
      </c>
      <c r="AY146" s="22" t="s">
        <v>143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2" t="s">
        <v>80</v>
      </c>
      <c r="BK146" s="210">
        <f>ROUND(I146*H146,2)</f>
        <v>0</v>
      </c>
      <c r="BL146" s="22" t="s">
        <v>1046</v>
      </c>
      <c r="BM146" s="22" t="s">
        <v>1055</v>
      </c>
    </row>
    <row r="147" spans="2:65" s="1" customFormat="1" ht="16.5" customHeight="1">
      <c r="B147" s="39"/>
      <c r="C147" s="199" t="s">
        <v>1056</v>
      </c>
      <c r="D147" s="199" t="s">
        <v>147</v>
      </c>
      <c r="E147" s="200" t="s">
        <v>1057</v>
      </c>
      <c r="F147" s="201" t="s">
        <v>1058</v>
      </c>
      <c r="G147" s="202" t="s">
        <v>21</v>
      </c>
      <c r="H147" s="203">
        <v>1</v>
      </c>
      <c r="I147" s="204"/>
      <c r="J147" s="205">
        <f>ROUND(I147*H147,2)</f>
        <v>0</v>
      </c>
      <c r="K147" s="201" t="s">
        <v>21</v>
      </c>
      <c r="L147" s="59"/>
      <c r="M147" s="206" t="s">
        <v>21</v>
      </c>
      <c r="N147" s="207" t="s">
        <v>43</v>
      </c>
      <c r="O147" s="40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AR147" s="22" t="s">
        <v>1046</v>
      </c>
      <c r="AT147" s="22" t="s">
        <v>147</v>
      </c>
      <c r="AU147" s="22" t="s">
        <v>82</v>
      </c>
      <c r="AY147" s="22" t="s">
        <v>143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22" t="s">
        <v>80</v>
      </c>
      <c r="BK147" s="210">
        <f>ROUND(I147*H147,2)</f>
        <v>0</v>
      </c>
      <c r="BL147" s="22" t="s">
        <v>1046</v>
      </c>
      <c r="BM147" s="22" t="s">
        <v>1059</v>
      </c>
    </row>
    <row r="148" spans="2:65" s="1" customFormat="1" ht="16.5" customHeight="1">
      <c r="B148" s="39"/>
      <c r="C148" s="199" t="s">
        <v>448</v>
      </c>
      <c r="D148" s="199" t="s">
        <v>147</v>
      </c>
      <c r="E148" s="200" t="s">
        <v>1060</v>
      </c>
      <c r="F148" s="201" t="s">
        <v>1061</v>
      </c>
      <c r="G148" s="202" t="s">
        <v>21</v>
      </c>
      <c r="H148" s="203">
        <v>1</v>
      </c>
      <c r="I148" s="204"/>
      <c r="J148" s="205">
        <f>ROUND(I148*H148,2)</f>
        <v>0</v>
      </c>
      <c r="K148" s="201" t="s">
        <v>21</v>
      </c>
      <c r="L148" s="59"/>
      <c r="M148" s="206" t="s">
        <v>21</v>
      </c>
      <c r="N148" s="235" t="s">
        <v>43</v>
      </c>
      <c r="O148" s="236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AR148" s="22" t="s">
        <v>1046</v>
      </c>
      <c r="AT148" s="22" t="s">
        <v>147</v>
      </c>
      <c r="AU148" s="22" t="s">
        <v>82</v>
      </c>
      <c r="AY148" s="22" t="s">
        <v>143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22" t="s">
        <v>80</v>
      </c>
      <c r="BK148" s="210">
        <f>ROUND(I148*H148,2)</f>
        <v>0</v>
      </c>
      <c r="BL148" s="22" t="s">
        <v>1046</v>
      </c>
      <c r="BM148" s="22" t="s">
        <v>1062</v>
      </c>
    </row>
    <row r="149" spans="2:65" s="1" customFormat="1" ht="6.95" customHeight="1">
      <c r="B149" s="54"/>
      <c r="C149" s="55"/>
      <c r="D149" s="55"/>
      <c r="E149" s="55"/>
      <c r="F149" s="55"/>
      <c r="G149" s="55"/>
      <c r="H149" s="55"/>
      <c r="I149" s="146"/>
      <c r="J149" s="55"/>
      <c r="K149" s="55"/>
      <c r="L149" s="59"/>
    </row>
  </sheetData>
  <sheetProtection algorithmName="SHA-512" hashValue="bUIFEv+uCV8IUZOaiBv+l5eZYQAUfqnXDaA77snAdLVcZmkrtZx0qnoSZRoJib0iRihQ95f/QSu9WXpJHcAbeA==" saltValue="rg5E0yoY0rCj/E4VxcjvYfLXyIhdJ28vhzLI+fbq5ghmSRDGmEbS91QT0RwaR2wjvsmLKWY+rcOBJDKdBTh48Q==" spinCount="100000" sheet="1" objects="1" scenarios="1" formatColumns="0" formatRows="0" autoFilter="0"/>
  <autoFilter ref="C84:K148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zakázky'!C2" display="Rekapitulace zakázk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2"/>
  <sheetViews>
    <sheetView showGridLines="0" workbookViewId="0">
      <pane ySplit="1" topLeftCell="A2" activePane="bottomLeft" state="frozen"/>
      <selection pane="bottomLeft"/>
    </sheetView>
  </sheetViews>
  <sheetFormatPr defaultRowHeight="14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9"/>
      <c r="C1" s="119"/>
      <c r="D1" s="120" t="s">
        <v>1</v>
      </c>
      <c r="E1" s="119"/>
      <c r="F1" s="121" t="s">
        <v>96</v>
      </c>
      <c r="G1" s="369" t="s">
        <v>97</v>
      </c>
      <c r="H1" s="369"/>
      <c r="I1" s="122"/>
      <c r="J1" s="121" t="s">
        <v>98</v>
      </c>
      <c r="K1" s="120" t="s">
        <v>99</v>
      </c>
      <c r="L1" s="121" t="s">
        <v>100</v>
      </c>
      <c r="M1" s="121"/>
      <c r="N1" s="121"/>
      <c r="O1" s="121"/>
      <c r="P1" s="121"/>
      <c r="Q1" s="121"/>
      <c r="R1" s="121"/>
      <c r="S1" s="121"/>
      <c r="T1" s="121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2" t="s">
        <v>92</v>
      </c>
    </row>
    <row r="3" spans="1:70" ht="6.95" customHeight="1">
      <c r="B3" s="23"/>
      <c r="C3" s="24"/>
      <c r="D3" s="24"/>
      <c r="E3" s="24"/>
      <c r="F3" s="24"/>
      <c r="G3" s="24"/>
      <c r="H3" s="24"/>
      <c r="I3" s="123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101</v>
      </c>
      <c r="E4" s="27"/>
      <c r="F4" s="27"/>
      <c r="G4" s="27"/>
      <c r="H4" s="27"/>
      <c r="I4" s="124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24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24"/>
      <c r="J6" s="27"/>
      <c r="K6" s="29"/>
    </row>
    <row r="7" spans="1:70" ht="16.5" customHeight="1">
      <c r="B7" s="26"/>
      <c r="C7" s="27"/>
      <c r="D7" s="27"/>
      <c r="E7" s="361" t="str">
        <f>'Rekapitulace zakázky'!K6</f>
        <v>Žst. Štětí - Oprava výpravní budovy_ZMĚNA č.1</v>
      </c>
      <c r="F7" s="362"/>
      <c r="G7" s="362"/>
      <c r="H7" s="362"/>
      <c r="I7" s="124"/>
      <c r="J7" s="27"/>
      <c r="K7" s="29"/>
    </row>
    <row r="8" spans="1:70" ht="15">
      <c r="B8" s="26"/>
      <c r="C8" s="27"/>
      <c r="D8" s="35" t="s">
        <v>102</v>
      </c>
      <c r="E8" s="27"/>
      <c r="F8" s="27"/>
      <c r="G8" s="27"/>
      <c r="H8" s="27"/>
      <c r="I8" s="124"/>
      <c r="J8" s="27"/>
      <c r="K8" s="29"/>
    </row>
    <row r="9" spans="1:70" s="1" customFormat="1" ht="16.5" customHeight="1">
      <c r="B9" s="39"/>
      <c r="C9" s="40"/>
      <c r="D9" s="40"/>
      <c r="E9" s="361" t="s">
        <v>839</v>
      </c>
      <c r="F9" s="364"/>
      <c r="G9" s="364"/>
      <c r="H9" s="364"/>
      <c r="I9" s="125"/>
      <c r="J9" s="40"/>
      <c r="K9" s="43"/>
    </row>
    <row r="10" spans="1:70" s="1" customFormat="1" ht="15">
      <c r="B10" s="39"/>
      <c r="C10" s="40"/>
      <c r="D10" s="35" t="s">
        <v>840</v>
      </c>
      <c r="E10" s="40"/>
      <c r="F10" s="40"/>
      <c r="G10" s="40"/>
      <c r="H10" s="40"/>
      <c r="I10" s="125"/>
      <c r="J10" s="40"/>
      <c r="K10" s="43"/>
    </row>
    <row r="11" spans="1:70" s="1" customFormat="1" ht="36.950000000000003" customHeight="1">
      <c r="B11" s="39"/>
      <c r="C11" s="40"/>
      <c r="D11" s="40"/>
      <c r="E11" s="363" t="s">
        <v>1063</v>
      </c>
      <c r="F11" s="364"/>
      <c r="G11" s="364"/>
      <c r="H11" s="364"/>
      <c r="I11" s="125"/>
      <c r="J11" s="40"/>
      <c r="K11" s="43"/>
    </row>
    <row r="12" spans="1:70" s="1" customFormat="1" ht="13.5">
      <c r="B12" s="39"/>
      <c r="C12" s="40"/>
      <c r="D12" s="40"/>
      <c r="E12" s="40"/>
      <c r="F12" s="40"/>
      <c r="G12" s="40"/>
      <c r="H12" s="40"/>
      <c r="I12" s="125"/>
      <c r="J12" s="40"/>
      <c r="K12" s="43"/>
    </row>
    <row r="13" spans="1:70" s="1" customFormat="1" ht="14.45" customHeight="1">
      <c r="B13" s="39"/>
      <c r="C13" s="40"/>
      <c r="D13" s="35" t="s">
        <v>20</v>
      </c>
      <c r="E13" s="40"/>
      <c r="F13" s="33" t="s">
        <v>21</v>
      </c>
      <c r="G13" s="40"/>
      <c r="H13" s="40"/>
      <c r="I13" s="126" t="s">
        <v>22</v>
      </c>
      <c r="J13" s="33" t="s">
        <v>21</v>
      </c>
      <c r="K13" s="43"/>
    </row>
    <row r="14" spans="1:70" s="1" customFormat="1" ht="14.45" customHeight="1">
      <c r="B14" s="39"/>
      <c r="C14" s="40"/>
      <c r="D14" s="35" t="s">
        <v>23</v>
      </c>
      <c r="E14" s="40"/>
      <c r="F14" s="33" t="s">
        <v>24</v>
      </c>
      <c r="G14" s="40"/>
      <c r="H14" s="40"/>
      <c r="I14" s="126" t="s">
        <v>25</v>
      </c>
      <c r="J14" s="127" t="str">
        <f>'Rekapitulace zakázky'!AN8</f>
        <v>12.9.2017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125"/>
      <c r="J15" s="40"/>
      <c r="K15" s="43"/>
    </row>
    <row r="16" spans="1:70" s="1" customFormat="1" ht="14.45" customHeight="1">
      <c r="B16" s="39"/>
      <c r="C16" s="40"/>
      <c r="D16" s="35" t="s">
        <v>27</v>
      </c>
      <c r="E16" s="40"/>
      <c r="F16" s="40"/>
      <c r="G16" s="40"/>
      <c r="H16" s="40"/>
      <c r="I16" s="126" t="s">
        <v>28</v>
      </c>
      <c r="J16" s="33" t="s">
        <v>21</v>
      </c>
      <c r="K16" s="43"/>
    </row>
    <row r="17" spans="2:11" s="1" customFormat="1" ht="18" customHeight="1">
      <c r="B17" s="39"/>
      <c r="C17" s="40"/>
      <c r="D17" s="40"/>
      <c r="E17" s="33" t="s">
        <v>29</v>
      </c>
      <c r="F17" s="40"/>
      <c r="G17" s="40"/>
      <c r="H17" s="40"/>
      <c r="I17" s="126" t="s">
        <v>30</v>
      </c>
      <c r="J17" s="33" t="s">
        <v>21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125"/>
      <c r="J18" s="40"/>
      <c r="K18" s="43"/>
    </row>
    <row r="19" spans="2:11" s="1" customFormat="1" ht="14.45" customHeight="1">
      <c r="B19" s="39"/>
      <c r="C19" s="40"/>
      <c r="D19" s="35" t="s">
        <v>31</v>
      </c>
      <c r="E19" s="40"/>
      <c r="F19" s="40"/>
      <c r="G19" s="40"/>
      <c r="H19" s="40"/>
      <c r="I19" s="126" t="s">
        <v>28</v>
      </c>
      <c r="J19" s="33" t="str">
        <f>IF('Rekapitulace zakázky'!AN13="Vyplň údaj","",IF('Rekapitulace zakázky'!AN13="","",'Rekapitulace zakázky'!AN13))</f>
        <v/>
      </c>
      <c r="K19" s="43"/>
    </row>
    <row r="20" spans="2:11" s="1" customFormat="1" ht="18" customHeight="1">
      <c r="B20" s="39"/>
      <c r="C20" s="40"/>
      <c r="D20" s="40"/>
      <c r="E20" s="33" t="str">
        <f>IF('Rekapitulace zakázky'!E14="Vyplň údaj","",IF('Rekapitulace zakázky'!E14="","",'Rekapitulace zakázky'!E14))</f>
        <v/>
      </c>
      <c r="F20" s="40"/>
      <c r="G20" s="40"/>
      <c r="H20" s="40"/>
      <c r="I20" s="126" t="s">
        <v>30</v>
      </c>
      <c r="J20" s="33" t="str">
        <f>IF('Rekapitulace zakázky'!AN14="Vyplň údaj","",IF('Rekapitulace zakázky'!AN14="","",'Rekapitulace zakázky'!AN14))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125"/>
      <c r="J21" s="40"/>
      <c r="K21" s="43"/>
    </row>
    <row r="22" spans="2:11" s="1" customFormat="1" ht="14.45" customHeight="1">
      <c r="B22" s="39"/>
      <c r="C22" s="40"/>
      <c r="D22" s="35" t="s">
        <v>33</v>
      </c>
      <c r="E22" s="40"/>
      <c r="F22" s="40"/>
      <c r="G22" s="40"/>
      <c r="H22" s="40"/>
      <c r="I22" s="126" t="s">
        <v>28</v>
      </c>
      <c r="J22" s="33" t="s">
        <v>21</v>
      </c>
      <c r="K22" s="43"/>
    </row>
    <row r="23" spans="2:11" s="1" customFormat="1" ht="18" customHeight="1">
      <c r="B23" s="39"/>
      <c r="C23" s="40"/>
      <c r="D23" s="40"/>
      <c r="E23" s="33" t="s">
        <v>34</v>
      </c>
      <c r="F23" s="40"/>
      <c r="G23" s="40"/>
      <c r="H23" s="40"/>
      <c r="I23" s="126" t="s">
        <v>30</v>
      </c>
      <c r="J23" s="33" t="s">
        <v>21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125"/>
      <c r="J24" s="40"/>
      <c r="K24" s="43"/>
    </row>
    <row r="25" spans="2:11" s="1" customFormat="1" ht="14.45" customHeight="1">
      <c r="B25" s="39"/>
      <c r="C25" s="40"/>
      <c r="D25" s="35" t="s">
        <v>36</v>
      </c>
      <c r="E25" s="40"/>
      <c r="F25" s="40"/>
      <c r="G25" s="40"/>
      <c r="H25" s="40"/>
      <c r="I25" s="125"/>
      <c r="J25" s="40"/>
      <c r="K25" s="43"/>
    </row>
    <row r="26" spans="2:11" s="7" customFormat="1" ht="16.5" customHeight="1">
      <c r="B26" s="128"/>
      <c r="C26" s="129"/>
      <c r="D26" s="129"/>
      <c r="E26" s="326" t="s">
        <v>21</v>
      </c>
      <c r="F26" s="326"/>
      <c r="G26" s="326"/>
      <c r="H26" s="326"/>
      <c r="I26" s="130"/>
      <c r="J26" s="129"/>
      <c r="K26" s="13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125"/>
      <c r="J27" s="40"/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32"/>
      <c r="J28" s="83"/>
      <c r="K28" s="133"/>
    </row>
    <row r="29" spans="2:11" s="1" customFormat="1" ht="25.35" customHeight="1">
      <c r="B29" s="39"/>
      <c r="C29" s="40"/>
      <c r="D29" s="134" t="s">
        <v>38</v>
      </c>
      <c r="E29" s="40"/>
      <c r="F29" s="40"/>
      <c r="G29" s="40"/>
      <c r="H29" s="40"/>
      <c r="I29" s="125"/>
      <c r="J29" s="135">
        <f>ROUND(J85,2)</f>
        <v>0</v>
      </c>
      <c r="K29" s="43"/>
    </row>
    <row r="30" spans="2:11" s="1" customFormat="1" ht="6.95" customHeight="1">
      <c r="B30" s="39"/>
      <c r="C30" s="40"/>
      <c r="D30" s="83"/>
      <c r="E30" s="83"/>
      <c r="F30" s="83"/>
      <c r="G30" s="83"/>
      <c r="H30" s="83"/>
      <c r="I30" s="132"/>
      <c r="J30" s="83"/>
      <c r="K30" s="133"/>
    </row>
    <row r="31" spans="2:11" s="1" customFormat="1" ht="14.45" customHeight="1">
      <c r="B31" s="39"/>
      <c r="C31" s="40"/>
      <c r="D31" s="40"/>
      <c r="E31" s="40"/>
      <c r="F31" s="44" t="s">
        <v>40</v>
      </c>
      <c r="G31" s="40"/>
      <c r="H31" s="40"/>
      <c r="I31" s="136" t="s">
        <v>39</v>
      </c>
      <c r="J31" s="44" t="s">
        <v>41</v>
      </c>
      <c r="K31" s="43"/>
    </row>
    <row r="32" spans="2:11" s="1" customFormat="1" ht="14.45" customHeight="1">
      <c r="B32" s="39"/>
      <c r="C32" s="40"/>
      <c r="D32" s="47" t="s">
        <v>42</v>
      </c>
      <c r="E32" s="47" t="s">
        <v>43</v>
      </c>
      <c r="F32" s="137">
        <f>ROUND(SUM(BE85:BE111), 2)</f>
        <v>0</v>
      </c>
      <c r="G32" s="40"/>
      <c r="H32" s="40"/>
      <c r="I32" s="138">
        <v>0.21</v>
      </c>
      <c r="J32" s="137">
        <f>ROUND(ROUND((SUM(BE85:BE111)), 2)*I32, 2)</f>
        <v>0</v>
      </c>
      <c r="K32" s="43"/>
    </row>
    <row r="33" spans="2:11" s="1" customFormat="1" ht="14.45" customHeight="1">
      <c r="B33" s="39"/>
      <c r="C33" s="40"/>
      <c r="D33" s="40"/>
      <c r="E33" s="47" t="s">
        <v>44</v>
      </c>
      <c r="F33" s="137">
        <f>ROUND(SUM(BF85:BF111), 2)</f>
        <v>0</v>
      </c>
      <c r="G33" s="40"/>
      <c r="H33" s="40"/>
      <c r="I33" s="138">
        <v>0.15</v>
      </c>
      <c r="J33" s="137">
        <f>ROUND(ROUND((SUM(BF85:BF111)), 2)*I33, 2)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37">
        <f>ROUND(SUM(BG85:BG111), 2)</f>
        <v>0</v>
      </c>
      <c r="G34" s="40"/>
      <c r="H34" s="40"/>
      <c r="I34" s="138">
        <v>0.21</v>
      </c>
      <c r="J34" s="137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46</v>
      </c>
      <c r="F35" s="137">
        <f>ROUND(SUM(BH85:BH111), 2)</f>
        <v>0</v>
      </c>
      <c r="G35" s="40"/>
      <c r="H35" s="40"/>
      <c r="I35" s="138">
        <v>0.15</v>
      </c>
      <c r="J35" s="137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47</v>
      </c>
      <c r="F36" s="137">
        <f>ROUND(SUM(BI85:BI111), 2)</f>
        <v>0</v>
      </c>
      <c r="G36" s="40"/>
      <c r="H36" s="40"/>
      <c r="I36" s="138">
        <v>0</v>
      </c>
      <c r="J36" s="137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125"/>
      <c r="J37" s="40"/>
      <c r="K37" s="43"/>
    </row>
    <row r="38" spans="2:11" s="1" customFormat="1" ht="25.35" customHeight="1">
      <c r="B38" s="39"/>
      <c r="C38" s="139"/>
      <c r="D38" s="140" t="s">
        <v>48</v>
      </c>
      <c r="E38" s="77"/>
      <c r="F38" s="77"/>
      <c r="G38" s="141" t="s">
        <v>49</v>
      </c>
      <c r="H38" s="142" t="s">
        <v>50</v>
      </c>
      <c r="I38" s="143"/>
      <c r="J38" s="144">
        <f>SUM(J29:J36)</f>
        <v>0</v>
      </c>
      <c r="K38" s="145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146"/>
      <c r="J39" s="55"/>
      <c r="K39" s="56"/>
    </row>
    <row r="43" spans="2:11" s="1" customFormat="1" ht="6.95" customHeight="1">
      <c r="B43" s="147"/>
      <c r="C43" s="148"/>
      <c r="D43" s="148"/>
      <c r="E43" s="148"/>
      <c r="F43" s="148"/>
      <c r="G43" s="148"/>
      <c r="H43" s="148"/>
      <c r="I43" s="149"/>
      <c r="J43" s="148"/>
      <c r="K43" s="150"/>
    </row>
    <row r="44" spans="2:11" s="1" customFormat="1" ht="36.950000000000003" customHeight="1">
      <c r="B44" s="39"/>
      <c r="C44" s="28" t="s">
        <v>104</v>
      </c>
      <c r="D44" s="40"/>
      <c r="E44" s="40"/>
      <c r="F44" s="40"/>
      <c r="G44" s="40"/>
      <c r="H44" s="40"/>
      <c r="I44" s="125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125"/>
      <c r="J45" s="40"/>
      <c r="K45" s="43"/>
    </row>
    <row r="46" spans="2:11" s="1" customFormat="1" ht="14.45" customHeight="1">
      <c r="B46" s="39"/>
      <c r="C46" s="35" t="s">
        <v>18</v>
      </c>
      <c r="D46" s="40"/>
      <c r="E46" s="40"/>
      <c r="F46" s="40"/>
      <c r="G46" s="40"/>
      <c r="H46" s="40"/>
      <c r="I46" s="125"/>
      <c r="J46" s="40"/>
      <c r="K46" s="43"/>
    </row>
    <row r="47" spans="2:11" s="1" customFormat="1" ht="16.5" customHeight="1">
      <c r="B47" s="39"/>
      <c r="C47" s="40"/>
      <c r="D47" s="40"/>
      <c r="E47" s="361" t="str">
        <f>E7</f>
        <v>Žst. Štětí - Oprava výpravní budovy_ZMĚNA č.1</v>
      </c>
      <c r="F47" s="362"/>
      <c r="G47" s="362"/>
      <c r="H47" s="362"/>
      <c r="I47" s="125"/>
      <c r="J47" s="40"/>
      <c r="K47" s="43"/>
    </row>
    <row r="48" spans="2:11" ht="15">
      <c r="B48" s="26"/>
      <c r="C48" s="35" t="s">
        <v>102</v>
      </c>
      <c r="D48" s="27"/>
      <c r="E48" s="27"/>
      <c r="F48" s="27"/>
      <c r="G48" s="27"/>
      <c r="H48" s="27"/>
      <c r="I48" s="124"/>
      <c r="J48" s="27"/>
      <c r="K48" s="29"/>
    </row>
    <row r="49" spans="2:47" s="1" customFormat="1" ht="16.5" customHeight="1">
      <c r="B49" s="39"/>
      <c r="C49" s="40"/>
      <c r="D49" s="40"/>
      <c r="E49" s="361" t="s">
        <v>839</v>
      </c>
      <c r="F49" s="364"/>
      <c r="G49" s="364"/>
      <c r="H49" s="364"/>
      <c r="I49" s="125"/>
      <c r="J49" s="40"/>
      <c r="K49" s="43"/>
    </row>
    <row r="50" spans="2:47" s="1" customFormat="1" ht="14.45" customHeight="1">
      <c r="B50" s="39"/>
      <c r="C50" s="35" t="s">
        <v>840</v>
      </c>
      <c r="D50" s="40"/>
      <c r="E50" s="40"/>
      <c r="F50" s="40"/>
      <c r="G50" s="40"/>
      <c r="H50" s="40"/>
      <c r="I50" s="125"/>
      <c r="J50" s="40"/>
      <c r="K50" s="43"/>
    </row>
    <row r="51" spans="2:47" s="1" customFormat="1" ht="17.25" customHeight="1">
      <c r="B51" s="39"/>
      <c r="C51" s="40"/>
      <c r="D51" s="40"/>
      <c r="E51" s="363" t="str">
        <f>E11</f>
        <v>D.1.4.e-2 - Uzemnění a bleskosvod</v>
      </c>
      <c r="F51" s="364"/>
      <c r="G51" s="364"/>
      <c r="H51" s="364"/>
      <c r="I51" s="125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125"/>
      <c r="J52" s="40"/>
      <c r="K52" s="43"/>
    </row>
    <row r="53" spans="2:47" s="1" customFormat="1" ht="18" customHeight="1">
      <c r="B53" s="39"/>
      <c r="C53" s="35" t="s">
        <v>23</v>
      </c>
      <c r="D53" s="40"/>
      <c r="E53" s="40"/>
      <c r="F53" s="33" t="str">
        <f>F14</f>
        <v>Štětí</v>
      </c>
      <c r="G53" s="40"/>
      <c r="H53" s="40"/>
      <c r="I53" s="126" t="s">
        <v>25</v>
      </c>
      <c r="J53" s="127" t="str">
        <f>IF(J14="","",J14)</f>
        <v>12.9.2017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125"/>
      <c r="J54" s="40"/>
      <c r="K54" s="43"/>
    </row>
    <row r="55" spans="2:47" s="1" customFormat="1" ht="15">
      <c r="B55" s="39"/>
      <c r="C55" s="35" t="s">
        <v>27</v>
      </c>
      <c r="D55" s="40"/>
      <c r="E55" s="40"/>
      <c r="F55" s="33" t="str">
        <f>E17</f>
        <v>SŽDC, s.o., Oblastní ředitelství Ústí n/L</v>
      </c>
      <c r="G55" s="40"/>
      <c r="H55" s="40"/>
      <c r="I55" s="126" t="s">
        <v>33</v>
      </c>
      <c r="J55" s="326" t="str">
        <f>E23</f>
        <v>INTECON spol. s r.o., Ústí nad Labem</v>
      </c>
      <c r="K55" s="43"/>
    </row>
    <row r="56" spans="2:47" s="1" customFormat="1" ht="14.45" customHeight="1">
      <c r="B56" s="39"/>
      <c r="C56" s="35" t="s">
        <v>31</v>
      </c>
      <c r="D56" s="40"/>
      <c r="E56" s="40"/>
      <c r="F56" s="33" t="str">
        <f>IF(E20="","",E20)</f>
        <v/>
      </c>
      <c r="G56" s="40"/>
      <c r="H56" s="40"/>
      <c r="I56" s="125"/>
      <c r="J56" s="365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125"/>
      <c r="J57" s="40"/>
      <c r="K57" s="43"/>
    </row>
    <row r="58" spans="2:47" s="1" customFormat="1" ht="29.25" customHeight="1">
      <c r="B58" s="39"/>
      <c r="C58" s="151" t="s">
        <v>105</v>
      </c>
      <c r="D58" s="139"/>
      <c r="E58" s="139"/>
      <c r="F58" s="139"/>
      <c r="G58" s="139"/>
      <c r="H58" s="139"/>
      <c r="I58" s="152"/>
      <c r="J58" s="153" t="s">
        <v>106</v>
      </c>
      <c r="K58" s="154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125"/>
      <c r="J59" s="40"/>
      <c r="K59" s="43"/>
    </row>
    <row r="60" spans="2:47" s="1" customFormat="1" ht="29.25" customHeight="1">
      <c r="B60" s="39"/>
      <c r="C60" s="155" t="s">
        <v>107</v>
      </c>
      <c r="D60" s="40"/>
      <c r="E60" s="40"/>
      <c r="F60" s="40"/>
      <c r="G60" s="40"/>
      <c r="H60" s="40"/>
      <c r="I60" s="125"/>
      <c r="J60" s="135">
        <f>J85</f>
        <v>0</v>
      </c>
      <c r="K60" s="43"/>
      <c r="AU60" s="22" t="s">
        <v>108</v>
      </c>
    </row>
    <row r="61" spans="2:47" s="8" customFormat="1" ht="24.95" customHeight="1">
      <c r="B61" s="156"/>
      <c r="C61" s="157"/>
      <c r="D61" s="158" t="s">
        <v>1064</v>
      </c>
      <c r="E61" s="159"/>
      <c r="F61" s="159"/>
      <c r="G61" s="159"/>
      <c r="H61" s="159"/>
      <c r="I61" s="160"/>
      <c r="J61" s="161">
        <f>J86</f>
        <v>0</v>
      </c>
      <c r="K61" s="162"/>
    </row>
    <row r="62" spans="2:47" s="9" customFormat="1" ht="19.899999999999999" customHeight="1">
      <c r="B62" s="163"/>
      <c r="C62" s="164"/>
      <c r="D62" s="165" t="s">
        <v>843</v>
      </c>
      <c r="E62" s="166"/>
      <c r="F62" s="166"/>
      <c r="G62" s="166"/>
      <c r="H62" s="166"/>
      <c r="I62" s="167"/>
      <c r="J62" s="168">
        <f>J87</f>
        <v>0</v>
      </c>
      <c r="K62" s="169"/>
    </row>
    <row r="63" spans="2:47" s="9" customFormat="1" ht="19.899999999999999" customHeight="1">
      <c r="B63" s="163"/>
      <c r="C63" s="164"/>
      <c r="D63" s="165" t="s">
        <v>844</v>
      </c>
      <c r="E63" s="166"/>
      <c r="F63" s="166"/>
      <c r="G63" s="166"/>
      <c r="H63" s="166"/>
      <c r="I63" s="167"/>
      <c r="J63" s="168">
        <f>J107</f>
        <v>0</v>
      </c>
      <c r="K63" s="169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25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46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9"/>
      <c r="J69" s="58"/>
      <c r="K69" s="58"/>
      <c r="L69" s="59"/>
    </row>
    <row r="70" spans="2:12" s="1" customFormat="1" ht="36.950000000000003" customHeight="1">
      <c r="B70" s="39"/>
      <c r="C70" s="60" t="s">
        <v>127</v>
      </c>
      <c r="D70" s="61"/>
      <c r="E70" s="61"/>
      <c r="F70" s="61"/>
      <c r="G70" s="61"/>
      <c r="H70" s="61"/>
      <c r="I70" s="170"/>
      <c r="J70" s="61"/>
      <c r="K70" s="61"/>
      <c r="L70" s="59"/>
    </row>
    <row r="71" spans="2:12" s="1" customFormat="1" ht="6.95" customHeight="1">
      <c r="B71" s="39"/>
      <c r="C71" s="61"/>
      <c r="D71" s="61"/>
      <c r="E71" s="61"/>
      <c r="F71" s="61"/>
      <c r="G71" s="61"/>
      <c r="H71" s="61"/>
      <c r="I71" s="170"/>
      <c r="J71" s="61"/>
      <c r="K71" s="61"/>
      <c r="L71" s="59"/>
    </row>
    <row r="72" spans="2:12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70"/>
      <c r="J72" s="61"/>
      <c r="K72" s="61"/>
      <c r="L72" s="59"/>
    </row>
    <row r="73" spans="2:12" s="1" customFormat="1" ht="16.5" customHeight="1">
      <c r="B73" s="39"/>
      <c r="C73" s="61"/>
      <c r="D73" s="61"/>
      <c r="E73" s="366" t="str">
        <f>E7</f>
        <v>Žst. Štětí - Oprava výpravní budovy_ZMĚNA č.1</v>
      </c>
      <c r="F73" s="367"/>
      <c r="G73" s="367"/>
      <c r="H73" s="367"/>
      <c r="I73" s="170"/>
      <c r="J73" s="61"/>
      <c r="K73" s="61"/>
      <c r="L73" s="59"/>
    </row>
    <row r="74" spans="2:12" ht="15">
      <c r="B74" s="26"/>
      <c r="C74" s="63" t="s">
        <v>102</v>
      </c>
      <c r="D74" s="239"/>
      <c r="E74" s="239"/>
      <c r="F74" s="239"/>
      <c r="G74" s="239"/>
      <c r="H74" s="239"/>
      <c r="J74" s="239"/>
      <c r="K74" s="239"/>
      <c r="L74" s="240"/>
    </row>
    <row r="75" spans="2:12" s="1" customFormat="1" ht="16.5" customHeight="1">
      <c r="B75" s="39"/>
      <c r="C75" s="61"/>
      <c r="D75" s="61"/>
      <c r="E75" s="366" t="s">
        <v>839</v>
      </c>
      <c r="F75" s="368"/>
      <c r="G75" s="368"/>
      <c r="H75" s="368"/>
      <c r="I75" s="170"/>
      <c r="J75" s="61"/>
      <c r="K75" s="61"/>
      <c r="L75" s="59"/>
    </row>
    <row r="76" spans="2:12" s="1" customFormat="1" ht="14.45" customHeight="1">
      <c r="B76" s="39"/>
      <c r="C76" s="63" t="s">
        <v>840</v>
      </c>
      <c r="D76" s="61"/>
      <c r="E76" s="61"/>
      <c r="F76" s="61"/>
      <c r="G76" s="61"/>
      <c r="H76" s="61"/>
      <c r="I76" s="170"/>
      <c r="J76" s="61"/>
      <c r="K76" s="61"/>
      <c r="L76" s="59"/>
    </row>
    <row r="77" spans="2:12" s="1" customFormat="1" ht="17.25" customHeight="1">
      <c r="B77" s="39"/>
      <c r="C77" s="61"/>
      <c r="D77" s="61"/>
      <c r="E77" s="337" t="str">
        <f>E11</f>
        <v>D.1.4.e-2 - Uzemnění a bleskosvod</v>
      </c>
      <c r="F77" s="368"/>
      <c r="G77" s="368"/>
      <c r="H77" s="368"/>
      <c r="I77" s="170"/>
      <c r="J77" s="61"/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70"/>
      <c r="J78" s="61"/>
      <c r="K78" s="61"/>
      <c r="L78" s="59"/>
    </row>
    <row r="79" spans="2:12" s="1" customFormat="1" ht="18" customHeight="1">
      <c r="B79" s="39"/>
      <c r="C79" s="63" t="s">
        <v>23</v>
      </c>
      <c r="D79" s="61"/>
      <c r="E79" s="61"/>
      <c r="F79" s="171" t="str">
        <f>F14</f>
        <v>Štětí</v>
      </c>
      <c r="G79" s="61"/>
      <c r="H79" s="61"/>
      <c r="I79" s="172" t="s">
        <v>25</v>
      </c>
      <c r="J79" s="71" t="str">
        <f>IF(J14="","",J14)</f>
        <v>12.9.2017</v>
      </c>
      <c r="K79" s="61"/>
      <c r="L79" s="59"/>
    </row>
    <row r="80" spans="2:12" s="1" customFormat="1" ht="6.95" customHeight="1">
      <c r="B80" s="39"/>
      <c r="C80" s="61"/>
      <c r="D80" s="61"/>
      <c r="E80" s="61"/>
      <c r="F80" s="61"/>
      <c r="G80" s="61"/>
      <c r="H80" s="61"/>
      <c r="I80" s="170"/>
      <c r="J80" s="61"/>
      <c r="K80" s="61"/>
      <c r="L80" s="59"/>
    </row>
    <row r="81" spans="2:65" s="1" customFormat="1" ht="15">
      <c r="B81" s="39"/>
      <c r="C81" s="63" t="s">
        <v>27</v>
      </c>
      <c r="D81" s="61"/>
      <c r="E81" s="61"/>
      <c r="F81" s="171" t="str">
        <f>E17</f>
        <v>SŽDC, s.o., Oblastní ředitelství Ústí n/L</v>
      </c>
      <c r="G81" s="61"/>
      <c r="H81" s="61"/>
      <c r="I81" s="172" t="s">
        <v>33</v>
      </c>
      <c r="J81" s="171" t="str">
        <f>E23</f>
        <v>INTECON spol. s r.o., Ústí nad Labem</v>
      </c>
      <c r="K81" s="61"/>
      <c r="L81" s="59"/>
    </row>
    <row r="82" spans="2:65" s="1" customFormat="1" ht="14.45" customHeight="1">
      <c r="B82" s="39"/>
      <c r="C82" s="63" t="s">
        <v>31</v>
      </c>
      <c r="D82" s="61"/>
      <c r="E82" s="61"/>
      <c r="F82" s="171" t="str">
        <f>IF(E20="","",E20)</f>
        <v/>
      </c>
      <c r="G82" s="61"/>
      <c r="H82" s="61"/>
      <c r="I82" s="170"/>
      <c r="J82" s="61"/>
      <c r="K82" s="61"/>
      <c r="L82" s="59"/>
    </row>
    <row r="83" spans="2:65" s="1" customFormat="1" ht="10.35" customHeight="1">
      <c r="B83" s="39"/>
      <c r="C83" s="61"/>
      <c r="D83" s="61"/>
      <c r="E83" s="61"/>
      <c r="F83" s="61"/>
      <c r="G83" s="61"/>
      <c r="H83" s="61"/>
      <c r="I83" s="170"/>
      <c r="J83" s="61"/>
      <c r="K83" s="61"/>
      <c r="L83" s="59"/>
    </row>
    <row r="84" spans="2:65" s="10" customFormat="1" ht="29.25" customHeight="1">
      <c r="B84" s="173"/>
      <c r="C84" s="174" t="s">
        <v>128</v>
      </c>
      <c r="D84" s="175" t="s">
        <v>57</v>
      </c>
      <c r="E84" s="175" t="s">
        <v>53</v>
      </c>
      <c r="F84" s="175" t="s">
        <v>129</v>
      </c>
      <c r="G84" s="175" t="s">
        <v>130</v>
      </c>
      <c r="H84" s="175" t="s">
        <v>131</v>
      </c>
      <c r="I84" s="176" t="s">
        <v>132</v>
      </c>
      <c r="J84" s="175" t="s">
        <v>106</v>
      </c>
      <c r="K84" s="177" t="s">
        <v>133</v>
      </c>
      <c r="L84" s="178"/>
      <c r="M84" s="79" t="s">
        <v>134</v>
      </c>
      <c r="N84" s="80" t="s">
        <v>42</v>
      </c>
      <c r="O84" s="80" t="s">
        <v>135</v>
      </c>
      <c r="P84" s="80" t="s">
        <v>136</v>
      </c>
      <c r="Q84" s="80" t="s">
        <v>137</v>
      </c>
      <c r="R84" s="80" t="s">
        <v>138</v>
      </c>
      <c r="S84" s="80" t="s">
        <v>139</v>
      </c>
      <c r="T84" s="81" t="s">
        <v>140</v>
      </c>
    </row>
    <row r="85" spans="2:65" s="1" customFormat="1" ht="29.25" customHeight="1">
      <c r="B85" s="39"/>
      <c r="C85" s="85" t="s">
        <v>107</v>
      </c>
      <c r="D85" s="61"/>
      <c r="E85" s="61"/>
      <c r="F85" s="61"/>
      <c r="G85" s="61"/>
      <c r="H85" s="61"/>
      <c r="I85" s="170"/>
      <c r="J85" s="179">
        <f>BK85</f>
        <v>0</v>
      </c>
      <c r="K85" s="61"/>
      <c r="L85" s="59"/>
      <c r="M85" s="82"/>
      <c r="N85" s="83"/>
      <c r="O85" s="83"/>
      <c r="P85" s="180">
        <f>P86</f>
        <v>0</v>
      </c>
      <c r="Q85" s="83"/>
      <c r="R85" s="180">
        <f>R86</f>
        <v>4.1800000000000004E-2</v>
      </c>
      <c r="S85" s="83"/>
      <c r="T85" s="181">
        <f>T86</f>
        <v>0</v>
      </c>
      <c r="AT85" s="22" t="s">
        <v>71</v>
      </c>
      <c r="AU85" s="22" t="s">
        <v>108</v>
      </c>
      <c r="BK85" s="182">
        <f>BK86</f>
        <v>0</v>
      </c>
    </row>
    <row r="86" spans="2:65" s="11" customFormat="1" ht="37.35" customHeight="1">
      <c r="B86" s="183"/>
      <c r="C86" s="184"/>
      <c r="D86" s="185" t="s">
        <v>71</v>
      </c>
      <c r="E86" s="186" t="s">
        <v>163</v>
      </c>
      <c r="F86" s="186" t="s">
        <v>1065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P87+P107</f>
        <v>0</v>
      </c>
      <c r="Q86" s="191"/>
      <c r="R86" s="192">
        <f>R87+R107</f>
        <v>4.1800000000000004E-2</v>
      </c>
      <c r="S86" s="191"/>
      <c r="T86" s="193">
        <f>T87+T107</f>
        <v>0</v>
      </c>
      <c r="AR86" s="194" t="s">
        <v>144</v>
      </c>
      <c r="AT86" s="195" t="s">
        <v>71</v>
      </c>
      <c r="AU86" s="195" t="s">
        <v>72</v>
      </c>
      <c r="AY86" s="194" t="s">
        <v>143</v>
      </c>
      <c r="BK86" s="196">
        <f>BK87+BK107</f>
        <v>0</v>
      </c>
    </row>
    <row r="87" spans="2:65" s="11" customFormat="1" ht="19.899999999999999" customHeight="1">
      <c r="B87" s="183"/>
      <c r="C87" s="184"/>
      <c r="D87" s="185" t="s">
        <v>71</v>
      </c>
      <c r="E87" s="197" t="s">
        <v>828</v>
      </c>
      <c r="F87" s="197" t="s">
        <v>846</v>
      </c>
      <c r="G87" s="184"/>
      <c r="H87" s="184"/>
      <c r="I87" s="187"/>
      <c r="J87" s="198">
        <f>BK87</f>
        <v>0</v>
      </c>
      <c r="K87" s="184"/>
      <c r="L87" s="189"/>
      <c r="M87" s="190"/>
      <c r="N87" s="191"/>
      <c r="O87" s="191"/>
      <c r="P87" s="192">
        <f>SUM(P88:P106)</f>
        <v>0</v>
      </c>
      <c r="Q87" s="191"/>
      <c r="R87" s="192">
        <f>SUM(R88:R106)</f>
        <v>4.1800000000000004E-2</v>
      </c>
      <c r="S87" s="191"/>
      <c r="T87" s="193">
        <f>SUM(T88:T106)</f>
        <v>0</v>
      </c>
      <c r="AR87" s="194" t="s">
        <v>144</v>
      </c>
      <c r="AT87" s="195" t="s">
        <v>71</v>
      </c>
      <c r="AU87" s="195" t="s">
        <v>80</v>
      </c>
      <c r="AY87" s="194" t="s">
        <v>143</v>
      </c>
      <c r="BK87" s="196">
        <f>SUM(BK88:BK106)</f>
        <v>0</v>
      </c>
    </row>
    <row r="88" spans="2:65" s="1" customFormat="1" ht="25.5" customHeight="1">
      <c r="B88" s="39"/>
      <c r="C88" s="199" t="s">
        <v>80</v>
      </c>
      <c r="D88" s="199" t="s">
        <v>147</v>
      </c>
      <c r="E88" s="200" t="s">
        <v>1066</v>
      </c>
      <c r="F88" s="201" t="s">
        <v>1067</v>
      </c>
      <c r="G88" s="202" t="s">
        <v>184</v>
      </c>
      <c r="H88" s="203">
        <v>35</v>
      </c>
      <c r="I88" s="204"/>
      <c r="J88" s="205">
        <f t="shared" ref="J88:J106" si="0">ROUND(I88*H88,2)</f>
        <v>0</v>
      </c>
      <c r="K88" s="201" t="s">
        <v>21</v>
      </c>
      <c r="L88" s="59"/>
      <c r="M88" s="206" t="s">
        <v>21</v>
      </c>
      <c r="N88" s="207" t="s">
        <v>43</v>
      </c>
      <c r="O88" s="40"/>
      <c r="P88" s="208">
        <f t="shared" ref="P88:P106" si="1">O88*H88</f>
        <v>0</v>
      </c>
      <c r="Q88" s="208">
        <v>0</v>
      </c>
      <c r="R88" s="208">
        <f t="shared" ref="R88:R106" si="2">Q88*H88</f>
        <v>0</v>
      </c>
      <c r="S88" s="208">
        <v>0</v>
      </c>
      <c r="T88" s="209">
        <f t="shared" ref="T88:T106" si="3">S88*H88</f>
        <v>0</v>
      </c>
      <c r="AR88" s="22" t="s">
        <v>833</v>
      </c>
      <c r="AT88" s="22" t="s">
        <v>147</v>
      </c>
      <c r="AU88" s="22" t="s">
        <v>82</v>
      </c>
      <c r="AY88" s="22" t="s">
        <v>143</v>
      </c>
      <c r="BE88" s="210">
        <f t="shared" ref="BE88:BE106" si="4">IF(N88="základní",J88,0)</f>
        <v>0</v>
      </c>
      <c r="BF88" s="210">
        <f t="shared" ref="BF88:BF106" si="5">IF(N88="snížená",J88,0)</f>
        <v>0</v>
      </c>
      <c r="BG88" s="210">
        <f t="shared" ref="BG88:BG106" si="6">IF(N88="zákl. přenesená",J88,0)</f>
        <v>0</v>
      </c>
      <c r="BH88" s="210">
        <f t="shared" ref="BH88:BH106" si="7">IF(N88="sníž. přenesená",J88,0)</f>
        <v>0</v>
      </c>
      <c r="BI88" s="210">
        <f t="shared" ref="BI88:BI106" si="8">IF(N88="nulová",J88,0)</f>
        <v>0</v>
      </c>
      <c r="BJ88" s="22" t="s">
        <v>80</v>
      </c>
      <c r="BK88" s="210">
        <f t="shared" ref="BK88:BK106" si="9">ROUND(I88*H88,2)</f>
        <v>0</v>
      </c>
      <c r="BL88" s="22" t="s">
        <v>833</v>
      </c>
      <c r="BM88" s="22" t="s">
        <v>1068</v>
      </c>
    </row>
    <row r="89" spans="2:65" s="1" customFormat="1" ht="16.5" customHeight="1">
      <c r="B89" s="39"/>
      <c r="C89" s="199" t="s">
        <v>364</v>
      </c>
      <c r="D89" s="199" t="s">
        <v>147</v>
      </c>
      <c r="E89" s="200" t="s">
        <v>1069</v>
      </c>
      <c r="F89" s="201" t="s">
        <v>1070</v>
      </c>
      <c r="G89" s="202" t="s">
        <v>184</v>
      </c>
      <c r="H89" s="203">
        <v>35</v>
      </c>
      <c r="I89" s="204"/>
      <c r="J89" s="205">
        <f t="shared" si="0"/>
        <v>0</v>
      </c>
      <c r="K89" s="201" t="s">
        <v>21</v>
      </c>
      <c r="L89" s="59"/>
      <c r="M89" s="206" t="s">
        <v>21</v>
      </c>
      <c r="N89" s="207" t="s">
        <v>43</v>
      </c>
      <c r="O89" s="40"/>
      <c r="P89" s="208">
        <f t="shared" si="1"/>
        <v>0</v>
      </c>
      <c r="Q89" s="208">
        <v>0</v>
      </c>
      <c r="R89" s="208">
        <f t="shared" si="2"/>
        <v>0</v>
      </c>
      <c r="S89" s="208">
        <v>0</v>
      </c>
      <c r="T89" s="209">
        <f t="shared" si="3"/>
        <v>0</v>
      </c>
      <c r="AR89" s="22" t="s">
        <v>833</v>
      </c>
      <c r="AT89" s="22" t="s">
        <v>147</v>
      </c>
      <c r="AU89" s="22" t="s">
        <v>82</v>
      </c>
      <c r="AY89" s="22" t="s">
        <v>143</v>
      </c>
      <c r="BE89" s="210">
        <f t="shared" si="4"/>
        <v>0</v>
      </c>
      <c r="BF89" s="210">
        <f t="shared" si="5"/>
        <v>0</v>
      </c>
      <c r="BG89" s="210">
        <f t="shared" si="6"/>
        <v>0</v>
      </c>
      <c r="BH89" s="210">
        <f t="shared" si="7"/>
        <v>0</v>
      </c>
      <c r="BI89" s="210">
        <f t="shared" si="8"/>
        <v>0</v>
      </c>
      <c r="BJ89" s="22" t="s">
        <v>80</v>
      </c>
      <c r="BK89" s="210">
        <f t="shared" si="9"/>
        <v>0</v>
      </c>
      <c r="BL89" s="22" t="s">
        <v>833</v>
      </c>
      <c r="BM89" s="22" t="s">
        <v>1071</v>
      </c>
    </row>
    <row r="90" spans="2:65" s="1" customFormat="1" ht="16.5" customHeight="1">
      <c r="B90" s="39"/>
      <c r="C90" s="199" t="s">
        <v>175</v>
      </c>
      <c r="D90" s="199" t="s">
        <v>147</v>
      </c>
      <c r="E90" s="200" t="s">
        <v>1072</v>
      </c>
      <c r="F90" s="201" t="s">
        <v>1073</v>
      </c>
      <c r="G90" s="202" t="s">
        <v>243</v>
      </c>
      <c r="H90" s="203">
        <v>2</v>
      </c>
      <c r="I90" s="204"/>
      <c r="J90" s="205">
        <f t="shared" si="0"/>
        <v>0</v>
      </c>
      <c r="K90" s="201" t="s">
        <v>21</v>
      </c>
      <c r="L90" s="59"/>
      <c r="M90" s="206" t="s">
        <v>21</v>
      </c>
      <c r="N90" s="207" t="s">
        <v>43</v>
      </c>
      <c r="O90" s="40"/>
      <c r="P90" s="208">
        <f t="shared" si="1"/>
        <v>0</v>
      </c>
      <c r="Q90" s="208">
        <v>0</v>
      </c>
      <c r="R90" s="208">
        <f t="shared" si="2"/>
        <v>0</v>
      </c>
      <c r="S90" s="208">
        <v>0</v>
      </c>
      <c r="T90" s="209">
        <f t="shared" si="3"/>
        <v>0</v>
      </c>
      <c r="AR90" s="22" t="s">
        <v>833</v>
      </c>
      <c r="AT90" s="22" t="s">
        <v>147</v>
      </c>
      <c r="AU90" s="22" t="s">
        <v>82</v>
      </c>
      <c r="AY90" s="22" t="s">
        <v>143</v>
      </c>
      <c r="BE90" s="210">
        <f t="shared" si="4"/>
        <v>0</v>
      </c>
      <c r="BF90" s="210">
        <f t="shared" si="5"/>
        <v>0</v>
      </c>
      <c r="BG90" s="210">
        <f t="shared" si="6"/>
        <v>0</v>
      </c>
      <c r="BH90" s="210">
        <f t="shared" si="7"/>
        <v>0</v>
      </c>
      <c r="BI90" s="210">
        <f t="shared" si="8"/>
        <v>0</v>
      </c>
      <c r="BJ90" s="22" t="s">
        <v>80</v>
      </c>
      <c r="BK90" s="210">
        <f t="shared" si="9"/>
        <v>0</v>
      </c>
      <c r="BL90" s="22" t="s">
        <v>833</v>
      </c>
      <c r="BM90" s="22" t="s">
        <v>1074</v>
      </c>
    </row>
    <row r="91" spans="2:65" s="1" customFormat="1" ht="16.5" customHeight="1">
      <c r="B91" s="39"/>
      <c r="C91" s="199" t="s">
        <v>10</v>
      </c>
      <c r="D91" s="199" t="s">
        <v>147</v>
      </c>
      <c r="E91" s="200" t="s">
        <v>1075</v>
      </c>
      <c r="F91" s="201" t="s">
        <v>1076</v>
      </c>
      <c r="G91" s="202" t="s">
        <v>243</v>
      </c>
      <c r="H91" s="203">
        <v>2</v>
      </c>
      <c r="I91" s="204"/>
      <c r="J91" s="205">
        <f t="shared" si="0"/>
        <v>0</v>
      </c>
      <c r="K91" s="201" t="s">
        <v>21</v>
      </c>
      <c r="L91" s="59"/>
      <c r="M91" s="206" t="s">
        <v>21</v>
      </c>
      <c r="N91" s="207" t="s">
        <v>43</v>
      </c>
      <c r="O91" s="40"/>
      <c r="P91" s="208">
        <f t="shared" si="1"/>
        <v>0</v>
      </c>
      <c r="Q91" s="208">
        <v>0</v>
      </c>
      <c r="R91" s="208">
        <f t="shared" si="2"/>
        <v>0</v>
      </c>
      <c r="S91" s="208">
        <v>0</v>
      </c>
      <c r="T91" s="209">
        <f t="shared" si="3"/>
        <v>0</v>
      </c>
      <c r="AR91" s="22" t="s">
        <v>833</v>
      </c>
      <c r="AT91" s="22" t="s">
        <v>147</v>
      </c>
      <c r="AU91" s="22" t="s">
        <v>82</v>
      </c>
      <c r="AY91" s="22" t="s">
        <v>143</v>
      </c>
      <c r="BE91" s="210">
        <f t="shared" si="4"/>
        <v>0</v>
      </c>
      <c r="BF91" s="210">
        <f t="shared" si="5"/>
        <v>0</v>
      </c>
      <c r="BG91" s="210">
        <f t="shared" si="6"/>
        <v>0</v>
      </c>
      <c r="BH91" s="210">
        <f t="shared" si="7"/>
        <v>0</v>
      </c>
      <c r="BI91" s="210">
        <f t="shared" si="8"/>
        <v>0</v>
      </c>
      <c r="BJ91" s="22" t="s">
        <v>80</v>
      </c>
      <c r="BK91" s="210">
        <f t="shared" si="9"/>
        <v>0</v>
      </c>
      <c r="BL91" s="22" t="s">
        <v>833</v>
      </c>
      <c r="BM91" s="22" t="s">
        <v>1077</v>
      </c>
    </row>
    <row r="92" spans="2:65" s="1" customFormat="1" ht="16.5" customHeight="1">
      <c r="B92" s="39"/>
      <c r="C92" s="214" t="s">
        <v>982</v>
      </c>
      <c r="D92" s="214" t="s">
        <v>163</v>
      </c>
      <c r="E92" s="215" t="s">
        <v>1078</v>
      </c>
      <c r="F92" s="216" t="s">
        <v>1079</v>
      </c>
      <c r="G92" s="217" t="s">
        <v>243</v>
      </c>
      <c r="H92" s="218">
        <v>2</v>
      </c>
      <c r="I92" s="219"/>
      <c r="J92" s="220">
        <f t="shared" si="0"/>
        <v>0</v>
      </c>
      <c r="K92" s="216" t="s">
        <v>21</v>
      </c>
      <c r="L92" s="221"/>
      <c r="M92" s="222" t="s">
        <v>21</v>
      </c>
      <c r="N92" s="223" t="s">
        <v>43</v>
      </c>
      <c r="O92" s="40"/>
      <c r="P92" s="208">
        <f t="shared" si="1"/>
        <v>0</v>
      </c>
      <c r="Q92" s="208">
        <v>3.0000000000000001E-3</v>
      </c>
      <c r="R92" s="208">
        <f t="shared" si="2"/>
        <v>6.0000000000000001E-3</v>
      </c>
      <c r="S92" s="208">
        <v>0</v>
      </c>
      <c r="T92" s="209">
        <f t="shared" si="3"/>
        <v>0</v>
      </c>
      <c r="AR92" s="22" t="s">
        <v>575</v>
      </c>
      <c r="AT92" s="22" t="s">
        <v>163</v>
      </c>
      <c r="AU92" s="22" t="s">
        <v>82</v>
      </c>
      <c r="AY92" s="22" t="s">
        <v>143</v>
      </c>
      <c r="BE92" s="210">
        <f t="shared" si="4"/>
        <v>0</v>
      </c>
      <c r="BF92" s="210">
        <f t="shared" si="5"/>
        <v>0</v>
      </c>
      <c r="BG92" s="210">
        <f t="shared" si="6"/>
        <v>0</v>
      </c>
      <c r="BH92" s="210">
        <f t="shared" si="7"/>
        <v>0</v>
      </c>
      <c r="BI92" s="210">
        <f t="shared" si="8"/>
        <v>0</v>
      </c>
      <c r="BJ92" s="22" t="s">
        <v>80</v>
      </c>
      <c r="BK92" s="210">
        <f t="shared" si="9"/>
        <v>0</v>
      </c>
      <c r="BL92" s="22" t="s">
        <v>575</v>
      </c>
      <c r="BM92" s="22" t="s">
        <v>1080</v>
      </c>
    </row>
    <row r="93" spans="2:65" s="1" customFormat="1" ht="16.5" customHeight="1">
      <c r="B93" s="39"/>
      <c r="C93" s="214" t="s">
        <v>978</v>
      </c>
      <c r="D93" s="214" t="s">
        <v>163</v>
      </c>
      <c r="E93" s="215" t="s">
        <v>1081</v>
      </c>
      <c r="F93" s="216" t="s">
        <v>1082</v>
      </c>
      <c r="G93" s="217" t="s">
        <v>243</v>
      </c>
      <c r="H93" s="218">
        <v>2</v>
      </c>
      <c r="I93" s="219"/>
      <c r="J93" s="220">
        <f t="shared" si="0"/>
        <v>0</v>
      </c>
      <c r="K93" s="216" t="s">
        <v>21</v>
      </c>
      <c r="L93" s="221"/>
      <c r="M93" s="222" t="s">
        <v>21</v>
      </c>
      <c r="N93" s="223" t="s">
        <v>43</v>
      </c>
      <c r="O93" s="40"/>
      <c r="P93" s="208">
        <f t="shared" si="1"/>
        <v>0</v>
      </c>
      <c r="Q93" s="208">
        <v>3.0999999999999999E-3</v>
      </c>
      <c r="R93" s="208">
        <f t="shared" si="2"/>
        <v>6.1999999999999998E-3</v>
      </c>
      <c r="S93" s="208">
        <v>0</v>
      </c>
      <c r="T93" s="209">
        <f t="shared" si="3"/>
        <v>0</v>
      </c>
      <c r="AR93" s="22" t="s">
        <v>575</v>
      </c>
      <c r="AT93" s="22" t="s">
        <v>163</v>
      </c>
      <c r="AU93" s="22" t="s">
        <v>82</v>
      </c>
      <c r="AY93" s="22" t="s">
        <v>143</v>
      </c>
      <c r="BE93" s="210">
        <f t="shared" si="4"/>
        <v>0</v>
      </c>
      <c r="BF93" s="210">
        <f t="shared" si="5"/>
        <v>0</v>
      </c>
      <c r="BG93" s="210">
        <f t="shared" si="6"/>
        <v>0</v>
      </c>
      <c r="BH93" s="210">
        <f t="shared" si="7"/>
        <v>0</v>
      </c>
      <c r="BI93" s="210">
        <f t="shared" si="8"/>
        <v>0</v>
      </c>
      <c r="BJ93" s="22" t="s">
        <v>80</v>
      </c>
      <c r="BK93" s="210">
        <f t="shared" si="9"/>
        <v>0</v>
      </c>
      <c r="BL93" s="22" t="s">
        <v>575</v>
      </c>
      <c r="BM93" s="22" t="s">
        <v>1083</v>
      </c>
    </row>
    <row r="94" spans="2:65" s="1" customFormat="1" ht="16.5" customHeight="1">
      <c r="B94" s="39"/>
      <c r="C94" s="214" t="s">
        <v>905</v>
      </c>
      <c r="D94" s="214" t="s">
        <v>163</v>
      </c>
      <c r="E94" s="215" t="s">
        <v>1084</v>
      </c>
      <c r="F94" s="216" t="s">
        <v>1085</v>
      </c>
      <c r="G94" s="217" t="s">
        <v>243</v>
      </c>
      <c r="H94" s="218">
        <v>4</v>
      </c>
      <c r="I94" s="219"/>
      <c r="J94" s="220">
        <f t="shared" si="0"/>
        <v>0</v>
      </c>
      <c r="K94" s="216" t="s">
        <v>21</v>
      </c>
      <c r="L94" s="221"/>
      <c r="M94" s="222" t="s">
        <v>21</v>
      </c>
      <c r="N94" s="223" t="s">
        <v>43</v>
      </c>
      <c r="O94" s="40"/>
      <c r="P94" s="208">
        <f t="shared" si="1"/>
        <v>0</v>
      </c>
      <c r="Q94" s="208">
        <v>2.5000000000000001E-4</v>
      </c>
      <c r="R94" s="208">
        <f t="shared" si="2"/>
        <v>1E-3</v>
      </c>
      <c r="S94" s="208">
        <v>0</v>
      </c>
      <c r="T94" s="209">
        <f t="shared" si="3"/>
        <v>0</v>
      </c>
      <c r="AR94" s="22" t="s">
        <v>575</v>
      </c>
      <c r="AT94" s="22" t="s">
        <v>163</v>
      </c>
      <c r="AU94" s="22" t="s">
        <v>82</v>
      </c>
      <c r="AY94" s="22" t="s">
        <v>143</v>
      </c>
      <c r="BE94" s="210">
        <f t="shared" si="4"/>
        <v>0</v>
      </c>
      <c r="BF94" s="210">
        <f t="shared" si="5"/>
        <v>0</v>
      </c>
      <c r="BG94" s="210">
        <f t="shared" si="6"/>
        <v>0</v>
      </c>
      <c r="BH94" s="210">
        <f t="shared" si="7"/>
        <v>0</v>
      </c>
      <c r="BI94" s="210">
        <f t="shared" si="8"/>
        <v>0</v>
      </c>
      <c r="BJ94" s="22" t="s">
        <v>80</v>
      </c>
      <c r="BK94" s="210">
        <f t="shared" si="9"/>
        <v>0</v>
      </c>
      <c r="BL94" s="22" t="s">
        <v>575</v>
      </c>
      <c r="BM94" s="22" t="s">
        <v>1086</v>
      </c>
    </row>
    <row r="95" spans="2:65" s="1" customFormat="1" ht="16.5" customHeight="1">
      <c r="B95" s="39"/>
      <c r="C95" s="214" t="s">
        <v>202</v>
      </c>
      <c r="D95" s="214" t="s">
        <v>163</v>
      </c>
      <c r="E95" s="215" t="s">
        <v>1087</v>
      </c>
      <c r="F95" s="216" t="s">
        <v>1088</v>
      </c>
      <c r="G95" s="217" t="s">
        <v>587</v>
      </c>
      <c r="H95" s="218">
        <v>2</v>
      </c>
      <c r="I95" s="219"/>
      <c r="J95" s="220">
        <f t="shared" si="0"/>
        <v>0</v>
      </c>
      <c r="K95" s="216" t="s">
        <v>21</v>
      </c>
      <c r="L95" s="221"/>
      <c r="M95" s="222" t="s">
        <v>21</v>
      </c>
      <c r="N95" s="223" t="s">
        <v>43</v>
      </c>
      <c r="O95" s="40"/>
      <c r="P95" s="208">
        <f t="shared" si="1"/>
        <v>0</v>
      </c>
      <c r="Q95" s="208">
        <v>0</v>
      </c>
      <c r="R95" s="208">
        <f t="shared" si="2"/>
        <v>0</v>
      </c>
      <c r="S95" s="208">
        <v>0</v>
      </c>
      <c r="T95" s="209">
        <f t="shared" si="3"/>
        <v>0</v>
      </c>
      <c r="AR95" s="22" t="s">
        <v>575</v>
      </c>
      <c r="AT95" s="22" t="s">
        <v>163</v>
      </c>
      <c r="AU95" s="22" t="s">
        <v>82</v>
      </c>
      <c r="AY95" s="22" t="s">
        <v>143</v>
      </c>
      <c r="BE95" s="210">
        <f t="shared" si="4"/>
        <v>0</v>
      </c>
      <c r="BF95" s="210">
        <f t="shared" si="5"/>
        <v>0</v>
      </c>
      <c r="BG95" s="210">
        <f t="shared" si="6"/>
        <v>0</v>
      </c>
      <c r="BH95" s="210">
        <f t="shared" si="7"/>
        <v>0</v>
      </c>
      <c r="BI95" s="210">
        <f t="shared" si="8"/>
        <v>0</v>
      </c>
      <c r="BJ95" s="22" t="s">
        <v>80</v>
      </c>
      <c r="BK95" s="210">
        <f t="shared" si="9"/>
        <v>0</v>
      </c>
      <c r="BL95" s="22" t="s">
        <v>575</v>
      </c>
      <c r="BM95" s="22" t="s">
        <v>1089</v>
      </c>
    </row>
    <row r="96" spans="2:65" s="1" customFormat="1" ht="16.5" customHeight="1">
      <c r="B96" s="39"/>
      <c r="C96" s="214" t="s">
        <v>207</v>
      </c>
      <c r="D96" s="214" t="s">
        <v>163</v>
      </c>
      <c r="E96" s="215" t="s">
        <v>1090</v>
      </c>
      <c r="F96" s="216" t="s">
        <v>1091</v>
      </c>
      <c r="G96" s="217" t="s">
        <v>243</v>
      </c>
      <c r="H96" s="218">
        <v>2</v>
      </c>
      <c r="I96" s="219"/>
      <c r="J96" s="220">
        <f t="shared" si="0"/>
        <v>0</v>
      </c>
      <c r="K96" s="216" t="s">
        <v>21</v>
      </c>
      <c r="L96" s="221"/>
      <c r="M96" s="222" t="s">
        <v>21</v>
      </c>
      <c r="N96" s="223" t="s">
        <v>43</v>
      </c>
      <c r="O96" s="40"/>
      <c r="P96" s="208">
        <f t="shared" si="1"/>
        <v>0</v>
      </c>
      <c r="Q96" s="208">
        <v>0</v>
      </c>
      <c r="R96" s="208">
        <f t="shared" si="2"/>
        <v>0</v>
      </c>
      <c r="S96" s="208">
        <v>0</v>
      </c>
      <c r="T96" s="209">
        <f t="shared" si="3"/>
        <v>0</v>
      </c>
      <c r="AR96" s="22" t="s">
        <v>575</v>
      </c>
      <c r="AT96" s="22" t="s">
        <v>163</v>
      </c>
      <c r="AU96" s="22" t="s">
        <v>82</v>
      </c>
      <c r="AY96" s="22" t="s">
        <v>143</v>
      </c>
      <c r="BE96" s="210">
        <f t="shared" si="4"/>
        <v>0</v>
      </c>
      <c r="BF96" s="210">
        <f t="shared" si="5"/>
        <v>0</v>
      </c>
      <c r="BG96" s="210">
        <f t="shared" si="6"/>
        <v>0</v>
      </c>
      <c r="BH96" s="210">
        <f t="shared" si="7"/>
        <v>0</v>
      </c>
      <c r="BI96" s="210">
        <f t="shared" si="8"/>
        <v>0</v>
      </c>
      <c r="BJ96" s="22" t="s">
        <v>80</v>
      </c>
      <c r="BK96" s="210">
        <f t="shared" si="9"/>
        <v>0</v>
      </c>
      <c r="BL96" s="22" t="s">
        <v>575</v>
      </c>
      <c r="BM96" s="22" t="s">
        <v>1092</v>
      </c>
    </row>
    <row r="97" spans="2:65" s="1" customFormat="1" ht="16.5" customHeight="1">
      <c r="B97" s="39"/>
      <c r="C97" s="214" t="s">
        <v>9</v>
      </c>
      <c r="D97" s="214" t="s">
        <v>163</v>
      </c>
      <c r="E97" s="215" t="s">
        <v>1093</v>
      </c>
      <c r="F97" s="216" t="s">
        <v>1094</v>
      </c>
      <c r="G97" s="217" t="s">
        <v>764</v>
      </c>
      <c r="H97" s="218">
        <v>20</v>
      </c>
      <c r="I97" s="219"/>
      <c r="J97" s="220">
        <f t="shared" si="0"/>
        <v>0</v>
      </c>
      <c r="K97" s="216" t="s">
        <v>21</v>
      </c>
      <c r="L97" s="221"/>
      <c r="M97" s="222" t="s">
        <v>21</v>
      </c>
      <c r="N97" s="223" t="s">
        <v>43</v>
      </c>
      <c r="O97" s="40"/>
      <c r="P97" s="208">
        <f t="shared" si="1"/>
        <v>0</v>
      </c>
      <c r="Q97" s="208">
        <v>1E-3</v>
      </c>
      <c r="R97" s="208">
        <f t="shared" si="2"/>
        <v>0.02</v>
      </c>
      <c r="S97" s="208">
        <v>0</v>
      </c>
      <c r="T97" s="209">
        <f t="shared" si="3"/>
        <v>0</v>
      </c>
      <c r="AR97" s="22" t="s">
        <v>575</v>
      </c>
      <c r="AT97" s="22" t="s">
        <v>163</v>
      </c>
      <c r="AU97" s="22" t="s">
        <v>82</v>
      </c>
      <c r="AY97" s="22" t="s">
        <v>143</v>
      </c>
      <c r="BE97" s="210">
        <f t="shared" si="4"/>
        <v>0</v>
      </c>
      <c r="BF97" s="210">
        <f t="shared" si="5"/>
        <v>0</v>
      </c>
      <c r="BG97" s="210">
        <f t="shared" si="6"/>
        <v>0</v>
      </c>
      <c r="BH97" s="210">
        <f t="shared" si="7"/>
        <v>0</v>
      </c>
      <c r="BI97" s="210">
        <f t="shared" si="8"/>
        <v>0</v>
      </c>
      <c r="BJ97" s="22" t="s">
        <v>80</v>
      </c>
      <c r="BK97" s="210">
        <f t="shared" si="9"/>
        <v>0</v>
      </c>
      <c r="BL97" s="22" t="s">
        <v>575</v>
      </c>
      <c r="BM97" s="22" t="s">
        <v>1095</v>
      </c>
    </row>
    <row r="98" spans="2:65" s="1" customFormat="1" ht="25.5" customHeight="1">
      <c r="B98" s="39"/>
      <c r="C98" s="199" t="s">
        <v>200</v>
      </c>
      <c r="D98" s="199" t="s">
        <v>147</v>
      </c>
      <c r="E98" s="200" t="s">
        <v>1096</v>
      </c>
      <c r="F98" s="201" t="s">
        <v>1097</v>
      </c>
      <c r="G98" s="202" t="s">
        <v>243</v>
      </c>
      <c r="H98" s="203">
        <v>20</v>
      </c>
      <c r="I98" s="204"/>
      <c r="J98" s="205">
        <f t="shared" si="0"/>
        <v>0</v>
      </c>
      <c r="K98" s="201" t="s">
        <v>21</v>
      </c>
      <c r="L98" s="59"/>
      <c r="M98" s="206" t="s">
        <v>21</v>
      </c>
      <c r="N98" s="207" t="s">
        <v>43</v>
      </c>
      <c r="O98" s="40"/>
      <c r="P98" s="208">
        <f t="shared" si="1"/>
        <v>0</v>
      </c>
      <c r="Q98" s="208">
        <v>0</v>
      </c>
      <c r="R98" s="208">
        <f t="shared" si="2"/>
        <v>0</v>
      </c>
      <c r="S98" s="208">
        <v>0</v>
      </c>
      <c r="T98" s="209">
        <f t="shared" si="3"/>
        <v>0</v>
      </c>
      <c r="AR98" s="22" t="s">
        <v>833</v>
      </c>
      <c r="AT98" s="22" t="s">
        <v>147</v>
      </c>
      <c r="AU98" s="22" t="s">
        <v>82</v>
      </c>
      <c r="AY98" s="22" t="s">
        <v>143</v>
      </c>
      <c r="BE98" s="210">
        <f t="shared" si="4"/>
        <v>0</v>
      </c>
      <c r="BF98" s="210">
        <f t="shared" si="5"/>
        <v>0</v>
      </c>
      <c r="BG98" s="210">
        <f t="shared" si="6"/>
        <v>0</v>
      </c>
      <c r="BH98" s="210">
        <f t="shared" si="7"/>
        <v>0</v>
      </c>
      <c r="BI98" s="210">
        <f t="shared" si="8"/>
        <v>0</v>
      </c>
      <c r="BJ98" s="22" t="s">
        <v>80</v>
      </c>
      <c r="BK98" s="210">
        <f t="shared" si="9"/>
        <v>0</v>
      </c>
      <c r="BL98" s="22" t="s">
        <v>833</v>
      </c>
      <c r="BM98" s="22" t="s">
        <v>1098</v>
      </c>
    </row>
    <row r="99" spans="2:65" s="1" customFormat="1" ht="16.5" customHeight="1">
      <c r="B99" s="39"/>
      <c r="C99" s="214" t="s">
        <v>866</v>
      </c>
      <c r="D99" s="214" t="s">
        <v>163</v>
      </c>
      <c r="E99" s="215" t="s">
        <v>1099</v>
      </c>
      <c r="F99" s="216" t="s">
        <v>1100</v>
      </c>
      <c r="G99" s="217" t="s">
        <v>243</v>
      </c>
      <c r="H99" s="218">
        <v>2</v>
      </c>
      <c r="I99" s="219"/>
      <c r="J99" s="220">
        <f t="shared" si="0"/>
        <v>0</v>
      </c>
      <c r="K99" s="216" t="s">
        <v>21</v>
      </c>
      <c r="L99" s="221"/>
      <c r="M99" s="222" t="s">
        <v>21</v>
      </c>
      <c r="N99" s="223" t="s">
        <v>43</v>
      </c>
      <c r="O99" s="40"/>
      <c r="P99" s="208">
        <f t="shared" si="1"/>
        <v>0</v>
      </c>
      <c r="Q99" s="208">
        <v>1.2999999999999999E-4</v>
      </c>
      <c r="R99" s="208">
        <f t="shared" si="2"/>
        <v>2.5999999999999998E-4</v>
      </c>
      <c r="S99" s="208">
        <v>0</v>
      </c>
      <c r="T99" s="209">
        <f t="shared" si="3"/>
        <v>0</v>
      </c>
      <c r="AR99" s="22" t="s">
        <v>575</v>
      </c>
      <c r="AT99" s="22" t="s">
        <v>163</v>
      </c>
      <c r="AU99" s="22" t="s">
        <v>82</v>
      </c>
      <c r="AY99" s="22" t="s">
        <v>143</v>
      </c>
      <c r="BE99" s="210">
        <f t="shared" si="4"/>
        <v>0</v>
      </c>
      <c r="BF99" s="210">
        <f t="shared" si="5"/>
        <v>0</v>
      </c>
      <c r="BG99" s="210">
        <f t="shared" si="6"/>
        <v>0</v>
      </c>
      <c r="BH99" s="210">
        <f t="shared" si="7"/>
        <v>0</v>
      </c>
      <c r="BI99" s="210">
        <f t="shared" si="8"/>
        <v>0</v>
      </c>
      <c r="BJ99" s="22" t="s">
        <v>80</v>
      </c>
      <c r="BK99" s="210">
        <f t="shared" si="9"/>
        <v>0</v>
      </c>
      <c r="BL99" s="22" t="s">
        <v>575</v>
      </c>
      <c r="BM99" s="22" t="s">
        <v>1101</v>
      </c>
    </row>
    <row r="100" spans="2:65" s="1" customFormat="1" ht="16.5" customHeight="1">
      <c r="B100" s="39"/>
      <c r="C100" s="214" t="s">
        <v>250</v>
      </c>
      <c r="D100" s="214" t="s">
        <v>163</v>
      </c>
      <c r="E100" s="215" t="s">
        <v>1102</v>
      </c>
      <c r="F100" s="216" t="s">
        <v>1103</v>
      </c>
      <c r="G100" s="217" t="s">
        <v>243</v>
      </c>
      <c r="H100" s="218">
        <v>4</v>
      </c>
      <c r="I100" s="219"/>
      <c r="J100" s="220">
        <f t="shared" si="0"/>
        <v>0</v>
      </c>
      <c r="K100" s="216" t="s">
        <v>21</v>
      </c>
      <c r="L100" s="221"/>
      <c r="M100" s="222" t="s">
        <v>21</v>
      </c>
      <c r="N100" s="223" t="s">
        <v>43</v>
      </c>
      <c r="O100" s="40"/>
      <c r="P100" s="208">
        <f t="shared" si="1"/>
        <v>0</v>
      </c>
      <c r="Q100" s="208">
        <v>1.6000000000000001E-4</v>
      </c>
      <c r="R100" s="208">
        <f t="shared" si="2"/>
        <v>6.4000000000000005E-4</v>
      </c>
      <c r="S100" s="208">
        <v>0</v>
      </c>
      <c r="T100" s="209">
        <f t="shared" si="3"/>
        <v>0</v>
      </c>
      <c r="AR100" s="22" t="s">
        <v>575</v>
      </c>
      <c r="AT100" s="22" t="s">
        <v>163</v>
      </c>
      <c r="AU100" s="22" t="s">
        <v>82</v>
      </c>
      <c r="AY100" s="22" t="s">
        <v>143</v>
      </c>
      <c r="BE100" s="210">
        <f t="shared" si="4"/>
        <v>0</v>
      </c>
      <c r="BF100" s="210">
        <f t="shared" si="5"/>
        <v>0</v>
      </c>
      <c r="BG100" s="210">
        <f t="shared" si="6"/>
        <v>0</v>
      </c>
      <c r="BH100" s="210">
        <f t="shared" si="7"/>
        <v>0</v>
      </c>
      <c r="BI100" s="210">
        <f t="shared" si="8"/>
        <v>0</v>
      </c>
      <c r="BJ100" s="22" t="s">
        <v>80</v>
      </c>
      <c r="BK100" s="210">
        <f t="shared" si="9"/>
        <v>0</v>
      </c>
      <c r="BL100" s="22" t="s">
        <v>575</v>
      </c>
      <c r="BM100" s="22" t="s">
        <v>1104</v>
      </c>
    </row>
    <row r="101" spans="2:65" s="1" customFormat="1" ht="16.5" customHeight="1">
      <c r="B101" s="39"/>
      <c r="C101" s="214" t="s">
        <v>146</v>
      </c>
      <c r="D101" s="214" t="s">
        <v>163</v>
      </c>
      <c r="E101" s="215" t="s">
        <v>1105</v>
      </c>
      <c r="F101" s="216" t="s">
        <v>1106</v>
      </c>
      <c r="G101" s="217" t="s">
        <v>243</v>
      </c>
      <c r="H101" s="218">
        <v>2</v>
      </c>
      <c r="I101" s="219"/>
      <c r="J101" s="220">
        <f t="shared" si="0"/>
        <v>0</v>
      </c>
      <c r="K101" s="216" t="s">
        <v>21</v>
      </c>
      <c r="L101" s="221"/>
      <c r="M101" s="222" t="s">
        <v>21</v>
      </c>
      <c r="N101" s="223" t="s">
        <v>43</v>
      </c>
      <c r="O101" s="40"/>
      <c r="P101" s="208">
        <f t="shared" si="1"/>
        <v>0</v>
      </c>
      <c r="Q101" s="208">
        <v>2.3000000000000001E-4</v>
      </c>
      <c r="R101" s="208">
        <f t="shared" si="2"/>
        <v>4.6000000000000001E-4</v>
      </c>
      <c r="S101" s="208">
        <v>0</v>
      </c>
      <c r="T101" s="209">
        <f t="shared" si="3"/>
        <v>0</v>
      </c>
      <c r="AR101" s="22" t="s">
        <v>575</v>
      </c>
      <c r="AT101" s="22" t="s">
        <v>163</v>
      </c>
      <c r="AU101" s="22" t="s">
        <v>82</v>
      </c>
      <c r="AY101" s="22" t="s">
        <v>143</v>
      </c>
      <c r="BE101" s="210">
        <f t="shared" si="4"/>
        <v>0</v>
      </c>
      <c r="BF101" s="210">
        <f t="shared" si="5"/>
        <v>0</v>
      </c>
      <c r="BG101" s="210">
        <f t="shared" si="6"/>
        <v>0</v>
      </c>
      <c r="BH101" s="210">
        <f t="shared" si="7"/>
        <v>0</v>
      </c>
      <c r="BI101" s="210">
        <f t="shared" si="8"/>
        <v>0</v>
      </c>
      <c r="BJ101" s="22" t="s">
        <v>80</v>
      </c>
      <c r="BK101" s="210">
        <f t="shared" si="9"/>
        <v>0</v>
      </c>
      <c r="BL101" s="22" t="s">
        <v>575</v>
      </c>
      <c r="BM101" s="22" t="s">
        <v>1107</v>
      </c>
    </row>
    <row r="102" spans="2:65" s="1" customFormat="1" ht="16.5" customHeight="1">
      <c r="B102" s="39"/>
      <c r="C102" s="214" t="s">
        <v>156</v>
      </c>
      <c r="D102" s="214" t="s">
        <v>163</v>
      </c>
      <c r="E102" s="215" t="s">
        <v>1108</v>
      </c>
      <c r="F102" s="216" t="s">
        <v>1109</v>
      </c>
      <c r="G102" s="217" t="s">
        <v>243</v>
      </c>
      <c r="H102" s="218">
        <v>4</v>
      </c>
      <c r="I102" s="219"/>
      <c r="J102" s="220">
        <f t="shared" si="0"/>
        <v>0</v>
      </c>
      <c r="K102" s="216" t="s">
        <v>21</v>
      </c>
      <c r="L102" s="221"/>
      <c r="M102" s="222" t="s">
        <v>21</v>
      </c>
      <c r="N102" s="223" t="s">
        <v>43</v>
      </c>
      <c r="O102" s="40"/>
      <c r="P102" s="208">
        <f t="shared" si="1"/>
        <v>0</v>
      </c>
      <c r="Q102" s="208">
        <v>4.2999999999999999E-4</v>
      </c>
      <c r="R102" s="208">
        <f t="shared" si="2"/>
        <v>1.72E-3</v>
      </c>
      <c r="S102" s="208">
        <v>0</v>
      </c>
      <c r="T102" s="209">
        <f t="shared" si="3"/>
        <v>0</v>
      </c>
      <c r="AR102" s="22" t="s">
        <v>575</v>
      </c>
      <c r="AT102" s="22" t="s">
        <v>163</v>
      </c>
      <c r="AU102" s="22" t="s">
        <v>82</v>
      </c>
      <c r="AY102" s="22" t="s">
        <v>143</v>
      </c>
      <c r="BE102" s="210">
        <f t="shared" si="4"/>
        <v>0</v>
      </c>
      <c r="BF102" s="210">
        <f t="shared" si="5"/>
        <v>0</v>
      </c>
      <c r="BG102" s="210">
        <f t="shared" si="6"/>
        <v>0</v>
      </c>
      <c r="BH102" s="210">
        <f t="shared" si="7"/>
        <v>0</v>
      </c>
      <c r="BI102" s="210">
        <f t="shared" si="8"/>
        <v>0</v>
      </c>
      <c r="BJ102" s="22" t="s">
        <v>80</v>
      </c>
      <c r="BK102" s="210">
        <f t="shared" si="9"/>
        <v>0</v>
      </c>
      <c r="BL102" s="22" t="s">
        <v>575</v>
      </c>
      <c r="BM102" s="22" t="s">
        <v>1110</v>
      </c>
    </row>
    <row r="103" spans="2:65" s="1" customFormat="1" ht="16.5" customHeight="1">
      <c r="B103" s="39"/>
      <c r="C103" s="214" t="s">
        <v>373</v>
      </c>
      <c r="D103" s="214" t="s">
        <v>163</v>
      </c>
      <c r="E103" s="215" t="s">
        <v>1111</v>
      </c>
      <c r="F103" s="216" t="s">
        <v>1112</v>
      </c>
      <c r="G103" s="217" t="s">
        <v>243</v>
      </c>
      <c r="H103" s="218">
        <v>22</v>
      </c>
      <c r="I103" s="219"/>
      <c r="J103" s="220">
        <f t="shared" si="0"/>
        <v>0</v>
      </c>
      <c r="K103" s="216" t="s">
        <v>21</v>
      </c>
      <c r="L103" s="221"/>
      <c r="M103" s="222" t="s">
        <v>21</v>
      </c>
      <c r="N103" s="223" t="s">
        <v>43</v>
      </c>
      <c r="O103" s="40"/>
      <c r="P103" s="208">
        <f t="shared" si="1"/>
        <v>0</v>
      </c>
      <c r="Q103" s="208">
        <v>2.1000000000000001E-4</v>
      </c>
      <c r="R103" s="208">
        <f t="shared" si="2"/>
        <v>4.62E-3</v>
      </c>
      <c r="S103" s="208">
        <v>0</v>
      </c>
      <c r="T103" s="209">
        <f t="shared" si="3"/>
        <v>0</v>
      </c>
      <c r="AR103" s="22" t="s">
        <v>575</v>
      </c>
      <c r="AT103" s="22" t="s">
        <v>163</v>
      </c>
      <c r="AU103" s="22" t="s">
        <v>82</v>
      </c>
      <c r="AY103" s="22" t="s">
        <v>143</v>
      </c>
      <c r="BE103" s="210">
        <f t="shared" si="4"/>
        <v>0</v>
      </c>
      <c r="BF103" s="210">
        <f t="shared" si="5"/>
        <v>0</v>
      </c>
      <c r="BG103" s="210">
        <f t="shared" si="6"/>
        <v>0</v>
      </c>
      <c r="BH103" s="210">
        <f t="shared" si="7"/>
        <v>0</v>
      </c>
      <c r="BI103" s="210">
        <f t="shared" si="8"/>
        <v>0</v>
      </c>
      <c r="BJ103" s="22" t="s">
        <v>80</v>
      </c>
      <c r="BK103" s="210">
        <f t="shared" si="9"/>
        <v>0</v>
      </c>
      <c r="BL103" s="22" t="s">
        <v>575</v>
      </c>
      <c r="BM103" s="22" t="s">
        <v>1113</v>
      </c>
    </row>
    <row r="104" spans="2:65" s="1" customFormat="1" ht="16.5" customHeight="1">
      <c r="B104" s="39"/>
      <c r="C104" s="214" t="s">
        <v>401</v>
      </c>
      <c r="D104" s="214" t="s">
        <v>163</v>
      </c>
      <c r="E104" s="215" t="s">
        <v>1114</v>
      </c>
      <c r="F104" s="216" t="s">
        <v>1115</v>
      </c>
      <c r="G104" s="217" t="s">
        <v>243</v>
      </c>
      <c r="H104" s="218">
        <v>2</v>
      </c>
      <c r="I104" s="219"/>
      <c r="J104" s="220">
        <f t="shared" si="0"/>
        <v>0</v>
      </c>
      <c r="K104" s="216" t="s">
        <v>21</v>
      </c>
      <c r="L104" s="221"/>
      <c r="M104" s="222" t="s">
        <v>21</v>
      </c>
      <c r="N104" s="223" t="s">
        <v>43</v>
      </c>
      <c r="O104" s="40"/>
      <c r="P104" s="208">
        <f t="shared" si="1"/>
        <v>0</v>
      </c>
      <c r="Q104" s="208">
        <v>4.4999999999999999E-4</v>
      </c>
      <c r="R104" s="208">
        <f t="shared" si="2"/>
        <v>8.9999999999999998E-4</v>
      </c>
      <c r="S104" s="208">
        <v>0</v>
      </c>
      <c r="T104" s="209">
        <f t="shared" si="3"/>
        <v>0</v>
      </c>
      <c r="AR104" s="22" t="s">
        <v>575</v>
      </c>
      <c r="AT104" s="22" t="s">
        <v>163</v>
      </c>
      <c r="AU104" s="22" t="s">
        <v>82</v>
      </c>
      <c r="AY104" s="22" t="s">
        <v>143</v>
      </c>
      <c r="BE104" s="210">
        <f t="shared" si="4"/>
        <v>0</v>
      </c>
      <c r="BF104" s="210">
        <f t="shared" si="5"/>
        <v>0</v>
      </c>
      <c r="BG104" s="210">
        <f t="shared" si="6"/>
        <v>0</v>
      </c>
      <c r="BH104" s="210">
        <f t="shared" si="7"/>
        <v>0</v>
      </c>
      <c r="BI104" s="210">
        <f t="shared" si="8"/>
        <v>0</v>
      </c>
      <c r="BJ104" s="22" t="s">
        <v>80</v>
      </c>
      <c r="BK104" s="210">
        <f t="shared" si="9"/>
        <v>0</v>
      </c>
      <c r="BL104" s="22" t="s">
        <v>575</v>
      </c>
      <c r="BM104" s="22" t="s">
        <v>1116</v>
      </c>
    </row>
    <row r="105" spans="2:65" s="1" customFormat="1" ht="16.5" customHeight="1">
      <c r="B105" s="39"/>
      <c r="C105" s="199" t="s">
        <v>859</v>
      </c>
      <c r="D105" s="199" t="s">
        <v>147</v>
      </c>
      <c r="E105" s="200" t="s">
        <v>1117</v>
      </c>
      <c r="F105" s="201" t="s">
        <v>1118</v>
      </c>
      <c r="G105" s="202" t="s">
        <v>243</v>
      </c>
      <c r="H105" s="203">
        <v>2</v>
      </c>
      <c r="I105" s="204"/>
      <c r="J105" s="205">
        <f t="shared" si="0"/>
        <v>0</v>
      </c>
      <c r="K105" s="201" t="s">
        <v>21</v>
      </c>
      <c r="L105" s="59"/>
      <c r="M105" s="206" t="s">
        <v>21</v>
      </c>
      <c r="N105" s="207" t="s">
        <v>43</v>
      </c>
      <c r="O105" s="40"/>
      <c r="P105" s="208">
        <f t="shared" si="1"/>
        <v>0</v>
      </c>
      <c r="Q105" s="208">
        <v>0</v>
      </c>
      <c r="R105" s="208">
        <f t="shared" si="2"/>
        <v>0</v>
      </c>
      <c r="S105" s="208">
        <v>0</v>
      </c>
      <c r="T105" s="209">
        <f t="shared" si="3"/>
        <v>0</v>
      </c>
      <c r="AR105" s="22" t="s">
        <v>833</v>
      </c>
      <c r="AT105" s="22" t="s">
        <v>147</v>
      </c>
      <c r="AU105" s="22" t="s">
        <v>82</v>
      </c>
      <c r="AY105" s="22" t="s">
        <v>143</v>
      </c>
      <c r="BE105" s="210">
        <f t="shared" si="4"/>
        <v>0</v>
      </c>
      <c r="BF105" s="210">
        <f t="shared" si="5"/>
        <v>0</v>
      </c>
      <c r="BG105" s="210">
        <f t="shared" si="6"/>
        <v>0</v>
      </c>
      <c r="BH105" s="210">
        <f t="shared" si="7"/>
        <v>0</v>
      </c>
      <c r="BI105" s="210">
        <f t="shared" si="8"/>
        <v>0</v>
      </c>
      <c r="BJ105" s="22" t="s">
        <v>80</v>
      </c>
      <c r="BK105" s="210">
        <f t="shared" si="9"/>
        <v>0</v>
      </c>
      <c r="BL105" s="22" t="s">
        <v>833</v>
      </c>
      <c r="BM105" s="22" t="s">
        <v>1119</v>
      </c>
    </row>
    <row r="106" spans="2:65" s="1" customFormat="1" ht="16.5" customHeight="1">
      <c r="B106" s="39"/>
      <c r="C106" s="214" t="s">
        <v>951</v>
      </c>
      <c r="D106" s="214" t="s">
        <v>163</v>
      </c>
      <c r="E106" s="215" t="s">
        <v>1038</v>
      </c>
      <c r="F106" s="216" t="s">
        <v>1039</v>
      </c>
      <c r="G106" s="217" t="s">
        <v>243</v>
      </c>
      <c r="H106" s="218">
        <v>1</v>
      </c>
      <c r="I106" s="219"/>
      <c r="J106" s="220">
        <f t="shared" si="0"/>
        <v>0</v>
      </c>
      <c r="K106" s="216" t="s">
        <v>21</v>
      </c>
      <c r="L106" s="221"/>
      <c r="M106" s="222" t="s">
        <v>21</v>
      </c>
      <c r="N106" s="223" t="s">
        <v>43</v>
      </c>
      <c r="O106" s="40"/>
      <c r="P106" s="208">
        <f t="shared" si="1"/>
        <v>0</v>
      </c>
      <c r="Q106" s="208">
        <v>0</v>
      </c>
      <c r="R106" s="208">
        <f t="shared" si="2"/>
        <v>0</v>
      </c>
      <c r="S106" s="208">
        <v>0</v>
      </c>
      <c r="T106" s="209">
        <f t="shared" si="3"/>
        <v>0</v>
      </c>
      <c r="AR106" s="22" t="s">
        <v>575</v>
      </c>
      <c r="AT106" s="22" t="s">
        <v>163</v>
      </c>
      <c r="AU106" s="22" t="s">
        <v>82</v>
      </c>
      <c r="AY106" s="22" t="s">
        <v>143</v>
      </c>
      <c r="BE106" s="210">
        <f t="shared" si="4"/>
        <v>0</v>
      </c>
      <c r="BF106" s="210">
        <f t="shared" si="5"/>
        <v>0</v>
      </c>
      <c r="BG106" s="210">
        <f t="shared" si="6"/>
        <v>0</v>
      </c>
      <c r="BH106" s="210">
        <f t="shared" si="7"/>
        <v>0</v>
      </c>
      <c r="BI106" s="210">
        <f t="shared" si="8"/>
        <v>0</v>
      </c>
      <c r="BJ106" s="22" t="s">
        <v>80</v>
      </c>
      <c r="BK106" s="210">
        <f t="shared" si="9"/>
        <v>0</v>
      </c>
      <c r="BL106" s="22" t="s">
        <v>575</v>
      </c>
      <c r="BM106" s="22" t="s">
        <v>1120</v>
      </c>
    </row>
    <row r="107" spans="2:65" s="11" customFormat="1" ht="29.85" customHeight="1">
      <c r="B107" s="183"/>
      <c r="C107" s="184"/>
      <c r="D107" s="185" t="s">
        <v>71</v>
      </c>
      <c r="E107" s="197" t="s">
        <v>1041</v>
      </c>
      <c r="F107" s="197" t="s">
        <v>1042</v>
      </c>
      <c r="G107" s="184"/>
      <c r="H107" s="184"/>
      <c r="I107" s="187"/>
      <c r="J107" s="198">
        <f>BK107</f>
        <v>0</v>
      </c>
      <c r="K107" s="184"/>
      <c r="L107" s="189"/>
      <c r="M107" s="190"/>
      <c r="N107" s="191"/>
      <c r="O107" s="191"/>
      <c r="P107" s="192">
        <f>SUM(P108:P111)</f>
        <v>0</v>
      </c>
      <c r="Q107" s="191"/>
      <c r="R107" s="192">
        <f>SUM(R108:R111)</f>
        <v>0</v>
      </c>
      <c r="S107" s="191"/>
      <c r="T107" s="193">
        <f>SUM(T108:T111)</f>
        <v>0</v>
      </c>
      <c r="AR107" s="194" t="s">
        <v>152</v>
      </c>
      <c r="AT107" s="195" t="s">
        <v>71</v>
      </c>
      <c r="AU107" s="195" t="s">
        <v>80</v>
      </c>
      <c r="AY107" s="194" t="s">
        <v>143</v>
      </c>
      <c r="BK107" s="196">
        <f>SUM(BK108:BK111)</f>
        <v>0</v>
      </c>
    </row>
    <row r="108" spans="2:65" s="1" customFormat="1" ht="16.5" customHeight="1">
      <c r="B108" s="39"/>
      <c r="C108" s="199" t="s">
        <v>958</v>
      </c>
      <c r="D108" s="199" t="s">
        <v>147</v>
      </c>
      <c r="E108" s="200" t="s">
        <v>1121</v>
      </c>
      <c r="F108" s="201" t="s">
        <v>1122</v>
      </c>
      <c r="G108" s="202" t="s">
        <v>21</v>
      </c>
      <c r="H108" s="203">
        <v>1</v>
      </c>
      <c r="I108" s="204"/>
      <c r="J108" s="205">
        <f>ROUND(I108*H108,2)</f>
        <v>0</v>
      </c>
      <c r="K108" s="201" t="s">
        <v>21</v>
      </c>
      <c r="L108" s="59"/>
      <c r="M108" s="206" t="s">
        <v>21</v>
      </c>
      <c r="N108" s="207" t="s">
        <v>43</v>
      </c>
      <c r="O108" s="40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AR108" s="22" t="s">
        <v>1046</v>
      </c>
      <c r="AT108" s="22" t="s">
        <v>147</v>
      </c>
      <c r="AU108" s="22" t="s">
        <v>82</v>
      </c>
      <c r="AY108" s="22" t="s">
        <v>143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22" t="s">
        <v>80</v>
      </c>
      <c r="BK108" s="210">
        <f>ROUND(I108*H108,2)</f>
        <v>0</v>
      </c>
      <c r="BL108" s="22" t="s">
        <v>1046</v>
      </c>
      <c r="BM108" s="22" t="s">
        <v>1123</v>
      </c>
    </row>
    <row r="109" spans="2:65" s="1" customFormat="1" ht="16.5" customHeight="1">
      <c r="B109" s="39"/>
      <c r="C109" s="199" t="s">
        <v>326</v>
      </c>
      <c r="D109" s="199" t="s">
        <v>147</v>
      </c>
      <c r="E109" s="200" t="s">
        <v>1124</v>
      </c>
      <c r="F109" s="201" t="s">
        <v>1045</v>
      </c>
      <c r="G109" s="202" t="s">
        <v>21</v>
      </c>
      <c r="H109" s="203">
        <v>1</v>
      </c>
      <c r="I109" s="204"/>
      <c r="J109" s="205">
        <f>ROUND(I109*H109,2)</f>
        <v>0</v>
      </c>
      <c r="K109" s="201" t="s">
        <v>21</v>
      </c>
      <c r="L109" s="59"/>
      <c r="M109" s="206" t="s">
        <v>21</v>
      </c>
      <c r="N109" s="207" t="s">
        <v>43</v>
      </c>
      <c r="O109" s="40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AR109" s="22" t="s">
        <v>1046</v>
      </c>
      <c r="AT109" s="22" t="s">
        <v>147</v>
      </c>
      <c r="AU109" s="22" t="s">
        <v>82</v>
      </c>
      <c r="AY109" s="22" t="s">
        <v>143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2" t="s">
        <v>80</v>
      </c>
      <c r="BK109" s="210">
        <f>ROUND(I109*H109,2)</f>
        <v>0</v>
      </c>
      <c r="BL109" s="22" t="s">
        <v>1046</v>
      </c>
      <c r="BM109" s="22" t="s">
        <v>1125</v>
      </c>
    </row>
    <row r="110" spans="2:65" s="1" customFormat="1" ht="16.5" customHeight="1">
      <c r="B110" s="39"/>
      <c r="C110" s="199" t="s">
        <v>965</v>
      </c>
      <c r="D110" s="199" t="s">
        <v>147</v>
      </c>
      <c r="E110" s="200" t="s">
        <v>1126</v>
      </c>
      <c r="F110" s="201" t="s">
        <v>1050</v>
      </c>
      <c r="G110" s="202" t="s">
        <v>21</v>
      </c>
      <c r="H110" s="203">
        <v>1</v>
      </c>
      <c r="I110" s="204"/>
      <c r="J110" s="205">
        <f>ROUND(I110*H110,2)</f>
        <v>0</v>
      </c>
      <c r="K110" s="201" t="s">
        <v>21</v>
      </c>
      <c r="L110" s="59"/>
      <c r="M110" s="206" t="s">
        <v>21</v>
      </c>
      <c r="N110" s="207" t="s">
        <v>43</v>
      </c>
      <c r="O110" s="40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2" t="s">
        <v>1046</v>
      </c>
      <c r="AT110" s="22" t="s">
        <v>147</v>
      </c>
      <c r="AU110" s="22" t="s">
        <v>82</v>
      </c>
      <c r="AY110" s="22" t="s">
        <v>143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2" t="s">
        <v>80</v>
      </c>
      <c r="BK110" s="210">
        <f>ROUND(I110*H110,2)</f>
        <v>0</v>
      </c>
      <c r="BL110" s="22" t="s">
        <v>1046</v>
      </c>
      <c r="BM110" s="22" t="s">
        <v>1127</v>
      </c>
    </row>
    <row r="111" spans="2:65" s="1" customFormat="1" ht="16.5" customHeight="1">
      <c r="B111" s="39"/>
      <c r="C111" s="199" t="s">
        <v>360</v>
      </c>
      <c r="D111" s="199" t="s">
        <v>147</v>
      </c>
      <c r="E111" s="200" t="s">
        <v>1128</v>
      </c>
      <c r="F111" s="201" t="s">
        <v>1054</v>
      </c>
      <c r="G111" s="202" t="s">
        <v>21</v>
      </c>
      <c r="H111" s="203">
        <v>1</v>
      </c>
      <c r="I111" s="204"/>
      <c r="J111" s="205">
        <f>ROUND(I111*H111,2)</f>
        <v>0</v>
      </c>
      <c r="K111" s="201" t="s">
        <v>21</v>
      </c>
      <c r="L111" s="59"/>
      <c r="M111" s="206" t="s">
        <v>21</v>
      </c>
      <c r="N111" s="235" t="s">
        <v>43</v>
      </c>
      <c r="O111" s="236"/>
      <c r="P111" s="237">
        <f>O111*H111</f>
        <v>0</v>
      </c>
      <c r="Q111" s="237">
        <v>0</v>
      </c>
      <c r="R111" s="237">
        <f>Q111*H111</f>
        <v>0</v>
      </c>
      <c r="S111" s="237">
        <v>0</v>
      </c>
      <c r="T111" s="238">
        <f>S111*H111</f>
        <v>0</v>
      </c>
      <c r="AR111" s="22" t="s">
        <v>1046</v>
      </c>
      <c r="AT111" s="22" t="s">
        <v>147</v>
      </c>
      <c r="AU111" s="22" t="s">
        <v>82</v>
      </c>
      <c r="AY111" s="22" t="s">
        <v>143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22" t="s">
        <v>80</v>
      </c>
      <c r="BK111" s="210">
        <f>ROUND(I111*H111,2)</f>
        <v>0</v>
      </c>
      <c r="BL111" s="22" t="s">
        <v>1046</v>
      </c>
      <c r="BM111" s="22" t="s">
        <v>1129</v>
      </c>
    </row>
    <row r="112" spans="2:65" s="1" customFormat="1" ht="6.95" customHeight="1">
      <c r="B112" s="54"/>
      <c r="C112" s="55"/>
      <c r="D112" s="55"/>
      <c r="E112" s="55"/>
      <c r="F112" s="55"/>
      <c r="G112" s="55"/>
      <c r="H112" s="55"/>
      <c r="I112" s="146"/>
      <c r="J112" s="55"/>
      <c r="K112" s="55"/>
      <c r="L112" s="59"/>
    </row>
  </sheetData>
  <sheetProtection algorithmName="SHA-512" hashValue="uSSrg6u7L08whs1DgR8sorRa2Z8pQzJgXa5nO3K50w6ZBuZL6Sl48rbEKs6GlVKTwTZtSmVR6rBAqJMPUxBgfA==" saltValue="10RyhKv+LEVl2fVyThi/aZCYELNXihVt4b/BmiX77u0BCug8SGK95jILhgRZw8eChReIbo3cXunsVR51s6L1WA==" spinCount="100000" sheet="1" objects="1" scenarios="1" formatColumns="0" formatRows="0" autoFilter="0"/>
  <autoFilter ref="C84:K111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zakázky'!C2" display="Rekapitulace zakázk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0"/>
  <sheetViews>
    <sheetView showGridLines="0" workbookViewId="0">
      <pane ySplit="1" topLeftCell="A2" activePane="bottomLeft" state="frozen"/>
      <selection pane="bottomLeft"/>
    </sheetView>
  </sheetViews>
  <sheetFormatPr defaultRowHeight="14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9"/>
      <c r="C1" s="119"/>
      <c r="D1" s="120" t="s">
        <v>1</v>
      </c>
      <c r="E1" s="119"/>
      <c r="F1" s="121" t="s">
        <v>96</v>
      </c>
      <c r="G1" s="369" t="s">
        <v>97</v>
      </c>
      <c r="H1" s="369"/>
      <c r="I1" s="122"/>
      <c r="J1" s="121" t="s">
        <v>98</v>
      </c>
      <c r="K1" s="120" t="s">
        <v>99</v>
      </c>
      <c r="L1" s="121" t="s">
        <v>100</v>
      </c>
      <c r="M1" s="121"/>
      <c r="N1" s="121"/>
      <c r="O1" s="121"/>
      <c r="P1" s="121"/>
      <c r="Q1" s="121"/>
      <c r="R1" s="121"/>
      <c r="S1" s="121"/>
      <c r="T1" s="121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2" t="s">
        <v>95</v>
      </c>
    </row>
    <row r="3" spans="1:70" ht="6.95" customHeight="1">
      <c r="B3" s="23"/>
      <c r="C3" s="24"/>
      <c r="D3" s="24"/>
      <c r="E3" s="24"/>
      <c r="F3" s="24"/>
      <c r="G3" s="24"/>
      <c r="H3" s="24"/>
      <c r="I3" s="123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101</v>
      </c>
      <c r="E4" s="27"/>
      <c r="F4" s="27"/>
      <c r="G4" s="27"/>
      <c r="H4" s="27"/>
      <c r="I4" s="124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24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24"/>
      <c r="J6" s="27"/>
      <c r="K6" s="29"/>
    </row>
    <row r="7" spans="1:70" ht="16.5" customHeight="1">
      <c r="B7" s="26"/>
      <c r="C7" s="27"/>
      <c r="D7" s="27"/>
      <c r="E7" s="361" t="str">
        <f>'Rekapitulace zakázky'!K6</f>
        <v>Žst. Štětí - Oprava výpravní budovy_ZMĚNA č.1</v>
      </c>
      <c r="F7" s="362"/>
      <c r="G7" s="362"/>
      <c r="H7" s="362"/>
      <c r="I7" s="124"/>
      <c r="J7" s="27"/>
      <c r="K7" s="29"/>
    </row>
    <row r="8" spans="1:70" s="1" customFormat="1" ht="15">
      <c r="B8" s="39"/>
      <c r="C8" s="40"/>
      <c r="D8" s="35" t="s">
        <v>102</v>
      </c>
      <c r="E8" s="40"/>
      <c r="F8" s="40"/>
      <c r="G8" s="40"/>
      <c r="H8" s="40"/>
      <c r="I8" s="125"/>
      <c r="J8" s="40"/>
      <c r="K8" s="43"/>
    </row>
    <row r="9" spans="1:70" s="1" customFormat="1" ht="36.950000000000003" customHeight="1">
      <c r="B9" s="39"/>
      <c r="C9" s="40"/>
      <c r="D9" s="40"/>
      <c r="E9" s="363" t="s">
        <v>1130</v>
      </c>
      <c r="F9" s="364"/>
      <c r="G9" s="364"/>
      <c r="H9" s="364"/>
      <c r="I9" s="125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25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26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26" t="s">
        <v>25</v>
      </c>
      <c r="J12" s="127" t="str">
        <f>'Rekapitulace zakázky'!AN8</f>
        <v>12.9.2017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25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26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26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25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26" t="s">
        <v>28</v>
      </c>
      <c r="J17" s="33" t="str">
        <f>IF('Rekapitulace zakázky'!AN13="Vyplň údaj","",IF('Rekapitulace zakázky'!AN13="","",'Rekapitulace zakázky'!AN13))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zakázky'!E14="Vyplň údaj","",IF('Rekapitulace zakázky'!E14="","",'Rekapitulace zakázky'!E14))</f>
        <v/>
      </c>
      <c r="F18" s="40"/>
      <c r="G18" s="40"/>
      <c r="H18" s="40"/>
      <c r="I18" s="126" t="s">
        <v>30</v>
      </c>
      <c r="J18" s="33" t="str">
        <f>IF('Rekapitulace zakázky'!AN14="Vyplň údaj","",IF('Rekapitulace zakázky'!AN14="","",'Rekapitulace zakázky'!AN14))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25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26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26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25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25"/>
      <c r="J23" s="40"/>
      <c r="K23" s="43"/>
    </row>
    <row r="24" spans="2:11" s="7" customFormat="1" ht="16.5" customHeight="1">
      <c r="B24" s="128"/>
      <c r="C24" s="129"/>
      <c r="D24" s="129"/>
      <c r="E24" s="326" t="s">
        <v>21</v>
      </c>
      <c r="F24" s="326"/>
      <c r="G24" s="326"/>
      <c r="H24" s="326"/>
      <c r="I24" s="130"/>
      <c r="J24" s="129"/>
      <c r="K24" s="131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25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32"/>
      <c r="J26" s="83"/>
      <c r="K26" s="133"/>
    </row>
    <row r="27" spans="2:11" s="1" customFormat="1" ht="25.35" customHeight="1">
      <c r="B27" s="39"/>
      <c r="C27" s="40"/>
      <c r="D27" s="134" t="s">
        <v>38</v>
      </c>
      <c r="E27" s="40"/>
      <c r="F27" s="40"/>
      <c r="G27" s="40"/>
      <c r="H27" s="40"/>
      <c r="I27" s="125"/>
      <c r="J27" s="135">
        <f>ROUND(J78,2)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32"/>
      <c r="J28" s="83"/>
      <c r="K28" s="133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36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37">
        <f>ROUND(SUM(BE78:BE89), 2)</f>
        <v>0</v>
      </c>
      <c r="G30" s="40"/>
      <c r="H30" s="40"/>
      <c r="I30" s="138">
        <v>0.21</v>
      </c>
      <c r="J30" s="137">
        <f>ROUND(ROUND((SUM(BE78:BE89)),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37">
        <f>ROUND(SUM(BF78:BF89), 2)</f>
        <v>0</v>
      </c>
      <c r="G31" s="40"/>
      <c r="H31" s="40"/>
      <c r="I31" s="138">
        <v>0.15</v>
      </c>
      <c r="J31" s="137">
        <f>ROUND(ROUND((SUM(BF78:BF89)),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37">
        <f>ROUND(SUM(BG78:BG89), 2)</f>
        <v>0</v>
      </c>
      <c r="G32" s="40"/>
      <c r="H32" s="40"/>
      <c r="I32" s="138">
        <v>0.21</v>
      </c>
      <c r="J32" s="137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37">
        <f>ROUND(SUM(BH78:BH89), 2)</f>
        <v>0</v>
      </c>
      <c r="G33" s="40"/>
      <c r="H33" s="40"/>
      <c r="I33" s="138">
        <v>0.15</v>
      </c>
      <c r="J33" s="137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37">
        <f>ROUND(SUM(BI78:BI89), 2)</f>
        <v>0</v>
      </c>
      <c r="G34" s="40"/>
      <c r="H34" s="40"/>
      <c r="I34" s="138">
        <v>0</v>
      </c>
      <c r="J34" s="137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25"/>
      <c r="J35" s="40"/>
      <c r="K35" s="43"/>
    </row>
    <row r="36" spans="2:11" s="1" customFormat="1" ht="25.35" customHeight="1">
      <c r="B36" s="39"/>
      <c r="C36" s="139"/>
      <c r="D36" s="140" t="s">
        <v>48</v>
      </c>
      <c r="E36" s="77"/>
      <c r="F36" s="77"/>
      <c r="G36" s="141" t="s">
        <v>49</v>
      </c>
      <c r="H36" s="142" t="s">
        <v>50</v>
      </c>
      <c r="I36" s="143"/>
      <c r="J36" s="144">
        <f>SUM(J27:J34)</f>
        <v>0</v>
      </c>
      <c r="K36" s="145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46"/>
      <c r="J37" s="55"/>
      <c r="K37" s="56"/>
    </row>
    <row r="41" spans="2:11" s="1" customFormat="1" ht="6.95" customHeight="1">
      <c r="B41" s="147"/>
      <c r="C41" s="148"/>
      <c r="D41" s="148"/>
      <c r="E41" s="148"/>
      <c r="F41" s="148"/>
      <c r="G41" s="148"/>
      <c r="H41" s="148"/>
      <c r="I41" s="149"/>
      <c r="J41" s="148"/>
      <c r="K41" s="150"/>
    </row>
    <row r="42" spans="2:11" s="1" customFormat="1" ht="36.950000000000003" customHeight="1">
      <c r="B42" s="39"/>
      <c r="C42" s="28" t="s">
        <v>104</v>
      </c>
      <c r="D42" s="40"/>
      <c r="E42" s="40"/>
      <c r="F42" s="40"/>
      <c r="G42" s="40"/>
      <c r="H42" s="40"/>
      <c r="I42" s="125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25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25"/>
      <c r="J44" s="40"/>
      <c r="K44" s="43"/>
    </row>
    <row r="45" spans="2:11" s="1" customFormat="1" ht="16.5" customHeight="1">
      <c r="B45" s="39"/>
      <c r="C45" s="40"/>
      <c r="D45" s="40"/>
      <c r="E45" s="361" t="str">
        <f>E7</f>
        <v>Žst. Štětí - Oprava výpravní budovy_ZMĚNA č.1</v>
      </c>
      <c r="F45" s="362"/>
      <c r="G45" s="362"/>
      <c r="H45" s="362"/>
      <c r="I45" s="125"/>
      <c r="J45" s="40"/>
      <c r="K45" s="43"/>
    </row>
    <row r="46" spans="2:11" s="1" customFormat="1" ht="14.45" customHeight="1">
      <c r="B46" s="39"/>
      <c r="C46" s="35" t="s">
        <v>102</v>
      </c>
      <c r="D46" s="40"/>
      <c r="E46" s="40"/>
      <c r="F46" s="40"/>
      <c r="G46" s="40"/>
      <c r="H46" s="40"/>
      <c r="I46" s="125"/>
      <c r="J46" s="40"/>
      <c r="K46" s="43"/>
    </row>
    <row r="47" spans="2:11" s="1" customFormat="1" ht="17.25" customHeight="1">
      <c r="B47" s="39"/>
      <c r="C47" s="40"/>
      <c r="D47" s="40"/>
      <c r="E47" s="363" t="str">
        <f>E9</f>
        <v>VRN - Vedlejší rozpočtové náklady</v>
      </c>
      <c r="F47" s="364"/>
      <c r="G47" s="364"/>
      <c r="H47" s="364"/>
      <c r="I47" s="125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25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Štětí</v>
      </c>
      <c r="G49" s="40"/>
      <c r="H49" s="40"/>
      <c r="I49" s="126" t="s">
        <v>25</v>
      </c>
      <c r="J49" s="127" t="str">
        <f>IF(J12="","",J12)</f>
        <v>12.9.2017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25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SŽDC, s.o., Oblastní ředitelství Ústí n/L</v>
      </c>
      <c r="G51" s="40"/>
      <c r="H51" s="40"/>
      <c r="I51" s="126" t="s">
        <v>33</v>
      </c>
      <c r="J51" s="326" t="str">
        <f>E21</f>
        <v>INTECON spol. s r.o., Ústí nad Labem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25"/>
      <c r="J52" s="365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25"/>
      <c r="J53" s="40"/>
      <c r="K53" s="43"/>
    </row>
    <row r="54" spans="2:47" s="1" customFormat="1" ht="29.25" customHeight="1">
      <c r="B54" s="39"/>
      <c r="C54" s="151" t="s">
        <v>105</v>
      </c>
      <c r="D54" s="139"/>
      <c r="E54" s="139"/>
      <c r="F54" s="139"/>
      <c r="G54" s="139"/>
      <c r="H54" s="139"/>
      <c r="I54" s="152"/>
      <c r="J54" s="153" t="s">
        <v>106</v>
      </c>
      <c r="K54" s="154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25"/>
      <c r="J55" s="40"/>
      <c r="K55" s="43"/>
    </row>
    <row r="56" spans="2:47" s="1" customFormat="1" ht="29.25" customHeight="1">
      <c r="B56" s="39"/>
      <c r="C56" s="155" t="s">
        <v>107</v>
      </c>
      <c r="D56" s="40"/>
      <c r="E56" s="40"/>
      <c r="F56" s="40"/>
      <c r="G56" s="40"/>
      <c r="H56" s="40"/>
      <c r="I56" s="125"/>
      <c r="J56" s="135">
        <f>J78</f>
        <v>0</v>
      </c>
      <c r="K56" s="43"/>
      <c r="AU56" s="22" t="s">
        <v>108</v>
      </c>
    </row>
    <row r="57" spans="2:47" s="8" customFormat="1" ht="24.95" customHeight="1">
      <c r="B57" s="156"/>
      <c r="C57" s="157"/>
      <c r="D57" s="158" t="s">
        <v>1131</v>
      </c>
      <c r="E57" s="159"/>
      <c r="F57" s="159"/>
      <c r="G57" s="159"/>
      <c r="H57" s="159"/>
      <c r="I57" s="160"/>
      <c r="J57" s="161">
        <f>J79</f>
        <v>0</v>
      </c>
      <c r="K57" s="162"/>
    </row>
    <row r="58" spans="2:47" s="9" customFormat="1" ht="19.899999999999999" customHeight="1">
      <c r="B58" s="163"/>
      <c r="C58" s="164"/>
      <c r="D58" s="165" t="s">
        <v>1132</v>
      </c>
      <c r="E58" s="166"/>
      <c r="F58" s="166"/>
      <c r="G58" s="166"/>
      <c r="H58" s="166"/>
      <c r="I58" s="167"/>
      <c r="J58" s="168">
        <f>J80</f>
        <v>0</v>
      </c>
      <c r="K58" s="169"/>
    </row>
    <row r="59" spans="2:47" s="1" customFormat="1" ht="21.75" customHeight="1">
      <c r="B59" s="39"/>
      <c r="C59" s="40"/>
      <c r="D59" s="40"/>
      <c r="E59" s="40"/>
      <c r="F59" s="40"/>
      <c r="G59" s="40"/>
      <c r="H59" s="40"/>
      <c r="I59" s="125"/>
      <c r="J59" s="40"/>
      <c r="K59" s="43"/>
    </row>
    <row r="60" spans="2:47" s="1" customFormat="1" ht="6.95" customHeight="1">
      <c r="B60" s="54"/>
      <c r="C60" s="55"/>
      <c r="D60" s="55"/>
      <c r="E60" s="55"/>
      <c r="F60" s="55"/>
      <c r="G60" s="55"/>
      <c r="H60" s="55"/>
      <c r="I60" s="146"/>
      <c r="J60" s="55"/>
      <c r="K60" s="5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9"/>
      <c r="J64" s="58"/>
      <c r="K64" s="58"/>
      <c r="L64" s="59"/>
    </row>
    <row r="65" spans="2:63" s="1" customFormat="1" ht="36.950000000000003" customHeight="1">
      <c r="B65" s="39"/>
      <c r="C65" s="60" t="s">
        <v>127</v>
      </c>
      <c r="D65" s="61"/>
      <c r="E65" s="61"/>
      <c r="F65" s="61"/>
      <c r="G65" s="61"/>
      <c r="H65" s="61"/>
      <c r="I65" s="170"/>
      <c r="J65" s="61"/>
      <c r="K65" s="61"/>
      <c r="L65" s="59"/>
    </row>
    <row r="66" spans="2:63" s="1" customFormat="1" ht="6.95" customHeight="1">
      <c r="B66" s="39"/>
      <c r="C66" s="61"/>
      <c r="D66" s="61"/>
      <c r="E66" s="61"/>
      <c r="F66" s="61"/>
      <c r="G66" s="61"/>
      <c r="H66" s="61"/>
      <c r="I66" s="170"/>
      <c r="J66" s="61"/>
      <c r="K66" s="61"/>
      <c r="L66" s="59"/>
    </row>
    <row r="67" spans="2:63" s="1" customFormat="1" ht="14.45" customHeight="1">
      <c r="B67" s="39"/>
      <c r="C67" s="63" t="s">
        <v>18</v>
      </c>
      <c r="D67" s="61"/>
      <c r="E67" s="61"/>
      <c r="F67" s="61"/>
      <c r="G67" s="61"/>
      <c r="H67" s="61"/>
      <c r="I67" s="170"/>
      <c r="J67" s="61"/>
      <c r="K67" s="61"/>
      <c r="L67" s="59"/>
    </row>
    <row r="68" spans="2:63" s="1" customFormat="1" ht="16.5" customHeight="1">
      <c r="B68" s="39"/>
      <c r="C68" s="61"/>
      <c r="D68" s="61"/>
      <c r="E68" s="366" t="str">
        <f>E7</f>
        <v>Žst. Štětí - Oprava výpravní budovy_ZMĚNA č.1</v>
      </c>
      <c r="F68" s="367"/>
      <c r="G68" s="367"/>
      <c r="H68" s="367"/>
      <c r="I68" s="170"/>
      <c r="J68" s="61"/>
      <c r="K68" s="61"/>
      <c r="L68" s="59"/>
    </row>
    <row r="69" spans="2:63" s="1" customFormat="1" ht="14.45" customHeight="1">
      <c r="B69" s="39"/>
      <c r="C69" s="63" t="s">
        <v>102</v>
      </c>
      <c r="D69" s="61"/>
      <c r="E69" s="61"/>
      <c r="F69" s="61"/>
      <c r="G69" s="61"/>
      <c r="H69" s="61"/>
      <c r="I69" s="170"/>
      <c r="J69" s="61"/>
      <c r="K69" s="61"/>
      <c r="L69" s="59"/>
    </row>
    <row r="70" spans="2:63" s="1" customFormat="1" ht="17.25" customHeight="1">
      <c r="B70" s="39"/>
      <c r="C70" s="61"/>
      <c r="D70" s="61"/>
      <c r="E70" s="337" t="str">
        <f>E9</f>
        <v>VRN - Vedlejší rozpočtové náklady</v>
      </c>
      <c r="F70" s="368"/>
      <c r="G70" s="368"/>
      <c r="H70" s="368"/>
      <c r="I70" s="170"/>
      <c r="J70" s="61"/>
      <c r="K70" s="61"/>
      <c r="L70" s="59"/>
    </row>
    <row r="71" spans="2:63" s="1" customFormat="1" ht="6.95" customHeight="1">
      <c r="B71" s="39"/>
      <c r="C71" s="61"/>
      <c r="D71" s="61"/>
      <c r="E71" s="61"/>
      <c r="F71" s="61"/>
      <c r="G71" s="61"/>
      <c r="H71" s="61"/>
      <c r="I71" s="170"/>
      <c r="J71" s="61"/>
      <c r="K71" s="61"/>
      <c r="L71" s="59"/>
    </row>
    <row r="72" spans="2:63" s="1" customFormat="1" ht="18" customHeight="1">
      <c r="B72" s="39"/>
      <c r="C72" s="63" t="s">
        <v>23</v>
      </c>
      <c r="D72" s="61"/>
      <c r="E72" s="61"/>
      <c r="F72" s="171" t="str">
        <f>F12</f>
        <v>Štětí</v>
      </c>
      <c r="G72" s="61"/>
      <c r="H72" s="61"/>
      <c r="I72" s="172" t="s">
        <v>25</v>
      </c>
      <c r="J72" s="71" t="str">
        <f>IF(J12="","",J12)</f>
        <v>12.9.2017</v>
      </c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70"/>
      <c r="J73" s="61"/>
      <c r="K73" s="61"/>
      <c r="L73" s="59"/>
    </row>
    <row r="74" spans="2:63" s="1" customFormat="1" ht="15">
      <c r="B74" s="39"/>
      <c r="C74" s="63" t="s">
        <v>27</v>
      </c>
      <c r="D74" s="61"/>
      <c r="E74" s="61"/>
      <c r="F74" s="171" t="str">
        <f>E15</f>
        <v>SŽDC, s.o., Oblastní ředitelství Ústí n/L</v>
      </c>
      <c r="G74" s="61"/>
      <c r="H74" s="61"/>
      <c r="I74" s="172" t="s">
        <v>33</v>
      </c>
      <c r="J74" s="171" t="str">
        <f>E21</f>
        <v>INTECON spol. s r.o., Ústí nad Labem</v>
      </c>
      <c r="K74" s="61"/>
      <c r="L74" s="59"/>
    </row>
    <row r="75" spans="2:63" s="1" customFormat="1" ht="14.45" customHeight="1">
      <c r="B75" s="39"/>
      <c r="C75" s="63" t="s">
        <v>31</v>
      </c>
      <c r="D75" s="61"/>
      <c r="E75" s="61"/>
      <c r="F75" s="171" t="str">
        <f>IF(E18="","",E18)</f>
        <v/>
      </c>
      <c r="G75" s="61"/>
      <c r="H75" s="61"/>
      <c r="I75" s="170"/>
      <c r="J75" s="61"/>
      <c r="K75" s="61"/>
      <c r="L75" s="59"/>
    </row>
    <row r="76" spans="2:63" s="1" customFormat="1" ht="10.35" customHeight="1">
      <c r="B76" s="39"/>
      <c r="C76" s="61"/>
      <c r="D76" s="61"/>
      <c r="E76" s="61"/>
      <c r="F76" s="61"/>
      <c r="G76" s="61"/>
      <c r="H76" s="61"/>
      <c r="I76" s="170"/>
      <c r="J76" s="61"/>
      <c r="K76" s="61"/>
      <c r="L76" s="59"/>
    </row>
    <row r="77" spans="2:63" s="10" customFormat="1" ht="29.25" customHeight="1">
      <c r="B77" s="173"/>
      <c r="C77" s="174" t="s">
        <v>128</v>
      </c>
      <c r="D77" s="175" t="s">
        <v>57</v>
      </c>
      <c r="E77" s="175" t="s">
        <v>53</v>
      </c>
      <c r="F77" s="175" t="s">
        <v>129</v>
      </c>
      <c r="G77" s="175" t="s">
        <v>130</v>
      </c>
      <c r="H77" s="175" t="s">
        <v>131</v>
      </c>
      <c r="I77" s="176" t="s">
        <v>132</v>
      </c>
      <c r="J77" s="175" t="s">
        <v>106</v>
      </c>
      <c r="K77" s="177" t="s">
        <v>133</v>
      </c>
      <c r="L77" s="178"/>
      <c r="M77" s="79" t="s">
        <v>134</v>
      </c>
      <c r="N77" s="80" t="s">
        <v>42</v>
      </c>
      <c r="O77" s="80" t="s">
        <v>135</v>
      </c>
      <c r="P77" s="80" t="s">
        <v>136</v>
      </c>
      <c r="Q77" s="80" t="s">
        <v>137</v>
      </c>
      <c r="R77" s="80" t="s">
        <v>138</v>
      </c>
      <c r="S77" s="80" t="s">
        <v>139</v>
      </c>
      <c r="T77" s="81" t="s">
        <v>140</v>
      </c>
    </row>
    <row r="78" spans="2:63" s="1" customFormat="1" ht="29.25" customHeight="1">
      <c r="B78" s="39"/>
      <c r="C78" s="85" t="s">
        <v>107</v>
      </c>
      <c r="D78" s="61"/>
      <c r="E78" s="61"/>
      <c r="F78" s="61"/>
      <c r="G78" s="61"/>
      <c r="H78" s="61"/>
      <c r="I78" s="170"/>
      <c r="J78" s="179">
        <f>BK78</f>
        <v>0</v>
      </c>
      <c r="K78" s="61"/>
      <c r="L78" s="59"/>
      <c r="M78" s="82"/>
      <c r="N78" s="83"/>
      <c r="O78" s="83"/>
      <c r="P78" s="180">
        <f>P79</f>
        <v>0</v>
      </c>
      <c r="Q78" s="83"/>
      <c r="R78" s="180">
        <f>R79</f>
        <v>0</v>
      </c>
      <c r="S78" s="83"/>
      <c r="T78" s="181">
        <f>T79</f>
        <v>0</v>
      </c>
      <c r="AT78" s="22" t="s">
        <v>71</v>
      </c>
      <c r="AU78" s="22" t="s">
        <v>108</v>
      </c>
      <c r="BK78" s="182">
        <f>BK79</f>
        <v>0</v>
      </c>
    </row>
    <row r="79" spans="2:63" s="11" customFormat="1" ht="37.35" customHeight="1">
      <c r="B79" s="183"/>
      <c r="C79" s="184"/>
      <c r="D79" s="185" t="s">
        <v>71</v>
      </c>
      <c r="E79" s="186" t="s">
        <v>141</v>
      </c>
      <c r="F79" s="186" t="s">
        <v>141</v>
      </c>
      <c r="G79" s="184"/>
      <c r="H79" s="184"/>
      <c r="I79" s="187"/>
      <c r="J79" s="188">
        <f>BK79</f>
        <v>0</v>
      </c>
      <c r="K79" s="184"/>
      <c r="L79" s="189"/>
      <c r="M79" s="190"/>
      <c r="N79" s="191"/>
      <c r="O79" s="191"/>
      <c r="P79" s="192">
        <f>P80</f>
        <v>0</v>
      </c>
      <c r="Q79" s="191"/>
      <c r="R79" s="192">
        <f>R80</f>
        <v>0</v>
      </c>
      <c r="S79" s="191"/>
      <c r="T79" s="193">
        <f>T80</f>
        <v>0</v>
      </c>
      <c r="AR79" s="194" t="s">
        <v>80</v>
      </c>
      <c r="AT79" s="195" t="s">
        <v>71</v>
      </c>
      <c r="AU79" s="195" t="s">
        <v>72</v>
      </c>
      <c r="AY79" s="194" t="s">
        <v>143</v>
      </c>
      <c r="BK79" s="196">
        <f>BK80</f>
        <v>0</v>
      </c>
    </row>
    <row r="80" spans="2:63" s="11" customFormat="1" ht="19.899999999999999" customHeight="1">
      <c r="B80" s="183"/>
      <c r="C80" s="184"/>
      <c r="D80" s="185" t="s">
        <v>71</v>
      </c>
      <c r="E80" s="197" t="s">
        <v>352</v>
      </c>
      <c r="F80" s="197" t="s">
        <v>93</v>
      </c>
      <c r="G80" s="184"/>
      <c r="H80" s="184"/>
      <c r="I80" s="187"/>
      <c r="J80" s="198">
        <f>BK80</f>
        <v>0</v>
      </c>
      <c r="K80" s="184"/>
      <c r="L80" s="189"/>
      <c r="M80" s="190"/>
      <c r="N80" s="191"/>
      <c r="O80" s="191"/>
      <c r="P80" s="192">
        <f>SUM(P81:P89)</f>
        <v>0</v>
      </c>
      <c r="Q80" s="191"/>
      <c r="R80" s="192">
        <f>SUM(R81:R89)</f>
        <v>0</v>
      </c>
      <c r="S80" s="191"/>
      <c r="T80" s="193">
        <f>SUM(T81:T89)</f>
        <v>0</v>
      </c>
      <c r="AR80" s="194" t="s">
        <v>80</v>
      </c>
      <c r="AT80" s="195" t="s">
        <v>71</v>
      </c>
      <c r="AU80" s="195" t="s">
        <v>80</v>
      </c>
      <c r="AY80" s="194" t="s">
        <v>143</v>
      </c>
      <c r="BK80" s="196">
        <f>SUM(BK81:BK89)</f>
        <v>0</v>
      </c>
    </row>
    <row r="81" spans="2:65" s="1" customFormat="1" ht="16.5" customHeight="1">
      <c r="B81" s="39"/>
      <c r="C81" s="199" t="s">
        <v>80</v>
      </c>
      <c r="D81" s="199" t="s">
        <v>147</v>
      </c>
      <c r="E81" s="200" t="s">
        <v>1133</v>
      </c>
      <c r="F81" s="201" t="s">
        <v>1134</v>
      </c>
      <c r="G81" s="202" t="s">
        <v>1135</v>
      </c>
      <c r="H81" s="203">
        <v>1</v>
      </c>
      <c r="I81" s="204"/>
      <c r="J81" s="205">
        <f>ROUND(I81*H81,2)</f>
        <v>0</v>
      </c>
      <c r="K81" s="201" t="s">
        <v>21</v>
      </c>
      <c r="L81" s="59"/>
      <c r="M81" s="206" t="s">
        <v>21</v>
      </c>
      <c r="N81" s="207" t="s">
        <v>43</v>
      </c>
      <c r="O81" s="40"/>
      <c r="P81" s="208">
        <f>O81*H81</f>
        <v>0</v>
      </c>
      <c r="Q81" s="208">
        <v>0</v>
      </c>
      <c r="R81" s="208">
        <f>Q81*H81</f>
        <v>0</v>
      </c>
      <c r="S81" s="208">
        <v>0</v>
      </c>
      <c r="T81" s="209">
        <f>S81*H81</f>
        <v>0</v>
      </c>
      <c r="AR81" s="22" t="s">
        <v>152</v>
      </c>
      <c r="AT81" s="22" t="s">
        <v>147</v>
      </c>
      <c r="AU81" s="22" t="s">
        <v>82</v>
      </c>
      <c r="AY81" s="22" t="s">
        <v>143</v>
      </c>
      <c r="BE81" s="210">
        <f>IF(N81="základní",J81,0)</f>
        <v>0</v>
      </c>
      <c r="BF81" s="210">
        <f>IF(N81="snížená",J81,0)</f>
        <v>0</v>
      </c>
      <c r="BG81" s="210">
        <f>IF(N81="zákl. přenesená",J81,0)</f>
        <v>0</v>
      </c>
      <c r="BH81" s="210">
        <f>IF(N81="sníž. přenesená",J81,0)</f>
        <v>0</v>
      </c>
      <c r="BI81" s="210">
        <f>IF(N81="nulová",J81,0)</f>
        <v>0</v>
      </c>
      <c r="BJ81" s="22" t="s">
        <v>80</v>
      </c>
      <c r="BK81" s="210">
        <f>ROUND(I81*H81,2)</f>
        <v>0</v>
      </c>
      <c r="BL81" s="22" t="s">
        <v>152</v>
      </c>
      <c r="BM81" s="22" t="s">
        <v>1136</v>
      </c>
    </row>
    <row r="82" spans="2:65" s="1" customFormat="1" ht="40.5">
      <c r="B82" s="39"/>
      <c r="C82" s="61"/>
      <c r="D82" s="211" t="s">
        <v>154</v>
      </c>
      <c r="E82" s="61"/>
      <c r="F82" s="212" t="s">
        <v>1137</v>
      </c>
      <c r="G82" s="61"/>
      <c r="H82" s="61"/>
      <c r="I82" s="170"/>
      <c r="J82" s="61"/>
      <c r="K82" s="61"/>
      <c r="L82" s="59"/>
      <c r="M82" s="213"/>
      <c r="N82" s="40"/>
      <c r="O82" s="40"/>
      <c r="P82" s="40"/>
      <c r="Q82" s="40"/>
      <c r="R82" s="40"/>
      <c r="S82" s="40"/>
      <c r="T82" s="76"/>
      <c r="AT82" s="22" t="s">
        <v>154</v>
      </c>
      <c r="AU82" s="22" t="s">
        <v>82</v>
      </c>
    </row>
    <row r="83" spans="2:65" s="1" customFormat="1" ht="38.25" customHeight="1">
      <c r="B83" s="39"/>
      <c r="C83" s="199" t="s">
        <v>82</v>
      </c>
      <c r="D83" s="199" t="s">
        <v>147</v>
      </c>
      <c r="E83" s="200" t="s">
        <v>1138</v>
      </c>
      <c r="F83" s="201" t="s">
        <v>1139</v>
      </c>
      <c r="G83" s="202" t="s">
        <v>1135</v>
      </c>
      <c r="H83" s="203">
        <v>1</v>
      </c>
      <c r="I83" s="204"/>
      <c r="J83" s="205">
        <f t="shared" ref="J83:J89" si="0">ROUND(I83*H83,2)</f>
        <v>0</v>
      </c>
      <c r="K83" s="201" t="s">
        <v>21</v>
      </c>
      <c r="L83" s="59"/>
      <c r="M83" s="206" t="s">
        <v>21</v>
      </c>
      <c r="N83" s="207" t="s">
        <v>43</v>
      </c>
      <c r="O83" s="40"/>
      <c r="P83" s="208">
        <f t="shared" ref="P83:P89" si="1">O83*H83</f>
        <v>0</v>
      </c>
      <c r="Q83" s="208">
        <v>0</v>
      </c>
      <c r="R83" s="208">
        <f t="shared" ref="R83:R89" si="2">Q83*H83</f>
        <v>0</v>
      </c>
      <c r="S83" s="208">
        <v>0</v>
      </c>
      <c r="T83" s="209">
        <f t="shared" ref="T83:T89" si="3">S83*H83</f>
        <v>0</v>
      </c>
      <c r="AR83" s="22" t="s">
        <v>152</v>
      </c>
      <c r="AT83" s="22" t="s">
        <v>147</v>
      </c>
      <c r="AU83" s="22" t="s">
        <v>82</v>
      </c>
      <c r="AY83" s="22" t="s">
        <v>143</v>
      </c>
      <c r="BE83" s="210">
        <f t="shared" ref="BE83:BE89" si="4">IF(N83="základní",J83,0)</f>
        <v>0</v>
      </c>
      <c r="BF83" s="210">
        <f t="shared" ref="BF83:BF89" si="5">IF(N83="snížená",J83,0)</f>
        <v>0</v>
      </c>
      <c r="BG83" s="210">
        <f t="shared" ref="BG83:BG89" si="6">IF(N83="zákl. přenesená",J83,0)</f>
        <v>0</v>
      </c>
      <c r="BH83" s="210">
        <f t="shared" ref="BH83:BH89" si="7">IF(N83="sníž. přenesená",J83,0)</f>
        <v>0</v>
      </c>
      <c r="BI83" s="210">
        <f t="shared" ref="BI83:BI89" si="8">IF(N83="nulová",J83,0)</f>
        <v>0</v>
      </c>
      <c r="BJ83" s="22" t="s">
        <v>80</v>
      </c>
      <c r="BK83" s="210">
        <f t="shared" ref="BK83:BK89" si="9">ROUND(I83*H83,2)</f>
        <v>0</v>
      </c>
      <c r="BL83" s="22" t="s">
        <v>152</v>
      </c>
      <c r="BM83" s="22" t="s">
        <v>1140</v>
      </c>
    </row>
    <row r="84" spans="2:65" s="1" customFormat="1" ht="51" customHeight="1">
      <c r="B84" s="39"/>
      <c r="C84" s="199" t="s">
        <v>144</v>
      </c>
      <c r="D84" s="199" t="s">
        <v>147</v>
      </c>
      <c r="E84" s="200" t="s">
        <v>1141</v>
      </c>
      <c r="F84" s="201" t="s">
        <v>1142</v>
      </c>
      <c r="G84" s="202" t="s">
        <v>1135</v>
      </c>
      <c r="H84" s="203">
        <v>1</v>
      </c>
      <c r="I84" s="204"/>
      <c r="J84" s="205">
        <f t="shared" si="0"/>
        <v>0</v>
      </c>
      <c r="K84" s="201" t="s">
        <v>21</v>
      </c>
      <c r="L84" s="59"/>
      <c r="M84" s="206" t="s">
        <v>21</v>
      </c>
      <c r="N84" s="207" t="s">
        <v>43</v>
      </c>
      <c r="O84" s="40"/>
      <c r="P84" s="208">
        <f t="shared" si="1"/>
        <v>0</v>
      </c>
      <c r="Q84" s="208">
        <v>0</v>
      </c>
      <c r="R84" s="208">
        <f t="shared" si="2"/>
        <v>0</v>
      </c>
      <c r="S84" s="208">
        <v>0</v>
      </c>
      <c r="T84" s="209">
        <f t="shared" si="3"/>
        <v>0</v>
      </c>
      <c r="AR84" s="22" t="s">
        <v>152</v>
      </c>
      <c r="AT84" s="22" t="s">
        <v>147</v>
      </c>
      <c r="AU84" s="22" t="s">
        <v>82</v>
      </c>
      <c r="AY84" s="22" t="s">
        <v>143</v>
      </c>
      <c r="BE84" s="210">
        <f t="shared" si="4"/>
        <v>0</v>
      </c>
      <c r="BF84" s="210">
        <f t="shared" si="5"/>
        <v>0</v>
      </c>
      <c r="BG84" s="210">
        <f t="shared" si="6"/>
        <v>0</v>
      </c>
      <c r="BH84" s="210">
        <f t="shared" si="7"/>
        <v>0</v>
      </c>
      <c r="BI84" s="210">
        <f t="shared" si="8"/>
        <v>0</v>
      </c>
      <c r="BJ84" s="22" t="s">
        <v>80</v>
      </c>
      <c r="BK84" s="210">
        <f t="shared" si="9"/>
        <v>0</v>
      </c>
      <c r="BL84" s="22" t="s">
        <v>152</v>
      </c>
      <c r="BM84" s="22" t="s">
        <v>1143</v>
      </c>
    </row>
    <row r="85" spans="2:65" s="1" customFormat="1" ht="16.5" customHeight="1">
      <c r="B85" s="39"/>
      <c r="C85" s="199" t="s">
        <v>152</v>
      </c>
      <c r="D85" s="199" t="s">
        <v>147</v>
      </c>
      <c r="E85" s="200" t="s">
        <v>1144</v>
      </c>
      <c r="F85" s="201" t="s">
        <v>1145</v>
      </c>
      <c r="G85" s="202" t="s">
        <v>1135</v>
      </c>
      <c r="H85" s="203">
        <v>1</v>
      </c>
      <c r="I85" s="204"/>
      <c r="J85" s="205">
        <f t="shared" si="0"/>
        <v>0</v>
      </c>
      <c r="K85" s="201" t="s">
        <v>21</v>
      </c>
      <c r="L85" s="59"/>
      <c r="M85" s="206" t="s">
        <v>21</v>
      </c>
      <c r="N85" s="207" t="s">
        <v>43</v>
      </c>
      <c r="O85" s="40"/>
      <c r="P85" s="208">
        <f t="shared" si="1"/>
        <v>0</v>
      </c>
      <c r="Q85" s="208">
        <v>0</v>
      </c>
      <c r="R85" s="208">
        <f t="shared" si="2"/>
        <v>0</v>
      </c>
      <c r="S85" s="208">
        <v>0</v>
      </c>
      <c r="T85" s="209">
        <f t="shared" si="3"/>
        <v>0</v>
      </c>
      <c r="AR85" s="22" t="s">
        <v>152</v>
      </c>
      <c r="AT85" s="22" t="s">
        <v>147</v>
      </c>
      <c r="AU85" s="22" t="s">
        <v>82</v>
      </c>
      <c r="AY85" s="22" t="s">
        <v>143</v>
      </c>
      <c r="BE85" s="210">
        <f t="shared" si="4"/>
        <v>0</v>
      </c>
      <c r="BF85" s="210">
        <f t="shared" si="5"/>
        <v>0</v>
      </c>
      <c r="BG85" s="210">
        <f t="shared" si="6"/>
        <v>0</v>
      </c>
      <c r="BH85" s="210">
        <f t="shared" si="7"/>
        <v>0</v>
      </c>
      <c r="BI85" s="210">
        <f t="shared" si="8"/>
        <v>0</v>
      </c>
      <c r="BJ85" s="22" t="s">
        <v>80</v>
      </c>
      <c r="BK85" s="210">
        <f t="shared" si="9"/>
        <v>0</v>
      </c>
      <c r="BL85" s="22" t="s">
        <v>152</v>
      </c>
      <c r="BM85" s="22" t="s">
        <v>1146</v>
      </c>
    </row>
    <row r="86" spans="2:65" s="1" customFormat="1" ht="38.25" customHeight="1">
      <c r="B86" s="39"/>
      <c r="C86" s="199" t="s">
        <v>859</v>
      </c>
      <c r="D86" s="199" t="s">
        <v>147</v>
      </c>
      <c r="E86" s="200" t="s">
        <v>1147</v>
      </c>
      <c r="F86" s="201" t="s">
        <v>1148</v>
      </c>
      <c r="G86" s="202" t="s">
        <v>1135</v>
      </c>
      <c r="H86" s="203">
        <v>1</v>
      </c>
      <c r="I86" s="204"/>
      <c r="J86" s="205">
        <f t="shared" si="0"/>
        <v>0</v>
      </c>
      <c r="K86" s="201" t="s">
        <v>21</v>
      </c>
      <c r="L86" s="59"/>
      <c r="M86" s="206" t="s">
        <v>21</v>
      </c>
      <c r="N86" s="207" t="s">
        <v>43</v>
      </c>
      <c r="O86" s="40"/>
      <c r="P86" s="208">
        <f t="shared" si="1"/>
        <v>0</v>
      </c>
      <c r="Q86" s="208">
        <v>0</v>
      </c>
      <c r="R86" s="208">
        <f t="shared" si="2"/>
        <v>0</v>
      </c>
      <c r="S86" s="208">
        <v>0</v>
      </c>
      <c r="T86" s="209">
        <f t="shared" si="3"/>
        <v>0</v>
      </c>
      <c r="AR86" s="22" t="s">
        <v>152</v>
      </c>
      <c r="AT86" s="22" t="s">
        <v>147</v>
      </c>
      <c r="AU86" s="22" t="s">
        <v>82</v>
      </c>
      <c r="AY86" s="22" t="s">
        <v>143</v>
      </c>
      <c r="BE86" s="210">
        <f t="shared" si="4"/>
        <v>0</v>
      </c>
      <c r="BF86" s="210">
        <f t="shared" si="5"/>
        <v>0</v>
      </c>
      <c r="BG86" s="210">
        <f t="shared" si="6"/>
        <v>0</v>
      </c>
      <c r="BH86" s="210">
        <f t="shared" si="7"/>
        <v>0</v>
      </c>
      <c r="BI86" s="210">
        <f t="shared" si="8"/>
        <v>0</v>
      </c>
      <c r="BJ86" s="22" t="s">
        <v>80</v>
      </c>
      <c r="BK86" s="210">
        <f t="shared" si="9"/>
        <v>0</v>
      </c>
      <c r="BL86" s="22" t="s">
        <v>152</v>
      </c>
      <c r="BM86" s="22" t="s">
        <v>1149</v>
      </c>
    </row>
    <row r="87" spans="2:65" s="1" customFormat="1" ht="51" customHeight="1">
      <c r="B87" s="39"/>
      <c r="C87" s="199" t="s">
        <v>200</v>
      </c>
      <c r="D87" s="199" t="s">
        <v>147</v>
      </c>
      <c r="E87" s="200" t="s">
        <v>1150</v>
      </c>
      <c r="F87" s="201" t="s">
        <v>1151</v>
      </c>
      <c r="G87" s="202" t="s">
        <v>1135</v>
      </c>
      <c r="H87" s="203">
        <v>1</v>
      </c>
      <c r="I87" s="204"/>
      <c r="J87" s="205">
        <f t="shared" si="0"/>
        <v>0</v>
      </c>
      <c r="K87" s="201" t="s">
        <v>21</v>
      </c>
      <c r="L87" s="59"/>
      <c r="M87" s="206" t="s">
        <v>21</v>
      </c>
      <c r="N87" s="207" t="s">
        <v>43</v>
      </c>
      <c r="O87" s="40"/>
      <c r="P87" s="208">
        <f t="shared" si="1"/>
        <v>0</v>
      </c>
      <c r="Q87" s="208">
        <v>0</v>
      </c>
      <c r="R87" s="208">
        <f t="shared" si="2"/>
        <v>0</v>
      </c>
      <c r="S87" s="208">
        <v>0</v>
      </c>
      <c r="T87" s="209">
        <f t="shared" si="3"/>
        <v>0</v>
      </c>
      <c r="AR87" s="22" t="s">
        <v>152</v>
      </c>
      <c r="AT87" s="22" t="s">
        <v>147</v>
      </c>
      <c r="AU87" s="22" t="s">
        <v>82</v>
      </c>
      <c r="AY87" s="22" t="s">
        <v>143</v>
      </c>
      <c r="BE87" s="210">
        <f t="shared" si="4"/>
        <v>0</v>
      </c>
      <c r="BF87" s="210">
        <f t="shared" si="5"/>
        <v>0</v>
      </c>
      <c r="BG87" s="210">
        <f t="shared" si="6"/>
        <v>0</v>
      </c>
      <c r="BH87" s="210">
        <f t="shared" si="7"/>
        <v>0</v>
      </c>
      <c r="BI87" s="210">
        <f t="shared" si="8"/>
        <v>0</v>
      </c>
      <c r="BJ87" s="22" t="s">
        <v>80</v>
      </c>
      <c r="BK87" s="210">
        <f t="shared" si="9"/>
        <v>0</v>
      </c>
      <c r="BL87" s="22" t="s">
        <v>152</v>
      </c>
      <c r="BM87" s="22" t="s">
        <v>1152</v>
      </c>
    </row>
    <row r="88" spans="2:65" s="1" customFormat="1" ht="51" customHeight="1">
      <c r="B88" s="39"/>
      <c r="C88" s="199" t="s">
        <v>250</v>
      </c>
      <c r="D88" s="199" t="s">
        <v>147</v>
      </c>
      <c r="E88" s="200" t="s">
        <v>1153</v>
      </c>
      <c r="F88" s="201" t="s">
        <v>1154</v>
      </c>
      <c r="G88" s="202" t="s">
        <v>1135</v>
      </c>
      <c r="H88" s="203">
        <v>1</v>
      </c>
      <c r="I88" s="204"/>
      <c r="J88" s="205">
        <f t="shared" si="0"/>
        <v>0</v>
      </c>
      <c r="K88" s="201" t="s">
        <v>21</v>
      </c>
      <c r="L88" s="59"/>
      <c r="M88" s="206" t="s">
        <v>21</v>
      </c>
      <c r="N88" s="207" t="s">
        <v>43</v>
      </c>
      <c r="O88" s="40"/>
      <c r="P88" s="208">
        <f t="shared" si="1"/>
        <v>0</v>
      </c>
      <c r="Q88" s="208">
        <v>0</v>
      </c>
      <c r="R88" s="208">
        <f t="shared" si="2"/>
        <v>0</v>
      </c>
      <c r="S88" s="208">
        <v>0</v>
      </c>
      <c r="T88" s="209">
        <f t="shared" si="3"/>
        <v>0</v>
      </c>
      <c r="AR88" s="22" t="s">
        <v>152</v>
      </c>
      <c r="AT88" s="22" t="s">
        <v>147</v>
      </c>
      <c r="AU88" s="22" t="s">
        <v>82</v>
      </c>
      <c r="AY88" s="22" t="s">
        <v>143</v>
      </c>
      <c r="BE88" s="210">
        <f t="shared" si="4"/>
        <v>0</v>
      </c>
      <c r="BF88" s="210">
        <f t="shared" si="5"/>
        <v>0</v>
      </c>
      <c r="BG88" s="210">
        <f t="shared" si="6"/>
        <v>0</v>
      </c>
      <c r="BH88" s="210">
        <f t="shared" si="7"/>
        <v>0</v>
      </c>
      <c r="BI88" s="210">
        <f t="shared" si="8"/>
        <v>0</v>
      </c>
      <c r="BJ88" s="22" t="s">
        <v>80</v>
      </c>
      <c r="BK88" s="210">
        <f t="shared" si="9"/>
        <v>0</v>
      </c>
      <c r="BL88" s="22" t="s">
        <v>152</v>
      </c>
      <c r="BM88" s="22" t="s">
        <v>1155</v>
      </c>
    </row>
    <row r="89" spans="2:65" s="1" customFormat="1" ht="16.5" customHeight="1">
      <c r="B89" s="39"/>
      <c r="C89" s="199" t="s">
        <v>146</v>
      </c>
      <c r="D89" s="199" t="s">
        <v>147</v>
      </c>
      <c r="E89" s="200" t="s">
        <v>1156</v>
      </c>
      <c r="F89" s="201" t="s">
        <v>1157</v>
      </c>
      <c r="G89" s="202" t="s">
        <v>1135</v>
      </c>
      <c r="H89" s="203">
        <v>1</v>
      </c>
      <c r="I89" s="204"/>
      <c r="J89" s="205">
        <f t="shared" si="0"/>
        <v>0</v>
      </c>
      <c r="K89" s="201" t="s">
        <v>21</v>
      </c>
      <c r="L89" s="59"/>
      <c r="M89" s="206" t="s">
        <v>21</v>
      </c>
      <c r="N89" s="235" t="s">
        <v>43</v>
      </c>
      <c r="O89" s="236"/>
      <c r="P89" s="237">
        <f t="shared" si="1"/>
        <v>0</v>
      </c>
      <c r="Q89" s="237">
        <v>0</v>
      </c>
      <c r="R89" s="237">
        <f t="shared" si="2"/>
        <v>0</v>
      </c>
      <c r="S89" s="237">
        <v>0</v>
      </c>
      <c r="T89" s="238">
        <f t="shared" si="3"/>
        <v>0</v>
      </c>
      <c r="AR89" s="22" t="s">
        <v>152</v>
      </c>
      <c r="AT89" s="22" t="s">
        <v>147</v>
      </c>
      <c r="AU89" s="22" t="s">
        <v>82</v>
      </c>
      <c r="AY89" s="22" t="s">
        <v>143</v>
      </c>
      <c r="BE89" s="210">
        <f t="shared" si="4"/>
        <v>0</v>
      </c>
      <c r="BF89" s="210">
        <f t="shared" si="5"/>
        <v>0</v>
      </c>
      <c r="BG89" s="210">
        <f t="shared" si="6"/>
        <v>0</v>
      </c>
      <c r="BH89" s="210">
        <f t="shared" si="7"/>
        <v>0</v>
      </c>
      <c r="BI89" s="210">
        <f t="shared" si="8"/>
        <v>0</v>
      </c>
      <c r="BJ89" s="22" t="s">
        <v>80</v>
      </c>
      <c r="BK89" s="210">
        <f t="shared" si="9"/>
        <v>0</v>
      </c>
      <c r="BL89" s="22" t="s">
        <v>152</v>
      </c>
      <c r="BM89" s="22" t="s">
        <v>1158</v>
      </c>
    </row>
    <row r="90" spans="2:65" s="1" customFormat="1" ht="6.95" customHeight="1">
      <c r="B90" s="54"/>
      <c r="C90" s="55"/>
      <c r="D90" s="55"/>
      <c r="E90" s="55"/>
      <c r="F90" s="55"/>
      <c r="G90" s="55"/>
      <c r="H90" s="55"/>
      <c r="I90" s="146"/>
      <c r="J90" s="55"/>
      <c r="K90" s="55"/>
      <c r="L90" s="59"/>
    </row>
  </sheetData>
  <sheetProtection algorithmName="SHA-512" hashValue="Y4g7MJVP5d5ZGGv60EQkRLYDV8BPt9IhvZ9S3O2Fy3rcT4iEITJ3w9mbmgIfyYpY1/O+Suj1iq4IFZnBz4EcoQ==" saltValue="aOvvXT0UBBD+haT6Xh0CfXuliF5w5wl768H/7hxyXxQXESt2qf+nxdSVyqpagxFvmywUlnWwMKMCnpYuiZ8cfA==" spinCount="100000" sheet="1" objects="1" scenarios="1" formatColumns="0" formatRows="0" autoFilter="0"/>
  <autoFilter ref="C77:K89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zakázky'!C2" display="Rekapitulace zakázk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1"/>
  <sheetViews>
    <sheetView showGridLines="0" workbookViewId="0"/>
  </sheetViews>
  <sheetFormatPr defaultRowHeight="13.5"/>
  <cols>
    <col min="1" max="1" width="8.33203125" style="241" customWidth="1"/>
    <col min="2" max="2" width="1.6640625" style="241" customWidth="1"/>
    <col min="3" max="4" width="5" style="241" customWidth="1"/>
    <col min="5" max="5" width="11.6640625" style="241" customWidth="1"/>
    <col min="6" max="6" width="9.1640625" style="241" customWidth="1"/>
    <col min="7" max="7" width="5" style="241" customWidth="1"/>
    <col min="8" max="8" width="77.83203125" style="241" customWidth="1"/>
    <col min="9" max="10" width="20" style="241" customWidth="1"/>
    <col min="11" max="11" width="1.6640625" style="241" customWidth="1"/>
  </cols>
  <sheetData>
    <row r="1" spans="2:11" ht="37.5" customHeight="1"/>
    <row r="2" spans="2:1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pans="2:11" s="13" customFormat="1" ht="45" customHeight="1">
      <c r="B3" s="245"/>
      <c r="C3" s="375" t="s">
        <v>1159</v>
      </c>
      <c r="D3" s="375"/>
      <c r="E3" s="375"/>
      <c r="F3" s="375"/>
      <c r="G3" s="375"/>
      <c r="H3" s="375"/>
      <c r="I3" s="375"/>
      <c r="J3" s="375"/>
      <c r="K3" s="246"/>
    </row>
    <row r="4" spans="2:11" ht="25.5" customHeight="1">
      <c r="B4" s="247"/>
      <c r="C4" s="377" t="s">
        <v>1160</v>
      </c>
      <c r="D4" s="377"/>
      <c r="E4" s="377"/>
      <c r="F4" s="377"/>
      <c r="G4" s="377"/>
      <c r="H4" s="377"/>
      <c r="I4" s="377"/>
      <c r="J4" s="377"/>
      <c r="K4" s="248"/>
    </row>
    <row r="5" spans="2:11" ht="5.25" customHeight="1">
      <c r="B5" s="247"/>
      <c r="C5" s="249"/>
      <c r="D5" s="249"/>
      <c r="E5" s="249"/>
      <c r="F5" s="249"/>
      <c r="G5" s="249"/>
      <c r="H5" s="249"/>
      <c r="I5" s="249"/>
      <c r="J5" s="249"/>
      <c r="K5" s="248"/>
    </row>
    <row r="6" spans="2:11" ht="15" customHeight="1">
      <c r="B6" s="247"/>
      <c r="C6" s="373" t="s">
        <v>1161</v>
      </c>
      <c r="D6" s="373"/>
      <c r="E6" s="373"/>
      <c r="F6" s="373"/>
      <c r="G6" s="373"/>
      <c r="H6" s="373"/>
      <c r="I6" s="373"/>
      <c r="J6" s="373"/>
      <c r="K6" s="248"/>
    </row>
    <row r="7" spans="2:11" ht="15" customHeight="1">
      <c r="B7" s="251"/>
      <c r="C7" s="373" t="s">
        <v>1162</v>
      </c>
      <c r="D7" s="373"/>
      <c r="E7" s="373"/>
      <c r="F7" s="373"/>
      <c r="G7" s="373"/>
      <c r="H7" s="373"/>
      <c r="I7" s="373"/>
      <c r="J7" s="373"/>
      <c r="K7" s="248"/>
    </row>
    <row r="8" spans="2:1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pans="2:11" ht="15" customHeight="1">
      <c r="B9" s="251"/>
      <c r="C9" s="373" t="s">
        <v>1163</v>
      </c>
      <c r="D9" s="373"/>
      <c r="E9" s="373"/>
      <c r="F9" s="373"/>
      <c r="G9" s="373"/>
      <c r="H9" s="373"/>
      <c r="I9" s="373"/>
      <c r="J9" s="373"/>
      <c r="K9" s="248"/>
    </row>
    <row r="10" spans="2:11" ht="15" customHeight="1">
      <c r="B10" s="251"/>
      <c r="C10" s="250"/>
      <c r="D10" s="373" t="s">
        <v>1164</v>
      </c>
      <c r="E10" s="373"/>
      <c r="F10" s="373"/>
      <c r="G10" s="373"/>
      <c r="H10" s="373"/>
      <c r="I10" s="373"/>
      <c r="J10" s="373"/>
      <c r="K10" s="248"/>
    </row>
    <row r="11" spans="2:11" ht="15" customHeight="1">
      <c r="B11" s="251"/>
      <c r="C11" s="252"/>
      <c r="D11" s="373" t="s">
        <v>1165</v>
      </c>
      <c r="E11" s="373"/>
      <c r="F11" s="373"/>
      <c r="G11" s="373"/>
      <c r="H11" s="373"/>
      <c r="I11" s="373"/>
      <c r="J11" s="373"/>
      <c r="K11" s="248"/>
    </row>
    <row r="12" spans="2:11" ht="12.75" customHeight="1">
      <c r="B12" s="251"/>
      <c r="C12" s="252"/>
      <c r="D12" s="252"/>
      <c r="E12" s="252"/>
      <c r="F12" s="252"/>
      <c r="G12" s="252"/>
      <c r="H12" s="252"/>
      <c r="I12" s="252"/>
      <c r="J12" s="252"/>
      <c r="K12" s="248"/>
    </row>
    <row r="13" spans="2:11" ht="15" customHeight="1">
      <c r="B13" s="251"/>
      <c r="C13" s="252"/>
      <c r="D13" s="373" t="s">
        <v>1166</v>
      </c>
      <c r="E13" s="373"/>
      <c r="F13" s="373"/>
      <c r="G13" s="373"/>
      <c r="H13" s="373"/>
      <c r="I13" s="373"/>
      <c r="J13" s="373"/>
      <c r="K13" s="248"/>
    </row>
    <row r="14" spans="2:11" ht="15" customHeight="1">
      <c r="B14" s="251"/>
      <c r="C14" s="252"/>
      <c r="D14" s="373" t="s">
        <v>1167</v>
      </c>
      <c r="E14" s="373"/>
      <c r="F14" s="373"/>
      <c r="G14" s="373"/>
      <c r="H14" s="373"/>
      <c r="I14" s="373"/>
      <c r="J14" s="373"/>
      <c r="K14" s="248"/>
    </row>
    <row r="15" spans="2:11" ht="15" customHeight="1">
      <c r="B15" s="251"/>
      <c r="C15" s="252"/>
      <c r="D15" s="373" t="s">
        <v>1168</v>
      </c>
      <c r="E15" s="373"/>
      <c r="F15" s="373"/>
      <c r="G15" s="373"/>
      <c r="H15" s="373"/>
      <c r="I15" s="373"/>
      <c r="J15" s="373"/>
      <c r="K15" s="248"/>
    </row>
    <row r="16" spans="2:11" ht="15" customHeight="1">
      <c r="B16" s="251"/>
      <c r="C16" s="252"/>
      <c r="D16" s="252"/>
      <c r="E16" s="253" t="s">
        <v>79</v>
      </c>
      <c r="F16" s="373" t="s">
        <v>1169</v>
      </c>
      <c r="G16" s="373"/>
      <c r="H16" s="373"/>
      <c r="I16" s="373"/>
      <c r="J16" s="373"/>
      <c r="K16" s="248"/>
    </row>
    <row r="17" spans="2:11" ht="15" customHeight="1">
      <c r="B17" s="251"/>
      <c r="C17" s="252"/>
      <c r="D17" s="252"/>
      <c r="E17" s="253" t="s">
        <v>1170</v>
      </c>
      <c r="F17" s="373" t="s">
        <v>1171</v>
      </c>
      <c r="G17" s="373"/>
      <c r="H17" s="373"/>
      <c r="I17" s="373"/>
      <c r="J17" s="373"/>
      <c r="K17" s="248"/>
    </row>
    <row r="18" spans="2:11" ht="15" customHeight="1">
      <c r="B18" s="251"/>
      <c r="C18" s="252"/>
      <c r="D18" s="252"/>
      <c r="E18" s="253" t="s">
        <v>1172</v>
      </c>
      <c r="F18" s="373" t="s">
        <v>1173</v>
      </c>
      <c r="G18" s="373"/>
      <c r="H18" s="373"/>
      <c r="I18" s="373"/>
      <c r="J18" s="373"/>
      <c r="K18" s="248"/>
    </row>
    <row r="19" spans="2:11" ht="15" customHeight="1">
      <c r="B19" s="251"/>
      <c r="C19" s="252"/>
      <c r="D19" s="252"/>
      <c r="E19" s="253" t="s">
        <v>1174</v>
      </c>
      <c r="F19" s="373" t="s">
        <v>1175</v>
      </c>
      <c r="G19" s="373"/>
      <c r="H19" s="373"/>
      <c r="I19" s="373"/>
      <c r="J19" s="373"/>
      <c r="K19" s="248"/>
    </row>
    <row r="20" spans="2:11" ht="15" customHeight="1">
      <c r="B20" s="251"/>
      <c r="C20" s="252"/>
      <c r="D20" s="252"/>
      <c r="E20" s="253" t="s">
        <v>1176</v>
      </c>
      <c r="F20" s="373" t="s">
        <v>1038</v>
      </c>
      <c r="G20" s="373"/>
      <c r="H20" s="373"/>
      <c r="I20" s="373"/>
      <c r="J20" s="373"/>
      <c r="K20" s="248"/>
    </row>
    <row r="21" spans="2:11" ht="15" customHeight="1">
      <c r="B21" s="251"/>
      <c r="C21" s="252"/>
      <c r="D21" s="252"/>
      <c r="E21" s="253" t="s">
        <v>88</v>
      </c>
      <c r="F21" s="373" t="s">
        <v>1177</v>
      </c>
      <c r="G21" s="373"/>
      <c r="H21" s="373"/>
      <c r="I21" s="373"/>
      <c r="J21" s="373"/>
      <c r="K21" s="248"/>
    </row>
    <row r="22" spans="2:11" ht="12.75" customHeight="1">
      <c r="B22" s="251"/>
      <c r="C22" s="252"/>
      <c r="D22" s="252"/>
      <c r="E22" s="252"/>
      <c r="F22" s="252"/>
      <c r="G22" s="252"/>
      <c r="H22" s="252"/>
      <c r="I22" s="252"/>
      <c r="J22" s="252"/>
      <c r="K22" s="248"/>
    </row>
    <row r="23" spans="2:11" ht="15" customHeight="1">
      <c r="B23" s="251"/>
      <c r="C23" s="373" t="s">
        <v>1178</v>
      </c>
      <c r="D23" s="373"/>
      <c r="E23" s="373"/>
      <c r="F23" s="373"/>
      <c r="G23" s="373"/>
      <c r="H23" s="373"/>
      <c r="I23" s="373"/>
      <c r="J23" s="373"/>
      <c r="K23" s="248"/>
    </row>
    <row r="24" spans="2:11" ht="15" customHeight="1">
      <c r="B24" s="251"/>
      <c r="C24" s="373" t="s">
        <v>1179</v>
      </c>
      <c r="D24" s="373"/>
      <c r="E24" s="373"/>
      <c r="F24" s="373"/>
      <c r="G24" s="373"/>
      <c r="H24" s="373"/>
      <c r="I24" s="373"/>
      <c r="J24" s="373"/>
      <c r="K24" s="248"/>
    </row>
    <row r="25" spans="2:11" ht="15" customHeight="1">
      <c r="B25" s="251"/>
      <c r="C25" s="250"/>
      <c r="D25" s="373" t="s">
        <v>1180</v>
      </c>
      <c r="E25" s="373"/>
      <c r="F25" s="373"/>
      <c r="G25" s="373"/>
      <c r="H25" s="373"/>
      <c r="I25" s="373"/>
      <c r="J25" s="373"/>
      <c r="K25" s="248"/>
    </row>
    <row r="26" spans="2:11" ht="15" customHeight="1">
      <c r="B26" s="251"/>
      <c r="C26" s="252"/>
      <c r="D26" s="373" t="s">
        <v>1181</v>
      </c>
      <c r="E26" s="373"/>
      <c r="F26" s="373"/>
      <c r="G26" s="373"/>
      <c r="H26" s="373"/>
      <c r="I26" s="373"/>
      <c r="J26" s="373"/>
      <c r="K26" s="248"/>
    </row>
    <row r="27" spans="2:11" ht="12.75" customHeight="1">
      <c r="B27" s="251"/>
      <c r="C27" s="252"/>
      <c r="D27" s="252"/>
      <c r="E27" s="252"/>
      <c r="F27" s="252"/>
      <c r="G27" s="252"/>
      <c r="H27" s="252"/>
      <c r="I27" s="252"/>
      <c r="J27" s="252"/>
      <c r="K27" s="248"/>
    </row>
    <row r="28" spans="2:11" ht="15" customHeight="1">
      <c r="B28" s="251"/>
      <c r="C28" s="252"/>
      <c r="D28" s="373" t="s">
        <v>1182</v>
      </c>
      <c r="E28" s="373"/>
      <c r="F28" s="373"/>
      <c r="G28" s="373"/>
      <c r="H28" s="373"/>
      <c r="I28" s="373"/>
      <c r="J28" s="373"/>
      <c r="K28" s="248"/>
    </row>
    <row r="29" spans="2:11" ht="15" customHeight="1">
      <c r="B29" s="251"/>
      <c r="C29" s="252"/>
      <c r="D29" s="373" t="s">
        <v>1183</v>
      </c>
      <c r="E29" s="373"/>
      <c r="F29" s="373"/>
      <c r="G29" s="373"/>
      <c r="H29" s="373"/>
      <c r="I29" s="373"/>
      <c r="J29" s="373"/>
      <c r="K29" s="248"/>
    </row>
    <row r="30" spans="2:11" ht="12.75" customHeight="1">
      <c r="B30" s="251"/>
      <c r="C30" s="252"/>
      <c r="D30" s="252"/>
      <c r="E30" s="252"/>
      <c r="F30" s="252"/>
      <c r="G30" s="252"/>
      <c r="H30" s="252"/>
      <c r="I30" s="252"/>
      <c r="J30" s="252"/>
      <c r="K30" s="248"/>
    </row>
    <row r="31" spans="2:11" ht="15" customHeight="1">
      <c r="B31" s="251"/>
      <c r="C31" s="252"/>
      <c r="D31" s="373" t="s">
        <v>1184</v>
      </c>
      <c r="E31" s="373"/>
      <c r="F31" s="373"/>
      <c r="G31" s="373"/>
      <c r="H31" s="373"/>
      <c r="I31" s="373"/>
      <c r="J31" s="373"/>
      <c r="K31" s="248"/>
    </row>
    <row r="32" spans="2:11" ht="15" customHeight="1">
      <c r="B32" s="251"/>
      <c r="C32" s="252"/>
      <c r="D32" s="373" t="s">
        <v>1185</v>
      </c>
      <c r="E32" s="373"/>
      <c r="F32" s="373"/>
      <c r="G32" s="373"/>
      <c r="H32" s="373"/>
      <c r="I32" s="373"/>
      <c r="J32" s="373"/>
      <c r="K32" s="248"/>
    </row>
    <row r="33" spans="2:11" ht="15" customHeight="1">
      <c r="B33" s="251"/>
      <c r="C33" s="252"/>
      <c r="D33" s="373" t="s">
        <v>1186</v>
      </c>
      <c r="E33" s="373"/>
      <c r="F33" s="373"/>
      <c r="G33" s="373"/>
      <c r="H33" s="373"/>
      <c r="I33" s="373"/>
      <c r="J33" s="373"/>
      <c r="K33" s="248"/>
    </row>
    <row r="34" spans="2:11" ht="15" customHeight="1">
      <c r="B34" s="251"/>
      <c r="C34" s="252"/>
      <c r="D34" s="250"/>
      <c r="E34" s="254" t="s">
        <v>128</v>
      </c>
      <c r="F34" s="250"/>
      <c r="G34" s="373" t="s">
        <v>1187</v>
      </c>
      <c r="H34" s="373"/>
      <c r="I34" s="373"/>
      <c r="J34" s="373"/>
      <c r="K34" s="248"/>
    </row>
    <row r="35" spans="2:11" ht="30.75" customHeight="1">
      <c r="B35" s="251"/>
      <c r="C35" s="252"/>
      <c r="D35" s="250"/>
      <c r="E35" s="254" t="s">
        <v>1188</v>
      </c>
      <c r="F35" s="250"/>
      <c r="G35" s="373" t="s">
        <v>1189</v>
      </c>
      <c r="H35" s="373"/>
      <c r="I35" s="373"/>
      <c r="J35" s="373"/>
      <c r="K35" s="248"/>
    </row>
    <row r="36" spans="2:11" ht="15" customHeight="1">
      <c r="B36" s="251"/>
      <c r="C36" s="252"/>
      <c r="D36" s="250"/>
      <c r="E36" s="254" t="s">
        <v>53</v>
      </c>
      <c r="F36" s="250"/>
      <c r="G36" s="373" t="s">
        <v>1190</v>
      </c>
      <c r="H36" s="373"/>
      <c r="I36" s="373"/>
      <c r="J36" s="373"/>
      <c r="K36" s="248"/>
    </row>
    <row r="37" spans="2:11" ht="15" customHeight="1">
      <c r="B37" s="251"/>
      <c r="C37" s="252"/>
      <c r="D37" s="250"/>
      <c r="E37" s="254" t="s">
        <v>129</v>
      </c>
      <c r="F37" s="250"/>
      <c r="G37" s="373" t="s">
        <v>1191</v>
      </c>
      <c r="H37" s="373"/>
      <c r="I37" s="373"/>
      <c r="J37" s="373"/>
      <c r="K37" s="248"/>
    </row>
    <row r="38" spans="2:11" ht="15" customHeight="1">
      <c r="B38" s="251"/>
      <c r="C38" s="252"/>
      <c r="D38" s="250"/>
      <c r="E38" s="254" t="s">
        <v>130</v>
      </c>
      <c r="F38" s="250"/>
      <c r="G38" s="373" t="s">
        <v>1192</v>
      </c>
      <c r="H38" s="373"/>
      <c r="I38" s="373"/>
      <c r="J38" s="373"/>
      <c r="K38" s="248"/>
    </row>
    <row r="39" spans="2:11" ht="15" customHeight="1">
      <c r="B39" s="251"/>
      <c r="C39" s="252"/>
      <c r="D39" s="250"/>
      <c r="E39" s="254" t="s">
        <v>131</v>
      </c>
      <c r="F39" s="250"/>
      <c r="G39" s="373" t="s">
        <v>1193</v>
      </c>
      <c r="H39" s="373"/>
      <c r="I39" s="373"/>
      <c r="J39" s="373"/>
      <c r="K39" s="248"/>
    </row>
    <row r="40" spans="2:11" ht="15" customHeight="1">
      <c r="B40" s="251"/>
      <c r="C40" s="252"/>
      <c r="D40" s="250"/>
      <c r="E40" s="254" t="s">
        <v>1194</v>
      </c>
      <c r="F40" s="250"/>
      <c r="G40" s="373" t="s">
        <v>1195</v>
      </c>
      <c r="H40" s="373"/>
      <c r="I40" s="373"/>
      <c r="J40" s="373"/>
      <c r="K40" s="248"/>
    </row>
    <row r="41" spans="2:11" ht="15" customHeight="1">
      <c r="B41" s="251"/>
      <c r="C41" s="252"/>
      <c r="D41" s="250"/>
      <c r="E41" s="254"/>
      <c r="F41" s="250"/>
      <c r="G41" s="373" t="s">
        <v>1196</v>
      </c>
      <c r="H41" s="373"/>
      <c r="I41" s="373"/>
      <c r="J41" s="373"/>
      <c r="K41" s="248"/>
    </row>
    <row r="42" spans="2:11" ht="15" customHeight="1">
      <c r="B42" s="251"/>
      <c r="C42" s="252"/>
      <c r="D42" s="250"/>
      <c r="E42" s="254" t="s">
        <v>1197</v>
      </c>
      <c r="F42" s="250"/>
      <c r="G42" s="373" t="s">
        <v>1198</v>
      </c>
      <c r="H42" s="373"/>
      <c r="I42" s="373"/>
      <c r="J42" s="373"/>
      <c r="K42" s="248"/>
    </row>
    <row r="43" spans="2:11" ht="15" customHeight="1">
      <c r="B43" s="251"/>
      <c r="C43" s="252"/>
      <c r="D43" s="250"/>
      <c r="E43" s="254" t="s">
        <v>133</v>
      </c>
      <c r="F43" s="250"/>
      <c r="G43" s="373" t="s">
        <v>1199</v>
      </c>
      <c r="H43" s="373"/>
      <c r="I43" s="373"/>
      <c r="J43" s="373"/>
      <c r="K43" s="248"/>
    </row>
    <row r="44" spans="2:11" ht="12.75" customHeight="1">
      <c r="B44" s="251"/>
      <c r="C44" s="252"/>
      <c r="D44" s="250"/>
      <c r="E44" s="250"/>
      <c r="F44" s="250"/>
      <c r="G44" s="250"/>
      <c r="H44" s="250"/>
      <c r="I44" s="250"/>
      <c r="J44" s="250"/>
      <c r="K44" s="248"/>
    </row>
    <row r="45" spans="2:11" ht="15" customHeight="1">
      <c r="B45" s="251"/>
      <c r="C45" s="252"/>
      <c r="D45" s="373" t="s">
        <v>1200</v>
      </c>
      <c r="E45" s="373"/>
      <c r="F45" s="373"/>
      <c r="G45" s="373"/>
      <c r="H45" s="373"/>
      <c r="I45" s="373"/>
      <c r="J45" s="373"/>
      <c r="K45" s="248"/>
    </row>
    <row r="46" spans="2:11" ht="15" customHeight="1">
      <c r="B46" s="251"/>
      <c r="C46" s="252"/>
      <c r="D46" s="252"/>
      <c r="E46" s="373" t="s">
        <v>1201</v>
      </c>
      <c r="F46" s="373"/>
      <c r="G46" s="373"/>
      <c r="H46" s="373"/>
      <c r="I46" s="373"/>
      <c r="J46" s="373"/>
      <c r="K46" s="248"/>
    </row>
    <row r="47" spans="2:11" ht="15" customHeight="1">
      <c r="B47" s="251"/>
      <c r="C47" s="252"/>
      <c r="D47" s="252"/>
      <c r="E47" s="373" t="s">
        <v>1202</v>
      </c>
      <c r="F47" s="373"/>
      <c r="G47" s="373"/>
      <c r="H47" s="373"/>
      <c r="I47" s="373"/>
      <c r="J47" s="373"/>
      <c r="K47" s="248"/>
    </row>
    <row r="48" spans="2:11" ht="15" customHeight="1">
      <c r="B48" s="251"/>
      <c r="C48" s="252"/>
      <c r="D48" s="252"/>
      <c r="E48" s="373" t="s">
        <v>1203</v>
      </c>
      <c r="F48" s="373"/>
      <c r="G48" s="373"/>
      <c r="H48" s="373"/>
      <c r="I48" s="373"/>
      <c r="J48" s="373"/>
      <c r="K48" s="248"/>
    </row>
    <row r="49" spans="2:11" ht="15" customHeight="1">
      <c r="B49" s="251"/>
      <c r="C49" s="252"/>
      <c r="D49" s="373" t="s">
        <v>1204</v>
      </c>
      <c r="E49" s="373"/>
      <c r="F49" s="373"/>
      <c r="G49" s="373"/>
      <c r="H49" s="373"/>
      <c r="I49" s="373"/>
      <c r="J49" s="373"/>
      <c r="K49" s="248"/>
    </row>
    <row r="50" spans="2:11" ht="25.5" customHeight="1">
      <c r="B50" s="247"/>
      <c r="C50" s="377" t="s">
        <v>1205</v>
      </c>
      <c r="D50" s="377"/>
      <c r="E50" s="377"/>
      <c r="F50" s="377"/>
      <c r="G50" s="377"/>
      <c r="H50" s="377"/>
      <c r="I50" s="377"/>
      <c r="J50" s="377"/>
      <c r="K50" s="248"/>
    </row>
    <row r="51" spans="2:11" ht="5.25" customHeight="1">
      <c r="B51" s="247"/>
      <c r="C51" s="249"/>
      <c r="D51" s="249"/>
      <c r="E51" s="249"/>
      <c r="F51" s="249"/>
      <c r="G51" s="249"/>
      <c r="H51" s="249"/>
      <c r="I51" s="249"/>
      <c r="J51" s="249"/>
      <c r="K51" s="248"/>
    </row>
    <row r="52" spans="2:11" ht="15" customHeight="1">
      <c r="B52" s="247"/>
      <c r="C52" s="373" t="s">
        <v>1206</v>
      </c>
      <c r="D52" s="373"/>
      <c r="E52" s="373"/>
      <c r="F52" s="373"/>
      <c r="G52" s="373"/>
      <c r="H52" s="373"/>
      <c r="I52" s="373"/>
      <c r="J52" s="373"/>
      <c r="K52" s="248"/>
    </row>
    <row r="53" spans="2:11" ht="15" customHeight="1">
      <c r="B53" s="247"/>
      <c r="C53" s="373" t="s">
        <v>1207</v>
      </c>
      <c r="D53" s="373"/>
      <c r="E53" s="373"/>
      <c r="F53" s="373"/>
      <c r="G53" s="373"/>
      <c r="H53" s="373"/>
      <c r="I53" s="373"/>
      <c r="J53" s="373"/>
      <c r="K53" s="248"/>
    </row>
    <row r="54" spans="2:11" ht="12.75" customHeight="1">
      <c r="B54" s="247"/>
      <c r="C54" s="250"/>
      <c r="D54" s="250"/>
      <c r="E54" s="250"/>
      <c r="F54" s="250"/>
      <c r="G54" s="250"/>
      <c r="H54" s="250"/>
      <c r="I54" s="250"/>
      <c r="J54" s="250"/>
      <c r="K54" s="248"/>
    </row>
    <row r="55" spans="2:11" ht="15" customHeight="1">
      <c r="B55" s="247"/>
      <c r="C55" s="373" t="s">
        <v>1208</v>
      </c>
      <c r="D55" s="373"/>
      <c r="E55" s="373"/>
      <c r="F55" s="373"/>
      <c r="G55" s="373"/>
      <c r="H55" s="373"/>
      <c r="I55" s="373"/>
      <c r="J55" s="373"/>
      <c r="K55" s="248"/>
    </row>
    <row r="56" spans="2:11" ht="15" customHeight="1">
      <c r="B56" s="247"/>
      <c r="C56" s="252"/>
      <c r="D56" s="373" t="s">
        <v>1209</v>
      </c>
      <c r="E56" s="373"/>
      <c r="F56" s="373"/>
      <c r="G56" s="373"/>
      <c r="H56" s="373"/>
      <c r="I56" s="373"/>
      <c r="J56" s="373"/>
      <c r="K56" s="248"/>
    </row>
    <row r="57" spans="2:11" ht="15" customHeight="1">
      <c r="B57" s="247"/>
      <c r="C57" s="252"/>
      <c r="D57" s="373" t="s">
        <v>1210</v>
      </c>
      <c r="E57" s="373"/>
      <c r="F57" s="373"/>
      <c r="G57" s="373"/>
      <c r="H57" s="373"/>
      <c r="I57" s="373"/>
      <c r="J57" s="373"/>
      <c r="K57" s="248"/>
    </row>
    <row r="58" spans="2:11" ht="15" customHeight="1">
      <c r="B58" s="247"/>
      <c r="C58" s="252"/>
      <c r="D58" s="373" t="s">
        <v>1211</v>
      </c>
      <c r="E58" s="373"/>
      <c r="F58" s="373"/>
      <c r="G58" s="373"/>
      <c r="H58" s="373"/>
      <c r="I58" s="373"/>
      <c r="J58" s="373"/>
      <c r="K58" s="248"/>
    </row>
    <row r="59" spans="2:11" ht="15" customHeight="1">
      <c r="B59" s="247"/>
      <c r="C59" s="252"/>
      <c r="D59" s="373" t="s">
        <v>1212</v>
      </c>
      <c r="E59" s="373"/>
      <c r="F59" s="373"/>
      <c r="G59" s="373"/>
      <c r="H59" s="373"/>
      <c r="I59" s="373"/>
      <c r="J59" s="373"/>
      <c r="K59" s="248"/>
    </row>
    <row r="60" spans="2:11" ht="15" customHeight="1">
      <c r="B60" s="247"/>
      <c r="C60" s="252"/>
      <c r="D60" s="376" t="s">
        <v>1213</v>
      </c>
      <c r="E60" s="376"/>
      <c r="F60" s="376"/>
      <c r="G60" s="376"/>
      <c r="H60" s="376"/>
      <c r="I60" s="376"/>
      <c r="J60" s="376"/>
      <c r="K60" s="248"/>
    </row>
    <row r="61" spans="2:11" ht="15" customHeight="1">
      <c r="B61" s="247"/>
      <c r="C61" s="252"/>
      <c r="D61" s="373" t="s">
        <v>1214</v>
      </c>
      <c r="E61" s="373"/>
      <c r="F61" s="373"/>
      <c r="G61" s="373"/>
      <c r="H61" s="373"/>
      <c r="I61" s="373"/>
      <c r="J61" s="373"/>
      <c r="K61" s="248"/>
    </row>
    <row r="62" spans="2:11" ht="12.75" customHeight="1">
      <c r="B62" s="247"/>
      <c r="C62" s="252"/>
      <c r="D62" s="252"/>
      <c r="E62" s="255"/>
      <c r="F62" s="252"/>
      <c r="G62" s="252"/>
      <c r="H62" s="252"/>
      <c r="I62" s="252"/>
      <c r="J62" s="252"/>
      <c r="K62" s="248"/>
    </row>
    <row r="63" spans="2:11" ht="15" customHeight="1">
      <c r="B63" s="247"/>
      <c r="C63" s="252"/>
      <c r="D63" s="373" t="s">
        <v>1215</v>
      </c>
      <c r="E63" s="373"/>
      <c r="F63" s="373"/>
      <c r="G63" s="373"/>
      <c r="H63" s="373"/>
      <c r="I63" s="373"/>
      <c r="J63" s="373"/>
      <c r="K63" s="248"/>
    </row>
    <row r="64" spans="2:11" ht="15" customHeight="1">
      <c r="B64" s="247"/>
      <c r="C64" s="252"/>
      <c r="D64" s="376" t="s">
        <v>1216</v>
      </c>
      <c r="E64" s="376"/>
      <c r="F64" s="376"/>
      <c r="G64" s="376"/>
      <c r="H64" s="376"/>
      <c r="I64" s="376"/>
      <c r="J64" s="376"/>
      <c r="K64" s="248"/>
    </row>
    <row r="65" spans="2:11" ht="15" customHeight="1">
      <c r="B65" s="247"/>
      <c r="C65" s="252"/>
      <c r="D65" s="373" t="s">
        <v>1217</v>
      </c>
      <c r="E65" s="373"/>
      <c r="F65" s="373"/>
      <c r="G65" s="373"/>
      <c r="H65" s="373"/>
      <c r="I65" s="373"/>
      <c r="J65" s="373"/>
      <c r="K65" s="248"/>
    </row>
    <row r="66" spans="2:11" ht="15" customHeight="1">
      <c r="B66" s="247"/>
      <c r="C66" s="252"/>
      <c r="D66" s="373" t="s">
        <v>1218</v>
      </c>
      <c r="E66" s="373"/>
      <c r="F66" s="373"/>
      <c r="G66" s="373"/>
      <c r="H66" s="373"/>
      <c r="I66" s="373"/>
      <c r="J66" s="373"/>
      <c r="K66" s="248"/>
    </row>
    <row r="67" spans="2:11" ht="15" customHeight="1">
      <c r="B67" s="247"/>
      <c r="C67" s="252"/>
      <c r="D67" s="373" t="s">
        <v>1219</v>
      </c>
      <c r="E67" s="373"/>
      <c r="F67" s="373"/>
      <c r="G67" s="373"/>
      <c r="H67" s="373"/>
      <c r="I67" s="373"/>
      <c r="J67" s="373"/>
      <c r="K67" s="248"/>
    </row>
    <row r="68" spans="2:11" ht="15" customHeight="1">
      <c r="B68" s="247"/>
      <c r="C68" s="252"/>
      <c r="D68" s="373" t="s">
        <v>1220</v>
      </c>
      <c r="E68" s="373"/>
      <c r="F68" s="373"/>
      <c r="G68" s="373"/>
      <c r="H68" s="373"/>
      <c r="I68" s="373"/>
      <c r="J68" s="373"/>
      <c r="K68" s="248"/>
    </row>
    <row r="69" spans="2:11" ht="12.75" customHeight="1">
      <c r="B69" s="256"/>
      <c r="C69" s="257"/>
      <c r="D69" s="257"/>
      <c r="E69" s="257"/>
      <c r="F69" s="257"/>
      <c r="G69" s="257"/>
      <c r="H69" s="257"/>
      <c r="I69" s="257"/>
      <c r="J69" s="257"/>
      <c r="K69" s="258"/>
    </row>
    <row r="70" spans="2:11" ht="18.75" customHeight="1">
      <c r="B70" s="259"/>
      <c r="C70" s="259"/>
      <c r="D70" s="259"/>
      <c r="E70" s="259"/>
      <c r="F70" s="259"/>
      <c r="G70" s="259"/>
      <c r="H70" s="259"/>
      <c r="I70" s="259"/>
      <c r="J70" s="259"/>
      <c r="K70" s="260"/>
    </row>
    <row r="71" spans="2:11" ht="18.75" customHeight="1">
      <c r="B71" s="260"/>
      <c r="C71" s="260"/>
      <c r="D71" s="260"/>
      <c r="E71" s="260"/>
      <c r="F71" s="260"/>
      <c r="G71" s="260"/>
      <c r="H71" s="260"/>
      <c r="I71" s="260"/>
      <c r="J71" s="260"/>
      <c r="K71" s="260"/>
    </row>
    <row r="72" spans="2:11" ht="7.5" customHeight="1">
      <c r="B72" s="261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ht="45" customHeight="1">
      <c r="B73" s="264"/>
      <c r="C73" s="374" t="s">
        <v>1221</v>
      </c>
      <c r="D73" s="374"/>
      <c r="E73" s="374"/>
      <c r="F73" s="374"/>
      <c r="G73" s="374"/>
      <c r="H73" s="374"/>
      <c r="I73" s="374"/>
      <c r="J73" s="374"/>
      <c r="K73" s="265"/>
    </row>
    <row r="74" spans="2:11" ht="17.25" customHeight="1">
      <c r="B74" s="264"/>
      <c r="C74" s="266" t="s">
        <v>1222</v>
      </c>
      <c r="D74" s="266"/>
      <c r="E74" s="266"/>
      <c r="F74" s="266" t="s">
        <v>1223</v>
      </c>
      <c r="G74" s="267"/>
      <c r="H74" s="266" t="s">
        <v>129</v>
      </c>
      <c r="I74" s="266" t="s">
        <v>57</v>
      </c>
      <c r="J74" s="266" t="s">
        <v>1224</v>
      </c>
      <c r="K74" s="265"/>
    </row>
    <row r="75" spans="2:11" ht="17.25" customHeight="1">
      <c r="B75" s="264"/>
      <c r="C75" s="268" t="s">
        <v>1225</v>
      </c>
      <c r="D75" s="268"/>
      <c r="E75" s="268"/>
      <c r="F75" s="269" t="s">
        <v>1226</v>
      </c>
      <c r="G75" s="270"/>
      <c r="H75" s="268"/>
      <c r="I75" s="268"/>
      <c r="J75" s="268" t="s">
        <v>1227</v>
      </c>
      <c r="K75" s="265"/>
    </row>
    <row r="76" spans="2:11" ht="5.25" customHeight="1">
      <c r="B76" s="264"/>
      <c r="C76" s="271"/>
      <c r="D76" s="271"/>
      <c r="E76" s="271"/>
      <c r="F76" s="271"/>
      <c r="G76" s="272"/>
      <c r="H76" s="271"/>
      <c r="I76" s="271"/>
      <c r="J76" s="271"/>
      <c r="K76" s="265"/>
    </row>
    <row r="77" spans="2:11" ht="15" customHeight="1">
      <c r="B77" s="264"/>
      <c r="C77" s="254" t="s">
        <v>53</v>
      </c>
      <c r="D77" s="271"/>
      <c r="E77" s="271"/>
      <c r="F77" s="273" t="s">
        <v>1228</v>
      </c>
      <c r="G77" s="272"/>
      <c r="H77" s="254" t="s">
        <v>1229</v>
      </c>
      <c r="I77" s="254" t="s">
        <v>1230</v>
      </c>
      <c r="J77" s="254">
        <v>20</v>
      </c>
      <c r="K77" s="265"/>
    </row>
    <row r="78" spans="2:11" ht="15" customHeight="1">
      <c r="B78" s="264"/>
      <c r="C78" s="254" t="s">
        <v>1231</v>
      </c>
      <c r="D78" s="254"/>
      <c r="E78" s="254"/>
      <c r="F78" s="273" t="s">
        <v>1228</v>
      </c>
      <c r="G78" s="272"/>
      <c r="H78" s="254" t="s">
        <v>1232</v>
      </c>
      <c r="I78" s="254" t="s">
        <v>1230</v>
      </c>
      <c r="J78" s="254">
        <v>120</v>
      </c>
      <c r="K78" s="265"/>
    </row>
    <row r="79" spans="2:11" ht="15" customHeight="1">
      <c r="B79" s="274"/>
      <c r="C79" s="254" t="s">
        <v>1233</v>
      </c>
      <c r="D79" s="254"/>
      <c r="E79" s="254"/>
      <c r="F79" s="273" t="s">
        <v>1234</v>
      </c>
      <c r="G79" s="272"/>
      <c r="H79" s="254" t="s">
        <v>1235</v>
      </c>
      <c r="I79" s="254" t="s">
        <v>1230</v>
      </c>
      <c r="J79" s="254">
        <v>50</v>
      </c>
      <c r="K79" s="265"/>
    </row>
    <row r="80" spans="2:11" ht="15" customHeight="1">
      <c r="B80" s="274"/>
      <c r="C80" s="254" t="s">
        <v>1236</v>
      </c>
      <c r="D80" s="254"/>
      <c r="E80" s="254"/>
      <c r="F80" s="273" t="s">
        <v>1228</v>
      </c>
      <c r="G80" s="272"/>
      <c r="H80" s="254" t="s">
        <v>1237</v>
      </c>
      <c r="I80" s="254" t="s">
        <v>1238</v>
      </c>
      <c r="J80" s="254"/>
      <c r="K80" s="265"/>
    </row>
    <row r="81" spans="2:11" ht="15" customHeight="1">
      <c r="B81" s="274"/>
      <c r="C81" s="275" t="s">
        <v>1239</v>
      </c>
      <c r="D81" s="275"/>
      <c r="E81" s="275"/>
      <c r="F81" s="276" t="s">
        <v>1234</v>
      </c>
      <c r="G81" s="275"/>
      <c r="H81" s="275" t="s">
        <v>1240</v>
      </c>
      <c r="I81" s="275" t="s">
        <v>1230</v>
      </c>
      <c r="J81" s="275">
        <v>15</v>
      </c>
      <c r="K81" s="265"/>
    </row>
    <row r="82" spans="2:11" ht="15" customHeight="1">
      <c r="B82" s="274"/>
      <c r="C82" s="275" t="s">
        <v>1241</v>
      </c>
      <c r="D82" s="275"/>
      <c r="E82" s="275"/>
      <c r="F82" s="276" t="s">
        <v>1234</v>
      </c>
      <c r="G82" s="275"/>
      <c r="H82" s="275" t="s">
        <v>1242</v>
      </c>
      <c r="I82" s="275" t="s">
        <v>1230</v>
      </c>
      <c r="J82" s="275">
        <v>15</v>
      </c>
      <c r="K82" s="265"/>
    </row>
    <row r="83" spans="2:11" ht="15" customHeight="1">
      <c r="B83" s="274"/>
      <c r="C83" s="275" t="s">
        <v>1243</v>
      </c>
      <c r="D83" s="275"/>
      <c r="E83" s="275"/>
      <c r="F83" s="276" t="s">
        <v>1234</v>
      </c>
      <c r="G83" s="275"/>
      <c r="H83" s="275" t="s">
        <v>1244</v>
      </c>
      <c r="I83" s="275" t="s">
        <v>1230</v>
      </c>
      <c r="J83" s="275">
        <v>20</v>
      </c>
      <c r="K83" s="265"/>
    </row>
    <row r="84" spans="2:11" ht="15" customHeight="1">
      <c r="B84" s="274"/>
      <c r="C84" s="275" t="s">
        <v>1245</v>
      </c>
      <c r="D84" s="275"/>
      <c r="E84" s="275"/>
      <c r="F84" s="276" t="s">
        <v>1234</v>
      </c>
      <c r="G84" s="275"/>
      <c r="H84" s="275" t="s">
        <v>1246</v>
      </c>
      <c r="I84" s="275" t="s">
        <v>1230</v>
      </c>
      <c r="J84" s="275">
        <v>20</v>
      </c>
      <c r="K84" s="265"/>
    </row>
    <row r="85" spans="2:11" ht="15" customHeight="1">
      <c r="B85" s="274"/>
      <c r="C85" s="254" t="s">
        <v>1247</v>
      </c>
      <c r="D85" s="254"/>
      <c r="E85" s="254"/>
      <c r="F85" s="273" t="s">
        <v>1234</v>
      </c>
      <c r="G85" s="272"/>
      <c r="H85" s="254" t="s">
        <v>1248</v>
      </c>
      <c r="I85" s="254" t="s">
        <v>1230</v>
      </c>
      <c r="J85" s="254">
        <v>50</v>
      </c>
      <c r="K85" s="265"/>
    </row>
    <row r="86" spans="2:11" ht="15" customHeight="1">
      <c r="B86" s="274"/>
      <c r="C86" s="254" t="s">
        <v>1249</v>
      </c>
      <c r="D86" s="254"/>
      <c r="E86" s="254"/>
      <c r="F86" s="273" t="s">
        <v>1234</v>
      </c>
      <c r="G86" s="272"/>
      <c r="H86" s="254" t="s">
        <v>1250</v>
      </c>
      <c r="I86" s="254" t="s">
        <v>1230</v>
      </c>
      <c r="J86" s="254">
        <v>20</v>
      </c>
      <c r="K86" s="265"/>
    </row>
    <row r="87" spans="2:11" ht="15" customHeight="1">
      <c r="B87" s="274"/>
      <c r="C87" s="254" t="s">
        <v>1251</v>
      </c>
      <c r="D87" s="254"/>
      <c r="E87" s="254"/>
      <c r="F87" s="273" t="s">
        <v>1234</v>
      </c>
      <c r="G87" s="272"/>
      <c r="H87" s="254" t="s">
        <v>1252</v>
      </c>
      <c r="I87" s="254" t="s">
        <v>1230</v>
      </c>
      <c r="J87" s="254">
        <v>20</v>
      </c>
      <c r="K87" s="265"/>
    </row>
    <row r="88" spans="2:11" ht="15" customHeight="1">
      <c r="B88" s="274"/>
      <c r="C88" s="254" t="s">
        <v>1253</v>
      </c>
      <c r="D88" s="254"/>
      <c r="E88" s="254"/>
      <c r="F88" s="273" t="s">
        <v>1234</v>
      </c>
      <c r="G88" s="272"/>
      <c r="H88" s="254" t="s">
        <v>1254</v>
      </c>
      <c r="I88" s="254" t="s">
        <v>1230</v>
      </c>
      <c r="J88" s="254">
        <v>50</v>
      </c>
      <c r="K88" s="265"/>
    </row>
    <row r="89" spans="2:11" ht="15" customHeight="1">
      <c r="B89" s="274"/>
      <c r="C89" s="254" t="s">
        <v>1255</v>
      </c>
      <c r="D89" s="254"/>
      <c r="E89" s="254"/>
      <c r="F89" s="273" t="s">
        <v>1234</v>
      </c>
      <c r="G89" s="272"/>
      <c r="H89" s="254" t="s">
        <v>1255</v>
      </c>
      <c r="I89" s="254" t="s">
        <v>1230</v>
      </c>
      <c r="J89" s="254">
        <v>50</v>
      </c>
      <c r="K89" s="265"/>
    </row>
    <row r="90" spans="2:11" ht="15" customHeight="1">
      <c r="B90" s="274"/>
      <c r="C90" s="254" t="s">
        <v>134</v>
      </c>
      <c r="D90" s="254"/>
      <c r="E90" s="254"/>
      <c r="F90" s="273" t="s">
        <v>1234</v>
      </c>
      <c r="G90" s="272"/>
      <c r="H90" s="254" t="s">
        <v>1256</v>
      </c>
      <c r="I90" s="254" t="s">
        <v>1230</v>
      </c>
      <c r="J90" s="254">
        <v>255</v>
      </c>
      <c r="K90" s="265"/>
    </row>
    <row r="91" spans="2:11" ht="15" customHeight="1">
      <c r="B91" s="274"/>
      <c r="C91" s="254" t="s">
        <v>1257</v>
      </c>
      <c r="D91" s="254"/>
      <c r="E91" s="254"/>
      <c r="F91" s="273" t="s">
        <v>1228</v>
      </c>
      <c r="G91" s="272"/>
      <c r="H91" s="254" t="s">
        <v>1258</v>
      </c>
      <c r="I91" s="254" t="s">
        <v>1259</v>
      </c>
      <c r="J91" s="254"/>
      <c r="K91" s="265"/>
    </row>
    <row r="92" spans="2:11" ht="15" customHeight="1">
      <c r="B92" s="274"/>
      <c r="C92" s="254" t="s">
        <v>1260</v>
      </c>
      <c r="D92" s="254"/>
      <c r="E92" s="254"/>
      <c r="F92" s="273" t="s">
        <v>1228</v>
      </c>
      <c r="G92" s="272"/>
      <c r="H92" s="254" t="s">
        <v>1261</v>
      </c>
      <c r="I92" s="254" t="s">
        <v>1262</v>
      </c>
      <c r="J92" s="254"/>
      <c r="K92" s="265"/>
    </row>
    <row r="93" spans="2:11" ht="15" customHeight="1">
      <c r="B93" s="274"/>
      <c r="C93" s="254" t="s">
        <v>1263</v>
      </c>
      <c r="D93" s="254"/>
      <c r="E93" s="254"/>
      <c r="F93" s="273" t="s">
        <v>1228</v>
      </c>
      <c r="G93" s="272"/>
      <c r="H93" s="254" t="s">
        <v>1263</v>
      </c>
      <c r="I93" s="254" t="s">
        <v>1262</v>
      </c>
      <c r="J93" s="254"/>
      <c r="K93" s="265"/>
    </row>
    <row r="94" spans="2:11" ht="15" customHeight="1">
      <c r="B94" s="274"/>
      <c r="C94" s="254" t="s">
        <v>38</v>
      </c>
      <c r="D94" s="254"/>
      <c r="E94" s="254"/>
      <c r="F94" s="273" t="s">
        <v>1228</v>
      </c>
      <c r="G94" s="272"/>
      <c r="H94" s="254" t="s">
        <v>1264</v>
      </c>
      <c r="I94" s="254" t="s">
        <v>1262</v>
      </c>
      <c r="J94" s="254"/>
      <c r="K94" s="265"/>
    </row>
    <row r="95" spans="2:11" ht="15" customHeight="1">
      <c r="B95" s="274"/>
      <c r="C95" s="254" t="s">
        <v>48</v>
      </c>
      <c r="D95" s="254"/>
      <c r="E95" s="254"/>
      <c r="F95" s="273" t="s">
        <v>1228</v>
      </c>
      <c r="G95" s="272"/>
      <c r="H95" s="254" t="s">
        <v>1265</v>
      </c>
      <c r="I95" s="254" t="s">
        <v>1262</v>
      </c>
      <c r="J95" s="254"/>
      <c r="K95" s="265"/>
    </row>
    <row r="96" spans="2:11" ht="15" customHeight="1">
      <c r="B96" s="277"/>
      <c r="C96" s="278"/>
      <c r="D96" s="278"/>
      <c r="E96" s="278"/>
      <c r="F96" s="278"/>
      <c r="G96" s="278"/>
      <c r="H96" s="278"/>
      <c r="I96" s="278"/>
      <c r="J96" s="278"/>
      <c r="K96" s="279"/>
    </row>
    <row r="97" spans="2:11" ht="18.75" customHeight="1">
      <c r="B97" s="280"/>
      <c r="C97" s="281"/>
      <c r="D97" s="281"/>
      <c r="E97" s="281"/>
      <c r="F97" s="281"/>
      <c r="G97" s="281"/>
      <c r="H97" s="281"/>
      <c r="I97" s="281"/>
      <c r="J97" s="281"/>
      <c r="K97" s="280"/>
    </row>
    <row r="98" spans="2:11" ht="18.75" customHeight="1">
      <c r="B98" s="260"/>
      <c r="C98" s="260"/>
      <c r="D98" s="260"/>
      <c r="E98" s="260"/>
      <c r="F98" s="260"/>
      <c r="G98" s="260"/>
      <c r="H98" s="260"/>
      <c r="I98" s="260"/>
      <c r="J98" s="260"/>
      <c r="K98" s="260"/>
    </row>
    <row r="99" spans="2:11" ht="7.5" customHeight="1">
      <c r="B99" s="261"/>
      <c r="C99" s="262"/>
      <c r="D99" s="262"/>
      <c r="E99" s="262"/>
      <c r="F99" s="262"/>
      <c r="G99" s="262"/>
      <c r="H99" s="262"/>
      <c r="I99" s="262"/>
      <c r="J99" s="262"/>
      <c r="K99" s="263"/>
    </row>
    <row r="100" spans="2:11" ht="45" customHeight="1">
      <c r="B100" s="264"/>
      <c r="C100" s="374" t="s">
        <v>1266</v>
      </c>
      <c r="D100" s="374"/>
      <c r="E100" s="374"/>
      <c r="F100" s="374"/>
      <c r="G100" s="374"/>
      <c r="H100" s="374"/>
      <c r="I100" s="374"/>
      <c r="J100" s="374"/>
      <c r="K100" s="265"/>
    </row>
    <row r="101" spans="2:11" ht="17.25" customHeight="1">
      <c r="B101" s="264"/>
      <c r="C101" s="266" t="s">
        <v>1222</v>
      </c>
      <c r="D101" s="266"/>
      <c r="E101" s="266"/>
      <c r="F101" s="266" t="s">
        <v>1223</v>
      </c>
      <c r="G101" s="267"/>
      <c r="H101" s="266" t="s">
        <v>129</v>
      </c>
      <c r="I101" s="266" t="s">
        <v>57</v>
      </c>
      <c r="J101" s="266" t="s">
        <v>1224</v>
      </c>
      <c r="K101" s="265"/>
    </row>
    <row r="102" spans="2:11" ht="17.25" customHeight="1">
      <c r="B102" s="264"/>
      <c r="C102" s="268" t="s">
        <v>1225</v>
      </c>
      <c r="D102" s="268"/>
      <c r="E102" s="268"/>
      <c r="F102" s="269" t="s">
        <v>1226</v>
      </c>
      <c r="G102" s="270"/>
      <c r="H102" s="268"/>
      <c r="I102" s="268"/>
      <c r="J102" s="268" t="s">
        <v>1227</v>
      </c>
      <c r="K102" s="265"/>
    </row>
    <row r="103" spans="2:11" ht="5.25" customHeight="1">
      <c r="B103" s="264"/>
      <c r="C103" s="266"/>
      <c r="D103" s="266"/>
      <c r="E103" s="266"/>
      <c r="F103" s="266"/>
      <c r="G103" s="282"/>
      <c r="H103" s="266"/>
      <c r="I103" s="266"/>
      <c r="J103" s="266"/>
      <c r="K103" s="265"/>
    </row>
    <row r="104" spans="2:11" ht="15" customHeight="1">
      <c r="B104" s="264"/>
      <c r="C104" s="254" t="s">
        <v>53</v>
      </c>
      <c r="D104" s="271"/>
      <c r="E104" s="271"/>
      <c r="F104" s="273" t="s">
        <v>1228</v>
      </c>
      <c r="G104" s="282"/>
      <c r="H104" s="254" t="s">
        <v>1267</v>
      </c>
      <c r="I104" s="254" t="s">
        <v>1230</v>
      </c>
      <c r="J104" s="254">
        <v>20</v>
      </c>
      <c r="K104" s="265"/>
    </row>
    <row r="105" spans="2:11" ht="15" customHeight="1">
      <c r="B105" s="264"/>
      <c r="C105" s="254" t="s">
        <v>1231</v>
      </c>
      <c r="D105" s="254"/>
      <c r="E105" s="254"/>
      <c r="F105" s="273" t="s">
        <v>1228</v>
      </c>
      <c r="G105" s="254"/>
      <c r="H105" s="254" t="s">
        <v>1267</v>
      </c>
      <c r="I105" s="254" t="s">
        <v>1230</v>
      </c>
      <c r="J105" s="254">
        <v>120</v>
      </c>
      <c r="K105" s="265"/>
    </row>
    <row r="106" spans="2:11" ht="15" customHeight="1">
      <c r="B106" s="274"/>
      <c r="C106" s="254" t="s">
        <v>1233</v>
      </c>
      <c r="D106" s="254"/>
      <c r="E106" s="254"/>
      <c r="F106" s="273" t="s">
        <v>1234</v>
      </c>
      <c r="G106" s="254"/>
      <c r="H106" s="254" t="s">
        <v>1267</v>
      </c>
      <c r="I106" s="254" t="s">
        <v>1230</v>
      </c>
      <c r="J106" s="254">
        <v>50</v>
      </c>
      <c r="K106" s="265"/>
    </row>
    <row r="107" spans="2:11" ht="15" customHeight="1">
      <c r="B107" s="274"/>
      <c r="C107" s="254" t="s">
        <v>1236</v>
      </c>
      <c r="D107" s="254"/>
      <c r="E107" s="254"/>
      <c r="F107" s="273" t="s">
        <v>1228</v>
      </c>
      <c r="G107" s="254"/>
      <c r="H107" s="254" t="s">
        <v>1267</v>
      </c>
      <c r="I107" s="254" t="s">
        <v>1238</v>
      </c>
      <c r="J107" s="254"/>
      <c r="K107" s="265"/>
    </row>
    <row r="108" spans="2:11" ht="15" customHeight="1">
      <c r="B108" s="274"/>
      <c r="C108" s="254" t="s">
        <v>1247</v>
      </c>
      <c r="D108" s="254"/>
      <c r="E108" s="254"/>
      <c r="F108" s="273" t="s">
        <v>1234</v>
      </c>
      <c r="G108" s="254"/>
      <c r="H108" s="254" t="s">
        <v>1267</v>
      </c>
      <c r="I108" s="254" t="s">
        <v>1230</v>
      </c>
      <c r="J108" s="254">
        <v>50</v>
      </c>
      <c r="K108" s="265"/>
    </row>
    <row r="109" spans="2:11" ht="15" customHeight="1">
      <c r="B109" s="274"/>
      <c r="C109" s="254" t="s">
        <v>1255</v>
      </c>
      <c r="D109" s="254"/>
      <c r="E109" s="254"/>
      <c r="F109" s="273" t="s">
        <v>1234</v>
      </c>
      <c r="G109" s="254"/>
      <c r="H109" s="254" t="s">
        <v>1267</v>
      </c>
      <c r="I109" s="254" t="s">
        <v>1230</v>
      </c>
      <c r="J109" s="254">
        <v>50</v>
      </c>
      <c r="K109" s="265"/>
    </row>
    <row r="110" spans="2:11" ht="15" customHeight="1">
      <c r="B110" s="274"/>
      <c r="C110" s="254" t="s">
        <v>1253</v>
      </c>
      <c r="D110" s="254"/>
      <c r="E110" s="254"/>
      <c r="F110" s="273" t="s">
        <v>1234</v>
      </c>
      <c r="G110" s="254"/>
      <c r="H110" s="254" t="s">
        <v>1267</v>
      </c>
      <c r="I110" s="254" t="s">
        <v>1230</v>
      </c>
      <c r="J110" s="254">
        <v>50</v>
      </c>
      <c r="K110" s="265"/>
    </row>
    <row r="111" spans="2:11" ht="15" customHeight="1">
      <c r="B111" s="274"/>
      <c r="C111" s="254" t="s">
        <v>53</v>
      </c>
      <c r="D111" s="254"/>
      <c r="E111" s="254"/>
      <c r="F111" s="273" t="s">
        <v>1228</v>
      </c>
      <c r="G111" s="254"/>
      <c r="H111" s="254" t="s">
        <v>1268</v>
      </c>
      <c r="I111" s="254" t="s">
        <v>1230</v>
      </c>
      <c r="J111" s="254">
        <v>20</v>
      </c>
      <c r="K111" s="265"/>
    </row>
    <row r="112" spans="2:11" ht="15" customHeight="1">
      <c r="B112" s="274"/>
      <c r="C112" s="254" t="s">
        <v>1269</v>
      </c>
      <c r="D112" s="254"/>
      <c r="E112" s="254"/>
      <c r="F112" s="273" t="s">
        <v>1228</v>
      </c>
      <c r="G112" s="254"/>
      <c r="H112" s="254" t="s">
        <v>1270</v>
      </c>
      <c r="I112" s="254" t="s">
        <v>1230</v>
      </c>
      <c r="J112" s="254">
        <v>120</v>
      </c>
      <c r="K112" s="265"/>
    </row>
    <row r="113" spans="2:11" ht="15" customHeight="1">
      <c r="B113" s="274"/>
      <c r="C113" s="254" t="s">
        <v>38</v>
      </c>
      <c r="D113" s="254"/>
      <c r="E113" s="254"/>
      <c r="F113" s="273" t="s">
        <v>1228</v>
      </c>
      <c r="G113" s="254"/>
      <c r="H113" s="254" t="s">
        <v>1271</v>
      </c>
      <c r="I113" s="254" t="s">
        <v>1262</v>
      </c>
      <c r="J113" s="254"/>
      <c r="K113" s="265"/>
    </row>
    <row r="114" spans="2:11" ht="15" customHeight="1">
      <c r="B114" s="274"/>
      <c r="C114" s="254" t="s">
        <v>48</v>
      </c>
      <c r="D114" s="254"/>
      <c r="E114" s="254"/>
      <c r="F114" s="273" t="s">
        <v>1228</v>
      </c>
      <c r="G114" s="254"/>
      <c r="H114" s="254" t="s">
        <v>1272</v>
      </c>
      <c r="I114" s="254" t="s">
        <v>1262</v>
      </c>
      <c r="J114" s="254"/>
      <c r="K114" s="265"/>
    </row>
    <row r="115" spans="2:11" ht="15" customHeight="1">
      <c r="B115" s="274"/>
      <c r="C115" s="254" t="s">
        <v>57</v>
      </c>
      <c r="D115" s="254"/>
      <c r="E115" s="254"/>
      <c r="F115" s="273" t="s">
        <v>1228</v>
      </c>
      <c r="G115" s="254"/>
      <c r="H115" s="254" t="s">
        <v>1273</v>
      </c>
      <c r="I115" s="254" t="s">
        <v>1274</v>
      </c>
      <c r="J115" s="254"/>
      <c r="K115" s="265"/>
    </row>
    <row r="116" spans="2:11" ht="15" customHeight="1">
      <c r="B116" s="277"/>
      <c r="C116" s="283"/>
      <c r="D116" s="283"/>
      <c r="E116" s="283"/>
      <c r="F116" s="283"/>
      <c r="G116" s="283"/>
      <c r="H116" s="283"/>
      <c r="I116" s="283"/>
      <c r="J116" s="283"/>
      <c r="K116" s="279"/>
    </row>
    <row r="117" spans="2:11" ht="18.75" customHeight="1">
      <c r="B117" s="284"/>
      <c r="C117" s="250"/>
      <c r="D117" s="250"/>
      <c r="E117" s="250"/>
      <c r="F117" s="285"/>
      <c r="G117" s="250"/>
      <c r="H117" s="250"/>
      <c r="I117" s="250"/>
      <c r="J117" s="250"/>
      <c r="K117" s="284"/>
    </row>
    <row r="118" spans="2:11" ht="18.75" customHeight="1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</row>
    <row r="119" spans="2:11" ht="7.5" customHeight="1">
      <c r="B119" s="286"/>
      <c r="C119" s="287"/>
      <c r="D119" s="287"/>
      <c r="E119" s="287"/>
      <c r="F119" s="287"/>
      <c r="G119" s="287"/>
      <c r="H119" s="287"/>
      <c r="I119" s="287"/>
      <c r="J119" s="287"/>
      <c r="K119" s="288"/>
    </row>
    <row r="120" spans="2:11" ht="45" customHeight="1">
      <c r="B120" s="289"/>
      <c r="C120" s="375" t="s">
        <v>1275</v>
      </c>
      <c r="D120" s="375"/>
      <c r="E120" s="375"/>
      <c r="F120" s="375"/>
      <c r="G120" s="375"/>
      <c r="H120" s="375"/>
      <c r="I120" s="375"/>
      <c r="J120" s="375"/>
      <c r="K120" s="290"/>
    </row>
    <row r="121" spans="2:11" ht="17.25" customHeight="1">
      <c r="B121" s="291"/>
      <c r="C121" s="266" t="s">
        <v>1222</v>
      </c>
      <c r="D121" s="266"/>
      <c r="E121" s="266"/>
      <c r="F121" s="266" t="s">
        <v>1223</v>
      </c>
      <c r="G121" s="267"/>
      <c r="H121" s="266" t="s">
        <v>129</v>
      </c>
      <c r="I121" s="266" t="s">
        <v>57</v>
      </c>
      <c r="J121" s="266" t="s">
        <v>1224</v>
      </c>
      <c r="K121" s="292"/>
    </row>
    <row r="122" spans="2:11" ht="17.25" customHeight="1">
      <c r="B122" s="291"/>
      <c r="C122" s="268" t="s">
        <v>1225</v>
      </c>
      <c r="D122" s="268"/>
      <c r="E122" s="268"/>
      <c r="F122" s="269" t="s">
        <v>1226</v>
      </c>
      <c r="G122" s="270"/>
      <c r="H122" s="268"/>
      <c r="I122" s="268"/>
      <c r="J122" s="268" t="s">
        <v>1227</v>
      </c>
      <c r="K122" s="292"/>
    </row>
    <row r="123" spans="2:11" ht="5.25" customHeight="1">
      <c r="B123" s="293"/>
      <c r="C123" s="271"/>
      <c r="D123" s="271"/>
      <c r="E123" s="271"/>
      <c r="F123" s="271"/>
      <c r="G123" s="254"/>
      <c r="H123" s="271"/>
      <c r="I123" s="271"/>
      <c r="J123" s="271"/>
      <c r="K123" s="294"/>
    </row>
    <row r="124" spans="2:11" ht="15" customHeight="1">
      <c r="B124" s="293"/>
      <c r="C124" s="254" t="s">
        <v>1231</v>
      </c>
      <c r="D124" s="271"/>
      <c r="E124" s="271"/>
      <c r="F124" s="273" t="s">
        <v>1228</v>
      </c>
      <c r="G124" s="254"/>
      <c r="H124" s="254" t="s">
        <v>1267</v>
      </c>
      <c r="I124" s="254" t="s">
        <v>1230</v>
      </c>
      <c r="J124" s="254">
        <v>120</v>
      </c>
      <c r="K124" s="295"/>
    </row>
    <row r="125" spans="2:11" ht="15" customHeight="1">
      <c r="B125" s="293"/>
      <c r="C125" s="254" t="s">
        <v>1276</v>
      </c>
      <c r="D125" s="254"/>
      <c r="E125" s="254"/>
      <c r="F125" s="273" t="s">
        <v>1228</v>
      </c>
      <c r="G125" s="254"/>
      <c r="H125" s="254" t="s">
        <v>1277</v>
      </c>
      <c r="I125" s="254" t="s">
        <v>1230</v>
      </c>
      <c r="J125" s="254" t="s">
        <v>1278</v>
      </c>
      <c r="K125" s="295"/>
    </row>
    <row r="126" spans="2:11" ht="15" customHeight="1">
      <c r="B126" s="293"/>
      <c r="C126" s="254" t="s">
        <v>88</v>
      </c>
      <c r="D126" s="254"/>
      <c r="E126" s="254"/>
      <c r="F126" s="273" t="s">
        <v>1228</v>
      </c>
      <c r="G126" s="254"/>
      <c r="H126" s="254" t="s">
        <v>1279</v>
      </c>
      <c r="I126" s="254" t="s">
        <v>1230</v>
      </c>
      <c r="J126" s="254" t="s">
        <v>1278</v>
      </c>
      <c r="K126" s="295"/>
    </row>
    <row r="127" spans="2:11" ht="15" customHeight="1">
      <c r="B127" s="293"/>
      <c r="C127" s="254" t="s">
        <v>1239</v>
      </c>
      <c r="D127" s="254"/>
      <c r="E127" s="254"/>
      <c r="F127" s="273" t="s">
        <v>1234</v>
      </c>
      <c r="G127" s="254"/>
      <c r="H127" s="254" t="s">
        <v>1240</v>
      </c>
      <c r="I127" s="254" t="s">
        <v>1230</v>
      </c>
      <c r="J127" s="254">
        <v>15</v>
      </c>
      <c r="K127" s="295"/>
    </row>
    <row r="128" spans="2:11" ht="15" customHeight="1">
      <c r="B128" s="293"/>
      <c r="C128" s="275" t="s">
        <v>1241</v>
      </c>
      <c r="D128" s="275"/>
      <c r="E128" s="275"/>
      <c r="F128" s="276" t="s">
        <v>1234</v>
      </c>
      <c r="G128" s="275"/>
      <c r="H128" s="275" t="s">
        <v>1242</v>
      </c>
      <c r="I128" s="275" t="s">
        <v>1230</v>
      </c>
      <c r="J128" s="275">
        <v>15</v>
      </c>
      <c r="K128" s="295"/>
    </row>
    <row r="129" spans="2:11" ht="15" customHeight="1">
      <c r="B129" s="293"/>
      <c r="C129" s="275" t="s">
        <v>1243</v>
      </c>
      <c r="D129" s="275"/>
      <c r="E129" s="275"/>
      <c r="F129" s="276" t="s">
        <v>1234</v>
      </c>
      <c r="G129" s="275"/>
      <c r="H129" s="275" t="s">
        <v>1244</v>
      </c>
      <c r="I129" s="275" t="s">
        <v>1230</v>
      </c>
      <c r="J129" s="275">
        <v>20</v>
      </c>
      <c r="K129" s="295"/>
    </row>
    <row r="130" spans="2:11" ht="15" customHeight="1">
      <c r="B130" s="293"/>
      <c r="C130" s="275" t="s">
        <v>1245</v>
      </c>
      <c r="D130" s="275"/>
      <c r="E130" s="275"/>
      <c r="F130" s="276" t="s">
        <v>1234</v>
      </c>
      <c r="G130" s="275"/>
      <c r="H130" s="275" t="s">
        <v>1246</v>
      </c>
      <c r="I130" s="275" t="s">
        <v>1230</v>
      </c>
      <c r="J130" s="275">
        <v>20</v>
      </c>
      <c r="K130" s="295"/>
    </row>
    <row r="131" spans="2:11" ht="15" customHeight="1">
      <c r="B131" s="293"/>
      <c r="C131" s="254" t="s">
        <v>1233</v>
      </c>
      <c r="D131" s="254"/>
      <c r="E131" s="254"/>
      <c r="F131" s="273" t="s">
        <v>1234</v>
      </c>
      <c r="G131" s="254"/>
      <c r="H131" s="254" t="s">
        <v>1267</v>
      </c>
      <c r="I131" s="254" t="s">
        <v>1230</v>
      </c>
      <c r="J131" s="254">
        <v>50</v>
      </c>
      <c r="K131" s="295"/>
    </row>
    <row r="132" spans="2:11" ht="15" customHeight="1">
      <c r="B132" s="293"/>
      <c r="C132" s="254" t="s">
        <v>1247</v>
      </c>
      <c r="D132" s="254"/>
      <c r="E132" s="254"/>
      <c r="F132" s="273" t="s">
        <v>1234</v>
      </c>
      <c r="G132" s="254"/>
      <c r="H132" s="254" t="s">
        <v>1267</v>
      </c>
      <c r="I132" s="254" t="s">
        <v>1230</v>
      </c>
      <c r="J132" s="254">
        <v>50</v>
      </c>
      <c r="K132" s="295"/>
    </row>
    <row r="133" spans="2:11" ht="15" customHeight="1">
      <c r="B133" s="293"/>
      <c r="C133" s="254" t="s">
        <v>1253</v>
      </c>
      <c r="D133" s="254"/>
      <c r="E133" s="254"/>
      <c r="F133" s="273" t="s">
        <v>1234</v>
      </c>
      <c r="G133" s="254"/>
      <c r="H133" s="254" t="s">
        <v>1267</v>
      </c>
      <c r="I133" s="254" t="s">
        <v>1230</v>
      </c>
      <c r="J133" s="254">
        <v>50</v>
      </c>
      <c r="K133" s="295"/>
    </row>
    <row r="134" spans="2:11" ht="15" customHeight="1">
      <c r="B134" s="293"/>
      <c r="C134" s="254" t="s">
        <v>1255</v>
      </c>
      <c r="D134" s="254"/>
      <c r="E134" s="254"/>
      <c r="F134" s="273" t="s">
        <v>1234</v>
      </c>
      <c r="G134" s="254"/>
      <c r="H134" s="254" t="s">
        <v>1267</v>
      </c>
      <c r="I134" s="254" t="s">
        <v>1230</v>
      </c>
      <c r="J134" s="254">
        <v>50</v>
      </c>
      <c r="K134" s="295"/>
    </row>
    <row r="135" spans="2:11" ht="15" customHeight="1">
      <c r="B135" s="293"/>
      <c r="C135" s="254" t="s">
        <v>134</v>
      </c>
      <c r="D135" s="254"/>
      <c r="E135" s="254"/>
      <c r="F135" s="273" t="s">
        <v>1234</v>
      </c>
      <c r="G135" s="254"/>
      <c r="H135" s="254" t="s">
        <v>1280</v>
      </c>
      <c r="I135" s="254" t="s">
        <v>1230</v>
      </c>
      <c r="J135" s="254">
        <v>255</v>
      </c>
      <c r="K135" s="295"/>
    </row>
    <row r="136" spans="2:11" ht="15" customHeight="1">
      <c r="B136" s="293"/>
      <c r="C136" s="254" t="s">
        <v>1257</v>
      </c>
      <c r="D136" s="254"/>
      <c r="E136" s="254"/>
      <c r="F136" s="273" t="s">
        <v>1228</v>
      </c>
      <c r="G136" s="254"/>
      <c r="H136" s="254" t="s">
        <v>1281</v>
      </c>
      <c r="I136" s="254" t="s">
        <v>1259</v>
      </c>
      <c r="J136" s="254"/>
      <c r="K136" s="295"/>
    </row>
    <row r="137" spans="2:11" ht="15" customHeight="1">
      <c r="B137" s="293"/>
      <c r="C137" s="254" t="s">
        <v>1260</v>
      </c>
      <c r="D137" s="254"/>
      <c r="E137" s="254"/>
      <c r="F137" s="273" t="s">
        <v>1228</v>
      </c>
      <c r="G137" s="254"/>
      <c r="H137" s="254" t="s">
        <v>1282</v>
      </c>
      <c r="I137" s="254" t="s">
        <v>1262</v>
      </c>
      <c r="J137" s="254"/>
      <c r="K137" s="295"/>
    </row>
    <row r="138" spans="2:11" ht="15" customHeight="1">
      <c r="B138" s="293"/>
      <c r="C138" s="254" t="s">
        <v>1263</v>
      </c>
      <c r="D138" s="254"/>
      <c r="E138" s="254"/>
      <c r="F138" s="273" t="s">
        <v>1228</v>
      </c>
      <c r="G138" s="254"/>
      <c r="H138" s="254" t="s">
        <v>1263</v>
      </c>
      <c r="I138" s="254" t="s">
        <v>1262</v>
      </c>
      <c r="J138" s="254"/>
      <c r="K138" s="295"/>
    </row>
    <row r="139" spans="2:11" ht="15" customHeight="1">
      <c r="B139" s="293"/>
      <c r="C139" s="254" t="s">
        <v>38</v>
      </c>
      <c r="D139" s="254"/>
      <c r="E139" s="254"/>
      <c r="F139" s="273" t="s">
        <v>1228</v>
      </c>
      <c r="G139" s="254"/>
      <c r="H139" s="254" t="s">
        <v>1283</v>
      </c>
      <c r="I139" s="254" t="s">
        <v>1262</v>
      </c>
      <c r="J139" s="254"/>
      <c r="K139" s="295"/>
    </row>
    <row r="140" spans="2:11" ht="15" customHeight="1">
      <c r="B140" s="293"/>
      <c r="C140" s="254" t="s">
        <v>1284</v>
      </c>
      <c r="D140" s="254"/>
      <c r="E140" s="254"/>
      <c r="F140" s="273" t="s">
        <v>1228</v>
      </c>
      <c r="G140" s="254"/>
      <c r="H140" s="254" t="s">
        <v>1285</v>
      </c>
      <c r="I140" s="254" t="s">
        <v>1262</v>
      </c>
      <c r="J140" s="254"/>
      <c r="K140" s="295"/>
    </row>
    <row r="141" spans="2:11" ht="15" customHeight="1">
      <c r="B141" s="296"/>
      <c r="C141" s="297"/>
      <c r="D141" s="297"/>
      <c r="E141" s="297"/>
      <c r="F141" s="297"/>
      <c r="G141" s="297"/>
      <c r="H141" s="297"/>
      <c r="I141" s="297"/>
      <c r="J141" s="297"/>
      <c r="K141" s="298"/>
    </row>
    <row r="142" spans="2:11" ht="18.75" customHeight="1">
      <c r="B142" s="250"/>
      <c r="C142" s="250"/>
      <c r="D142" s="250"/>
      <c r="E142" s="250"/>
      <c r="F142" s="285"/>
      <c r="G142" s="250"/>
      <c r="H142" s="250"/>
      <c r="I142" s="250"/>
      <c r="J142" s="250"/>
      <c r="K142" s="250"/>
    </row>
    <row r="143" spans="2:11" ht="18.75" customHeight="1"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</row>
    <row r="144" spans="2:11" ht="7.5" customHeight="1">
      <c r="B144" s="261"/>
      <c r="C144" s="262"/>
      <c r="D144" s="262"/>
      <c r="E144" s="262"/>
      <c r="F144" s="262"/>
      <c r="G144" s="262"/>
      <c r="H144" s="262"/>
      <c r="I144" s="262"/>
      <c r="J144" s="262"/>
      <c r="K144" s="263"/>
    </row>
    <row r="145" spans="2:11" ht="45" customHeight="1">
      <c r="B145" s="264"/>
      <c r="C145" s="374" t="s">
        <v>1286</v>
      </c>
      <c r="D145" s="374"/>
      <c r="E145" s="374"/>
      <c r="F145" s="374"/>
      <c r="G145" s="374"/>
      <c r="H145" s="374"/>
      <c r="I145" s="374"/>
      <c r="J145" s="374"/>
      <c r="K145" s="265"/>
    </row>
    <row r="146" spans="2:11" ht="17.25" customHeight="1">
      <c r="B146" s="264"/>
      <c r="C146" s="266" t="s">
        <v>1222</v>
      </c>
      <c r="D146" s="266"/>
      <c r="E146" s="266"/>
      <c r="F146" s="266" t="s">
        <v>1223</v>
      </c>
      <c r="G146" s="267"/>
      <c r="H146" s="266" t="s">
        <v>129</v>
      </c>
      <c r="I146" s="266" t="s">
        <v>57</v>
      </c>
      <c r="J146" s="266" t="s">
        <v>1224</v>
      </c>
      <c r="K146" s="265"/>
    </row>
    <row r="147" spans="2:11" ht="17.25" customHeight="1">
      <c r="B147" s="264"/>
      <c r="C147" s="268" t="s">
        <v>1225</v>
      </c>
      <c r="D147" s="268"/>
      <c r="E147" s="268"/>
      <c r="F147" s="269" t="s">
        <v>1226</v>
      </c>
      <c r="G147" s="270"/>
      <c r="H147" s="268"/>
      <c r="I147" s="268"/>
      <c r="J147" s="268" t="s">
        <v>1227</v>
      </c>
      <c r="K147" s="265"/>
    </row>
    <row r="148" spans="2:11" ht="5.25" customHeight="1">
      <c r="B148" s="274"/>
      <c r="C148" s="271"/>
      <c r="D148" s="271"/>
      <c r="E148" s="271"/>
      <c r="F148" s="271"/>
      <c r="G148" s="272"/>
      <c r="H148" s="271"/>
      <c r="I148" s="271"/>
      <c r="J148" s="271"/>
      <c r="K148" s="295"/>
    </row>
    <row r="149" spans="2:11" ht="15" customHeight="1">
      <c r="B149" s="274"/>
      <c r="C149" s="299" t="s">
        <v>1231</v>
      </c>
      <c r="D149" s="254"/>
      <c r="E149" s="254"/>
      <c r="F149" s="300" t="s">
        <v>1228</v>
      </c>
      <c r="G149" s="254"/>
      <c r="H149" s="299" t="s">
        <v>1267</v>
      </c>
      <c r="I149" s="299" t="s">
        <v>1230</v>
      </c>
      <c r="J149" s="299">
        <v>120</v>
      </c>
      <c r="K149" s="295"/>
    </row>
    <row r="150" spans="2:11" ht="15" customHeight="1">
      <c r="B150" s="274"/>
      <c r="C150" s="299" t="s">
        <v>1276</v>
      </c>
      <c r="D150" s="254"/>
      <c r="E150" s="254"/>
      <c r="F150" s="300" t="s">
        <v>1228</v>
      </c>
      <c r="G150" s="254"/>
      <c r="H150" s="299" t="s">
        <v>1287</v>
      </c>
      <c r="I150" s="299" t="s">
        <v>1230</v>
      </c>
      <c r="J150" s="299" t="s">
        <v>1278</v>
      </c>
      <c r="K150" s="295"/>
    </row>
    <row r="151" spans="2:11" ht="15" customHeight="1">
      <c r="B151" s="274"/>
      <c r="C151" s="299" t="s">
        <v>88</v>
      </c>
      <c r="D151" s="254"/>
      <c r="E151" s="254"/>
      <c r="F151" s="300" t="s">
        <v>1228</v>
      </c>
      <c r="G151" s="254"/>
      <c r="H151" s="299" t="s">
        <v>1288</v>
      </c>
      <c r="I151" s="299" t="s">
        <v>1230</v>
      </c>
      <c r="J151" s="299" t="s">
        <v>1278</v>
      </c>
      <c r="K151" s="295"/>
    </row>
    <row r="152" spans="2:11" ht="15" customHeight="1">
      <c r="B152" s="274"/>
      <c r="C152" s="299" t="s">
        <v>1233</v>
      </c>
      <c r="D152" s="254"/>
      <c r="E152" s="254"/>
      <c r="F152" s="300" t="s">
        <v>1234</v>
      </c>
      <c r="G152" s="254"/>
      <c r="H152" s="299" t="s">
        <v>1267</v>
      </c>
      <c r="I152" s="299" t="s">
        <v>1230</v>
      </c>
      <c r="J152" s="299">
        <v>50</v>
      </c>
      <c r="K152" s="295"/>
    </row>
    <row r="153" spans="2:11" ht="15" customHeight="1">
      <c r="B153" s="274"/>
      <c r="C153" s="299" t="s">
        <v>1236</v>
      </c>
      <c r="D153" s="254"/>
      <c r="E153" s="254"/>
      <c r="F153" s="300" t="s">
        <v>1228</v>
      </c>
      <c r="G153" s="254"/>
      <c r="H153" s="299" t="s">
        <v>1267</v>
      </c>
      <c r="I153" s="299" t="s">
        <v>1238</v>
      </c>
      <c r="J153" s="299"/>
      <c r="K153" s="295"/>
    </row>
    <row r="154" spans="2:11" ht="15" customHeight="1">
      <c r="B154" s="274"/>
      <c r="C154" s="299" t="s">
        <v>1247</v>
      </c>
      <c r="D154" s="254"/>
      <c r="E154" s="254"/>
      <c r="F154" s="300" t="s">
        <v>1234</v>
      </c>
      <c r="G154" s="254"/>
      <c r="H154" s="299" t="s">
        <v>1267</v>
      </c>
      <c r="I154" s="299" t="s">
        <v>1230</v>
      </c>
      <c r="J154" s="299">
        <v>50</v>
      </c>
      <c r="K154" s="295"/>
    </row>
    <row r="155" spans="2:11" ht="15" customHeight="1">
      <c r="B155" s="274"/>
      <c r="C155" s="299" t="s">
        <v>1255</v>
      </c>
      <c r="D155" s="254"/>
      <c r="E155" s="254"/>
      <c r="F155" s="300" t="s">
        <v>1234</v>
      </c>
      <c r="G155" s="254"/>
      <c r="H155" s="299" t="s">
        <v>1267</v>
      </c>
      <c r="I155" s="299" t="s">
        <v>1230</v>
      </c>
      <c r="J155" s="299">
        <v>50</v>
      </c>
      <c r="K155" s="295"/>
    </row>
    <row r="156" spans="2:11" ht="15" customHeight="1">
      <c r="B156" s="274"/>
      <c r="C156" s="299" t="s">
        <v>1253</v>
      </c>
      <c r="D156" s="254"/>
      <c r="E156" s="254"/>
      <c r="F156" s="300" t="s">
        <v>1234</v>
      </c>
      <c r="G156" s="254"/>
      <c r="H156" s="299" t="s">
        <v>1267</v>
      </c>
      <c r="I156" s="299" t="s">
        <v>1230</v>
      </c>
      <c r="J156" s="299">
        <v>50</v>
      </c>
      <c r="K156" s="295"/>
    </row>
    <row r="157" spans="2:11" ht="15" customHeight="1">
      <c r="B157" s="274"/>
      <c r="C157" s="299" t="s">
        <v>105</v>
      </c>
      <c r="D157" s="254"/>
      <c r="E157" s="254"/>
      <c r="F157" s="300" t="s">
        <v>1228</v>
      </c>
      <c r="G157" s="254"/>
      <c r="H157" s="299" t="s">
        <v>1289</v>
      </c>
      <c r="I157" s="299" t="s">
        <v>1230</v>
      </c>
      <c r="J157" s="299" t="s">
        <v>1290</v>
      </c>
      <c r="K157" s="295"/>
    </row>
    <row r="158" spans="2:11" ht="15" customHeight="1">
      <c r="B158" s="274"/>
      <c r="C158" s="299" t="s">
        <v>1291</v>
      </c>
      <c r="D158" s="254"/>
      <c r="E158" s="254"/>
      <c r="F158" s="300" t="s">
        <v>1228</v>
      </c>
      <c r="G158" s="254"/>
      <c r="H158" s="299" t="s">
        <v>1292</v>
      </c>
      <c r="I158" s="299" t="s">
        <v>1262</v>
      </c>
      <c r="J158" s="299"/>
      <c r="K158" s="295"/>
    </row>
    <row r="159" spans="2:11" ht="15" customHeight="1">
      <c r="B159" s="301"/>
      <c r="C159" s="283"/>
      <c r="D159" s="283"/>
      <c r="E159" s="283"/>
      <c r="F159" s="283"/>
      <c r="G159" s="283"/>
      <c r="H159" s="283"/>
      <c r="I159" s="283"/>
      <c r="J159" s="283"/>
      <c r="K159" s="302"/>
    </row>
    <row r="160" spans="2:11" ht="18.75" customHeight="1">
      <c r="B160" s="250"/>
      <c r="C160" s="254"/>
      <c r="D160" s="254"/>
      <c r="E160" s="254"/>
      <c r="F160" s="273"/>
      <c r="G160" s="254"/>
      <c r="H160" s="254"/>
      <c r="I160" s="254"/>
      <c r="J160" s="254"/>
      <c r="K160" s="250"/>
    </row>
    <row r="161" spans="2:11" ht="18.75" customHeight="1">
      <c r="B161" s="250"/>
      <c r="C161" s="254"/>
      <c r="D161" s="254"/>
      <c r="E161" s="254"/>
      <c r="F161" s="273"/>
      <c r="G161" s="254"/>
      <c r="H161" s="254"/>
      <c r="I161" s="254"/>
      <c r="J161" s="254"/>
      <c r="K161" s="250"/>
    </row>
    <row r="162" spans="2:11" ht="18.75" customHeight="1">
      <c r="B162" s="250"/>
      <c r="C162" s="254"/>
      <c r="D162" s="254"/>
      <c r="E162" s="254"/>
      <c r="F162" s="273"/>
      <c r="G162" s="254"/>
      <c r="H162" s="254"/>
      <c r="I162" s="254"/>
      <c r="J162" s="254"/>
      <c r="K162" s="250"/>
    </row>
    <row r="163" spans="2:11" ht="18.75" customHeight="1">
      <c r="B163" s="250"/>
      <c r="C163" s="254"/>
      <c r="D163" s="254"/>
      <c r="E163" s="254"/>
      <c r="F163" s="273"/>
      <c r="G163" s="254"/>
      <c r="H163" s="254"/>
      <c r="I163" s="254"/>
      <c r="J163" s="254"/>
      <c r="K163" s="250"/>
    </row>
    <row r="164" spans="2:11" ht="18.75" customHeight="1">
      <c r="B164" s="250"/>
      <c r="C164" s="254"/>
      <c r="D164" s="254"/>
      <c r="E164" s="254"/>
      <c r="F164" s="273"/>
      <c r="G164" s="254"/>
      <c r="H164" s="254"/>
      <c r="I164" s="254"/>
      <c r="J164" s="254"/>
      <c r="K164" s="250"/>
    </row>
    <row r="165" spans="2:11" ht="18.75" customHeight="1">
      <c r="B165" s="250"/>
      <c r="C165" s="254"/>
      <c r="D165" s="254"/>
      <c r="E165" s="254"/>
      <c r="F165" s="273"/>
      <c r="G165" s="254"/>
      <c r="H165" s="254"/>
      <c r="I165" s="254"/>
      <c r="J165" s="254"/>
      <c r="K165" s="250"/>
    </row>
    <row r="166" spans="2:11" ht="18.75" customHeight="1">
      <c r="B166" s="250"/>
      <c r="C166" s="254"/>
      <c r="D166" s="254"/>
      <c r="E166" s="254"/>
      <c r="F166" s="273"/>
      <c r="G166" s="254"/>
      <c r="H166" s="254"/>
      <c r="I166" s="254"/>
      <c r="J166" s="254"/>
      <c r="K166" s="250"/>
    </row>
    <row r="167" spans="2:11" ht="18.75" customHeight="1"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</row>
    <row r="168" spans="2:11" ht="7.5" customHeight="1">
      <c r="B168" s="242"/>
      <c r="C168" s="243"/>
      <c r="D168" s="243"/>
      <c r="E168" s="243"/>
      <c r="F168" s="243"/>
      <c r="G168" s="243"/>
      <c r="H168" s="243"/>
      <c r="I168" s="243"/>
      <c r="J168" s="243"/>
      <c r="K168" s="244"/>
    </row>
    <row r="169" spans="2:11" ht="45" customHeight="1">
      <c r="B169" s="245"/>
      <c r="C169" s="375" t="s">
        <v>1293</v>
      </c>
      <c r="D169" s="375"/>
      <c r="E169" s="375"/>
      <c r="F169" s="375"/>
      <c r="G169" s="375"/>
      <c r="H169" s="375"/>
      <c r="I169" s="375"/>
      <c r="J169" s="375"/>
      <c r="K169" s="246"/>
    </row>
    <row r="170" spans="2:11" ht="17.25" customHeight="1">
      <c r="B170" s="245"/>
      <c r="C170" s="266" t="s">
        <v>1222</v>
      </c>
      <c r="D170" s="266"/>
      <c r="E170" s="266"/>
      <c r="F170" s="266" t="s">
        <v>1223</v>
      </c>
      <c r="G170" s="303"/>
      <c r="H170" s="304" t="s">
        <v>129</v>
      </c>
      <c r="I170" s="304" t="s">
        <v>57</v>
      </c>
      <c r="J170" s="266" t="s">
        <v>1224</v>
      </c>
      <c r="K170" s="246"/>
    </row>
    <row r="171" spans="2:11" ht="17.25" customHeight="1">
      <c r="B171" s="247"/>
      <c r="C171" s="268" t="s">
        <v>1225</v>
      </c>
      <c r="D171" s="268"/>
      <c r="E171" s="268"/>
      <c r="F171" s="269" t="s">
        <v>1226</v>
      </c>
      <c r="G171" s="305"/>
      <c r="H171" s="306"/>
      <c r="I171" s="306"/>
      <c r="J171" s="268" t="s">
        <v>1227</v>
      </c>
      <c r="K171" s="248"/>
    </row>
    <row r="172" spans="2:11" ht="5.25" customHeight="1">
      <c r="B172" s="274"/>
      <c r="C172" s="271"/>
      <c r="D172" s="271"/>
      <c r="E172" s="271"/>
      <c r="F172" s="271"/>
      <c r="G172" s="272"/>
      <c r="H172" s="271"/>
      <c r="I172" s="271"/>
      <c r="J172" s="271"/>
      <c r="K172" s="295"/>
    </row>
    <row r="173" spans="2:11" ht="15" customHeight="1">
      <c r="B173" s="274"/>
      <c r="C173" s="254" t="s">
        <v>1231</v>
      </c>
      <c r="D173" s="254"/>
      <c r="E173" s="254"/>
      <c r="F173" s="273" t="s">
        <v>1228</v>
      </c>
      <c r="G173" s="254"/>
      <c r="H173" s="254" t="s">
        <v>1267</v>
      </c>
      <c r="I173" s="254" t="s">
        <v>1230</v>
      </c>
      <c r="J173" s="254">
        <v>120</v>
      </c>
      <c r="K173" s="295"/>
    </row>
    <row r="174" spans="2:11" ht="15" customHeight="1">
      <c r="B174" s="274"/>
      <c r="C174" s="254" t="s">
        <v>1276</v>
      </c>
      <c r="D174" s="254"/>
      <c r="E174" s="254"/>
      <c r="F174" s="273" t="s">
        <v>1228</v>
      </c>
      <c r="G174" s="254"/>
      <c r="H174" s="254" t="s">
        <v>1277</v>
      </c>
      <c r="I174" s="254" t="s">
        <v>1230</v>
      </c>
      <c r="J174" s="254" t="s">
        <v>1278</v>
      </c>
      <c r="K174" s="295"/>
    </row>
    <row r="175" spans="2:11" ht="15" customHeight="1">
      <c r="B175" s="274"/>
      <c r="C175" s="254" t="s">
        <v>88</v>
      </c>
      <c r="D175" s="254"/>
      <c r="E175" s="254"/>
      <c r="F175" s="273" t="s">
        <v>1228</v>
      </c>
      <c r="G175" s="254"/>
      <c r="H175" s="254" t="s">
        <v>1294</v>
      </c>
      <c r="I175" s="254" t="s">
        <v>1230</v>
      </c>
      <c r="J175" s="254" t="s">
        <v>1278</v>
      </c>
      <c r="K175" s="295"/>
    </row>
    <row r="176" spans="2:11" ht="15" customHeight="1">
      <c r="B176" s="274"/>
      <c r="C176" s="254" t="s">
        <v>1233</v>
      </c>
      <c r="D176" s="254"/>
      <c r="E176" s="254"/>
      <c r="F176" s="273" t="s">
        <v>1234</v>
      </c>
      <c r="G176" s="254"/>
      <c r="H176" s="254" t="s">
        <v>1294</v>
      </c>
      <c r="I176" s="254" t="s">
        <v>1230</v>
      </c>
      <c r="J176" s="254">
        <v>50</v>
      </c>
      <c r="K176" s="295"/>
    </row>
    <row r="177" spans="2:11" ht="15" customHeight="1">
      <c r="B177" s="274"/>
      <c r="C177" s="254" t="s">
        <v>1236</v>
      </c>
      <c r="D177" s="254"/>
      <c r="E177" s="254"/>
      <c r="F177" s="273" t="s">
        <v>1228</v>
      </c>
      <c r="G177" s="254"/>
      <c r="H177" s="254" t="s">
        <v>1294</v>
      </c>
      <c r="I177" s="254" t="s">
        <v>1238</v>
      </c>
      <c r="J177" s="254"/>
      <c r="K177" s="295"/>
    </row>
    <row r="178" spans="2:11" ht="15" customHeight="1">
      <c r="B178" s="274"/>
      <c r="C178" s="254" t="s">
        <v>1247</v>
      </c>
      <c r="D178" s="254"/>
      <c r="E178" s="254"/>
      <c r="F178" s="273" t="s">
        <v>1234</v>
      </c>
      <c r="G178" s="254"/>
      <c r="H178" s="254" t="s">
        <v>1294</v>
      </c>
      <c r="I178" s="254" t="s">
        <v>1230</v>
      </c>
      <c r="J178" s="254">
        <v>50</v>
      </c>
      <c r="K178" s="295"/>
    </row>
    <row r="179" spans="2:11" ht="15" customHeight="1">
      <c r="B179" s="274"/>
      <c r="C179" s="254" t="s">
        <v>1255</v>
      </c>
      <c r="D179" s="254"/>
      <c r="E179" s="254"/>
      <c r="F179" s="273" t="s">
        <v>1234</v>
      </c>
      <c r="G179" s="254"/>
      <c r="H179" s="254" t="s">
        <v>1294</v>
      </c>
      <c r="I179" s="254" t="s">
        <v>1230</v>
      </c>
      <c r="J179" s="254">
        <v>50</v>
      </c>
      <c r="K179" s="295"/>
    </row>
    <row r="180" spans="2:11" ht="15" customHeight="1">
      <c r="B180" s="274"/>
      <c r="C180" s="254" t="s">
        <v>1253</v>
      </c>
      <c r="D180" s="254"/>
      <c r="E180" s="254"/>
      <c r="F180" s="273" t="s">
        <v>1234</v>
      </c>
      <c r="G180" s="254"/>
      <c r="H180" s="254" t="s">
        <v>1294</v>
      </c>
      <c r="I180" s="254" t="s">
        <v>1230</v>
      </c>
      <c r="J180" s="254">
        <v>50</v>
      </c>
      <c r="K180" s="295"/>
    </row>
    <row r="181" spans="2:11" ht="15" customHeight="1">
      <c r="B181" s="274"/>
      <c r="C181" s="254" t="s">
        <v>128</v>
      </c>
      <c r="D181" s="254"/>
      <c r="E181" s="254"/>
      <c r="F181" s="273" t="s">
        <v>1228</v>
      </c>
      <c r="G181" s="254"/>
      <c r="H181" s="254" t="s">
        <v>1295</v>
      </c>
      <c r="I181" s="254" t="s">
        <v>1296</v>
      </c>
      <c r="J181" s="254"/>
      <c r="K181" s="295"/>
    </row>
    <row r="182" spans="2:11" ht="15" customHeight="1">
      <c r="B182" s="274"/>
      <c r="C182" s="254" t="s">
        <v>57</v>
      </c>
      <c r="D182" s="254"/>
      <c r="E182" s="254"/>
      <c r="F182" s="273" t="s">
        <v>1228</v>
      </c>
      <c r="G182" s="254"/>
      <c r="H182" s="254" t="s">
        <v>1297</v>
      </c>
      <c r="I182" s="254" t="s">
        <v>1298</v>
      </c>
      <c r="J182" s="254">
        <v>1</v>
      </c>
      <c r="K182" s="295"/>
    </row>
    <row r="183" spans="2:11" ht="15" customHeight="1">
      <c r="B183" s="274"/>
      <c r="C183" s="254" t="s">
        <v>53</v>
      </c>
      <c r="D183" s="254"/>
      <c r="E183" s="254"/>
      <c r="F183" s="273" t="s">
        <v>1228</v>
      </c>
      <c r="G183" s="254"/>
      <c r="H183" s="254" t="s">
        <v>1299</v>
      </c>
      <c r="I183" s="254" t="s">
        <v>1230</v>
      </c>
      <c r="J183" s="254">
        <v>20</v>
      </c>
      <c r="K183" s="295"/>
    </row>
    <row r="184" spans="2:11" ht="15" customHeight="1">
      <c r="B184" s="274"/>
      <c r="C184" s="254" t="s">
        <v>129</v>
      </c>
      <c r="D184" s="254"/>
      <c r="E184" s="254"/>
      <c r="F184" s="273" t="s">
        <v>1228</v>
      </c>
      <c r="G184" s="254"/>
      <c r="H184" s="254" t="s">
        <v>1300</v>
      </c>
      <c r="I184" s="254" t="s">
        <v>1230</v>
      </c>
      <c r="J184" s="254">
        <v>255</v>
      </c>
      <c r="K184" s="295"/>
    </row>
    <row r="185" spans="2:11" ht="15" customHeight="1">
      <c r="B185" s="274"/>
      <c r="C185" s="254" t="s">
        <v>130</v>
      </c>
      <c r="D185" s="254"/>
      <c r="E185" s="254"/>
      <c r="F185" s="273" t="s">
        <v>1228</v>
      </c>
      <c r="G185" s="254"/>
      <c r="H185" s="254" t="s">
        <v>1192</v>
      </c>
      <c r="I185" s="254" t="s">
        <v>1230</v>
      </c>
      <c r="J185" s="254">
        <v>10</v>
      </c>
      <c r="K185" s="295"/>
    </row>
    <row r="186" spans="2:11" ht="15" customHeight="1">
      <c r="B186" s="274"/>
      <c r="C186" s="254" t="s">
        <v>131</v>
      </c>
      <c r="D186" s="254"/>
      <c r="E186" s="254"/>
      <c r="F186" s="273" t="s">
        <v>1228</v>
      </c>
      <c r="G186" s="254"/>
      <c r="H186" s="254" t="s">
        <v>1301</v>
      </c>
      <c r="I186" s="254" t="s">
        <v>1262</v>
      </c>
      <c r="J186" s="254"/>
      <c r="K186" s="295"/>
    </row>
    <row r="187" spans="2:11" ht="15" customHeight="1">
      <c r="B187" s="274"/>
      <c r="C187" s="254" t="s">
        <v>1302</v>
      </c>
      <c r="D187" s="254"/>
      <c r="E187" s="254"/>
      <c r="F187" s="273" t="s">
        <v>1228</v>
      </c>
      <c r="G187" s="254"/>
      <c r="H187" s="254" t="s">
        <v>1303</v>
      </c>
      <c r="I187" s="254" t="s">
        <v>1262</v>
      </c>
      <c r="J187" s="254"/>
      <c r="K187" s="295"/>
    </row>
    <row r="188" spans="2:11" ht="15" customHeight="1">
      <c r="B188" s="274"/>
      <c r="C188" s="254" t="s">
        <v>1291</v>
      </c>
      <c r="D188" s="254"/>
      <c r="E188" s="254"/>
      <c r="F188" s="273" t="s">
        <v>1228</v>
      </c>
      <c r="G188" s="254"/>
      <c r="H188" s="254" t="s">
        <v>1304</v>
      </c>
      <c r="I188" s="254" t="s">
        <v>1262</v>
      </c>
      <c r="J188" s="254"/>
      <c r="K188" s="295"/>
    </row>
    <row r="189" spans="2:11" ht="15" customHeight="1">
      <c r="B189" s="274"/>
      <c r="C189" s="254" t="s">
        <v>133</v>
      </c>
      <c r="D189" s="254"/>
      <c r="E189" s="254"/>
      <c r="F189" s="273" t="s">
        <v>1234</v>
      </c>
      <c r="G189" s="254"/>
      <c r="H189" s="254" t="s">
        <v>1305</v>
      </c>
      <c r="I189" s="254" t="s">
        <v>1230</v>
      </c>
      <c r="J189" s="254">
        <v>50</v>
      </c>
      <c r="K189" s="295"/>
    </row>
    <row r="190" spans="2:11" ht="15" customHeight="1">
      <c r="B190" s="274"/>
      <c r="C190" s="254" t="s">
        <v>1306</v>
      </c>
      <c r="D190" s="254"/>
      <c r="E190" s="254"/>
      <c r="F190" s="273" t="s">
        <v>1234</v>
      </c>
      <c r="G190" s="254"/>
      <c r="H190" s="254" t="s">
        <v>1307</v>
      </c>
      <c r="I190" s="254" t="s">
        <v>1308</v>
      </c>
      <c r="J190" s="254"/>
      <c r="K190" s="295"/>
    </row>
    <row r="191" spans="2:11" ht="15" customHeight="1">
      <c r="B191" s="274"/>
      <c r="C191" s="254" t="s">
        <v>1309</v>
      </c>
      <c r="D191" s="254"/>
      <c r="E191" s="254"/>
      <c r="F191" s="273" t="s">
        <v>1234</v>
      </c>
      <c r="G191" s="254"/>
      <c r="H191" s="254" t="s">
        <v>1310</v>
      </c>
      <c r="I191" s="254" t="s">
        <v>1308</v>
      </c>
      <c r="J191" s="254"/>
      <c r="K191" s="295"/>
    </row>
    <row r="192" spans="2:11" ht="15" customHeight="1">
      <c r="B192" s="274"/>
      <c r="C192" s="254" t="s">
        <v>1311</v>
      </c>
      <c r="D192" s="254"/>
      <c r="E192" s="254"/>
      <c r="F192" s="273" t="s">
        <v>1234</v>
      </c>
      <c r="G192" s="254"/>
      <c r="H192" s="254" t="s">
        <v>1312</v>
      </c>
      <c r="I192" s="254" t="s">
        <v>1308</v>
      </c>
      <c r="J192" s="254"/>
      <c r="K192" s="295"/>
    </row>
    <row r="193" spans="2:11" ht="15" customHeight="1">
      <c r="B193" s="274"/>
      <c r="C193" s="307" t="s">
        <v>1313</v>
      </c>
      <c r="D193" s="254"/>
      <c r="E193" s="254"/>
      <c r="F193" s="273" t="s">
        <v>1234</v>
      </c>
      <c r="G193" s="254"/>
      <c r="H193" s="254" t="s">
        <v>1314</v>
      </c>
      <c r="I193" s="254" t="s">
        <v>1315</v>
      </c>
      <c r="J193" s="308" t="s">
        <v>1316</v>
      </c>
      <c r="K193" s="295"/>
    </row>
    <row r="194" spans="2:11" ht="15" customHeight="1">
      <c r="B194" s="274"/>
      <c r="C194" s="259" t="s">
        <v>42</v>
      </c>
      <c r="D194" s="254"/>
      <c r="E194" s="254"/>
      <c r="F194" s="273" t="s">
        <v>1228</v>
      </c>
      <c r="G194" s="254"/>
      <c r="H194" s="250" t="s">
        <v>1317</v>
      </c>
      <c r="I194" s="254" t="s">
        <v>1318</v>
      </c>
      <c r="J194" s="254"/>
      <c r="K194" s="295"/>
    </row>
    <row r="195" spans="2:11" ht="15" customHeight="1">
      <c r="B195" s="274"/>
      <c r="C195" s="259" t="s">
        <v>1319</v>
      </c>
      <c r="D195" s="254"/>
      <c r="E195" s="254"/>
      <c r="F195" s="273" t="s">
        <v>1228</v>
      </c>
      <c r="G195" s="254"/>
      <c r="H195" s="254" t="s">
        <v>1320</v>
      </c>
      <c r="I195" s="254" t="s">
        <v>1262</v>
      </c>
      <c r="J195" s="254"/>
      <c r="K195" s="295"/>
    </row>
    <row r="196" spans="2:11" ht="15" customHeight="1">
      <c r="B196" s="274"/>
      <c r="C196" s="259" t="s">
        <v>1321</v>
      </c>
      <c r="D196" s="254"/>
      <c r="E196" s="254"/>
      <c r="F196" s="273" t="s">
        <v>1228</v>
      </c>
      <c r="G196" s="254"/>
      <c r="H196" s="254" t="s">
        <v>1322</v>
      </c>
      <c r="I196" s="254" t="s">
        <v>1262</v>
      </c>
      <c r="J196" s="254"/>
      <c r="K196" s="295"/>
    </row>
    <row r="197" spans="2:11" ht="15" customHeight="1">
      <c r="B197" s="274"/>
      <c r="C197" s="259" t="s">
        <v>1323</v>
      </c>
      <c r="D197" s="254"/>
      <c r="E197" s="254"/>
      <c r="F197" s="273" t="s">
        <v>1234</v>
      </c>
      <c r="G197" s="254"/>
      <c r="H197" s="254" t="s">
        <v>1324</v>
      </c>
      <c r="I197" s="254" t="s">
        <v>1262</v>
      </c>
      <c r="J197" s="254"/>
      <c r="K197" s="295"/>
    </row>
    <row r="198" spans="2:11" ht="15" customHeight="1">
      <c r="B198" s="301"/>
      <c r="C198" s="309"/>
      <c r="D198" s="283"/>
      <c r="E198" s="283"/>
      <c r="F198" s="283"/>
      <c r="G198" s="283"/>
      <c r="H198" s="283"/>
      <c r="I198" s="283"/>
      <c r="J198" s="283"/>
      <c r="K198" s="302"/>
    </row>
    <row r="199" spans="2:11" ht="18.75" customHeight="1">
      <c r="B199" s="250"/>
      <c r="C199" s="254"/>
      <c r="D199" s="254"/>
      <c r="E199" s="254"/>
      <c r="F199" s="273"/>
      <c r="G199" s="254"/>
      <c r="H199" s="254"/>
      <c r="I199" s="254"/>
      <c r="J199" s="254"/>
      <c r="K199" s="250"/>
    </row>
    <row r="200" spans="2:11" ht="18.75" customHeight="1">
      <c r="B200" s="260"/>
      <c r="C200" s="260"/>
      <c r="D200" s="260"/>
      <c r="E200" s="260"/>
      <c r="F200" s="260"/>
      <c r="G200" s="260"/>
      <c r="H200" s="260"/>
      <c r="I200" s="260"/>
      <c r="J200" s="260"/>
      <c r="K200" s="260"/>
    </row>
    <row r="201" spans="2:11">
      <c r="B201" s="242"/>
      <c r="C201" s="243"/>
      <c r="D201" s="243"/>
      <c r="E201" s="243"/>
      <c r="F201" s="243"/>
      <c r="G201" s="243"/>
      <c r="H201" s="243"/>
      <c r="I201" s="243"/>
      <c r="J201" s="243"/>
      <c r="K201" s="244"/>
    </row>
    <row r="202" spans="2:11" ht="21" customHeight="1">
      <c r="B202" s="245"/>
      <c r="C202" s="375" t="s">
        <v>1325</v>
      </c>
      <c r="D202" s="375"/>
      <c r="E202" s="375"/>
      <c r="F202" s="375"/>
      <c r="G202" s="375"/>
      <c r="H202" s="375"/>
      <c r="I202" s="375"/>
      <c r="J202" s="375"/>
      <c r="K202" s="246"/>
    </row>
    <row r="203" spans="2:11" ht="25.5" customHeight="1">
      <c r="B203" s="245"/>
      <c r="C203" s="310" t="s">
        <v>1326</v>
      </c>
      <c r="D203" s="310"/>
      <c r="E203" s="310"/>
      <c r="F203" s="310" t="s">
        <v>1327</v>
      </c>
      <c r="G203" s="311"/>
      <c r="H203" s="371" t="s">
        <v>1328</v>
      </c>
      <c r="I203" s="371"/>
      <c r="J203" s="371"/>
      <c r="K203" s="246"/>
    </row>
    <row r="204" spans="2:11" ht="5.25" customHeight="1">
      <c r="B204" s="274"/>
      <c r="C204" s="271"/>
      <c r="D204" s="271"/>
      <c r="E204" s="271"/>
      <c r="F204" s="271"/>
      <c r="G204" s="254"/>
      <c r="H204" s="271"/>
      <c r="I204" s="271"/>
      <c r="J204" s="271"/>
      <c r="K204" s="295"/>
    </row>
    <row r="205" spans="2:11" ht="15" customHeight="1">
      <c r="B205" s="274"/>
      <c r="C205" s="254" t="s">
        <v>1318</v>
      </c>
      <c r="D205" s="254"/>
      <c r="E205" s="254"/>
      <c r="F205" s="273" t="s">
        <v>43</v>
      </c>
      <c r="G205" s="254"/>
      <c r="H205" s="372" t="s">
        <v>1329</v>
      </c>
      <c r="I205" s="372"/>
      <c r="J205" s="372"/>
      <c r="K205" s="295"/>
    </row>
    <row r="206" spans="2:11" ht="15" customHeight="1">
      <c r="B206" s="274"/>
      <c r="C206" s="280"/>
      <c r="D206" s="254"/>
      <c r="E206" s="254"/>
      <c r="F206" s="273" t="s">
        <v>44</v>
      </c>
      <c r="G206" s="254"/>
      <c r="H206" s="372" t="s">
        <v>1330</v>
      </c>
      <c r="I206" s="372"/>
      <c r="J206" s="372"/>
      <c r="K206" s="295"/>
    </row>
    <row r="207" spans="2:11" ht="15" customHeight="1">
      <c r="B207" s="274"/>
      <c r="C207" s="280"/>
      <c r="D207" s="254"/>
      <c r="E207" s="254"/>
      <c r="F207" s="273" t="s">
        <v>47</v>
      </c>
      <c r="G207" s="254"/>
      <c r="H207" s="372" t="s">
        <v>1331</v>
      </c>
      <c r="I207" s="372"/>
      <c r="J207" s="372"/>
      <c r="K207" s="295"/>
    </row>
    <row r="208" spans="2:11" ht="15" customHeight="1">
      <c r="B208" s="274"/>
      <c r="C208" s="254"/>
      <c r="D208" s="254"/>
      <c r="E208" s="254"/>
      <c r="F208" s="273" t="s">
        <v>45</v>
      </c>
      <c r="G208" s="254"/>
      <c r="H208" s="372" t="s">
        <v>1332</v>
      </c>
      <c r="I208" s="372"/>
      <c r="J208" s="372"/>
      <c r="K208" s="295"/>
    </row>
    <row r="209" spans="2:11" ht="15" customHeight="1">
      <c r="B209" s="274"/>
      <c r="C209" s="254"/>
      <c r="D209" s="254"/>
      <c r="E209" s="254"/>
      <c r="F209" s="273" t="s">
        <v>46</v>
      </c>
      <c r="G209" s="254"/>
      <c r="H209" s="372" t="s">
        <v>1333</v>
      </c>
      <c r="I209" s="372"/>
      <c r="J209" s="372"/>
      <c r="K209" s="295"/>
    </row>
    <row r="210" spans="2:11" ht="15" customHeight="1">
      <c r="B210" s="274"/>
      <c r="C210" s="254"/>
      <c r="D210" s="254"/>
      <c r="E210" s="254"/>
      <c r="F210" s="273"/>
      <c r="G210" s="254"/>
      <c r="H210" s="254"/>
      <c r="I210" s="254"/>
      <c r="J210" s="254"/>
      <c r="K210" s="295"/>
    </row>
    <row r="211" spans="2:11" ht="15" customHeight="1">
      <c r="B211" s="274"/>
      <c r="C211" s="254" t="s">
        <v>1274</v>
      </c>
      <c r="D211" s="254"/>
      <c r="E211" s="254"/>
      <c r="F211" s="273" t="s">
        <v>79</v>
      </c>
      <c r="G211" s="254"/>
      <c r="H211" s="372" t="s">
        <v>1334</v>
      </c>
      <c r="I211" s="372"/>
      <c r="J211" s="372"/>
      <c r="K211" s="295"/>
    </row>
    <row r="212" spans="2:11" ht="15" customHeight="1">
      <c r="B212" s="274"/>
      <c r="C212" s="280"/>
      <c r="D212" s="254"/>
      <c r="E212" s="254"/>
      <c r="F212" s="273" t="s">
        <v>1172</v>
      </c>
      <c r="G212" s="254"/>
      <c r="H212" s="372" t="s">
        <v>1173</v>
      </c>
      <c r="I212" s="372"/>
      <c r="J212" s="372"/>
      <c r="K212" s="295"/>
    </row>
    <row r="213" spans="2:11" ht="15" customHeight="1">
      <c r="B213" s="274"/>
      <c r="C213" s="254"/>
      <c r="D213" s="254"/>
      <c r="E213" s="254"/>
      <c r="F213" s="273" t="s">
        <v>1170</v>
      </c>
      <c r="G213" s="254"/>
      <c r="H213" s="372" t="s">
        <v>1335</v>
      </c>
      <c r="I213" s="372"/>
      <c r="J213" s="372"/>
      <c r="K213" s="295"/>
    </row>
    <row r="214" spans="2:11" ht="15" customHeight="1">
      <c r="B214" s="312"/>
      <c r="C214" s="280"/>
      <c r="D214" s="280"/>
      <c r="E214" s="280"/>
      <c r="F214" s="273" t="s">
        <v>1174</v>
      </c>
      <c r="G214" s="259"/>
      <c r="H214" s="370" t="s">
        <v>1175</v>
      </c>
      <c r="I214" s="370"/>
      <c r="J214" s="370"/>
      <c r="K214" s="313"/>
    </row>
    <row r="215" spans="2:11" ht="15" customHeight="1">
      <c r="B215" s="312"/>
      <c r="C215" s="280"/>
      <c r="D215" s="280"/>
      <c r="E215" s="280"/>
      <c r="F215" s="273" t="s">
        <v>1176</v>
      </c>
      <c r="G215" s="259"/>
      <c r="H215" s="370" t="s">
        <v>1336</v>
      </c>
      <c r="I215" s="370"/>
      <c r="J215" s="370"/>
      <c r="K215" s="313"/>
    </row>
    <row r="216" spans="2:11" ht="15" customHeight="1">
      <c r="B216" s="312"/>
      <c r="C216" s="280"/>
      <c r="D216" s="280"/>
      <c r="E216" s="280"/>
      <c r="F216" s="314"/>
      <c r="G216" s="259"/>
      <c r="H216" s="315"/>
      <c r="I216" s="315"/>
      <c r="J216" s="315"/>
      <c r="K216" s="313"/>
    </row>
    <row r="217" spans="2:11" ht="15" customHeight="1">
      <c r="B217" s="312"/>
      <c r="C217" s="254" t="s">
        <v>1298</v>
      </c>
      <c r="D217" s="280"/>
      <c r="E217" s="280"/>
      <c r="F217" s="273">
        <v>1</v>
      </c>
      <c r="G217" s="259"/>
      <c r="H217" s="370" t="s">
        <v>1337</v>
      </c>
      <c r="I217" s="370"/>
      <c r="J217" s="370"/>
      <c r="K217" s="313"/>
    </row>
    <row r="218" spans="2:11" ht="15" customHeight="1">
      <c r="B218" s="312"/>
      <c r="C218" s="280"/>
      <c r="D218" s="280"/>
      <c r="E218" s="280"/>
      <c r="F218" s="273">
        <v>2</v>
      </c>
      <c r="G218" s="259"/>
      <c r="H218" s="370" t="s">
        <v>1338</v>
      </c>
      <c r="I218" s="370"/>
      <c r="J218" s="370"/>
      <c r="K218" s="313"/>
    </row>
    <row r="219" spans="2:11" ht="15" customHeight="1">
      <c r="B219" s="312"/>
      <c r="C219" s="280"/>
      <c r="D219" s="280"/>
      <c r="E219" s="280"/>
      <c r="F219" s="273">
        <v>3</v>
      </c>
      <c r="G219" s="259"/>
      <c r="H219" s="370" t="s">
        <v>1339</v>
      </c>
      <c r="I219" s="370"/>
      <c r="J219" s="370"/>
      <c r="K219" s="313"/>
    </row>
    <row r="220" spans="2:11" ht="15" customHeight="1">
      <c r="B220" s="312"/>
      <c r="C220" s="280"/>
      <c r="D220" s="280"/>
      <c r="E220" s="280"/>
      <c r="F220" s="273">
        <v>4</v>
      </c>
      <c r="G220" s="259"/>
      <c r="H220" s="370" t="s">
        <v>1340</v>
      </c>
      <c r="I220" s="370"/>
      <c r="J220" s="370"/>
      <c r="K220" s="313"/>
    </row>
    <row r="221" spans="2:11" ht="12.75" customHeight="1">
      <c r="B221" s="316"/>
      <c r="C221" s="317"/>
      <c r="D221" s="317"/>
      <c r="E221" s="317"/>
      <c r="F221" s="317"/>
      <c r="G221" s="317"/>
      <c r="H221" s="317"/>
      <c r="I221" s="317"/>
      <c r="J221" s="317"/>
      <c r="K221" s="318"/>
    </row>
  </sheetData>
  <sheetProtection formatCells="0" formatColumns="0" formatRows="0" insertColumns="0" insertRows="0" insertHyperlinks="0" deleteColumns="0" deleteRows="0" sort="0" autoFilter="0" pivotTables="0"/>
  <mergeCells count="77">
    <mergeCell ref="D11:J11"/>
    <mergeCell ref="D13:J13"/>
    <mergeCell ref="C9:J9"/>
    <mergeCell ref="D10:J10"/>
    <mergeCell ref="C3:J3"/>
    <mergeCell ref="C4:J4"/>
    <mergeCell ref="C6:J6"/>
    <mergeCell ref="C7:J7"/>
    <mergeCell ref="D14:J14"/>
    <mergeCell ref="D15:J15"/>
    <mergeCell ref="F16:J16"/>
    <mergeCell ref="F17:J17"/>
    <mergeCell ref="G37:J37"/>
    <mergeCell ref="D25:J25"/>
    <mergeCell ref="D26:J26"/>
    <mergeCell ref="D28:J28"/>
    <mergeCell ref="D29:J29"/>
    <mergeCell ref="F18:J18"/>
    <mergeCell ref="F19:J19"/>
    <mergeCell ref="F20:J20"/>
    <mergeCell ref="F21:J21"/>
    <mergeCell ref="C23:J23"/>
    <mergeCell ref="C24:J24"/>
    <mergeCell ref="C50:J50"/>
    <mergeCell ref="G39:J39"/>
    <mergeCell ref="G40:J40"/>
    <mergeCell ref="G41:J41"/>
    <mergeCell ref="G42:J42"/>
    <mergeCell ref="D31:J31"/>
    <mergeCell ref="D32:J32"/>
    <mergeCell ref="D33:J33"/>
    <mergeCell ref="G34:J34"/>
    <mergeCell ref="G35:J35"/>
    <mergeCell ref="G36:J36"/>
    <mergeCell ref="G38:J38"/>
    <mergeCell ref="D59:J59"/>
    <mergeCell ref="G43:J43"/>
    <mergeCell ref="D45:J45"/>
    <mergeCell ref="E46:J46"/>
    <mergeCell ref="E47:J47"/>
    <mergeCell ref="E48:J48"/>
    <mergeCell ref="D49:J49"/>
    <mergeCell ref="C52:J52"/>
    <mergeCell ref="C53:J53"/>
    <mergeCell ref="C55:J55"/>
    <mergeCell ref="D56:J56"/>
    <mergeCell ref="D57:J57"/>
    <mergeCell ref="D58:J58"/>
    <mergeCell ref="C145:J145"/>
    <mergeCell ref="C169:J169"/>
    <mergeCell ref="C202:J202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20:J220"/>
    <mergeCell ref="H208:J208"/>
    <mergeCell ref="H209:J209"/>
    <mergeCell ref="H211:J211"/>
    <mergeCell ref="H212:J212"/>
    <mergeCell ref="H213:J213"/>
    <mergeCell ref="H214:J214"/>
    <mergeCell ref="H215:J215"/>
    <mergeCell ref="H217:J217"/>
    <mergeCell ref="H218:J218"/>
    <mergeCell ref="H219:J219"/>
    <mergeCell ref="H203:J203"/>
    <mergeCell ref="H205:J205"/>
    <mergeCell ref="H206:J206"/>
    <mergeCell ref="H207:J207"/>
  </mergeCells>
  <pageMargins left="0.7" right="0.7" top="0.78740157499999996" bottom="0.78740157499999996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zakázky</vt:lpstr>
      <vt:lpstr>D.1.1 - Architektonicko-s...</vt:lpstr>
      <vt:lpstr>D.1.4.e-1 - Elektroinstalace</vt:lpstr>
      <vt:lpstr>D.1.4.e-2 - Uzemnění a bl...</vt:lpstr>
      <vt:lpstr>VRN - Vedlejší rozpočtové...</vt:lpstr>
      <vt:lpstr>Pokyny pro vyplnění</vt:lpstr>
      <vt:lpstr>'D.1.1 - Architektonicko-s...'!Názvy_tisku</vt:lpstr>
      <vt:lpstr>'D.1.4.e-1 - Elektroinstalace'!Názvy_tisku</vt:lpstr>
      <vt:lpstr>'D.1.4.e-2 - Uzemnění a bl...'!Názvy_tisku</vt:lpstr>
      <vt:lpstr>'Rekapitulace zakázky'!Názvy_tisku</vt:lpstr>
      <vt:lpstr>'VRN - Vedlejší rozpočtové...'!Názvy_tisku</vt:lpstr>
      <vt:lpstr>'D.1.1 - Architektonicko-s...'!Oblast_tisku</vt:lpstr>
      <vt:lpstr>'D.1.4.e-1 - Elektroinstalace'!Oblast_tisku</vt:lpstr>
      <vt:lpstr>'D.1.4.e-2 - Uzemnění a bl...'!Oblast_tisku</vt:lpstr>
      <vt:lpstr>'Rekapitulace zakázky'!Oblast_tisku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Brandejský Marek, DiS.</dc:creator>
  <cp:lastModifiedBy>Metelka Vladimír, Ing.</cp:lastModifiedBy>
  <dcterms:created xsi:type="dcterms:W3CDTF">2018-10-03T05:32:15Z</dcterms:created>
  <dcterms:modified xsi:type="dcterms:W3CDTF">2018-10-03T05:48:24Z</dcterms:modified>
</cp:coreProperties>
</file>