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2-12-21" sheetId="2" r:id="rId2"/>
    <sheet name="SO 03-00-01" sheetId="3" r:id="rId3"/>
    <sheet name="SO 02-12-01" sheetId="4" r:id="rId4"/>
    <sheet name="SO 03-13-01" sheetId="5" r:id="rId5"/>
    <sheet name="SO 01-21-01" sheetId="6" r:id="rId6"/>
    <sheet name="SO 01-86-01" sheetId="7" r:id="rId7"/>
    <sheet name="SO 98-98" sheetId="8" r:id="rId8"/>
  </sheets>
  <definedNames/>
  <calcPr fullCalcOnLoad="1"/>
</workbook>
</file>

<file path=xl/sharedStrings.xml><?xml version="1.0" encoding="utf-8"?>
<sst xmlns="http://schemas.openxmlformats.org/spreadsheetml/2006/main" count="3069" uniqueCount="730">
  <si>
    <t>Aspe</t>
  </si>
  <si>
    <t>Rekapitulace ceny</t>
  </si>
  <si>
    <t>S632000600-zm03</t>
  </si>
  <si>
    <t>Přesun zastávky Závišín na trati Březnice - Strakonice</t>
  </si>
  <si>
    <t>ZŘ</t>
  </si>
  <si>
    <t>20230425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</si>
  <si>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</si>
  <si>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</si>
  <si>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</si>
  <si>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</si>
  <si>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</si>
  <si>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</si>
  <si>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</si>
  <si>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</si>
  <si>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D.1.2</t>
  </si>
  <si>
    <t>Železniční sdělovací zařízení</t>
  </si>
  <si>
    <t xml:space="preserve">  PS 02-12-21</t>
  </si>
  <si>
    <t>Rozhlasové zařízení zast. Závišín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</si>
  <si>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</si>
  <si>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</si>
  <si>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</si>
  <si>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</si>
  <si>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</si>
  <si>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</si>
  <si>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</si>
  <si>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</si>
  <si>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</si>
  <si>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</si>
  <si>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</si>
  <si>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</si>
  <si>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</si>
  <si>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</si>
  <si>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</si>
  <si>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</si>
  <si>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</si>
  <si>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</si>
  <si>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</si>
  <si>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</si>
  <si>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</si>
  <si>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</si>
  <si>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</si>
  <si>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</si>
  <si>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</si>
  <si>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</si>
  <si>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</si>
  <si>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02-12-21</t>
  </si>
  <si>
    <t>SD</t>
  </si>
  <si>
    <t>.1</t>
  </si>
  <si>
    <t>Rack a příslušenství</t>
  </si>
  <si>
    <t>P</t>
  </si>
  <si>
    <t>1</t>
  </si>
  <si>
    <t>75JB43</t>
  </si>
  <si>
    <t/>
  </si>
  <si>
    <t>DATOVÝ ROZVADĚČ 19" 800X800 DO 47 U</t>
  </si>
  <si>
    <t>KUS</t>
  </si>
  <si>
    <t>2022_OTSKP</t>
  </si>
  <si>
    <t>PP</t>
  </si>
  <si>
    <t>1. Položka obsahuje:        
– dodávku specifikovaného bloku/zařízení včetně potřebného drobného montážního        
materiálu        
– dodávku souvisejícího příslušenství pro specifikovaný blok/zařízení        
– dopravu a skladování        
2. Položka neobsahuje:        
X        
3. Způsob měření:        
Udává se počet kusů kompletní konstrukce nebo práce.</t>
  </si>
  <si>
    <t>VV</t>
  </si>
  <si>
    <t>TS</t>
  </si>
  <si>
    <t>75JB4X</t>
  </si>
  <si>
    <t>DATOVÝ ROZVADĚČ 19" 800X800 - MONTÁŽ</t>
  </si>
  <si>
    <t>1. Položka obsahuje:        
– kompletní montáž specifikovaného bloku/zařízení a souvisejícího příslušenství včetně        
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nebo práce.</t>
  </si>
  <si>
    <t>746676</t>
  </si>
  <si>
    <t>VYSOKORYCHLOSTNÍ MODEM NA METALICKÉ VEDENÍ, DO 2 MBIT/S, ROZHRANÍ A PROTOKOL DLE SPECIFIKACE</t>
  </si>
  <si>
    <t>1. Položka obsahuje:        
– veškerý podružný, spojovací a pomocný materiál vč. přepěťových ochran. Dále obsahuje        
uživatelskou úpravu komunikačního SW PLC, parametrizaci, nastavení a uvedení do provozu        
nebo komplexní přenastavení stávajícího PLC po úpravách komunikace na nadřízený ŘS        
(PLC) vč. úpravy nebo definice protokolu        
– dodávku včetně kompletní montáže        
– technický popis viz. projektová dokumentace        
– výrobní dokumentaci, uvedení do provozu, předepsané zkoušky, revize a atesty        
– veškeré potřebné mechanizmy, včetně obsluhy, náklady na mzdy a přibližné (průměrné)        
náklady na pořízení potřebných materiálů        
– dopravu a skladování        
2. Položka neobsahuje:        
X        
3. Způsob měření:        
Udává se počet kusů kompletní konstrukce nebo práce.</t>
  </si>
  <si>
    <t>4</t>
  </si>
  <si>
    <t>75K321</t>
  </si>
  <si>
    <t>ZÁLOŽNÍ ZDROJ UPS 230 V DO 1000 VA - DODÁVKA</t>
  </si>
  <si>
    <t>5</t>
  </si>
  <si>
    <t>75K32X</t>
  </si>
  <si>
    <t>ZÁLOŽNÍ ZDROJ UPS 230 V DO 1000 VA - MONTÁŽ</t>
  </si>
  <si>
    <t>1. Položka obsahuje:        
– kompletní montáž (oživení, konfigurace, nastavení a uvedení do provozu) specifikovaného        
bloku/zařízení a souvisejícího příslušenství včetně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nebo práce.</t>
  </si>
  <si>
    <t>Rozhlas</t>
  </si>
  <si>
    <t>6</t>
  </si>
  <si>
    <t>75L111</t>
  </si>
  <si>
    <t>ROZHLASOVÁ ÚSTŘEDNA DIGITÁLNÍ (IP) PROVEDENÍ</t>
  </si>
  <si>
    <t>1. Položka obsahuje:        
– dodávku specifikovaného bloku/zařízení včetně potřebného drobného montážního        
materiálu        
– dodávku souvisejícího příslušenství pro specifikovaný blok/zařízení        
– dopravu a skladování        
– kompletní montáž (oživení, konfigurace, nastavení a uvedení do provozu) specifikovaného        
bloku/zařízení a souvisejícího příslušenství včetně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a práce.</t>
  </si>
  <si>
    <t>7</t>
  </si>
  <si>
    <t>75L175</t>
  </si>
  <si>
    <t>REPRODUKTOR VENKOVNÍ TLAKOVÝ S NASTAVITELNÝM VÝKONEM</t>
  </si>
  <si>
    <t>8</t>
  </si>
  <si>
    <t>75L162</t>
  </si>
  <si>
    <t>ROZHLASOVÉ PŘÍSLUŠENSTVÍ - SVORKOVNICE PRO SKLOPNÝ ROZHLASOVÝ STOŽÁR</t>
  </si>
  <si>
    <t>9</t>
  </si>
  <si>
    <t>75L161</t>
  </si>
  <si>
    <t>ROZHLASOVÉ PŘÍSLUŠENSTVÍ - KONZOLA PRO REPRODUKTOR</t>
  </si>
  <si>
    <t>10</t>
  </si>
  <si>
    <t>75L163</t>
  </si>
  <si>
    <t>ROZHLASOVÉ PŘÍSLUŠENSTVÍ - ROZVODNÁ KRABICE PRO ROZHLAS</t>
  </si>
  <si>
    <t>11</t>
  </si>
  <si>
    <t>75IF41</t>
  </si>
  <si>
    <t>MONTÁŽNÍ RÁM DO 10+1</t>
  </si>
  <si>
    <t>1. Položka obsahuje:        
– dodávku specifikovaného bloku/zařízení včetně potřebného drobného montážního        
materiálu        
– dodávku souvisejícího příslušenství pro specifikovaný blok/zařízení        
– dopravu a skladování        
– kompletní montáž specifikovaného bloku/zařízení a souvisejícího příslušenství včetně        
potřebného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a práce.</t>
  </si>
  <si>
    <t>12</t>
  </si>
  <si>
    <t>75IF11</t>
  </si>
  <si>
    <t>SPOJOVACÍ SVORKOVNICE 2/10</t>
  </si>
  <si>
    <t>13</t>
  </si>
  <si>
    <t>744811</t>
  </si>
  <si>
    <t>PROUDOVÝ CHRÁNIČ DVOUPÓLOVÝ S NADPROUDOVOU OCHRANOU (10 KA) DO 30 MA, DO 25 A</t>
  </si>
  <si>
    <t>1. Položka obsahuje:        
– veškerý spojovací materiál vč. připojovacího vedení        
– technický popis viz. projektová dokumentace        
2. Položka neobsahuje:        
X        
3. Způsob měření:        
Udává se počet kusů kompletní konstrukce nebo práce.</t>
  </si>
  <si>
    <t>14</t>
  </si>
  <si>
    <t>75I321</t>
  </si>
  <si>
    <t>KABEL ZEMNÍ DVOUPLÁŠŤOVÝ S PANCÍŘEM PRŮMĚRU ŽÍLY 0,8 MM DO 5XN</t>
  </si>
  <si>
    <t>KMČTYŘKA</t>
  </si>
  <si>
    <t>1. Položka obsahuje:      
– dodávku specifikované kabelizace včetně potřebného drobného montážního materiálu      
– dopravu a skladování      
– práce spojené s montáží specifikované kabelizace specifikovaným způsobem (uložení na      
konstrukci, uložení, zatažení)      
– veškeré potřebné mechanizmy, včetně obsluhy, náklady na mzdy a přibližné (průměrné)      
náklady na pořízení potřebných materiálů      
2. Položka neobsahuje:      
X      
3. Způsob měření:      
Dodávka a montáž specifikované kabelizace se měří v délce udané v kmčtyřkách.</t>
  </si>
  <si>
    <t>15</t>
  </si>
  <si>
    <t>742L13</t>
  </si>
  <si>
    <t>UKONČENÍ DVOU AŽ PĚTIŽÍLOVÉHO KABELU V ROZVADĚČI NEBO NA PŘÍSTROJI OD 25 DO 50 MM2</t>
  </si>
  <si>
    <t>1. Položka obsahuje:        
– všechny práce spojené s úpravou kabelů pro montáž včetně veškerého příslušentsví        
2. Položka neobsahuje:        
X        
3. Způsob měření:        
Udává se počet kusů kompletní konstrukce nebo práce.</t>
  </si>
  <si>
    <t>16</t>
  </si>
  <si>
    <t>75L166</t>
  </si>
  <si>
    <t>ROZHLASOVÉ PŘÍSLUŠENSTVÍ - GALVANICKÉ ODDĚLENÍ ROZHLASOVÝCH KABELOVÝCH ROZVODŮ</t>
  </si>
  <si>
    <t>17</t>
  </si>
  <si>
    <t>75IH91</t>
  </si>
  <si>
    <t>UKONČENÍ KABELU ŠTÍTEK KABELOVÝ</t>
  </si>
  <si>
    <t>1. Položka obsahuje:        
– dodávku specifikovaného bloku/zařízení včetně potřebného drobného montážního        
materiálu        
– dopravu a skladování        
– kompletní montáž specifikovaného bloku/zařízení a souvisejícího příslušenství včetně        
potřebného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a práce.</t>
  </si>
  <si>
    <t>18</t>
  </si>
  <si>
    <t>75IH9X</t>
  </si>
  <si>
    <t>UKONČENÍ KABELU ŠTÍTEK KABELOVÝ - MONTÁŽ</t>
  </si>
  <si>
    <t>1. Položka obsahuje:        
– kompletní montáž specifikovaného bloku/zařízení a souvisejícího příslušenství včetně        
potřebného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nebo práce.</t>
  </si>
  <si>
    <t>19</t>
  </si>
  <si>
    <t>701001</t>
  </si>
  <si>
    <t>OZNAČOVACÍ ŠTÍTEK KABELOVÉHO VEDENÍ, SPOJKY NEBO KABELOVÉ SKŘÍNĚ (VČETNĚ OBJÍMKY)</t>
  </si>
  <si>
    <t>1. Položka obsahuje:        
– pomocné mechanismy        
2. Položka neobsahuje:        
X        
3. Způsob měření:        
Měří se plocha v metrech čtverečných.</t>
  </si>
  <si>
    <t>20</t>
  </si>
  <si>
    <t>75L1B1</t>
  </si>
  <si>
    <t>ZKOUŠENÍ, NASTAVENÍ HLASITOSTI ROZHLASOVÉHO ZAŘÍZENÍ</t>
  </si>
  <si>
    <t>KOMPLET</t>
  </si>
  <si>
    <t>1. Položka obsahuje:        
– práce spojené se zkoušením, nastavením specifikovaného celku/bloku/zařízení včetně        
potřebného drobného montážního materiálu        
– veškeré potřebné mechanizmy (měřicí přístroje a měřící příslušenství), včetně obsluhy,        
náklady na mzdy a přibližné (průměrné) náklady na pořízení potřebných materiálů včetně        
všech ostatních vedlejších nákladů        
2. Položka neobsahuje:        
X        
3. Způsob měření:        
Udává se komplet odlišných materiálů a činností, které tvoří funkční nedělitelný celek daný        
názvem položky.</t>
  </si>
  <si>
    <t>21</t>
  </si>
  <si>
    <t>75IECY</t>
  </si>
  <si>
    <t>VENKOVNÍ TELEFONNÍ OBJEKT - DEMONTÁŽ</t>
  </si>
  <si>
    <t>1. Položka obsahuje:      
– demontáž (pro další využití/do šrotu) specifikovaného bloku/zařízení včetně potřebného      
drobného pomocného materiálu      
– veškeré potřebné mechanizmy, včetně obsluhy, náklady na mzdy a přibližné (průměrné)      
náklady na pořízení potřebných materiálů včetně všech ostatních vedlejších nákladů      
– odvoz demontovaného bloku/zařízení a skladování, případně ekologické likvidace      
bloku/zařízení      
2. Položka neobsahuje:      
X      
3. Způsob měření:      
Udává se počet kusů kompletní konstrukce nebo práce.      
75IECZ</t>
  </si>
  <si>
    <t>22</t>
  </si>
  <si>
    <t>7466R</t>
  </si>
  <si>
    <t>ÚPRAVA SW STÁVAJÍCÍHO ZAŘÍZENÍ VE STANICI BLATNÁ</t>
  </si>
  <si>
    <t>R-položka</t>
  </si>
  <si>
    <t>1. Položka obsahuje:  – veškerý programovací software a softwarové nástroje. Dále obsahuje doplnění a úprava SW tabulek - úpravu SW, parametrizaci, nastavení daného SW a uvedení do provozu nebo komplexní přenastavení daného SW stávajících po úpravách technologie, nastavení komunikace, nastavení komunikace přenosové prvky – nadřízený ŘS vč. úpravy nebo definice protokolu  – dodávku včetně kompletní montáže  – technický popis viz. projektová dokumentace  – prokázání technických a kvalitativních parametrů zařízení  – výrobní dokumentaci, uvedení do provozu, předepsané zkoušky, revize a atesty  – veškeré potřebné mechanizmy, včetně obsluhy, náklady na mzdy a přibližné (průměrné) náklady na pořízení potřebných materiálů 2. Položka neobsahuje:  X 3. Způsob měření: Udává se počet kusů kompletní konstrukce nebo práce.</t>
  </si>
  <si>
    <t>23</t>
  </si>
  <si>
    <t>75L1B2</t>
  </si>
  <si>
    <t>ZKOUŠENÍ, NASTAVENÍ A UVEDENÍ ROZHLASOVÉHO ZAŘÍZENÍ DO PROVOZU</t>
  </si>
  <si>
    <t>1. Položka obsahuje:        
– práce spojené se zkoušením, nastavením a uvedení do provozu specifikovaného        
celku/bloku/zařízení včetně potřebného drobného montážního materiálu        
– veškeré potřebné mechanizmy (měřicí přístroje a měřící příslušenství), včetně obsluhy,        
náklady na mzdy a přibližné (průměrné) náklady na pořízení potřebných materiálů včetně        
všech ostatních vedlejších nákladů        
2. Položka neobsahuje:        
X        
3. Způsob měření:        
Udává se komplet odlišných materiálů a činností, které tvoří funkční nedělitelný celek daný        
názvem položky.</t>
  </si>
  <si>
    <t>24</t>
  </si>
  <si>
    <t>703112</t>
  </si>
  <si>
    <t>KABELOVÝ ROŠT/LÁVKA NOSNÝ ŽÁROVĚ ZINKOVANÝ VČETNĚ UPEVNĚNÍ A PŘÍSLUŠENSTVÍ SVĚTLÉ ŠÍŘKY PŘES 100 DO 250 MM</t>
  </si>
  <si>
    <t>M</t>
  </si>
  <si>
    <t>1. Položka obsahuje:        
– kompletní montáž, rozměření, upevnění, sváření, řezání, spojování a pod.        
– veškerý spojovací a montážní materiál vč. upevňovacího materiálu ( stojky, držáky, konzoly        
apod.)        
– elektrické pospojování        
– pomocné mechanismy a nátěr        
2. Položka neobsahuje:        
– víko a kabelové příchytky        
3. Způsob měření:        
Měří se metr délkový.</t>
  </si>
  <si>
    <t>25</t>
  </si>
  <si>
    <t>02943R</t>
  </si>
  <si>
    <t>VYPRACOVÁNÍ RDS</t>
  </si>
  <si>
    <t>KPL</t>
  </si>
  <si>
    <t>2021_OTSKP</t>
  </si>
  <si>
    <t>zahrnuje veškeré náklady spojené s objednatelem požadovanými pracemi</t>
  </si>
  <si>
    <t>26</t>
  </si>
  <si>
    <t>702412</t>
  </si>
  <si>
    <t>KABELOVÝ PROSTUP DO OBJEKTU PŘES ZÁKLAD ZDĚNÝ SVĚTLÉ ŠÍŘKY PŘES 100 DO 200 MM</t>
  </si>
  <si>
    <t>1. Položka obsahuje:      
– kompletní montáž, rozměření, upevnění, sváření, řezání, spojování a pod.      
– veškerý spojovací a montážní materiál vč. upevňovacího materiálu ( stojky, držáky, konzoly      
apod.)      
– elektrické pospojování      
– pomocné mechanismy a nátěr      
2. Položka neobsahuje:      
– víko a kabelové příchytky      
3. Způsob měření:      
Měří se metr délkový.</t>
  </si>
  <si>
    <t>27</t>
  </si>
  <si>
    <t>702212</t>
  </si>
  <si>
    <t>KABELOVÁ CHRÁNIČKA ZEMNÍ DN PŘES 100 DO 200 MM</t>
  </si>
  <si>
    <t>1. Položka obsahuje:      
– proražení otvoru zdivem o průřezu od 0,01 do 0,025m2      
– úpravu a začištění omítky po montáži vedení      
– pomocné mechanismy      
2. Položka neobsahuje:      
– protipožární ucpávku      
3. Způsob měření:      
Udává se počet kusů kompletní konstrukce nebo práce.</t>
  </si>
  <si>
    <t>28</t>
  </si>
  <si>
    <t>702211</t>
  </si>
  <si>
    <t>KABELOVÁ CHRÁNIČKA ZEMNÍ DN DO 100 MM</t>
  </si>
  <si>
    <t>D.2.1.1</t>
  </si>
  <si>
    <t>Železniční svršek a spodek</t>
  </si>
  <si>
    <t xml:space="preserve">  SO 03-00-01</t>
  </si>
  <si>
    <t>Železniční svršek a spodek - zast. Závišín</t>
  </si>
  <si>
    <t>SO 03-00-01</t>
  </si>
  <si>
    <t>0</t>
  </si>
  <si>
    <t>VŠEOBECNÉ KONSTRUKCE A PRÁCE</t>
  </si>
  <si>
    <t>015111</t>
  </si>
  <si>
    <t>POPLATKY ZA LIKVIDACI ODPADŮ NEKONTAMINOVANÝCH - 17 05 04 VYTĚŽENÉ ZEMINY A HORNINY - I. TŘÍDA TĚŽITELNOSTI</t>
  </si>
  <si>
    <t>T</t>
  </si>
  <si>
    <t>vykop</t>
  </si>
  <si>
    <t>(390)*1,8t/m3</t>
  </si>
  <si>
    <t>Technická specifikace položky odpovídá příslušné cenové soustavě.</t>
  </si>
  <si>
    <t>015520</t>
  </si>
  <si>
    <t>POPLATKY ZA LIKVIDACI ODPADŮ NEBEZPEČNÝCH - 17 02 04* ŽELEZNIČNÍ PRAŽCE DŘEVĚNÉ</t>
  </si>
  <si>
    <t>odvoz pražců</t>
  </si>
  <si>
    <t>015210</t>
  </si>
  <si>
    <t>POPLATKY ZA LIKVIDACI ODPADŮ NEKONTAMINOVANÝCH - 17 01 01 ŽELEZNIČNÍ PRAŽCE BETONOVÉ</t>
  </si>
  <si>
    <t>800*0.272</t>
  </si>
  <si>
    <t>ZEMNÍ PRÁCE</t>
  </si>
  <si>
    <t>123738</t>
  </si>
  <si>
    <t>ODKOP PRO SPOD STAVBU SILNIC A ŽELEZNIC TŘ. I, ODVOZ DO 20KM</t>
  </si>
  <si>
    <t>M3</t>
  </si>
  <si>
    <t>390m3</t>
  </si>
  <si>
    <t>18110</t>
  </si>
  <si>
    <t>ÚPRAVA PLÁNĚ SE ZHUTNĚNÍM V HORNINĚ TŘ. I</t>
  </si>
  <si>
    <t>M2</t>
  </si>
  <si>
    <t>hutnění pláně</t>
  </si>
  <si>
    <t>11.5m*50m</t>
  </si>
  <si>
    <t>KOMUNIKACE</t>
  </si>
  <si>
    <t>512550</t>
  </si>
  <si>
    <t>KOLEJOVÉ LOŽE - ZŘÍZENÍ Z KAMENIVA HRUBÉHO DRCENÉHO (ŠTĚRK)</t>
  </si>
  <si>
    <t>50m*2.5m2  
50*2,5=125.000 [A]</t>
  </si>
  <si>
    <t>513550</t>
  </si>
  <si>
    <t>KOLEJOVÉ LOŽE - DOPLNĚNÍ Z KAMENIVA HRUBÉHO DRCENÉHO (ŠTĚRK)</t>
  </si>
  <si>
    <t>doplň. lože při podbíjení</t>
  </si>
  <si>
    <t>220.214m*2.5m2  
220,214*2,5=550.535 [A]</t>
  </si>
  <si>
    <t>501101</t>
  </si>
  <si>
    <t>ZŘÍZENÍ KONSTRUKČNÍ VRSTVY TĚLESA ŽELEZNIČNÍHO SPODKU ZE ŠTĚRKODRTI NOVÉ</t>
  </si>
  <si>
    <t>1.42m2*50m</t>
  </si>
  <si>
    <t>fr.0/32</t>
  </si>
  <si>
    <t>528352</t>
  </si>
  <si>
    <t>KOLEJ 49 E1, ROZD. "U", BEZSTYKOVÁ, PR. BET. BEZPODKLADNICOVÝ, UP. PRUŽNÉ</t>
  </si>
  <si>
    <t>výměna koleje</t>
  </si>
  <si>
    <t>odměřeno dle předkategorizace</t>
  </si>
  <si>
    <t>542121</t>
  </si>
  <si>
    <t>SMĚROVÉ A VÝŠKOVÉ VYROVNÁNÍ KOLEJE NA PRAŽCÍCH BETONOVÝCH DO 0,05 M</t>
  </si>
  <si>
    <t>vyrovnání koleje v napojeni do stávajícího stavu + zbytek po výměně</t>
  </si>
  <si>
    <t>50+50+170.214</t>
  </si>
  <si>
    <t>545121</t>
  </si>
  <si>
    <t>SVAR KOLEJNIC (STEJNÉHO TVARU) 49 E1, T JEDNOTLIVĚ</t>
  </si>
  <si>
    <t>svařovani kolejnicových pásů</t>
  </si>
  <si>
    <t>2kus</t>
  </si>
  <si>
    <t>55</t>
  </si>
  <si>
    <t>542312</t>
  </si>
  <si>
    <t>NÁSLEDNÁ ÚPRAVA SMĚROVÉHO A VÝŠKOVÉHO USPOŘÁDÁNÍ KOLEJE - PRAŽCE BETONOVÉ</t>
  </si>
  <si>
    <t>1.Položka obsahuje:     
- geodetické měření koleje pro následnou směrovou a výškovou úpravu koleje do předepsané polohy     
- následnou směrovou a výškovou úpravu koleje do předepsané polohy     
- kontrolní geodetické měření koleje a posouzení odchylek od předepsané polohy vzhledem k příslušným technickým normám     
- pomocné a dokončovací práce, kterými mohou být dle místních podmínek např. rozebrání a montáž přejezdových konstrukcí, ukolejnění – montáž a demontáž, stabilizace kolejového lože, snížení kolejového lože pod patou kolejnice – v koleji i ve výhybce, výluky – vypnutí trakce     
- případné ztížení práce při překážkách na jedné nebo obou stranách (např. u nástupišť), v tunelu i při rekonstrukcích     
2. Položka neobsahuje: případně nutné doplnění kolejového lože, které se řeší vždy jako reklamace nedodaného materiálu původních položek  řady 51     
3. Měrná jednotka: metr     
4. Způsob měření:v koleji se měří délka koleje ve smyslu ČSN 73 6360, tj. v ose koleje, u kolejových konstrukcí tzv. rozvinutá délka ve smyslu předpisu SR103/7</t>
  </si>
  <si>
    <t>Úpravy povrchů, podlahy, výplně otvorů</t>
  </si>
  <si>
    <t>OSTATNÍ PRÁCE</t>
  </si>
  <si>
    <t>45</t>
  </si>
  <si>
    <t>965113</t>
  </si>
  <si>
    <t>DEMONTÁŽ KOLEJE NA BETONOVÝCH PRAŽCÍCH DO KOLEJOVÝCH POLÍ S ODVOZEM NA MONTÁŽNÍ ZÁKLADNU S NÁSLEDNÝM ROZEBRÁNÍM</t>
  </si>
  <si>
    <t>demontáž stavajícího koleje</t>
  </si>
  <si>
    <t>46</t>
  </si>
  <si>
    <t>965116</t>
  </si>
  <si>
    <t>DEMONTÁŽ KOLEJE NA BETONOVÝCH PRAŽCÍCH - ODVOZ ROZEBRANÝCH SOUČÁSTÍ (Z MÍSTA DEMONTÁŽE NEBO Z MONTÁŽNÍ ZÁKLADNY) K LIKVIDACI</t>
  </si>
  <si>
    <t>tkm</t>
  </si>
  <si>
    <t>koleje, pražce, drobné kolejivo</t>
  </si>
  <si>
    <t>(0,340t+8,5t+20*2*0.04943)*20km</t>
  </si>
  <si>
    <t>47</t>
  </si>
  <si>
    <t>965123</t>
  </si>
  <si>
    <t>DEMONTÁŽ KOLEJE NA DŘEVĚNÝCH PRAŽCÍCH DO KOLEJOVÝCH POLÍ S ODVOZEM NA MONTÁŽNÍ ZÁKLADNU S NÁSLEDNÝM ROZEBRÁNÍM</t>
  </si>
  <si>
    <t>48</t>
  </si>
  <si>
    <t>965126</t>
  </si>
  <si>
    <t>DEMONTÁŽ KOLEJE NA DŘEVĚNÝCH PRAŽCÍCH - ODVOZ ROZEBRANÝCH SOUČÁSTÍ (Z MÍSTA DEMONTÁŽE NEBO Z MONTÁŽNÍ ZÁKLADNY) K LIKVIDACI</t>
  </si>
  <si>
    <t>(0,5t+4t+30*2*0.04943)*20km</t>
  </si>
  <si>
    <t>49</t>
  </si>
  <si>
    <t>965010</t>
  </si>
  <si>
    <t>ODSTRANĚNÍ KOLEJOVÉHO LOŽE A DRÁŽNÍCH STEZEK</t>
  </si>
  <si>
    <t>50M*1,7m2</t>
  </si>
  <si>
    <t>50*1,7=85,000 [A]</t>
  </si>
  <si>
    <t>50</t>
  </si>
  <si>
    <t>12933</t>
  </si>
  <si>
    <t>ČIŠTĚNÍ PŘÍKOPŮ OD NÁNOSU PŘES 0,50M3/M</t>
  </si>
  <si>
    <t>52</t>
  </si>
  <si>
    <t>543252</t>
  </si>
  <si>
    <t>VÝMĚNA JEDNOTLIVÉHO PRAŽCE BETONOVÉHO BEZPODKLADNICOVÉHO, UPEVNĚNÍ PRUŽNÉ</t>
  </si>
  <si>
    <t>53</t>
  </si>
  <si>
    <t>514000</t>
  </si>
  <si>
    <t>KOLEJOVÉ LOŽE - PROČIŠTĚNÍ</t>
  </si>
  <si>
    <t>86m*1,7m2</t>
  </si>
  <si>
    <t>54</t>
  </si>
  <si>
    <t>R999</t>
  </si>
  <si>
    <t>PŘECHODNÁ ÚPRAVA PROVOZU NA POZEMNÍ KOMUNIKACI</t>
  </si>
  <si>
    <t>PD, DZ, zřízení, pronájem, odstranění, údržba v celé délce úpravy přejezdu, včetně značení obj. tras a provizorního zajištění provozu</t>
  </si>
  <si>
    <t>dle požadavku</t>
  </si>
  <si>
    <t>Položka zahrnuje veškeré činnosti a náklady spojené s zajištěním dopravy, objízdích tras a značení před zahájením prací, v průběhu realizace a po ukončení prací.</t>
  </si>
  <si>
    <t>56</t>
  </si>
  <si>
    <t>93841</t>
  </si>
  <si>
    <t>OČIŠTĚNÍ ZDIVA UMYTÍM VODOU</t>
  </si>
  <si>
    <t>situace</t>
  </si>
  <si>
    <t>90m</t>
  </si>
  <si>
    <t>položka zahrnuje očištění předepsaným způsobem včetně odklizení vzniklého odpadu</t>
  </si>
  <si>
    <t>57</t>
  </si>
  <si>
    <t>93842</t>
  </si>
  <si>
    <t>OČIŠTĚNÍ ZDIVA OD VEGETACE</t>
  </si>
  <si>
    <t>90m*1.0m</t>
  </si>
  <si>
    <t>58</t>
  </si>
  <si>
    <t>62745</t>
  </si>
  <si>
    <t>SPÁROVÁNÍ STARÉHO ZDIVA CEMENTOVOU MALTOU</t>
  </si>
  <si>
    <t>položka zahrnuje:   
dodávku veškerého materiálu potřebného pro předepsanou úpravu v předepsané kvalitě   
vyčištění spar (vyškrábání), vypláchnutí spar vodou, očištění povrchu   
spárování   
odklizení suti a přebytečného materiálu   
potřebná lešení</t>
  </si>
  <si>
    <t>60</t>
  </si>
  <si>
    <t>327215</t>
  </si>
  <si>
    <t>PŘEZDĚNÍ ZDÍ Z KAMENNÉHO ZDIVA</t>
  </si>
  <si>
    <t>doplnění lokálních výpadků ve zdi</t>
  </si>
  <si>
    <t>1.0m3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</si>
  <si>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</si>
  <si>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D.2.1.2</t>
  </si>
  <si>
    <t>Nástupiště</t>
  </si>
  <si>
    <t xml:space="preserve">  SO 02-12-01</t>
  </si>
  <si>
    <t>Nástupiště - zast. Závišín</t>
  </si>
  <si>
    <t>SO 02-12-01</t>
  </si>
  <si>
    <t>Poplatky</t>
  </si>
  <si>
    <t>201.9m3</t>
  </si>
  <si>
    <t>zemina*2,1t/m3</t>
  </si>
  <si>
    <t>015140</t>
  </si>
  <si>
    <t>POPLATKY ZA LIKVIDACI ODPADŮ NEKONTAMINOVANÝCH - 17 01 01 BETON Z DEMOLIC OBJEKTŮ, ZÁKLADŮ TV</t>
  </si>
  <si>
    <t>beton</t>
  </si>
  <si>
    <t>odpad</t>
  </si>
  <si>
    <t>015330</t>
  </si>
  <si>
    <t>POPLATKY ZA LIKVIDACI ODPADŮ NEKONTAMINOVANÝCH - 17 05 04 KAMENNÁ SUŤ</t>
  </si>
  <si>
    <t>144m2*2</t>
  </si>
  <si>
    <t>vykop+stavajici nastupiste</t>
  </si>
  <si>
    <t>148.9m3+144m3+53m3</t>
  </si>
  <si>
    <t>966158</t>
  </si>
  <si>
    <t>BOURÁNÍ KONSTRUKCÍ Z PROST BETONU S ODVOZEM DO 20KM</t>
  </si>
  <si>
    <t>odměřeno dle situace, stavajici nastupiste</t>
  </si>
  <si>
    <t>20.58m3</t>
  </si>
  <si>
    <t>17680</t>
  </si>
  <si>
    <t>VÝPLNĚ Z NAKUPOVANÝCH MATERIÁLŮ</t>
  </si>
  <si>
    <t>dosyp + stavacjici nastupiste</t>
  </si>
  <si>
    <t>213.7-148.9 + 90m3-53m3</t>
  </si>
  <si>
    <t>17610</t>
  </si>
  <si>
    <t>VÝPLNĚ ZE ZEMIN SE ZHUT</t>
  </si>
  <si>
    <t>z vykopana zemina na nasyp</t>
  </si>
  <si>
    <t>148.9+53</t>
  </si>
  <si>
    <t>18233</t>
  </si>
  <si>
    <t>ROZPROSTŘENÍ ORNICE V ROVINĚ V TL DO 0,20M</t>
  </si>
  <si>
    <t>355+180 (stavajici nastupiste)</t>
  </si>
  <si>
    <t>dle situace</t>
  </si>
  <si>
    <t>hutnění pláně, pláň pod přístupovou komunikací</t>
  </si>
  <si>
    <t>dle situace 355+12+180</t>
  </si>
  <si>
    <t>KONSTRUKCE</t>
  </si>
  <si>
    <t>31131</t>
  </si>
  <si>
    <t>ZDI A STĚNY PODP A VOL Z PROST BET</t>
  </si>
  <si>
    <t>zaklad pod tabule</t>
  </si>
  <si>
    <t>0.612 + 0.3</t>
  </si>
  <si>
    <t>311366</t>
  </si>
  <si>
    <t>VÝZTUŽ ZDÍ A STĚN PODP A VOL Z KARI-SÍTÍ</t>
  </si>
  <si>
    <t>vyztužení zdi, zakončení nastupiště a schodů, +20%, oka 10x10cm x 8mm drát</t>
  </si>
  <si>
    <t>(0.912)*1,2*0,008t/m3</t>
  </si>
  <si>
    <t>965511</t>
  </si>
  <si>
    <t>ROZEBRÁNÍ NÁSTUPIŠTĚ TYPU TISCHER</t>
  </si>
  <si>
    <t>60m</t>
  </si>
  <si>
    <t>965512</t>
  </si>
  <si>
    <t>ROZEBRÁNÍ NÁSTUPIŠTĚ TYPU TISCHER - ODVOZ (NA LIKVIDACI ODPADŮ NEBO JINÉ URČENÉ MÍSTO)</t>
  </si>
  <si>
    <t>konzolová deska= 0,142*60=8.52 [A]      
u bloky= 120*0,058=6,96 [B]      
desky= 0,02*60=1,20 [C]      
bloky tischer= 0,065*60=3,9 [D]      
Celkem: A+B+C+D=20.58 [E]      
20.58*20*2,1=864,36 [F]</t>
  </si>
  <si>
    <t>965891</t>
  </si>
  <si>
    <t>DEMONTÁŽ INFORMAČNÍ TABULE ORIENTAČNÍHO SYSTÉMU</t>
  </si>
  <si>
    <t>odhad</t>
  </si>
  <si>
    <t>965892</t>
  </si>
  <si>
    <t>DEMONTÁŽ INFORMAČNÍ TABULE ORIENTAČNÍHO SYSTÉMU - ODVOZ (NA LIKVIDACI ODPADŮ NEBO JINÉ URČENÉ MÍSTO)</t>
  </si>
  <si>
    <t>0.17t*10km</t>
  </si>
  <si>
    <t>966897</t>
  </si>
  <si>
    <t>ODSTRANĚNÍ KOŠE</t>
  </si>
  <si>
    <t>stavajici</t>
  </si>
  <si>
    <t>R9111B1</t>
  </si>
  <si>
    <t>ZÁBRADLÍ SILNIČNÍ SE SVISLOU VÝPLNÍ - DODÁVKA A MONTÁŽ</t>
  </si>
  <si>
    <t>dle projektové dokumentace</t>
  </si>
  <si>
    <t>20.6m</t>
  </si>
  <si>
    <t>položka zahrnuje:         
- dodání zábradlí včetně předepsané povrchové úpravy         
- vnitro i mimo staveništní dopravu, vykládku, nakládku         
- osazení sloupků zaberaněním nebo osazením do betonových bloků (včetně betonových bloků a nutných zemních prací)         
- případné bednění ( trubku) betonové patky v gabionové zdi         
- kotvení sloupků, t.j. kotevní desky, šrouby z nerez oceli, vrty a zálivku, pokud zadávací dokumentace nestanoví jinak         
- případné nivelační hmoty pod kotevní desky</t>
  </si>
  <si>
    <t>VODOROVNÉ KONSTRUKCE</t>
  </si>
  <si>
    <t>45131A</t>
  </si>
  <si>
    <t>PODKLADNÍ A VÝPLŇOVÉ VRSTVY Z PROSTÉHO BETONU C20/25</t>
  </si>
  <si>
    <t>(nastupiste, nastupistni prefabrikaty)</t>
  </si>
  <si>
    <t>0,173*100.1</t>
  </si>
  <si>
    <t>917212</t>
  </si>
  <si>
    <t>ZÁHONOVÉ OBRUBY Z BETONOVÝCH OBRUBNÍKŮ ŠÍŘ 80MM</t>
  </si>
  <si>
    <t>zakončení přístupové komunikace a ukončení dlažby nástupiště</t>
  </si>
  <si>
    <t>74m+9m+14m</t>
  </si>
  <si>
    <t>R93767</t>
  </si>
  <si>
    <t>MOBILIÁŘ - PŘÍSTŘEŠKY PRO ZASTÁVKY VEŘEJNÉ DOPRAVY</t>
  </si>
  <si>
    <t>Přístřešek pro cestující</t>
  </si>
  <si>
    <t>Položka zahrnuje:        
- montáž, osazení a dodávku kompletního zařízení, předepsaného zadávací dokumentací        
- mimostavništní a vnitrostaveništní dopravu, pronájem a obsluhu strojů        
- nezbytné zemní práce a základové konstrukce, lešení        
- předepsanou povrchovou úpravu (nátěry a pod.)</t>
  </si>
  <si>
    <t>917224</t>
  </si>
  <si>
    <t>SILNIČNÍ A CHODNÍKOVÉ OBRUBY Z BETONOVÝCH OBRUBNÍKŮ ŠÍŘ 150MM</t>
  </si>
  <si>
    <t>1m</t>
  </si>
  <si>
    <t>924914</t>
  </si>
  <si>
    <t>NÁSTUPIŠTĚ - SIGNÁLNÍ PÁS Z DLAŽDIC S RELIÉFNÍM POVRCHEM</t>
  </si>
  <si>
    <t>582601</t>
  </si>
  <si>
    <t>KRYTY Z BETON DLAŽDIC SE ZÁMKEM ŠEDÝCH TL 60MM BEZ LOŽE</t>
  </si>
  <si>
    <t>200x200, chodník</t>
  </si>
  <si>
    <t>5m2+176m2 dle situace +22m2(pristresek)</t>
  </si>
  <si>
    <t>56331</t>
  </si>
  <si>
    <t>VOZOVKOVÉ VRSTVY ZE ŠTĚRKODRTI TL. DO 50MM</t>
  </si>
  <si>
    <t>odměřeno dle situace - 4/8, tl.30mm</t>
  </si>
  <si>
    <t>dlazba + 22m2(pristresek)</t>
  </si>
  <si>
    <t>58401</t>
  </si>
  <si>
    <t>VOZOVKOVÉ KRYTY Z VEGETAČNÍCH DÍLCŮ DO LOŽE Z KAM TL DO 100MM</t>
  </si>
  <si>
    <t>sit</t>
  </si>
  <si>
    <t>5m2</t>
  </si>
  <si>
    <t>56332</t>
  </si>
  <si>
    <t>VOZOVKOVÉ VRSTVY ZE ŠTĚRKODRTI TL. DO 100MM</t>
  </si>
  <si>
    <t>frakce 8/16,</t>
  </si>
  <si>
    <t>924912</t>
  </si>
  <si>
    <t>NÁSTUPIŠTĚ - VAROVNÝ PÁS ŠÍŘKY 0,40 M Z DLAŽDIC S RELIEFNÍM POVRCHEM</t>
  </si>
  <si>
    <t>5,6m</t>
  </si>
  <si>
    <t>45147</t>
  </si>
  <si>
    <t>PODKL A VÝPLŇ VRSTVY Z MALTY PLASTICKÉ</t>
  </si>
  <si>
    <t>0.01m*1m*(90+10.1)m</t>
  </si>
  <si>
    <t>R923721</t>
  </si>
  <si>
    <t>TABULE VELIKOSTI 300X350 MM "ZÁKAZ VSTUPU"</t>
  </si>
  <si>
    <t>1ks umístěno na osvetleni</t>
  </si>
  <si>
    <t>1. Položka obsahuje:        
 – dodávku a montáž návěsti v příslušném provedení na sloupek, popř. jinou podpůrnou konstrukci včetně upevňovacího a pomocného materiálu        
 – protikorozní úpravu, není-li tato provedena již z výroby nebo daná vlastnostmi použitého materiálu        
 – odrazky nebo retroreflexní fólie        
2. Položka neobsahuje:        
 – nosnou konstrukci, např. sloupek, konzolu apod. včetně základu a zemních prácí        
3. Způsob měření:        
Udává se počet kusů kompletní konstrukce nebo práce.</t>
  </si>
  <si>
    <t>29</t>
  </si>
  <si>
    <t>924911</t>
  </si>
  <si>
    <t>NÁSTUPIŠTĚ - VODICÍ LINIE ŠÍŘKY 0,40 M Z DLAŽDIC S PODÉLNÝMI DRÁŽKAMI</t>
  </si>
  <si>
    <t>odměřeno dle situace</t>
  </si>
  <si>
    <t>61m</t>
  </si>
  <si>
    <t>30</t>
  </si>
  <si>
    <t>924913</t>
  </si>
  <si>
    <t>NÁSTUPIŠTĚ - OPTICKÉ ZNAČENÍ NÁTĚREM ŠÍŘKY 0,15 M, ODSTÍN ŽLUTÁ 6200</t>
  </si>
  <si>
    <t>odměřeno dle situace+ kontrastni oznaceni nastupnice</t>
  </si>
  <si>
    <t>62m</t>
  </si>
  <si>
    <t>31</t>
  </si>
  <si>
    <t>93541</t>
  </si>
  <si>
    <t>ŽLABY Z DÍLCŮ Z POLYMERBETONU SVĚTLÉ ŠÍŘKY DO 100MM VČETNĚ MŘÍŽÍ</t>
  </si>
  <si>
    <t>12m+7.4m</t>
  </si>
  <si>
    <t>32</t>
  </si>
  <si>
    <t>87427</t>
  </si>
  <si>
    <t>POTRUBÍ Z TRUB PLASTOVÝCH ODPADNÍCH DN DO 100MM</t>
  </si>
  <si>
    <t>0.2m</t>
  </si>
  <si>
    <t>33</t>
  </si>
  <si>
    <t>924420</t>
  </si>
  <si>
    <t>NÁSTUPIŠTĚ L (H) BEZ KONZOLOVÝCH DESEK</t>
  </si>
  <si>
    <t>odměřeno dle situace: rampy a nastupiste</t>
  </si>
  <si>
    <t>58m+12m+20m</t>
  </si>
  <si>
    <t>34</t>
  </si>
  <si>
    <t>924700</t>
  </si>
  <si>
    <t>NÁSTUPIŠTĚ ATYPICKÁ</t>
  </si>
  <si>
    <t>2*svahovy pref, +0.6m+1/2H130(1m),+1RH130=4m+0.6m+1m+1m</t>
  </si>
  <si>
    <t>6,6m</t>
  </si>
  <si>
    <t>35</t>
  </si>
  <si>
    <t>56341</t>
  </si>
  <si>
    <t>VOZOVKOVÉ VRSTVY ZE ŠTĚRKOPÍSKU tl. do 50 mm</t>
  </si>
  <si>
    <t>odměřeno dle situace - 1.08*100.1</t>
  </si>
  <si>
    <t>vyrovnávací vrstva</t>
  </si>
  <si>
    <t>36</t>
  </si>
  <si>
    <t>R923731</t>
  </si>
  <si>
    <t>TABULE VELIKOSTI 1750X365 MM "OZNAČENÍ SMĚRŮ" (NA OCELOVÝCH SLOUPCÍCH)</t>
  </si>
  <si>
    <t>umístěno dle situace</t>
  </si>
  <si>
    <t>37</t>
  </si>
  <si>
    <t>TABULE VELIKOSTI 200x266 MM "KOUŘENÍ ZAKÁZÁNO"</t>
  </si>
  <si>
    <t>1ks umístěno k přístřešk, 1ks na osvetleni</t>
  </si>
  <si>
    <t>38</t>
  </si>
  <si>
    <t>R923711</t>
  </si>
  <si>
    <t>TABULE VELIKOSTI 2300X600 MM "NÁZEV STANICE" (NA OCELOVÝCH SLOUPCÍCH)</t>
  </si>
  <si>
    <t>1ks tabule s popisem zastávky</t>
  </si>
  <si>
    <t>39</t>
  </si>
  <si>
    <t>923431</t>
  </si>
  <si>
    <t>NÁVĚST "KONEC NÁSTUPIŠTĚ"</t>
  </si>
  <si>
    <t>40</t>
  </si>
  <si>
    <t>923411</t>
  </si>
  <si>
    <t>NÁVĚST "VLAK SE BLÍŽÍ K ZASTÁVCE" - ZÁKLADNÍ TABULE</t>
  </si>
  <si>
    <t>41</t>
  </si>
  <si>
    <t>R92381</t>
  </si>
  <si>
    <t>SLOUPEK DN 100 PRO NÁVĚST , dl. 3,1m</t>
  </si>
  <si>
    <t>návěsti</t>
  </si>
  <si>
    <t>1. Položka obsahuje:        
 – dodání a osazení sloupku v příslušném provedení včetně základu nebo patky a zemních prací        
 – protikorozní úpravu, není-li tato provedena již z výroby nebo daná vlastnostmi použitého materiálu        
2. Položka neobsahuje:        
 X        
3. Způsob měření:        
Udává se počet kusů kompletní konstrukce nebo práce.</t>
  </si>
  <si>
    <t>42</t>
  </si>
  <si>
    <t>56330</t>
  </si>
  <si>
    <t>VOZOVKOVÉ VRSTVY ZE ŠTĚRKODRTI</t>
  </si>
  <si>
    <t>fr. 8/16</t>
  </si>
  <si>
    <t>ukonceni nastupiste</t>
  </si>
  <si>
    <t>43</t>
  </si>
  <si>
    <t>93557</t>
  </si>
  <si>
    <t>ŽLABY Z DÍLCŮ Z BETONU SVĚTLÉ ŠÍŘKY DO 500MM VČET MŘÍŽÍ</t>
  </si>
  <si>
    <t>odvodnění nástupiště</t>
  </si>
  <si>
    <t>44</t>
  </si>
  <si>
    <t>MOBILIÁŘ - stavební připravenost a montáž</t>
  </si>
  <si>
    <t>[bez vazby na CS]</t>
  </si>
  <si>
    <t>R9465512</t>
  </si>
  <si>
    <t>Odláždění z lomového kamene a uložení do vrstvy betonu C30/37 tl. 100mm</t>
  </si>
  <si>
    <t>Odměřeno</t>
  </si>
  <si>
    <t>2m2</t>
  </si>
  <si>
    <t>položka zahrnuje:   
- nutné zemní práce (svahování, úpravu pláně a pod.) včetně dopravy a mechanizace s prací   
- zřízení spojovací vrstvy    
- zřízení lože dlažby z cementové malty předepsané kvality a předepsané tloušťky   
- dodávku a položení dlažby z lomového kamene do předepsaného tvaru a betonu   
- spárování, těsnění, tmelení a vyplnění spar MC případně s vyklínováním   
- úprava povrchu pro odvedení srážkové vody</t>
  </si>
  <si>
    <t>56110</t>
  </si>
  <si>
    <t>PODKLADNÍ BETON</t>
  </si>
  <si>
    <t>min. C20/25</t>
  </si>
  <si>
    <t>46m*0.6*0.15+19.4m*0.25*0.15=4.14m3+0.727m3=4.867m3+rezerva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</si>
  <si>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</si>
  <si>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D.2.1.3</t>
  </si>
  <si>
    <t>Železniční přejezdy</t>
  </si>
  <si>
    <t xml:space="preserve">  SO 03-13-01</t>
  </si>
  <si>
    <t>Železniční přejezd P1331</t>
  </si>
  <si>
    <t>SO 03-13-01</t>
  </si>
  <si>
    <t>Všeobecné konstrukce a práce</t>
  </si>
  <si>
    <t>Uložení vybouraného asfaltu z vozovky  zemina*2,1t/m3</t>
  </si>
  <si>
    <t>236,789*2200km/m3</t>
  </si>
  <si>
    <t>015160</t>
  </si>
  <si>
    <t>POPLATKY ZA LIKVIDACI ODPADŮ NEKONTAMINOVANÝCH - 02 01 03 SMÝCENÉ STROMY A KEŘE</t>
  </si>
  <si>
    <t>5T</t>
  </si>
  <si>
    <t>015340</t>
  </si>
  <si>
    <t>POPLATKY ZA LIKVIDACI ODPADŮ NEKONTAMINOVANÝCH - 02 01 03 PAŘEZY</t>
  </si>
  <si>
    <t>5 kus stromu</t>
  </si>
  <si>
    <t>Uložení vybouraných podkladních vrstev vozovky</t>
  </si>
  <si>
    <t>98m3*1800km/m3</t>
  </si>
  <si>
    <t>Zemní práce</t>
  </si>
  <si>
    <t>113298</t>
  </si>
  <si>
    <t>ODSTRANĚNÍ ZPEVNĚNÝCH PLOCH, PŘÍKOPŮ A RIGOLŮ Z LOMOVÉHO KAMENE, ODVOZ DO 20KM</t>
  </si>
  <si>
    <t>326.621*0.3m</t>
  </si>
  <si>
    <t>11331</t>
  </si>
  <si>
    <t>ODSTRANĚNÍ PODKLADU ZPEVNĚNÝCH PLOCH ZE STABIL ZEMINY</t>
  </si>
  <si>
    <t>326.621*0.4m</t>
  </si>
  <si>
    <t>113436</t>
  </si>
  <si>
    <t>ODSTRAN KRYTU ZPEVNĚNÝCH PLOCH S ASFALT POJIVEM VČET PODKLADU, ODVOZ DO 12KM</t>
  </si>
  <si>
    <t>236,789m3</t>
  </si>
  <si>
    <t>55,486m3</t>
  </si>
  <si>
    <t>111208</t>
  </si>
  <si>
    <t>ODSTRANĚNÍ KŘOVIN S ODVOZEM DO 20KM</t>
  </si>
  <si>
    <t>72m2</t>
  </si>
  <si>
    <t>112028</t>
  </si>
  <si>
    <t>KÁCENÍ STROMŮ D KMENE DO 0,9M S ODSTRANĚNÍM PAŘEZŮ, ODVOZ DO 20KM</t>
  </si>
  <si>
    <t>5kus</t>
  </si>
  <si>
    <t>Úprava zemní pláně pod pozemní komunikací</t>
  </si>
  <si>
    <t>175.082m2+151.539m2=326.621m2</t>
  </si>
  <si>
    <t>Komunikace</t>
  </si>
  <si>
    <t>Podkladní beton C25/30 pod příčný odvodňovací žlab</t>
  </si>
  <si>
    <t>0.110m2*8,8m=0.968m3</t>
  </si>
  <si>
    <t>Podkladní beton C30/37 z boku příčného odvodňovací žlab</t>
  </si>
  <si>
    <t>2*0.041m2*8,8m=0.7216m3</t>
  </si>
  <si>
    <t>56313</t>
  </si>
  <si>
    <t>VOZOVKOVÉ VRSTVY Z MECHANICKY ZPEVNĚNÉHO KAMENIVA TL. DO 150MM</t>
  </si>
  <si>
    <t>Podkladní vrstva mechanicky zpevněného kameniva do pozemní komunikace</t>
  </si>
  <si>
    <t>56334</t>
  </si>
  <si>
    <t>VOZOVKOVÉ VRSTVY ZE ŠTĚRKODRTI TL. DO 200MM</t>
  </si>
  <si>
    <t>Podkladní vrstva štěrkodrti do pozemní komunikace</t>
  </si>
  <si>
    <t>572143</t>
  </si>
  <si>
    <t>INFILTRAČNÍ POSTŘIK Z EMULZE DO 2,0KG/M2</t>
  </si>
  <si>
    <t>Infiltrační postřík do pozemní komunikace</t>
  </si>
  <si>
    <t>572223</t>
  </si>
  <si>
    <t>SPOJOVACÍ POSTŘIK Z EMULZE DO 1,0KG/M2</t>
  </si>
  <si>
    <t>pojovací postřik do pozemní komunikace</t>
  </si>
  <si>
    <t>574A33</t>
  </si>
  <si>
    <t>ASFALTOVÝ BETON PRO OBRUSNÉ VRSTVY ACO 11 TL. 40MM</t>
  </si>
  <si>
    <t>Kryt vozovky pozemní komunikace</t>
  </si>
  <si>
    <t>574C05</t>
  </si>
  <si>
    <t>ASFALTOVÝ BETON PRO LOŽNÍ VRSTVY ACL 16</t>
  </si>
  <si>
    <t>Ložníí vrstva štěrkodrti do pozemní komunikace</t>
  </si>
  <si>
    <t>(175.082m2+151.539m2)*0.06m=19.597m3</t>
  </si>
  <si>
    <t>58920</t>
  </si>
  <si>
    <t>VÝPLŇ SPAR MODIFIKOVANÝM ASFALTEM</t>
  </si>
  <si>
    <t>Výplň prostoru mezi závěrnou zídkou a pozemní komunikací</t>
  </si>
  <si>
    <t>7,619+7,957m=15,576m</t>
  </si>
  <si>
    <t>Ostatní konstrukce a práce</t>
  </si>
  <si>
    <t>921112</t>
  </si>
  <si>
    <t>ŽELEZNIČNÍ PŘEJEZD CELOPRYŽOVÝ NA BETONOVÝCH PRAŽCÍCH</t>
  </si>
  <si>
    <t>Dodávka a montáž celopryžové přejezdová konstrukce</t>
  </si>
  <si>
    <t>46,5m2</t>
  </si>
  <si>
    <t>935111</t>
  </si>
  <si>
    <t>ŠTĚRBINOVÉ ŽLABY Z BETONOVÝCH DÍLCŮ ŠÍŘ DO 400MM VÝŠ DO 500MM BEZ OBRUBY</t>
  </si>
  <si>
    <t>Příčný odvodńovací žlab</t>
  </si>
  <si>
    <t>8,8m</t>
  </si>
  <si>
    <t>965311</t>
  </si>
  <si>
    <t>ROZEBRÁNÍ PŘEJEZDU, PŘECHODU Z DÍLCŮ</t>
  </si>
  <si>
    <t>Demontáž stávající konstrukce</t>
  </si>
  <si>
    <t>21,5m2</t>
  </si>
  <si>
    <t>D.2.1.4</t>
  </si>
  <si>
    <t>Mosty, propustky, zdi</t>
  </si>
  <si>
    <t xml:space="preserve">  SO 01-21-01</t>
  </si>
  <si>
    <t>Propustek km 15,776</t>
  </si>
  <si>
    <t>SO 01-21-01</t>
  </si>
  <si>
    <t>R015111</t>
  </si>
  <si>
    <t>902</t>
  </si>
  <si>
    <t>POPLATKY ZA LIKVIDACI ODPADŮ NEKONTAMINOVANÝCH - 17 05 04 VYTĚŽENÉ ZEMINY A HORNINY - I. TŘÍDA TĚŽITELNOSTI VČETNĚ DOPRAVY</t>
  </si>
  <si>
    <t>dle pol.č. 13173A: 4,62*1,9=8,778 [A]</t>
  </si>
  <si>
    <t>1. Položka obsahuje:      
veškeré poplatky provozovateli skládky, recyklační linky nebo jiného zařízení na zpracování nebo likvidaci odpadů související s převzetím, uložením, zpracováním nebo likvidací odpadu,      
náklady spojené s dopravou odpadu z místa stavby na místo převzetí provozovatelem skládky, recyklační linky nebo jiného zařízení na zpracování nebo likvidaci odpadů,      
náklady spojené s vyložením a manipulací s materiálem v místě skládky.      
2. Položka neobsahuje:      
náklady spojené s naložením a manipulací s materiálem. **)      
3. Způsob měření:      
[měrná jednotka – nejčastěji Tuna] určující množství odpadu vytříděného v souladu se zákonem č. 541/2020 Sb., o odpadech, v platném znění</t>
  </si>
  <si>
    <t>12940</t>
  </si>
  <si>
    <t>ČIŠTĚNÍ RÁMOVÝCH A KLENBOVÝCH PROPUSTŮ OD NÁNOSŮ</t>
  </si>
  <si>
    <t>0,6*6,0*0,1=0,360 [A]</t>
  </si>
  <si>
    <t>12960</t>
  </si>
  <si>
    <t>ČIŠTĚNÍ VODOTEČÍ A MELIORAČ KANÁLŮ OD NÁNOSŮ</t>
  </si>
  <si>
    <t>15,0*0,1*2,5=3,750 [A]</t>
  </si>
  <si>
    <t>13173A</t>
  </si>
  <si>
    <t>HLOUBENÍ JAM ZAPAŽ I NEPAŽ TŘ. I - BEZ DOPRAVY</t>
  </si>
  <si>
    <t>výkop</t>
  </si>
  <si>
    <t>1,1m2*4,2m=4,620 [A]</t>
  </si>
  <si>
    <t>17120</t>
  </si>
  <si>
    <t>ULOŽENÍ SYPANINY DO NÁSYPŮ A NA SKLÁDKY BEZ ZHUTNĚNÍ</t>
  </si>
  <si>
    <t>dle pol.č. 13173A: 4,62=4,620 [A]</t>
  </si>
  <si>
    <t>17581</t>
  </si>
  <si>
    <t>OBSYP POTRUBÍ A OBJEKTŮ Z NAKUPOVANÝCH MATERIÁLŮ</t>
  </si>
  <si>
    <t>0,8m2*4,2m=3,360 [A]</t>
  </si>
  <si>
    <t>Základy</t>
  </si>
  <si>
    <t>26194</t>
  </si>
  <si>
    <t>VRTY PRO KOTV, INJEKT, MIKROPIL NA POVR TŘ V A VI D DO 200MM</t>
  </si>
  <si>
    <t>vrty pro vyústění rubové drenáže</t>
  </si>
  <si>
    <t>2*0,5=1,000 [A]</t>
  </si>
  <si>
    <t>Svislé konstrukce</t>
  </si>
  <si>
    <t>317325</t>
  </si>
  <si>
    <t>ŘÍMSY ZE ŽELEZOBETONU DO C30/37</t>
  </si>
  <si>
    <t>0,2m2*4,0+1,1*0,6*0,65+1,5*0,9*0,65=2,107 [A]</t>
  </si>
  <si>
    <t>317365</t>
  </si>
  <si>
    <t>VÝZTUŽ ŘÍMS Z OCELI 10505, B500B</t>
  </si>
  <si>
    <t>0,18*2,107=0,379 [A]</t>
  </si>
  <si>
    <t>Vodorovné konstrukce</t>
  </si>
  <si>
    <t>pod dlažbu: 8,6*0,1=0,860 [A]</t>
  </si>
  <si>
    <t>451382</t>
  </si>
  <si>
    <t>PODKL VRSTVY ZE ŽELEZOBET DO C12/15 VČET VÝZTUŽE</t>
  </si>
  <si>
    <t>podkladní deska pod izolace</t>
  </si>
  <si>
    <t>0,25m2*4,2m=1,050 [A]</t>
  </si>
  <si>
    <t>465512</t>
  </si>
  <si>
    <t>DLAŽBY Z LOMOVÉHO KAMENE NA MC</t>
  </si>
  <si>
    <t>8,6*0,2=1,720 [A]</t>
  </si>
  <si>
    <t>46731A</t>
  </si>
  <si>
    <t>STUPNĚ A PRAHY VODNÍCH KORYT Z PROSTÉHO BETONU C20/25</t>
  </si>
  <si>
    <t>0,4*0,7*6,7=1,876 [A]</t>
  </si>
  <si>
    <t>626111</t>
  </si>
  <si>
    <t>REPROFILACE PODHLEDŮ, SVISLÝCH PLOCH SANAČNÍ MALTOU JEDNOVRST TL 10MM</t>
  </si>
  <si>
    <t>výtok: 0,9*4,0=3,600 [A]</t>
  </si>
  <si>
    <t>62641</t>
  </si>
  <si>
    <t>SJEDNOCUJÍCÍ STĚRKA JEMNOU MALTOU TL CCA 2MM</t>
  </si>
  <si>
    <t>vtoková jímka: 5,6*2,1=11,760 [A]      
propustek: 2,2*4,1=9,020 [B]      
výtok: 1,6*4,0=6,400 [C]      
Celkem: A+B+C=27,180 [D]</t>
  </si>
  <si>
    <t>Přidružená stavební výroba</t>
  </si>
  <si>
    <t>R703212</t>
  </si>
  <si>
    <t>POUZE MONTÁŽ ŽÁROVĚ ZINKOVANÉHO ŽLABU UZAVŘENÉHO PŘES 100 DO 250 MM VČETNĚ NOSNÝCH KONZOL</t>
  </si>
  <si>
    <t>1. Položka obsahuje:         
 – kompletní montáž, rozměření, upevnění, sváření, řezání, spojování a pod.          
 – veškerý spojovací a montážní materiál         
 – pomocné mechanismy a nátěr         
2. Položka neobsahuje:         
 X         
3. Způsob měření:         
Měří se metr délkový.</t>
  </si>
  <si>
    <t>R703213</t>
  </si>
  <si>
    <t>POUZE DEMONTÁŽ ŽÁROVĚ ZINKOVANÉHO ŽLABU UZAVŘENÉHO PŘES 100 DO 250 MM VČETNĚ NOSNÝCH KONZOL</t>
  </si>
  <si>
    <t>711112</t>
  </si>
  <si>
    <t>IZOLACE BĚŽNÝCH KONSTRUKCÍ PROTI ZEMNÍ VLHKOSTI ASFALTOVÝMI PÁSY</t>
  </si>
  <si>
    <t>5,5*2,6=14,300 [A]</t>
  </si>
  <si>
    <t>711509</t>
  </si>
  <si>
    <t>OCHRANA IZOLACE NA POVRCHU TEXTILIÍ</t>
  </si>
  <si>
    <t>75E117</t>
  </si>
  <si>
    <t>DOZOR PRACOVNÍKŮ PROVOZOVATELE PŘI PRÁCI NA ŽIVÉM ZAŘÍZENÍ</t>
  </si>
  <si>
    <t>HOD</t>
  </si>
  <si>
    <t>75I32X</t>
  </si>
  <si>
    <t>KABEL ZEMNÍ DVOUPLÁŠŤOVÝ S PANCÍŘEM PRŮMĚRU ŽÍLY 0,8 MM - MONTÁŽ</t>
  </si>
  <si>
    <t>75I32Y</t>
  </si>
  <si>
    <t>KABEL ZEMNÍ DVOUPLÁŠŤOVÝ S PANCÍŘEM PRŮMĚRU ŽÍLY 0,8 MM - DEMONTÁŽ</t>
  </si>
  <si>
    <t>75I81X</t>
  </si>
  <si>
    <t>KABEL OPTICKÝ SINGLEMODE - MONTÁŽ</t>
  </si>
  <si>
    <t>75I81Y</t>
  </si>
  <si>
    <t>KABEL OPTICKÝ SINGLEMODE - DEMONTÁŽ</t>
  </si>
  <si>
    <t>75IJ15</t>
  </si>
  <si>
    <t>MĚŘENÍ A VYROVNÁNÍ KAPACITNÍCH NEROVNOVÁH NA MÍSTNÍM SDĚLOVACÍM KABELU, KABEL DO 4 KM DÉLKY, 1 ČTYŘKA</t>
  </si>
  <si>
    <t>ÚSEK</t>
  </si>
  <si>
    <t>75IK11</t>
  </si>
  <si>
    <t>MĚŘENÍ STÁVAJÍCÍHO OPTICKÉHO KABELU</t>
  </si>
  <si>
    <t>VLÁKNO</t>
  </si>
  <si>
    <t>78383</t>
  </si>
  <si>
    <t>NÁTĚRY BETON KONSTR TYP S4 (OS-C)</t>
  </si>
  <si>
    <t>Potrubí</t>
  </si>
  <si>
    <t>87533</t>
  </si>
  <si>
    <t>POTRUBÍ DREN Z TRUB PLAST DN DO 150MM</t>
  </si>
  <si>
    <t>2*4,6=9,200 [A]</t>
  </si>
  <si>
    <t>938443</t>
  </si>
  <si>
    <t>OČIŠTĚNÍ ZDIVA OTRYSKÁNÍM TLAKOVOU VODOU DO 1000 BARŮ</t>
  </si>
  <si>
    <t>938543</t>
  </si>
  <si>
    <t>OČIŠTĚNÍ BETON KONSTR OTRYSKÁNÍM TLAK VODOU DO 1000 BARŮ</t>
  </si>
  <si>
    <t>D.2.3.6</t>
  </si>
  <si>
    <t>Rozvodny vn, nn, osvětlení a dálkové ovládání odpojovačů</t>
  </si>
  <si>
    <t xml:space="preserve">  SO 01-86-01</t>
  </si>
  <si>
    <t>Přípojka nn a osvětlení zastávky</t>
  </si>
  <si>
    <t>SO 01-86-01</t>
  </si>
  <si>
    <t>743F21</t>
  </si>
  <si>
    <t>SKŘÍŇ ELEKTROMĚROVÁ V KOMPAKTNÍM PILÍŘI PRO PŘÍMÉ MĚŘENÍ DO 80 A JEDNOSAZBOVÉ VČETNĚ VÝSTROJE</t>
  </si>
  <si>
    <t>744145</t>
  </si>
  <si>
    <t>ROZVODNICE NN PRÁZDNÁ PLASTOVÁ, MIN. IP 55, TŘÍDA IZOLACE II, 510-800 X 910- 1500 MM</t>
  </si>
  <si>
    <t>744633</t>
  </si>
  <si>
    <t>JISTIČ TŘÍPÓLOVÝ (10 KA) OD 13 DO 20 A</t>
  </si>
  <si>
    <t>744612</t>
  </si>
  <si>
    <t>JISTIČ JEDNOPÓLOVÝ (10 KA) OD 4 DO 10 A</t>
  </si>
  <si>
    <t>744O14</t>
  </si>
  <si>
    <t>ELEKTROMĚR</t>
  </si>
  <si>
    <t>744P02</t>
  </si>
  <si>
    <t>SPÍNACÍ HODINY S ČIDLEM</t>
  </si>
  <si>
    <t>744J21</t>
  </si>
  <si>
    <t>SILOVÝ KOMPLETNÍ PŘEPÍNAČ 1-0-1 JEDNO-DVOUPÓLOVÝ DO 32 A</t>
  </si>
  <si>
    <t>744M11</t>
  </si>
  <si>
    <t>OVLADAČ NEPROSVĚTLENÝ PRO 1-2 PŘEPÍNACÍ JEDNOTKY DO 10 A</t>
  </si>
  <si>
    <t>744Q21</t>
  </si>
  <si>
    <t>SVODIČ PŘEPĚTÍ TYP 1+2 (TŘÍDA B+C) 1-2 PÓLOVÝ</t>
  </si>
  <si>
    <t>741413</t>
  </si>
  <si>
    <t>ZÁSUVKA/PŘÍVODKA PRŮMYSLOVÁ, KRYTÍ IP 44 400 V, DO 63 A</t>
  </si>
  <si>
    <t>744C02</t>
  </si>
  <si>
    <t>NAPĚŤOVÁ SPOUŠŤ K MODULÁRNÍMU PŘÍSTROJI DO 125 A</t>
  </si>
  <si>
    <t>744C01</t>
  </si>
  <si>
    <t>POMOCNÝ SPÍNAČ K MODULÁRNÍMU PŘÍSTROJI DO 125 A</t>
  </si>
  <si>
    <t>744B11</t>
  </si>
  <si>
    <t>PÁČKOVÝ VYPÍNAČ JEDNOPÓLOVÝ (10 KA) DO 32 A</t>
  </si>
  <si>
    <t>747301</t>
  </si>
  <si>
    <t>PROVEDENÍ PROHLÍDKY A ZKOUŠKY PRÁVNICKOU OSOBOU, VYDÁNÍ PRŮKAZU ZPŮSOBILOSTI</t>
  </si>
  <si>
    <t>747213</t>
  </si>
  <si>
    <t>CELKOVÁ PROHLÍDKA, ZKOUŠENÍ, MĚŘENÍ A VYHOTOVENÍ VÝCHOZÍ REVIZNÍ ZPRÁVY, PRO OBJEM IN PŘES 500 DO 1000 TIS. KČ</t>
  </si>
  <si>
    <t>743111</t>
  </si>
  <si>
    <t>OSVĚTLOVACÍ STOŽÁR SKLOPNÝ ŽÁROVĚ ZINKOVANÝ DÉLKY DO 6 M</t>
  </si>
  <si>
    <t>743473</t>
  </si>
  <si>
    <t>SVÍTIDLO DRÁŽNÍ LED, MIN. IP 54, ELEKTRONICKÝ PŘEDŘADNÍK, PŘES 25 DO 45 W</t>
  </si>
  <si>
    <t>741572</t>
  </si>
  <si>
    <t>SVÍTIDLO LED ANTIVANDAL (IP 44) TŘÍDA II, OD 11 DO 25 W</t>
  </si>
  <si>
    <t>741911</t>
  </si>
  <si>
    <t>UZEMŇOVACÍ VODIČ V ZEMI FEZN DO 120 MM2</t>
  </si>
  <si>
    <t>741D11</t>
  </si>
  <si>
    <t>HROMOSVODOVÝ VODIČ FEZN NA POVRCHU</t>
  </si>
  <si>
    <t>742H13</t>
  </si>
  <si>
    <t>KABEL NN ČTYŘ- A PĚTIŽÍLOVÝ CU S PLASTOVOU IZOLACÍ OD 25 DO 50 MM2</t>
  </si>
  <si>
    <t>742H12</t>
  </si>
  <si>
    <t>KABEL NN ČTYŘ- A PĚTIŽÍLOVÝ CU S PLASTOVOU IZOLACÍ OD 4 DO 16 MM2</t>
  </si>
  <si>
    <t>742G11</t>
  </si>
  <si>
    <t>KABEL NN DVOU- A TŘÍŽÍLOVÝ CU S PLASTOVOU IZOLACÍ DO 2,5 MM2</t>
  </si>
  <si>
    <t>742L12</t>
  </si>
  <si>
    <t>UKONČENÍ DVOU AŽ PĚTIŽÍLOVÉHO KABELU V ROZVADĚČI NEBO NA PŘÍSTROJI OD 4 DO 16 MM2</t>
  </si>
  <si>
    <t>742L11</t>
  </si>
  <si>
    <t>UKONČENÍ DVOU AŽ PĚTIŽÍLOVÉHO KABELU V ROZVADĚČI NEBO NA PŘÍSTROJI DO 2,5 MM2</t>
  </si>
  <si>
    <t>742P13</t>
  </si>
  <si>
    <t>ZATAŽENÍ KABELU DO CHRÁNIČKY - KABEL DO 4 KG/M</t>
  </si>
  <si>
    <t>13273A</t>
  </si>
  <si>
    <t>HLOUBENÍ RÝH ŠÍŘ DO 2M PAŽ I NEPAŽ TŘ. I - BEZ DOPRAVY</t>
  </si>
  <si>
    <t>17411</t>
  </si>
  <si>
    <t>ZÁSYP JAM A RÝH ZEMINOU SE ZHUTNĚNÍM</t>
  </si>
  <si>
    <t>D.9.8</t>
  </si>
  <si>
    <t>SO 98-98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</si>
  <si>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</si>
  <si>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</si>
  <si>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</si>
  <si>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</si>
  <si>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</si>
  <si>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</si>
  <si>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</si>
  <si>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</si>
  <si>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</si>
  <si>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</si>
  <si>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</si>
  <si>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</si>
  <si>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</si>
  <si>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</si>
  <si>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</si>
  <si>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</si>
  <si>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</si>
  <si>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</si>
  <si>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</si>
  <si>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</si>
  <si>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</si>
  <si>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</si>
  <si>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</si>
  <si>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</si>
  <si>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</si>
  <si>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 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</si>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</sst>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0+C10+C12+C14+C16+C18+C20+C22</f>
      </c>
    </row>
    <row r="7" spans="2:3" ht="12.75" customHeight="1">
      <c r="B7" s="8" t="s">
        <v>7</v>
      </c>
      <c r="C7" s="10">
        <f>0+E10+E12+E14+E16+E18+E20+E22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02-12-21'!K8+'PS 02-12-21'!M8</f>
      </c>
      <c r="D11" s="14">
        <f>C11*0.21</f>
      </c>
      <c r="E11" s="14">
        <f>C11+D11</f>
      </c>
      <c r="F11" s="13">
        <f>'PS 02-12-21'!T7</f>
      </c>
    </row>
    <row r="12" spans="1:6" ht="12.75">
      <c r="A12" s="11" t="s">
        <v>165</v>
      </c>
      <c r="B12" s="12" t="s">
        <v>166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167</v>
      </c>
      <c r="B13" s="12" t="s">
        <v>168</v>
      </c>
      <c r="C13" s="14">
        <f>'SO 03-00-01'!K8+'SO 03-00-01'!M8</f>
      </c>
      <c r="D13" s="14">
        <f>C13*0.21</f>
      </c>
      <c r="E13" s="14">
        <f>C13+D13</f>
      </c>
      <c r="F13" s="13">
        <f>'SO 03-00-01'!T7</f>
      </c>
    </row>
    <row r="14" spans="1:6" ht="12.75">
      <c r="A14" s="11" t="s">
        <v>282</v>
      </c>
      <c r="B14" s="12" t="s">
        <v>283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284</v>
      </c>
      <c r="B15" s="12" t="s">
        <v>285</v>
      </c>
      <c r="C15" s="14">
        <f>'SO 02-12-01'!K8+'SO 02-12-01'!M8</f>
      </c>
      <c r="D15" s="14">
        <f>C15*0.21</f>
      </c>
      <c r="E15" s="14">
        <f>C15+D15</f>
      </c>
      <c r="F15" s="13">
        <f>'SO 02-12-01'!T7</f>
      </c>
    </row>
    <row r="16" spans="1:6" ht="12.75">
      <c r="A16" s="11" t="s">
        <v>466</v>
      </c>
      <c r="B16" s="12" t="s">
        <v>467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468</v>
      </c>
      <c r="B17" s="12" t="s">
        <v>469</v>
      </c>
      <c r="C17" s="14">
        <f>'SO 03-13-01'!K8+'SO 03-13-01'!M8</f>
      </c>
      <c r="D17" s="14">
        <f>C17*0.21</f>
      </c>
      <c r="E17" s="14">
        <f>C17+D17</f>
      </c>
      <c r="F17" s="13">
        <f>'SO 03-13-01'!T7</f>
      </c>
    </row>
    <row r="18" spans="1:6" ht="12.75">
      <c r="A18" s="11" t="s">
        <v>542</v>
      </c>
      <c r="B18" s="12" t="s">
        <v>543</v>
      </c>
      <c r="C18" s="14">
        <f>0+C19</f>
      </c>
      <c r="D18" s="14">
        <f>C18*0.21</f>
      </c>
      <c r="E18" s="14">
        <f>0+E19</f>
      </c>
      <c r="F18" s="13">
        <f>0+F19</f>
      </c>
    </row>
    <row r="19" spans="1:6" ht="12.75">
      <c r="A19" s="11" t="s">
        <v>544</v>
      </c>
      <c r="B19" s="12" t="s">
        <v>545</v>
      </c>
      <c r="C19" s="14">
        <f>'SO 01-21-01'!K8+'SO 01-21-01'!M8</f>
      </c>
      <c r="D19" s="14">
        <f>C19*0.21</f>
      </c>
      <c r="E19" s="14">
        <f>C19+D19</f>
      </c>
      <c r="F19" s="13">
        <f>'SO 01-21-01'!T7</f>
      </c>
    </row>
    <row r="20" spans="1:6" ht="12.75">
      <c r="A20" s="11" t="s">
        <v>636</v>
      </c>
      <c r="B20" s="12" t="s">
        <v>637</v>
      </c>
      <c r="C20" s="14">
        <f>0+C21</f>
      </c>
      <c r="D20" s="14">
        <f>C20*0.21</f>
      </c>
      <c r="E20" s="14">
        <f>0+E21</f>
      </c>
      <c r="F20" s="13">
        <f>0+F21</f>
      </c>
    </row>
    <row r="21" spans="1:6" ht="12.75">
      <c r="A21" s="11" t="s">
        <v>638</v>
      </c>
      <c r="B21" s="12" t="s">
        <v>639</v>
      </c>
      <c r="C21" s="14">
        <f>'SO 01-86-01'!K8+'SO 01-86-01'!M8</f>
      </c>
      <c r="D21" s="14">
        <f>C21*0.21</f>
      </c>
      <c r="E21" s="14">
        <f>C21+D21</f>
      </c>
      <c r="F21" s="13">
        <f>'SO 01-86-01'!T7</f>
      </c>
    </row>
    <row r="22" spans="1:6" ht="12.75">
      <c r="A22" s="11" t="s">
        <v>697</v>
      </c>
      <c r="B22" s="12" t="s">
        <v>698</v>
      </c>
      <c r="C22" s="14">
        <f>0+C23</f>
      </c>
      <c r="D22" s="14">
        <f>C22*0.21</f>
      </c>
      <c r="E22" s="14">
        <f>0+E23</f>
      </c>
      <c r="F22" s="13">
        <f>0+F23</f>
      </c>
    </row>
    <row r="23" spans="1:6" ht="12.75">
      <c r="A23" s="11" t="s">
        <v>699</v>
      </c>
      <c r="B23" s="12" t="s">
        <v>700</v>
      </c>
      <c r="C23" s="14">
        <f>'SO 98-98'!K8+'SO 98-98'!M8</f>
      </c>
      <c r="D23" s="14">
        <f>C23*0.21</f>
      </c>
      <c r="E23" s="14">
        <f>C23+D23</f>
      </c>
      <c r="F23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COUNTIFS(L8:L119,"=0",A8:A119,"P")+COUNTIFS(L8:L119,"",A8:A119,"P")+SUM(Q8:Q119)</f>
      </c>
    </row>
    <row r="8" spans="1:13" ht="12.75">
      <c r="A8" t="s">
        <v>44</v>
      </c>
      <c r="C8" s="28" t="s">
        <v>45</v>
      </c>
      <c r="E8" s="30" t="s">
        <v>17</v>
      </c>
      <c r="J8" s="29">
        <f>0+J9+J30</f>
      </c>
      <c r="K8" s="29">
        <f>0+K9+K30</f>
      </c>
      <c r="L8" s="29">
        <f>0+L9+L30</f>
      </c>
      <c r="M8" s="29">
        <f>0+M9+M30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</f>
      </c>
      <c r="M9" s="32">
        <f>0+M10+M14+M18+M22+M26</f>
      </c>
    </row>
    <row r="10" spans="1:16" ht="12.7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7.5">
      <c r="A11" s="35" t="s">
        <v>56</v>
      </c>
      <c r="E11" s="39" t="s">
        <v>57</v>
      </c>
    </row>
    <row r="12" spans="1:5" ht="12.75">
      <c r="A12" s="35" t="s">
        <v>58</v>
      </c>
      <c r="E12" s="40" t="s">
        <v>52</v>
      </c>
    </row>
    <row r="13" spans="1:5" ht="12.75">
      <c r="A13" t="s">
        <v>59</v>
      </c>
      <c r="E13" s="39" t="s">
        <v>52</v>
      </c>
    </row>
    <row r="14" spans="1:16" ht="12.75">
      <c r="A14" t="s">
        <v>49</v>
      </c>
      <c r="B14" s="34" t="s">
        <v>27</v>
      </c>
      <c r="C14" s="34" t="s">
        <v>60</v>
      </c>
      <c r="D14" s="35" t="s">
        <v>52</v>
      </c>
      <c r="E14" s="6" t="s">
        <v>61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53">
      <c r="A15" s="35" t="s">
        <v>56</v>
      </c>
      <c r="E15" s="39" t="s">
        <v>62</v>
      </c>
    </row>
    <row r="16" spans="1:5" ht="12.75">
      <c r="A16" s="35" t="s">
        <v>58</v>
      </c>
      <c r="E16" s="40" t="s">
        <v>52</v>
      </c>
    </row>
    <row r="17" spans="1:5" ht="12.75">
      <c r="A17" t="s">
        <v>59</v>
      </c>
      <c r="E17" s="39" t="s">
        <v>52</v>
      </c>
    </row>
    <row r="18" spans="1:16" ht="25.5">
      <c r="A18" t="s">
        <v>49</v>
      </c>
      <c r="B18" s="34" t="s">
        <v>26</v>
      </c>
      <c r="C18" s="34" t="s">
        <v>63</v>
      </c>
      <c r="D18" s="35" t="s">
        <v>52</v>
      </c>
      <c r="E18" s="6" t="s">
        <v>64</v>
      </c>
      <c r="F18" s="36" t="s">
        <v>54</v>
      </c>
      <c r="G18" s="37">
        <v>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255">
      <c r="A19" s="35" t="s">
        <v>56</v>
      </c>
      <c r="E19" s="39" t="s">
        <v>65</v>
      </c>
    </row>
    <row r="20" spans="1:5" ht="12.75">
      <c r="A20" s="35" t="s">
        <v>58</v>
      </c>
      <c r="E20" s="40" t="s">
        <v>52</v>
      </c>
    </row>
    <row r="21" spans="1:5" ht="12.75">
      <c r="A21" t="s">
        <v>59</v>
      </c>
      <c r="E21" s="39" t="s">
        <v>52</v>
      </c>
    </row>
    <row r="22" spans="1:16" ht="12.75">
      <c r="A22" t="s">
        <v>49</v>
      </c>
      <c r="B22" s="34" t="s">
        <v>66</v>
      </c>
      <c r="C22" s="34" t="s">
        <v>67</v>
      </c>
      <c r="D22" s="35" t="s">
        <v>52</v>
      </c>
      <c r="E22" s="6" t="s">
        <v>68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7.5">
      <c r="A23" s="35" t="s">
        <v>56</v>
      </c>
      <c r="E23" s="39" t="s">
        <v>57</v>
      </c>
    </row>
    <row r="24" spans="1:5" ht="12.75">
      <c r="A24" s="35" t="s">
        <v>58</v>
      </c>
      <c r="E24" s="40" t="s">
        <v>52</v>
      </c>
    </row>
    <row r="25" spans="1:5" ht="12.75">
      <c r="A25" t="s">
        <v>59</v>
      </c>
      <c r="E25" s="39" t="s">
        <v>52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52</v>
      </c>
      <c r="E26" s="6" t="s">
        <v>71</v>
      </c>
      <c r="F26" s="36" t="s">
        <v>54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65.75">
      <c r="A27" s="35" t="s">
        <v>56</v>
      </c>
      <c r="E27" s="39" t="s">
        <v>72</v>
      </c>
    </row>
    <row r="28" spans="1:5" ht="12.75">
      <c r="A28" s="35" t="s">
        <v>58</v>
      </c>
      <c r="E28" s="40" t="s">
        <v>52</v>
      </c>
    </row>
    <row r="29" spans="1:5" ht="12.75">
      <c r="A29" t="s">
        <v>59</v>
      </c>
      <c r="E29" s="39" t="s">
        <v>52</v>
      </c>
    </row>
    <row r="30" spans="1:13" ht="12.75">
      <c r="A30" t="s">
        <v>46</v>
      </c>
      <c r="C30" s="31" t="s">
        <v>44</v>
      </c>
      <c r="E30" s="33" t="s">
        <v>73</v>
      </c>
      <c r="J30" s="32">
        <f>0</f>
      </c>
      <c r="K30" s="32">
        <f>0</f>
      </c>
      <c r="L30" s="32">
        <f>0+L31+L35+L39+L43+L47+L51+L55+L59+L63+L67+L71+L75+L79+L83+L87+L91+L95+L99+L103+L107+L111+L115+L119</f>
      </c>
      <c r="M30" s="32">
        <f>0+M31+M35+M39+M43+M47+M51+M55+M59+M63+M67+M71+M75+M79+M83+M87+M91+M95+M99+M103+M107+M111+M115+M119</f>
      </c>
    </row>
    <row r="31" spans="1:16" ht="12.75">
      <c r="A31" t="s">
        <v>49</v>
      </c>
      <c r="B31" s="34" t="s">
        <v>74</v>
      </c>
      <c r="C31" s="34" t="s">
        <v>75</v>
      </c>
      <c r="D31" s="35" t="s">
        <v>52</v>
      </c>
      <c r="E31" s="6" t="s">
        <v>76</v>
      </c>
      <c r="F31" s="36" t="s">
        <v>54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229.5">
      <c r="A32" s="35" t="s">
        <v>56</v>
      </c>
      <c r="E32" s="39" t="s">
        <v>77</v>
      </c>
    </row>
    <row r="33" spans="1:5" ht="12.75">
      <c r="A33" s="35" t="s">
        <v>58</v>
      </c>
      <c r="E33" s="40" t="s">
        <v>52</v>
      </c>
    </row>
    <row r="34" spans="1:5" ht="12.75">
      <c r="A34" t="s">
        <v>59</v>
      </c>
      <c r="E34" s="39" t="s">
        <v>52</v>
      </c>
    </row>
    <row r="35" spans="1:16" ht="12.75">
      <c r="A35" t="s">
        <v>49</v>
      </c>
      <c r="B35" s="34" t="s">
        <v>78</v>
      </c>
      <c r="C35" s="34" t="s">
        <v>79</v>
      </c>
      <c r="D35" s="35" t="s">
        <v>52</v>
      </c>
      <c r="E35" s="6" t="s">
        <v>80</v>
      </c>
      <c r="F35" s="36" t="s">
        <v>54</v>
      </c>
      <c r="G35" s="37">
        <v>3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229.5">
      <c r="A36" s="35" t="s">
        <v>56</v>
      </c>
      <c r="E36" s="39" t="s">
        <v>77</v>
      </c>
    </row>
    <row r="37" spans="1:5" ht="12.75">
      <c r="A37" s="35" t="s">
        <v>58</v>
      </c>
      <c r="E37" s="40" t="s">
        <v>52</v>
      </c>
    </row>
    <row r="38" spans="1:5" ht="12.75">
      <c r="A38" t="s">
        <v>59</v>
      </c>
      <c r="E38" s="39" t="s">
        <v>52</v>
      </c>
    </row>
    <row r="39" spans="1:16" ht="25.5">
      <c r="A39" t="s">
        <v>49</v>
      </c>
      <c r="B39" s="34" t="s">
        <v>81</v>
      </c>
      <c r="C39" s="34" t="s">
        <v>82</v>
      </c>
      <c r="D39" s="35" t="s">
        <v>52</v>
      </c>
      <c r="E39" s="6" t="s">
        <v>83</v>
      </c>
      <c r="F39" s="36" t="s">
        <v>54</v>
      </c>
      <c r="G39" s="37">
        <v>3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229.5">
      <c r="A40" s="35" t="s">
        <v>56</v>
      </c>
      <c r="E40" s="39" t="s">
        <v>77</v>
      </c>
    </row>
    <row r="41" spans="1:5" ht="12.75">
      <c r="A41" s="35" t="s">
        <v>58</v>
      </c>
      <c r="E41" s="40" t="s">
        <v>52</v>
      </c>
    </row>
    <row r="42" spans="1:5" ht="12.75">
      <c r="A42" t="s">
        <v>59</v>
      </c>
      <c r="E42" s="39" t="s">
        <v>52</v>
      </c>
    </row>
    <row r="43" spans="1:16" ht="12.75">
      <c r="A43" t="s">
        <v>49</v>
      </c>
      <c r="B43" s="34" t="s">
        <v>84</v>
      </c>
      <c r="C43" s="34" t="s">
        <v>85</v>
      </c>
      <c r="D43" s="35" t="s">
        <v>52</v>
      </c>
      <c r="E43" s="6" t="s">
        <v>86</v>
      </c>
      <c r="F43" s="36" t="s">
        <v>54</v>
      </c>
      <c r="G43" s="37">
        <v>3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229.5">
      <c r="A44" s="35" t="s">
        <v>56</v>
      </c>
      <c r="E44" s="39" t="s">
        <v>77</v>
      </c>
    </row>
    <row r="45" spans="1:5" ht="12.75">
      <c r="A45" s="35" t="s">
        <v>58</v>
      </c>
      <c r="E45" s="40" t="s">
        <v>52</v>
      </c>
    </row>
    <row r="46" spans="1:5" ht="12.75">
      <c r="A46" t="s">
        <v>59</v>
      </c>
      <c r="E46" s="39" t="s">
        <v>52</v>
      </c>
    </row>
    <row r="47" spans="1:16" ht="12.75">
      <c r="A47" t="s">
        <v>49</v>
      </c>
      <c r="B47" s="34" t="s">
        <v>87</v>
      </c>
      <c r="C47" s="34" t="s">
        <v>88</v>
      </c>
      <c r="D47" s="35" t="s">
        <v>52</v>
      </c>
      <c r="E47" s="6" t="s">
        <v>89</v>
      </c>
      <c r="F47" s="36" t="s">
        <v>54</v>
      </c>
      <c r="G47" s="37">
        <v>1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229.5">
      <c r="A48" s="35" t="s">
        <v>56</v>
      </c>
      <c r="E48" s="39" t="s">
        <v>77</v>
      </c>
    </row>
    <row r="49" spans="1:5" ht="12.75">
      <c r="A49" s="35" t="s">
        <v>58</v>
      </c>
      <c r="E49" s="40" t="s">
        <v>52</v>
      </c>
    </row>
    <row r="50" spans="1:5" ht="12.75">
      <c r="A50" t="s">
        <v>59</v>
      </c>
      <c r="E50" s="39" t="s">
        <v>52</v>
      </c>
    </row>
    <row r="51" spans="1:16" ht="12.75">
      <c r="A51" t="s">
        <v>49</v>
      </c>
      <c r="B51" s="34" t="s">
        <v>90</v>
      </c>
      <c r="C51" s="34" t="s">
        <v>91</v>
      </c>
      <c r="D51" s="35" t="s">
        <v>52</v>
      </c>
      <c r="E51" s="6" t="s">
        <v>92</v>
      </c>
      <c r="F51" s="36" t="s">
        <v>54</v>
      </c>
      <c r="G51" s="37">
        <v>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216.75">
      <c r="A52" s="35" t="s">
        <v>56</v>
      </c>
      <c r="E52" s="39" t="s">
        <v>93</v>
      </c>
    </row>
    <row r="53" spans="1:5" ht="12.75">
      <c r="A53" s="35" t="s">
        <v>58</v>
      </c>
      <c r="E53" s="40" t="s">
        <v>52</v>
      </c>
    </row>
    <row r="54" spans="1:5" ht="12.75">
      <c r="A54" t="s">
        <v>59</v>
      </c>
      <c r="E54" s="39" t="s">
        <v>52</v>
      </c>
    </row>
    <row r="55" spans="1:16" ht="12.75">
      <c r="A55" t="s">
        <v>49</v>
      </c>
      <c r="B55" s="34" t="s">
        <v>94</v>
      </c>
      <c r="C55" s="34" t="s">
        <v>95</v>
      </c>
      <c r="D55" s="35" t="s">
        <v>52</v>
      </c>
      <c r="E55" s="6" t="s">
        <v>96</v>
      </c>
      <c r="F55" s="36" t="s">
        <v>54</v>
      </c>
      <c r="G55" s="37">
        <v>3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216.75">
      <c r="A56" s="35" t="s">
        <v>56</v>
      </c>
      <c r="E56" s="39" t="s">
        <v>93</v>
      </c>
    </row>
    <row r="57" spans="1:5" ht="12.75">
      <c r="A57" s="35" t="s">
        <v>58</v>
      </c>
      <c r="E57" s="40" t="s">
        <v>52</v>
      </c>
    </row>
    <row r="58" spans="1:5" ht="12.75">
      <c r="A58" t="s">
        <v>59</v>
      </c>
      <c r="E58" s="39" t="s">
        <v>52</v>
      </c>
    </row>
    <row r="59" spans="1:16" ht="25.5">
      <c r="A59" t="s">
        <v>49</v>
      </c>
      <c r="B59" s="34" t="s">
        <v>97</v>
      </c>
      <c r="C59" s="34" t="s">
        <v>98</v>
      </c>
      <c r="D59" s="35" t="s">
        <v>52</v>
      </c>
      <c r="E59" s="6" t="s">
        <v>99</v>
      </c>
      <c r="F59" s="36" t="s">
        <v>54</v>
      </c>
      <c r="G59" s="37">
        <v>1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55</v>
      </c>
      <c r="O59">
        <f>(M59*21)/100</f>
      </c>
      <c r="P59" t="s">
        <v>27</v>
      </c>
    </row>
    <row r="60" spans="1:5" ht="89.25">
      <c r="A60" s="35" t="s">
        <v>56</v>
      </c>
      <c r="E60" s="39" t="s">
        <v>100</v>
      </c>
    </row>
    <row r="61" spans="1:5" ht="12.75">
      <c r="A61" s="35" t="s">
        <v>58</v>
      </c>
      <c r="E61" s="40" t="s">
        <v>52</v>
      </c>
    </row>
    <row r="62" spans="1:5" ht="12.75">
      <c r="A62" t="s">
        <v>59</v>
      </c>
      <c r="E62" s="39" t="s">
        <v>52</v>
      </c>
    </row>
    <row r="63" spans="1:16" ht="12.75">
      <c r="A63" t="s">
        <v>49</v>
      </c>
      <c r="B63" s="34" t="s">
        <v>101</v>
      </c>
      <c r="C63" s="34" t="s">
        <v>102</v>
      </c>
      <c r="D63" s="35" t="s">
        <v>52</v>
      </c>
      <c r="E63" s="6" t="s">
        <v>103</v>
      </c>
      <c r="F63" s="36" t="s">
        <v>104</v>
      </c>
      <c r="G63" s="37">
        <v>0.36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55</v>
      </c>
      <c r="O63">
        <f>(M63*21)/100</f>
      </c>
      <c r="P63" t="s">
        <v>27</v>
      </c>
    </row>
    <row r="64" spans="1:5" ht="178.5">
      <c r="A64" s="35" t="s">
        <v>56</v>
      </c>
      <c r="E64" s="39" t="s">
        <v>105</v>
      </c>
    </row>
    <row r="65" spans="1:5" ht="12.75">
      <c r="A65" s="35" t="s">
        <v>58</v>
      </c>
      <c r="E65" s="40" t="s">
        <v>52</v>
      </c>
    </row>
    <row r="66" spans="1:5" ht="12.75">
      <c r="A66" t="s">
        <v>59</v>
      </c>
      <c r="E66" s="39" t="s">
        <v>52</v>
      </c>
    </row>
    <row r="67" spans="1:16" ht="25.5">
      <c r="A67" t="s">
        <v>49</v>
      </c>
      <c r="B67" s="34" t="s">
        <v>106</v>
      </c>
      <c r="C67" s="34" t="s">
        <v>107</v>
      </c>
      <c r="D67" s="35" t="s">
        <v>52</v>
      </c>
      <c r="E67" s="6" t="s">
        <v>108</v>
      </c>
      <c r="F67" s="36" t="s">
        <v>54</v>
      </c>
      <c r="G67" s="37">
        <v>6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55</v>
      </c>
      <c r="O67">
        <f>(M67*21)/100</f>
      </c>
      <c r="P67" t="s">
        <v>27</v>
      </c>
    </row>
    <row r="68" spans="1:5" ht="89.25">
      <c r="A68" s="35" t="s">
        <v>56</v>
      </c>
      <c r="E68" s="39" t="s">
        <v>109</v>
      </c>
    </row>
    <row r="69" spans="1:5" ht="12.75">
      <c r="A69" s="35" t="s">
        <v>58</v>
      </c>
      <c r="E69" s="40" t="s">
        <v>52</v>
      </c>
    </row>
    <row r="70" spans="1:5" ht="12.75">
      <c r="A70" t="s">
        <v>59</v>
      </c>
      <c r="E70" s="39" t="s">
        <v>52</v>
      </c>
    </row>
    <row r="71" spans="1:16" ht="25.5">
      <c r="A71" t="s">
        <v>49</v>
      </c>
      <c r="B71" s="34" t="s">
        <v>110</v>
      </c>
      <c r="C71" s="34" t="s">
        <v>111</v>
      </c>
      <c r="D71" s="35" t="s">
        <v>52</v>
      </c>
      <c r="E71" s="6" t="s">
        <v>112</v>
      </c>
      <c r="F71" s="36" t="s">
        <v>54</v>
      </c>
      <c r="G71" s="37">
        <v>3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55</v>
      </c>
      <c r="O71">
        <f>(M71*21)/100</f>
      </c>
      <c r="P71" t="s">
        <v>27</v>
      </c>
    </row>
    <row r="72" spans="1:5" ht="229.5">
      <c r="A72" s="35" t="s">
        <v>56</v>
      </c>
      <c r="E72" s="39" t="s">
        <v>77</v>
      </c>
    </row>
    <row r="73" spans="1:5" ht="12.75">
      <c r="A73" s="35" t="s">
        <v>58</v>
      </c>
      <c r="E73" s="40" t="s">
        <v>52</v>
      </c>
    </row>
    <row r="74" spans="1:5" ht="12.75">
      <c r="A74" t="s">
        <v>59</v>
      </c>
      <c r="E74" s="39" t="s">
        <v>52</v>
      </c>
    </row>
    <row r="75" spans="1:16" ht="12.75">
      <c r="A75" t="s">
        <v>49</v>
      </c>
      <c r="B75" s="34" t="s">
        <v>113</v>
      </c>
      <c r="C75" s="34" t="s">
        <v>114</v>
      </c>
      <c r="D75" s="35" t="s">
        <v>52</v>
      </c>
      <c r="E75" s="6" t="s">
        <v>115</v>
      </c>
      <c r="F75" s="36" t="s">
        <v>54</v>
      </c>
      <c r="G75" s="37">
        <v>3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55</v>
      </c>
      <c r="O75">
        <f>(M75*21)/100</f>
      </c>
      <c r="P75" t="s">
        <v>27</v>
      </c>
    </row>
    <row r="76" spans="1:5" ht="204">
      <c r="A76" s="35" t="s">
        <v>56</v>
      </c>
      <c r="E76" s="39" t="s">
        <v>116</v>
      </c>
    </row>
    <row r="77" spans="1:5" ht="12.75">
      <c r="A77" s="35" t="s">
        <v>58</v>
      </c>
      <c r="E77" s="40" t="s">
        <v>52</v>
      </c>
    </row>
    <row r="78" spans="1:5" ht="12.75">
      <c r="A78" t="s">
        <v>59</v>
      </c>
      <c r="E78" s="39" t="s">
        <v>52</v>
      </c>
    </row>
    <row r="79" spans="1:16" ht="12.75">
      <c r="A79" t="s">
        <v>49</v>
      </c>
      <c r="B79" s="34" t="s">
        <v>117</v>
      </c>
      <c r="C79" s="34" t="s">
        <v>118</v>
      </c>
      <c r="D79" s="35" t="s">
        <v>52</v>
      </c>
      <c r="E79" s="6" t="s">
        <v>119</v>
      </c>
      <c r="F79" s="36" t="s">
        <v>54</v>
      </c>
      <c r="G79" s="37">
        <v>3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55</v>
      </c>
      <c r="O79">
        <f>(M79*21)/100</f>
      </c>
      <c r="P79" t="s">
        <v>27</v>
      </c>
    </row>
    <row r="80" spans="1:5" ht="153">
      <c r="A80" s="35" t="s">
        <v>56</v>
      </c>
      <c r="E80" s="39" t="s">
        <v>120</v>
      </c>
    </row>
    <row r="81" spans="1:5" ht="12.75">
      <c r="A81" s="35" t="s">
        <v>58</v>
      </c>
      <c r="E81" s="40" t="s">
        <v>52</v>
      </c>
    </row>
    <row r="82" spans="1:5" ht="12.75">
      <c r="A82" t="s">
        <v>59</v>
      </c>
      <c r="E82" s="39" t="s">
        <v>52</v>
      </c>
    </row>
    <row r="83" spans="1:16" ht="25.5">
      <c r="A83" t="s">
        <v>49</v>
      </c>
      <c r="B83" s="34" t="s">
        <v>121</v>
      </c>
      <c r="C83" s="34" t="s">
        <v>122</v>
      </c>
      <c r="D83" s="35" t="s">
        <v>52</v>
      </c>
      <c r="E83" s="6" t="s">
        <v>123</v>
      </c>
      <c r="F83" s="36" t="s">
        <v>54</v>
      </c>
      <c r="G83" s="37">
        <v>3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55</v>
      </c>
      <c r="O83">
        <f>(M83*21)/100</f>
      </c>
      <c r="P83" t="s">
        <v>27</v>
      </c>
    </row>
    <row r="84" spans="1:5" ht="76.5">
      <c r="A84" s="35" t="s">
        <v>56</v>
      </c>
      <c r="E84" s="39" t="s">
        <v>124</v>
      </c>
    </row>
    <row r="85" spans="1:5" ht="12.75">
      <c r="A85" s="35" t="s">
        <v>58</v>
      </c>
      <c r="E85" s="40" t="s">
        <v>52</v>
      </c>
    </row>
    <row r="86" spans="1:5" ht="12.75">
      <c r="A86" t="s">
        <v>59</v>
      </c>
      <c r="E86" s="39" t="s">
        <v>52</v>
      </c>
    </row>
    <row r="87" spans="1:16" ht="12.75">
      <c r="A87" t="s">
        <v>49</v>
      </c>
      <c r="B87" s="34" t="s">
        <v>125</v>
      </c>
      <c r="C87" s="34" t="s">
        <v>126</v>
      </c>
      <c r="D87" s="35" t="s">
        <v>52</v>
      </c>
      <c r="E87" s="6" t="s">
        <v>127</v>
      </c>
      <c r="F87" s="36" t="s">
        <v>128</v>
      </c>
      <c r="G87" s="37">
        <v>1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55</v>
      </c>
      <c r="O87">
        <f>(M87*21)/100</f>
      </c>
      <c r="P87" t="s">
        <v>27</v>
      </c>
    </row>
    <row r="88" spans="1:5" ht="191.25">
      <c r="A88" s="35" t="s">
        <v>56</v>
      </c>
      <c r="E88" s="39" t="s">
        <v>129</v>
      </c>
    </row>
    <row r="89" spans="1:5" ht="12.75">
      <c r="A89" s="35" t="s">
        <v>58</v>
      </c>
      <c r="E89" s="40" t="s">
        <v>52</v>
      </c>
    </row>
    <row r="90" spans="1:5" ht="12.75">
      <c r="A90" t="s">
        <v>59</v>
      </c>
      <c r="E90" s="39" t="s">
        <v>52</v>
      </c>
    </row>
    <row r="91" spans="1:16" ht="12.75">
      <c r="A91" t="s">
        <v>49</v>
      </c>
      <c r="B91" s="34" t="s">
        <v>130</v>
      </c>
      <c r="C91" s="34" t="s">
        <v>131</v>
      </c>
      <c r="D91" s="35" t="s">
        <v>52</v>
      </c>
      <c r="E91" s="6" t="s">
        <v>132</v>
      </c>
      <c r="F91" s="36" t="s">
        <v>54</v>
      </c>
      <c r="G91" s="37">
        <v>1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55</v>
      </c>
      <c r="O91">
        <f>(M91*21)/100</f>
      </c>
      <c r="P91" t="s">
        <v>27</v>
      </c>
    </row>
    <row r="92" spans="1:5" ht="204">
      <c r="A92" s="35" t="s">
        <v>56</v>
      </c>
      <c r="E92" s="39" t="s">
        <v>133</v>
      </c>
    </row>
    <row r="93" spans="1:5" ht="12.75">
      <c r="A93" s="35" t="s">
        <v>58</v>
      </c>
      <c r="E93" s="40" t="s">
        <v>52</v>
      </c>
    </row>
    <row r="94" spans="1:5" ht="12.75">
      <c r="A94" t="s">
        <v>59</v>
      </c>
      <c r="E94" s="39" t="s">
        <v>52</v>
      </c>
    </row>
    <row r="95" spans="1:16" ht="12.75">
      <c r="A95" t="s">
        <v>49</v>
      </c>
      <c r="B95" s="34" t="s">
        <v>134</v>
      </c>
      <c r="C95" s="34" t="s">
        <v>135</v>
      </c>
      <c r="D95" s="35" t="s">
        <v>52</v>
      </c>
      <c r="E95" s="6" t="s">
        <v>136</v>
      </c>
      <c r="F95" s="36" t="s">
        <v>54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137</v>
      </c>
      <c r="O95">
        <f>(M95*21)/100</f>
      </c>
      <c r="P95" t="s">
        <v>27</v>
      </c>
    </row>
    <row r="96" spans="1:5" ht="140.25">
      <c r="A96" s="35" t="s">
        <v>56</v>
      </c>
      <c r="E96" s="39" t="s">
        <v>138</v>
      </c>
    </row>
    <row r="97" spans="1:5" ht="12.75">
      <c r="A97" s="35" t="s">
        <v>58</v>
      </c>
      <c r="E97" s="40" t="s">
        <v>52</v>
      </c>
    </row>
    <row r="98" spans="1:5" ht="12.75">
      <c r="A98" t="s">
        <v>59</v>
      </c>
      <c r="E98" s="39" t="s">
        <v>52</v>
      </c>
    </row>
    <row r="99" spans="1:16" ht="12.75">
      <c r="A99" t="s">
        <v>49</v>
      </c>
      <c r="B99" s="34" t="s">
        <v>139</v>
      </c>
      <c r="C99" s="34" t="s">
        <v>140</v>
      </c>
      <c r="D99" s="35" t="s">
        <v>52</v>
      </c>
      <c r="E99" s="6" t="s">
        <v>141</v>
      </c>
      <c r="F99" s="36" t="s">
        <v>128</v>
      </c>
      <c r="G99" s="37">
        <v>1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55</v>
      </c>
      <c r="O99">
        <f>(M99*21)/100</f>
      </c>
      <c r="P99" t="s">
        <v>27</v>
      </c>
    </row>
    <row r="100" spans="1:5" ht="191.25">
      <c r="A100" s="35" t="s">
        <v>56</v>
      </c>
      <c r="E100" s="39" t="s">
        <v>142</v>
      </c>
    </row>
    <row r="101" spans="1:5" ht="12.75">
      <c r="A101" s="35" t="s">
        <v>58</v>
      </c>
      <c r="E101" s="40" t="s">
        <v>52</v>
      </c>
    </row>
    <row r="102" spans="1:5" ht="12.75">
      <c r="A102" t="s">
        <v>59</v>
      </c>
      <c r="E102" s="39" t="s">
        <v>52</v>
      </c>
    </row>
    <row r="103" spans="1:16" ht="25.5">
      <c r="A103" t="s">
        <v>49</v>
      </c>
      <c r="B103" s="34" t="s">
        <v>143</v>
      </c>
      <c r="C103" s="34" t="s">
        <v>144</v>
      </c>
      <c r="D103" s="35" t="s">
        <v>52</v>
      </c>
      <c r="E103" s="6" t="s">
        <v>145</v>
      </c>
      <c r="F103" s="36" t="s">
        <v>146</v>
      </c>
      <c r="G103" s="37">
        <v>8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55</v>
      </c>
      <c r="O103">
        <f>(M103*21)/100</f>
      </c>
      <c r="P103" t="s">
        <v>27</v>
      </c>
    </row>
    <row r="104" spans="1:5" ht="140.25">
      <c r="A104" s="35" t="s">
        <v>56</v>
      </c>
      <c r="E104" s="39" t="s">
        <v>147</v>
      </c>
    </row>
    <row r="105" spans="1:5" ht="12.75">
      <c r="A105" s="35" t="s">
        <v>58</v>
      </c>
      <c r="E105" s="40" t="s">
        <v>52</v>
      </c>
    </row>
    <row r="106" spans="1:5" ht="12.75">
      <c r="A106" t="s">
        <v>59</v>
      </c>
      <c r="E106" s="39" t="s">
        <v>52</v>
      </c>
    </row>
    <row r="107" spans="1:16" ht="12.75">
      <c r="A107" t="s">
        <v>49</v>
      </c>
      <c r="B107" s="34" t="s">
        <v>148</v>
      </c>
      <c r="C107" s="34" t="s">
        <v>149</v>
      </c>
      <c r="D107" s="35" t="s">
        <v>52</v>
      </c>
      <c r="E107" s="6" t="s">
        <v>150</v>
      </c>
      <c r="F107" s="36" t="s">
        <v>151</v>
      </c>
      <c r="G107" s="37">
        <v>1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152</v>
      </c>
      <c r="O107">
        <f>(M107*21)/100</f>
      </c>
      <c r="P107" t="s">
        <v>27</v>
      </c>
    </row>
    <row r="108" spans="1:5" ht="12.75">
      <c r="A108" s="35" t="s">
        <v>56</v>
      </c>
      <c r="E108" s="39" t="s">
        <v>153</v>
      </c>
    </row>
    <row r="109" spans="1:5" ht="12.75">
      <c r="A109" s="35" t="s">
        <v>58</v>
      </c>
      <c r="E109" s="40" t="s">
        <v>52</v>
      </c>
    </row>
    <row r="110" spans="1:5" ht="12.75">
      <c r="A110" t="s">
        <v>59</v>
      </c>
      <c r="E110" s="39" t="s">
        <v>52</v>
      </c>
    </row>
    <row r="111" spans="1:16" ht="25.5">
      <c r="A111" t="s">
        <v>49</v>
      </c>
      <c r="B111" s="34" t="s">
        <v>154</v>
      </c>
      <c r="C111" s="34" t="s">
        <v>155</v>
      </c>
      <c r="D111" s="35" t="s">
        <v>50</v>
      </c>
      <c r="E111" s="6" t="s">
        <v>156</v>
      </c>
      <c r="F111" s="36" t="s">
        <v>54</v>
      </c>
      <c r="G111" s="37">
        <v>1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55</v>
      </c>
      <c r="O111">
        <f>(M111*21)/100</f>
      </c>
      <c r="P111" t="s">
        <v>27</v>
      </c>
    </row>
    <row r="112" spans="1:5" ht="140.25">
      <c r="A112" s="35" t="s">
        <v>56</v>
      </c>
      <c r="E112" s="39" t="s">
        <v>157</v>
      </c>
    </row>
    <row r="113" spans="1:5" ht="12.75">
      <c r="A113" s="35" t="s">
        <v>58</v>
      </c>
      <c r="E113" s="40" t="s">
        <v>52</v>
      </c>
    </row>
    <row r="114" spans="1:5" ht="12.75">
      <c r="A114" t="s">
        <v>59</v>
      </c>
      <c r="E114" s="39" t="s">
        <v>52</v>
      </c>
    </row>
    <row r="115" spans="1:16" ht="12.75">
      <c r="A115" t="s">
        <v>49</v>
      </c>
      <c r="B115" s="34" t="s">
        <v>158</v>
      </c>
      <c r="C115" s="34" t="s">
        <v>159</v>
      </c>
      <c r="D115" s="35" t="s">
        <v>50</v>
      </c>
      <c r="E115" s="6" t="s">
        <v>160</v>
      </c>
      <c r="F115" s="36" t="s">
        <v>146</v>
      </c>
      <c r="G115" s="37">
        <v>0.5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55</v>
      </c>
      <c r="O115">
        <f>(M115*21)/100</f>
      </c>
      <c r="P115" t="s">
        <v>27</v>
      </c>
    </row>
    <row r="116" spans="1:5" ht="102">
      <c r="A116" s="35" t="s">
        <v>56</v>
      </c>
      <c r="E116" s="39" t="s">
        <v>161</v>
      </c>
    </row>
    <row r="117" spans="1:5" ht="12.75">
      <c r="A117" s="35" t="s">
        <v>58</v>
      </c>
      <c r="E117" s="40" t="s">
        <v>52</v>
      </c>
    </row>
    <row r="118" spans="1:5" ht="12.75">
      <c r="A118" t="s">
        <v>59</v>
      </c>
      <c r="E118" s="39" t="s">
        <v>52</v>
      </c>
    </row>
    <row r="119" spans="1:16" ht="12.75">
      <c r="A119" t="s">
        <v>49</v>
      </c>
      <c r="B119" s="34" t="s">
        <v>162</v>
      </c>
      <c r="C119" s="34" t="s">
        <v>163</v>
      </c>
      <c r="D119" s="35" t="s">
        <v>50</v>
      </c>
      <c r="E119" s="6" t="s">
        <v>164</v>
      </c>
      <c r="F119" s="36" t="s">
        <v>146</v>
      </c>
      <c r="G119" s="37">
        <v>90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55</v>
      </c>
      <c r="O119">
        <f>(M119*21)/100</f>
      </c>
      <c r="P119" t="s">
        <v>27</v>
      </c>
    </row>
    <row r="120" spans="1:5" ht="102">
      <c r="A120" s="35" t="s">
        <v>56</v>
      </c>
      <c r="E120" s="39" t="s">
        <v>161</v>
      </c>
    </row>
    <row r="121" spans="1:5" ht="12.75">
      <c r="A121" s="35" t="s">
        <v>58</v>
      </c>
      <c r="E121" s="40" t="s">
        <v>52</v>
      </c>
    </row>
    <row r="122" spans="1:5" ht="12.75">
      <c r="A122" t="s">
        <v>59</v>
      </c>
      <c r="E122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165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165</v>
      </c>
      <c r="E4" s="26" t="s">
        <v>166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COUNTIFS(L8:L110,"=0",A8:A110,"P")+COUNTIFS(L8:L110,"",A8:A110,"P")+SUM(Q8:Q110)</f>
      </c>
    </row>
    <row r="8" spans="1:13" ht="12.75">
      <c r="A8" t="s">
        <v>44</v>
      </c>
      <c r="C8" s="28" t="s">
        <v>169</v>
      </c>
      <c r="E8" s="30" t="s">
        <v>168</v>
      </c>
      <c r="J8" s="29">
        <f>0+J9+J22+J31+J60+J61</f>
      </c>
      <c r="K8" s="29">
        <f>0+K9+K22+K31+K60+K61</f>
      </c>
      <c r="L8" s="29">
        <f>0+L9+L22+L31+L60+L61</f>
      </c>
      <c r="M8" s="29">
        <f>0+M9+M22+M31+M60+M61</f>
      </c>
    </row>
    <row r="9" spans="1:13" ht="12.75">
      <c r="A9" t="s">
        <v>46</v>
      </c>
      <c r="C9" s="31" t="s">
        <v>170</v>
      </c>
      <c r="E9" s="33" t="s">
        <v>171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50</v>
      </c>
      <c r="C10" s="34" t="s">
        <v>172</v>
      </c>
      <c r="D10" s="35" t="s">
        <v>52</v>
      </c>
      <c r="E10" s="6" t="s">
        <v>173</v>
      </c>
      <c r="F10" s="36" t="s">
        <v>174</v>
      </c>
      <c r="G10" s="37">
        <v>702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175</v>
      </c>
    </row>
    <row r="12" spans="1:5" ht="12.75">
      <c r="A12" s="35" t="s">
        <v>58</v>
      </c>
      <c r="E12" s="40" t="s">
        <v>176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27</v>
      </c>
      <c r="C14" s="34" t="s">
        <v>178</v>
      </c>
      <c r="D14" s="35" t="s">
        <v>52</v>
      </c>
      <c r="E14" s="6" t="s">
        <v>179</v>
      </c>
      <c r="F14" s="36" t="s">
        <v>174</v>
      </c>
      <c r="G14" s="37">
        <v>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180</v>
      </c>
    </row>
    <row r="16" spans="1:5" ht="12.75">
      <c r="A16" s="35" t="s">
        <v>58</v>
      </c>
      <c r="E16" s="40" t="s">
        <v>52</v>
      </c>
    </row>
    <row r="17" spans="1:5" ht="12.75">
      <c r="A17" t="s">
        <v>59</v>
      </c>
      <c r="E17" s="39" t="s">
        <v>177</v>
      </c>
    </row>
    <row r="18" spans="1:16" ht="25.5">
      <c r="A18" t="s">
        <v>49</v>
      </c>
      <c r="B18" s="34" t="s">
        <v>26</v>
      </c>
      <c r="C18" s="34" t="s">
        <v>181</v>
      </c>
      <c r="D18" s="35" t="s">
        <v>52</v>
      </c>
      <c r="E18" s="6" t="s">
        <v>182</v>
      </c>
      <c r="F18" s="36" t="s">
        <v>174</v>
      </c>
      <c r="G18" s="37">
        <v>8.5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180</v>
      </c>
    </row>
    <row r="20" spans="1:5" ht="12.75">
      <c r="A20" s="35" t="s">
        <v>58</v>
      </c>
      <c r="E20" s="40" t="s">
        <v>183</v>
      </c>
    </row>
    <row r="21" spans="1:5" ht="12.75">
      <c r="A21" t="s">
        <v>59</v>
      </c>
      <c r="E21" s="39" t="s">
        <v>177</v>
      </c>
    </row>
    <row r="22" spans="1:13" ht="12.75">
      <c r="A22" t="s">
        <v>46</v>
      </c>
      <c r="C22" s="31" t="s">
        <v>50</v>
      </c>
      <c r="E22" s="33" t="s">
        <v>184</v>
      </c>
      <c r="J22" s="32">
        <f>0</f>
      </c>
      <c r="K22" s="32">
        <f>0</f>
      </c>
      <c r="L22" s="32">
        <f>0+L23+L27</f>
      </c>
      <c r="M22" s="32">
        <f>0+M23+M27</f>
      </c>
    </row>
    <row r="23" spans="1:16" ht="12.75">
      <c r="A23" t="s">
        <v>49</v>
      </c>
      <c r="B23" s="34" t="s">
        <v>84</v>
      </c>
      <c r="C23" s="34" t="s">
        <v>185</v>
      </c>
      <c r="D23" s="35" t="s">
        <v>52</v>
      </c>
      <c r="E23" s="6" t="s">
        <v>186</v>
      </c>
      <c r="F23" s="36" t="s">
        <v>187</v>
      </c>
      <c r="G23" s="37">
        <v>390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175</v>
      </c>
    </row>
    <row r="25" spans="1:5" ht="12.75">
      <c r="A25" s="35" t="s">
        <v>58</v>
      </c>
      <c r="E25" s="40" t="s">
        <v>188</v>
      </c>
    </row>
    <row r="26" spans="1:5" ht="12.75">
      <c r="A26" t="s">
        <v>59</v>
      </c>
      <c r="E26" s="39" t="s">
        <v>177</v>
      </c>
    </row>
    <row r="27" spans="1:16" ht="12.75">
      <c r="A27" t="s">
        <v>49</v>
      </c>
      <c r="B27" s="34" t="s">
        <v>101</v>
      </c>
      <c r="C27" s="34" t="s">
        <v>189</v>
      </c>
      <c r="D27" s="35" t="s">
        <v>52</v>
      </c>
      <c r="E27" s="6" t="s">
        <v>190</v>
      </c>
      <c r="F27" s="36" t="s">
        <v>191</v>
      </c>
      <c r="G27" s="37">
        <v>575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192</v>
      </c>
    </row>
    <row r="29" spans="1:5" ht="12.75">
      <c r="A29" s="35" t="s">
        <v>58</v>
      </c>
      <c r="E29" s="40" t="s">
        <v>193</v>
      </c>
    </row>
    <row r="30" spans="1:5" ht="12.75">
      <c r="A30" t="s">
        <v>59</v>
      </c>
      <c r="E30" s="39" t="s">
        <v>177</v>
      </c>
    </row>
    <row r="31" spans="1:13" ht="12.75">
      <c r="A31" t="s">
        <v>46</v>
      </c>
      <c r="C31" s="31" t="s">
        <v>69</v>
      </c>
      <c r="E31" s="33" t="s">
        <v>194</v>
      </c>
      <c r="J31" s="32">
        <f>0</f>
      </c>
      <c r="K31" s="32">
        <f>0</f>
      </c>
      <c r="L31" s="32">
        <f>0+L32+L36+L40+L44+L48+L52+L56</f>
      </c>
      <c r="M31" s="32">
        <f>0+M32+M36+M40+M44+M48+M52+M56</f>
      </c>
    </row>
    <row r="32" spans="1:16" ht="12.75">
      <c r="A32" t="s">
        <v>49</v>
      </c>
      <c r="B32" s="34" t="s">
        <v>106</v>
      </c>
      <c r="C32" s="34" t="s">
        <v>195</v>
      </c>
      <c r="D32" s="35" t="s">
        <v>52</v>
      </c>
      <c r="E32" s="6" t="s">
        <v>196</v>
      </c>
      <c r="F32" s="36" t="s">
        <v>187</v>
      </c>
      <c r="G32" s="37">
        <v>125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55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25.5">
      <c r="A34" s="35" t="s">
        <v>58</v>
      </c>
      <c r="E34" s="40" t="s">
        <v>197</v>
      </c>
    </row>
    <row r="35" spans="1:5" ht="12.75">
      <c r="A35" t="s">
        <v>59</v>
      </c>
      <c r="E35" s="39" t="s">
        <v>177</v>
      </c>
    </row>
    <row r="36" spans="1:16" ht="12.75">
      <c r="A36" t="s">
        <v>49</v>
      </c>
      <c r="B36" s="34" t="s">
        <v>110</v>
      </c>
      <c r="C36" s="34" t="s">
        <v>198</v>
      </c>
      <c r="D36" s="35" t="s">
        <v>52</v>
      </c>
      <c r="E36" s="6" t="s">
        <v>199</v>
      </c>
      <c r="F36" s="36" t="s">
        <v>187</v>
      </c>
      <c r="G36" s="37">
        <v>550.535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200</v>
      </c>
    </row>
    <row r="38" spans="1:5" ht="25.5">
      <c r="A38" s="35" t="s">
        <v>58</v>
      </c>
      <c r="E38" s="40" t="s">
        <v>201</v>
      </c>
    </row>
    <row r="39" spans="1:5" ht="12.75">
      <c r="A39" t="s">
        <v>59</v>
      </c>
      <c r="E39" s="39" t="s">
        <v>177</v>
      </c>
    </row>
    <row r="40" spans="1:16" ht="25.5">
      <c r="A40" t="s">
        <v>49</v>
      </c>
      <c r="B40" s="34" t="s">
        <v>113</v>
      </c>
      <c r="C40" s="34" t="s">
        <v>202</v>
      </c>
      <c r="D40" s="35" t="s">
        <v>52</v>
      </c>
      <c r="E40" s="6" t="s">
        <v>203</v>
      </c>
      <c r="F40" s="36" t="s">
        <v>187</v>
      </c>
      <c r="G40" s="37">
        <v>71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55</v>
      </c>
      <c r="O40">
        <f>(M40*21)/100</f>
      </c>
      <c r="P40" t="s">
        <v>27</v>
      </c>
    </row>
    <row r="41" spans="1:5" ht="12.75">
      <c r="A41" s="35" t="s">
        <v>56</v>
      </c>
      <c r="E41" s="39" t="s">
        <v>204</v>
      </c>
    </row>
    <row r="42" spans="1:5" ht="12.75">
      <c r="A42" s="35" t="s">
        <v>58</v>
      </c>
      <c r="E42" s="40" t="s">
        <v>205</v>
      </c>
    </row>
    <row r="43" spans="1:5" ht="12.75">
      <c r="A43" t="s">
        <v>59</v>
      </c>
      <c r="E43" s="39" t="s">
        <v>177</v>
      </c>
    </row>
    <row r="44" spans="1:16" ht="25.5">
      <c r="A44" t="s">
        <v>49</v>
      </c>
      <c r="B44" s="34" t="s">
        <v>117</v>
      </c>
      <c r="C44" s="34" t="s">
        <v>206</v>
      </c>
      <c r="D44" s="35" t="s">
        <v>52</v>
      </c>
      <c r="E44" s="6" t="s">
        <v>207</v>
      </c>
      <c r="F44" s="36" t="s">
        <v>146</v>
      </c>
      <c r="G44" s="37">
        <v>50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208</v>
      </c>
    </row>
    <row r="46" spans="1:5" ht="12.75">
      <c r="A46" s="35" t="s">
        <v>58</v>
      </c>
      <c r="E46" s="40" t="s">
        <v>209</v>
      </c>
    </row>
    <row r="47" spans="1:5" ht="12.75">
      <c r="A47" t="s">
        <v>59</v>
      </c>
      <c r="E47" s="39" t="s">
        <v>177</v>
      </c>
    </row>
    <row r="48" spans="1:16" ht="25.5">
      <c r="A48" t="s">
        <v>49</v>
      </c>
      <c r="B48" s="34" t="s">
        <v>134</v>
      </c>
      <c r="C48" s="34" t="s">
        <v>210</v>
      </c>
      <c r="D48" s="35" t="s">
        <v>52</v>
      </c>
      <c r="E48" s="6" t="s">
        <v>211</v>
      </c>
      <c r="F48" s="36" t="s">
        <v>146</v>
      </c>
      <c r="G48" s="37">
        <v>270.214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212</v>
      </c>
    </row>
    <row r="50" spans="1:5" ht="12.75">
      <c r="A50" s="35" t="s">
        <v>58</v>
      </c>
      <c r="E50" s="40" t="s">
        <v>213</v>
      </c>
    </row>
    <row r="51" spans="1:5" ht="12.75">
      <c r="A51" t="s">
        <v>59</v>
      </c>
      <c r="E51" s="39" t="s">
        <v>177</v>
      </c>
    </row>
    <row r="52" spans="1:16" ht="12.75">
      <c r="A52" t="s">
        <v>49</v>
      </c>
      <c r="B52" s="34" t="s">
        <v>143</v>
      </c>
      <c r="C52" s="34" t="s">
        <v>214</v>
      </c>
      <c r="D52" s="35" t="s">
        <v>52</v>
      </c>
      <c r="E52" s="6" t="s">
        <v>215</v>
      </c>
      <c r="F52" s="36" t="s">
        <v>54</v>
      </c>
      <c r="G52" s="37">
        <v>2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27</v>
      </c>
    </row>
    <row r="53" spans="1:5" ht="12.75">
      <c r="A53" s="35" t="s">
        <v>56</v>
      </c>
      <c r="E53" s="39" t="s">
        <v>216</v>
      </c>
    </row>
    <row r="54" spans="1:5" ht="12.75">
      <c r="A54" s="35" t="s">
        <v>58</v>
      </c>
      <c r="E54" s="40" t="s">
        <v>217</v>
      </c>
    </row>
    <row r="55" spans="1:5" ht="12.75">
      <c r="A55" t="s">
        <v>59</v>
      </c>
      <c r="E55" s="39" t="s">
        <v>177</v>
      </c>
    </row>
    <row r="56" spans="1:16" ht="25.5">
      <c r="A56" t="s">
        <v>49</v>
      </c>
      <c r="B56" s="34" t="s">
        <v>218</v>
      </c>
      <c r="C56" s="34" t="s">
        <v>219</v>
      </c>
      <c r="D56" s="35" t="s">
        <v>134</v>
      </c>
      <c r="E56" s="6" t="s">
        <v>220</v>
      </c>
      <c r="F56" s="36" t="s">
        <v>146</v>
      </c>
      <c r="G56" s="37">
        <v>270.214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52</v>
      </c>
    </row>
    <row r="58" spans="1:5" ht="12.75">
      <c r="A58" s="35" t="s">
        <v>58</v>
      </c>
      <c r="E58" s="40" t="s">
        <v>52</v>
      </c>
    </row>
    <row r="59" spans="1:5" ht="255">
      <c r="A59" t="s">
        <v>59</v>
      </c>
      <c r="E59" s="39" t="s">
        <v>221</v>
      </c>
    </row>
    <row r="60" spans="1:13" ht="12.75">
      <c r="A60" t="s">
        <v>46</v>
      </c>
      <c r="C60" s="31" t="s">
        <v>74</v>
      </c>
      <c r="E60" s="33" t="s">
        <v>222</v>
      </c>
      <c r="J60" s="32">
        <f>0</f>
      </c>
      <c r="K60" s="32">
        <f>0</f>
      </c>
      <c r="L60" s="32">
        <f>0</f>
      </c>
      <c r="M60" s="32">
        <f>0</f>
      </c>
    </row>
    <row r="61" spans="1:13" ht="12.75">
      <c r="A61" t="s">
        <v>46</v>
      </c>
      <c r="C61" s="31" t="s">
        <v>84</v>
      </c>
      <c r="E61" s="33" t="s">
        <v>223</v>
      </c>
      <c r="J61" s="32">
        <f>0</f>
      </c>
      <c r="K61" s="32">
        <f>0</f>
      </c>
      <c r="L61" s="32">
        <f>0+L62+L66+L70+L74+L78+L82+L86+L90+L94+L98+L102+L106+L110</f>
      </c>
      <c r="M61" s="32">
        <f>0+M62+M66+M70+M74+M78+M82+M86+M90+M94+M98+M102+M106+M110</f>
      </c>
    </row>
    <row r="62" spans="1:16" ht="25.5">
      <c r="A62" t="s">
        <v>49</v>
      </c>
      <c r="B62" s="34" t="s">
        <v>224</v>
      </c>
      <c r="C62" s="34" t="s">
        <v>225</v>
      </c>
      <c r="D62" s="35" t="s">
        <v>52</v>
      </c>
      <c r="E62" s="6" t="s">
        <v>226</v>
      </c>
      <c r="F62" s="36" t="s">
        <v>146</v>
      </c>
      <c r="G62" s="37">
        <v>20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227</v>
      </c>
    </row>
    <row r="64" spans="1:5" ht="12.75">
      <c r="A64" s="35" t="s">
        <v>58</v>
      </c>
      <c r="E64" s="40" t="s">
        <v>209</v>
      </c>
    </row>
    <row r="65" spans="1:5" ht="12.75">
      <c r="A65" t="s">
        <v>59</v>
      </c>
      <c r="E65" s="39" t="s">
        <v>177</v>
      </c>
    </row>
    <row r="66" spans="1:16" ht="25.5">
      <c r="A66" t="s">
        <v>49</v>
      </c>
      <c r="B66" s="34" t="s">
        <v>228</v>
      </c>
      <c r="C66" s="34" t="s">
        <v>229</v>
      </c>
      <c r="D66" s="35" t="s">
        <v>52</v>
      </c>
      <c r="E66" s="6" t="s">
        <v>230</v>
      </c>
      <c r="F66" s="36" t="s">
        <v>231</v>
      </c>
      <c r="G66" s="37">
        <v>216.344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55</v>
      </c>
      <c r="O66">
        <f>(M66*21)/100</f>
      </c>
      <c r="P66" t="s">
        <v>27</v>
      </c>
    </row>
    <row r="67" spans="1:5" ht="12.75">
      <c r="A67" s="35" t="s">
        <v>56</v>
      </c>
      <c r="E67" s="39" t="s">
        <v>232</v>
      </c>
    </row>
    <row r="68" spans="1:5" ht="12.75">
      <c r="A68" s="35" t="s">
        <v>58</v>
      </c>
      <c r="E68" s="40" t="s">
        <v>233</v>
      </c>
    </row>
    <row r="69" spans="1:5" ht="12.75">
      <c r="A69" t="s">
        <v>59</v>
      </c>
      <c r="E69" s="39" t="s">
        <v>177</v>
      </c>
    </row>
    <row r="70" spans="1:16" ht="25.5">
      <c r="A70" t="s">
        <v>49</v>
      </c>
      <c r="B70" s="34" t="s">
        <v>234</v>
      </c>
      <c r="C70" s="34" t="s">
        <v>235</v>
      </c>
      <c r="D70" s="35" t="s">
        <v>52</v>
      </c>
      <c r="E70" s="6" t="s">
        <v>236</v>
      </c>
      <c r="F70" s="36" t="s">
        <v>146</v>
      </c>
      <c r="G70" s="37">
        <v>30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27</v>
      </c>
    </row>
    <row r="71" spans="1:5" ht="12.75">
      <c r="A71" s="35" t="s">
        <v>56</v>
      </c>
      <c r="E71" s="39" t="s">
        <v>227</v>
      </c>
    </row>
    <row r="72" spans="1:5" ht="12.75">
      <c r="A72" s="35" t="s">
        <v>58</v>
      </c>
      <c r="E72" s="40" t="s">
        <v>52</v>
      </c>
    </row>
    <row r="73" spans="1:5" ht="12.75">
      <c r="A73" t="s">
        <v>59</v>
      </c>
      <c r="E73" s="39" t="s">
        <v>177</v>
      </c>
    </row>
    <row r="74" spans="1:16" ht="25.5">
      <c r="A74" t="s">
        <v>49</v>
      </c>
      <c r="B74" s="34" t="s">
        <v>237</v>
      </c>
      <c r="C74" s="34" t="s">
        <v>238</v>
      </c>
      <c r="D74" s="35" t="s">
        <v>52</v>
      </c>
      <c r="E74" s="6" t="s">
        <v>239</v>
      </c>
      <c r="F74" s="36" t="s">
        <v>231</v>
      </c>
      <c r="G74" s="37">
        <v>149.316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232</v>
      </c>
    </row>
    <row r="76" spans="1:5" ht="12.75">
      <c r="A76" s="35" t="s">
        <v>58</v>
      </c>
      <c r="E76" s="40" t="s">
        <v>240</v>
      </c>
    </row>
    <row r="77" spans="1:5" ht="12.75">
      <c r="A77" t="s">
        <v>59</v>
      </c>
      <c r="E77" s="39" t="s">
        <v>177</v>
      </c>
    </row>
    <row r="78" spans="1:16" ht="12.75">
      <c r="A78" t="s">
        <v>49</v>
      </c>
      <c r="B78" s="34" t="s">
        <v>241</v>
      </c>
      <c r="C78" s="34" t="s">
        <v>242</v>
      </c>
      <c r="D78" s="35" t="s">
        <v>52</v>
      </c>
      <c r="E78" s="6" t="s">
        <v>243</v>
      </c>
      <c r="F78" s="36" t="s">
        <v>187</v>
      </c>
      <c r="G78" s="37">
        <v>85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27</v>
      </c>
    </row>
    <row r="79" spans="1:5" ht="12.75">
      <c r="A79" s="35" t="s">
        <v>56</v>
      </c>
      <c r="E79" s="39" t="s">
        <v>244</v>
      </c>
    </row>
    <row r="80" spans="1:5" ht="12.75">
      <c r="A80" s="35" t="s">
        <v>58</v>
      </c>
      <c r="E80" s="40" t="s">
        <v>245</v>
      </c>
    </row>
    <row r="81" spans="1:5" ht="12.75">
      <c r="A81" t="s">
        <v>59</v>
      </c>
      <c r="E81" s="39" t="s">
        <v>177</v>
      </c>
    </row>
    <row r="82" spans="1:16" ht="12.75">
      <c r="A82" t="s">
        <v>49</v>
      </c>
      <c r="B82" s="34" t="s">
        <v>246</v>
      </c>
      <c r="C82" s="34" t="s">
        <v>247</v>
      </c>
      <c r="D82" s="35" t="s">
        <v>52</v>
      </c>
      <c r="E82" s="6" t="s">
        <v>248</v>
      </c>
      <c r="F82" s="36" t="s">
        <v>146</v>
      </c>
      <c r="G82" s="37">
        <v>90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55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58</v>
      </c>
      <c r="E84" s="40" t="s">
        <v>52</v>
      </c>
    </row>
    <row r="85" spans="1:5" ht="12.75">
      <c r="A85" t="s">
        <v>59</v>
      </c>
      <c r="E85" s="39" t="s">
        <v>177</v>
      </c>
    </row>
    <row r="86" spans="1:16" ht="25.5">
      <c r="A86" t="s">
        <v>49</v>
      </c>
      <c r="B86" s="34" t="s">
        <v>249</v>
      </c>
      <c r="C86" s="34" t="s">
        <v>250</v>
      </c>
      <c r="D86" s="35" t="s">
        <v>52</v>
      </c>
      <c r="E86" s="6" t="s">
        <v>251</v>
      </c>
      <c r="F86" s="36" t="s">
        <v>54</v>
      </c>
      <c r="G86" s="37">
        <v>3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58</v>
      </c>
      <c r="E88" s="40" t="s">
        <v>52</v>
      </c>
    </row>
    <row r="89" spans="1:5" ht="12.75">
      <c r="A89" t="s">
        <v>59</v>
      </c>
      <c r="E89" s="39" t="s">
        <v>177</v>
      </c>
    </row>
    <row r="90" spans="1:16" ht="12.75">
      <c r="A90" t="s">
        <v>49</v>
      </c>
      <c r="B90" s="34" t="s">
        <v>252</v>
      </c>
      <c r="C90" s="34" t="s">
        <v>253</v>
      </c>
      <c r="D90" s="35" t="s">
        <v>52</v>
      </c>
      <c r="E90" s="6" t="s">
        <v>254</v>
      </c>
      <c r="F90" s="36" t="s">
        <v>187</v>
      </c>
      <c r="G90" s="37">
        <v>146.2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55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58</v>
      </c>
      <c r="E92" s="40" t="s">
        <v>255</v>
      </c>
    </row>
    <row r="93" spans="1:5" ht="12.75">
      <c r="A93" t="s">
        <v>59</v>
      </c>
      <c r="E93" s="39" t="s">
        <v>177</v>
      </c>
    </row>
    <row r="94" spans="1:16" ht="12.75">
      <c r="A94" t="s">
        <v>49</v>
      </c>
      <c r="B94" s="34" t="s">
        <v>256</v>
      </c>
      <c r="C94" s="34" t="s">
        <v>257</v>
      </c>
      <c r="D94" s="35" t="s">
        <v>52</v>
      </c>
      <c r="E94" s="6" t="s">
        <v>258</v>
      </c>
      <c r="F94" s="36" t="s">
        <v>151</v>
      </c>
      <c r="G94" s="37">
        <v>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137</v>
      </c>
      <c r="O94">
        <f>(M94*21)/100</f>
      </c>
      <c r="P94" t="s">
        <v>27</v>
      </c>
    </row>
    <row r="95" spans="1:5" ht="25.5">
      <c r="A95" s="35" t="s">
        <v>56</v>
      </c>
      <c r="E95" s="39" t="s">
        <v>259</v>
      </c>
    </row>
    <row r="96" spans="1:5" ht="12.75">
      <c r="A96" s="35" t="s">
        <v>58</v>
      </c>
      <c r="E96" s="40" t="s">
        <v>260</v>
      </c>
    </row>
    <row r="97" spans="1:5" ht="25.5">
      <c r="A97" t="s">
        <v>59</v>
      </c>
      <c r="E97" s="39" t="s">
        <v>261</v>
      </c>
    </row>
    <row r="98" spans="1:16" ht="12.75">
      <c r="A98" t="s">
        <v>49</v>
      </c>
      <c r="B98" s="34" t="s">
        <v>262</v>
      </c>
      <c r="C98" s="34" t="s">
        <v>263</v>
      </c>
      <c r="D98" s="35" t="s">
        <v>52</v>
      </c>
      <c r="E98" s="6" t="s">
        <v>264</v>
      </c>
      <c r="F98" s="36" t="s">
        <v>191</v>
      </c>
      <c r="G98" s="37">
        <v>90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265</v>
      </c>
    </row>
    <row r="100" spans="1:5" ht="12.75">
      <c r="A100" s="35" t="s">
        <v>58</v>
      </c>
      <c r="E100" s="40" t="s">
        <v>266</v>
      </c>
    </row>
    <row r="101" spans="1:5" ht="25.5">
      <c r="A101" t="s">
        <v>59</v>
      </c>
      <c r="E101" s="39" t="s">
        <v>267</v>
      </c>
    </row>
    <row r="102" spans="1:16" ht="12.75">
      <c r="A102" t="s">
        <v>49</v>
      </c>
      <c r="B102" s="34" t="s">
        <v>268</v>
      </c>
      <c r="C102" s="34" t="s">
        <v>269</v>
      </c>
      <c r="D102" s="35" t="s">
        <v>52</v>
      </c>
      <c r="E102" s="6" t="s">
        <v>270</v>
      </c>
      <c r="F102" s="36" t="s">
        <v>191</v>
      </c>
      <c r="G102" s="37">
        <v>90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55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265</v>
      </c>
    </row>
    <row r="104" spans="1:5" ht="12.75">
      <c r="A104" s="35" t="s">
        <v>58</v>
      </c>
      <c r="E104" s="40" t="s">
        <v>271</v>
      </c>
    </row>
    <row r="105" spans="1:5" ht="25.5">
      <c r="A105" t="s">
        <v>59</v>
      </c>
      <c r="E105" s="39" t="s">
        <v>267</v>
      </c>
    </row>
    <row r="106" spans="1:16" ht="12.75">
      <c r="A106" t="s">
        <v>49</v>
      </c>
      <c r="B106" s="34" t="s">
        <v>272</v>
      </c>
      <c r="C106" s="34" t="s">
        <v>273</v>
      </c>
      <c r="D106" s="35" t="s">
        <v>52</v>
      </c>
      <c r="E106" s="6" t="s">
        <v>274</v>
      </c>
      <c r="F106" s="36" t="s">
        <v>191</v>
      </c>
      <c r="G106" s="37">
        <v>90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55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265</v>
      </c>
    </row>
    <row r="108" spans="1:5" ht="12.75">
      <c r="A108" s="35" t="s">
        <v>58</v>
      </c>
      <c r="E108" s="40" t="s">
        <v>271</v>
      </c>
    </row>
    <row r="109" spans="1:5" ht="89.25">
      <c r="A109" t="s">
        <v>59</v>
      </c>
      <c r="E109" s="39" t="s">
        <v>275</v>
      </c>
    </row>
    <row r="110" spans="1:16" ht="12.75">
      <c r="A110" t="s">
        <v>49</v>
      </c>
      <c r="B110" s="34" t="s">
        <v>276</v>
      </c>
      <c r="C110" s="34" t="s">
        <v>277</v>
      </c>
      <c r="D110" s="35" t="s">
        <v>52</v>
      </c>
      <c r="E110" s="6" t="s">
        <v>278</v>
      </c>
      <c r="F110" s="36" t="s">
        <v>187</v>
      </c>
      <c r="G110" s="37">
        <v>1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55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279</v>
      </c>
    </row>
    <row r="112" spans="1:5" ht="12.75">
      <c r="A112" s="35" t="s">
        <v>58</v>
      </c>
      <c r="E112" s="40" t="s">
        <v>280</v>
      </c>
    </row>
    <row r="113" spans="1:5" ht="51">
      <c r="A113" t="s">
        <v>59</v>
      </c>
      <c r="E113" s="39" t="s">
        <v>281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282</v>
      </c>
      <c r="M3" s="41">
        <f>Rekapitulace!C14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282</v>
      </c>
      <c r="E4" s="26" t="s">
        <v>283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COUNTIFS(L8:L198,"=0",A8:A198,"P")+COUNTIFS(L8:L198,"",A8:A198,"P")+SUM(Q8:Q198)</f>
      </c>
    </row>
    <row r="8" spans="1:13" ht="12.75">
      <c r="A8" t="s">
        <v>44</v>
      </c>
      <c r="C8" s="28" t="s">
        <v>286</v>
      </c>
      <c r="E8" s="30" t="s">
        <v>285</v>
      </c>
      <c r="J8" s="29">
        <f>0+J9+J22+J47+J80+J85</f>
      </c>
      <c r="K8" s="29">
        <f>0+K9+K22+K47+K80+K85</f>
      </c>
      <c r="L8" s="29">
        <f>0+L9+L22+L47+L80+L85</f>
      </c>
      <c r="M8" s="29">
        <f>0+M9+M22+M47+M80+M85</f>
      </c>
    </row>
    <row r="9" spans="1:13" ht="12.75">
      <c r="A9" t="s">
        <v>46</v>
      </c>
      <c r="C9" s="31" t="s">
        <v>50</v>
      </c>
      <c r="E9" s="33" t="s">
        <v>287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50</v>
      </c>
      <c r="C10" s="34" t="s">
        <v>172</v>
      </c>
      <c r="D10" s="35" t="s">
        <v>52</v>
      </c>
      <c r="E10" s="6" t="s">
        <v>173</v>
      </c>
      <c r="F10" s="36" t="s">
        <v>174</v>
      </c>
      <c r="G10" s="37">
        <v>424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288</v>
      </c>
    </row>
    <row r="12" spans="1:5" ht="12.75">
      <c r="A12" s="35" t="s">
        <v>58</v>
      </c>
      <c r="E12" s="40" t="s">
        <v>289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27</v>
      </c>
      <c r="C14" s="34" t="s">
        <v>290</v>
      </c>
      <c r="D14" s="35" t="s">
        <v>52</v>
      </c>
      <c r="E14" s="6" t="s">
        <v>291</v>
      </c>
      <c r="F14" s="36" t="s">
        <v>174</v>
      </c>
      <c r="G14" s="37">
        <v>51.45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292</v>
      </c>
    </row>
    <row r="16" spans="1:5" ht="12.75">
      <c r="A16" s="35" t="s">
        <v>58</v>
      </c>
      <c r="E16" s="40" t="s">
        <v>293</v>
      </c>
    </row>
    <row r="17" spans="1:5" ht="12.75">
      <c r="A17" t="s">
        <v>59</v>
      </c>
      <c r="E17" s="39" t="s">
        <v>177</v>
      </c>
    </row>
    <row r="18" spans="1:16" ht="25.5">
      <c r="A18" t="s">
        <v>49</v>
      </c>
      <c r="B18" s="34" t="s">
        <v>26</v>
      </c>
      <c r="C18" s="34" t="s">
        <v>294</v>
      </c>
      <c r="D18" s="35" t="s">
        <v>52</v>
      </c>
      <c r="E18" s="6" t="s">
        <v>295</v>
      </c>
      <c r="F18" s="36" t="s">
        <v>174</v>
      </c>
      <c r="G18" s="37">
        <v>288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296</v>
      </c>
    </row>
    <row r="20" spans="1:5" ht="12.75">
      <c r="A20" s="35" t="s">
        <v>58</v>
      </c>
      <c r="E20" s="40" t="s">
        <v>52</v>
      </c>
    </row>
    <row r="21" spans="1:5" ht="12.75">
      <c r="A21" t="s">
        <v>59</v>
      </c>
      <c r="E21" s="39" t="s">
        <v>177</v>
      </c>
    </row>
    <row r="22" spans="1:13" ht="12.75">
      <c r="A22" t="s">
        <v>46</v>
      </c>
      <c r="C22" s="31" t="s">
        <v>27</v>
      </c>
      <c r="E22" s="33" t="s">
        <v>184</v>
      </c>
      <c r="J22" s="32">
        <f>0</f>
      </c>
      <c r="K22" s="32">
        <f>0</f>
      </c>
      <c r="L22" s="32">
        <f>0+L23+L27+L31+L35+L39+L43</f>
      </c>
      <c r="M22" s="32">
        <f>0+M23+M27+M31+M35+M39+M43</f>
      </c>
    </row>
    <row r="23" spans="1:16" ht="12.75">
      <c r="A23" t="s">
        <v>49</v>
      </c>
      <c r="B23" s="34" t="s">
        <v>66</v>
      </c>
      <c r="C23" s="34" t="s">
        <v>185</v>
      </c>
      <c r="D23" s="35" t="s">
        <v>52</v>
      </c>
      <c r="E23" s="6" t="s">
        <v>186</v>
      </c>
      <c r="F23" s="36" t="s">
        <v>187</v>
      </c>
      <c r="G23" s="37">
        <v>345.9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297</v>
      </c>
    </row>
    <row r="25" spans="1:5" ht="12.75">
      <c r="A25" s="35" t="s">
        <v>58</v>
      </c>
      <c r="E25" s="40" t="s">
        <v>298</v>
      </c>
    </row>
    <row r="26" spans="1:5" ht="12.75">
      <c r="A26" t="s">
        <v>59</v>
      </c>
      <c r="E26" s="39" t="s">
        <v>177</v>
      </c>
    </row>
    <row r="27" spans="1:16" ht="12.75">
      <c r="A27" t="s">
        <v>49</v>
      </c>
      <c r="B27" s="34" t="s">
        <v>69</v>
      </c>
      <c r="C27" s="34" t="s">
        <v>299</v>
      </c>
      <c r="D27" s="35" t="s">
        <v>52</v>
      </c>
      <c r="E27" s="6" t="s">
        <v>300</v>
      </c>
      <c r="F27" s="36" t="s">
        <v>187</v>
      </c>
      <c r="G27" s="37">
        <v>51.45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301</v>
      </c>
    </row>
    <row r="29" spans="1:5" ht="12.75">
      <c r="A29" s="35" t="s">
        <v>58</v>
      </c>
      <c r="E29" s="40" t="s">
        <v>302</v>
      </c>
    </row>
    <row r="30" spans="1:5" ht="12.75">
      <c r="A30" t="s">
        <v>59</v>
      </c>
      <c r="E30" s="39" t="s">
        <v>177</v>
      </c>
    </row>
    <row r="31" spans="1:16" ht="12.75">
      <c r="A31" t="s">
        <v>49</v>
      </c>
      <c r="B31" s="34" t="s">
        <v>74</v>
      </c>
      <c r="C31" s="34" t="s">
        <v>303</v>
      </c>
      <c r="D31" s="35" t="s">
        <v>52</v>
      </c>
      <c r="E31" s="6" t="s">
        <v>304</v>
      </c>
      <c r="F31" s="36" t="s">
        <v>187</v>
      </c>
      <c r="G31" s="37">
        <v>101.8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305</v>
      </c>
    </row>
    <row r="33" spans="1:5" ht="12.75">
      <c r="A33" s="35" t="s">
        <v>58</v>
      </c>
      <c r="E33" s="40" t="s">
        <v>306</v>
      </c>
    </row>
    <row r="34" spans="1:5" ht="12.75">
      <c r="A34" t="s">
        <v>59</v>
      </c>
      <c r="E34" s="39" t="s">
        <v>177</v>
      </c>
    </row>
    <row r="35" spans="1:16" ht="12.75">
      <c r="A35" t="s">
        <v>49</v>
      </c>
      <c r="B35" s="34" t="s">
        <v>78</v>
      </c>
      <c r="C35" s="34" t="s">
        <v>307</v>
      </c>
      <c r="D35" s="35" t="s">
        <v>52</v>
      </c>
      <c r="E35" s="6" t="s">
        <v>308</v>
      </c>
      <c r="F35" s="36" t="s">
        <v>187</v>
      </c>
      <c r="G35" s="37">
        <v>201.9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309</v>
      </c>
    </row>
    <row r="37" spans="1:5" ht="12.75">
      <c r="A37" s="35" t="s">
        <v>58</v>
      </c>
      <c r="E37" s="40" t="s">
        <v>310</v>
      </c>
    </row>
    <row r="38" spans="1:5" ht="12.75">
      <c r="A38" t="s">
        <v>59</v>
      </c>
      <c r="E38" s="39" t="s">
        <v>177</v>
      </c>
    </row>
    <row r="39" spans="1:16" ht="12.75">
      <c r="A39" t="s">
        <v>49</v>
      </c>
      <c r="B39" s="34" t="s">
        <v>81</v>
      </c>
      <c r="C39" s="34" t="s">
        <v>311</v>
      </c>
      <c r="D39" s="35" t="s">
        <v>52</v>
      </c>
      <c r="E39" s="6" t="s">
        <v>312</v>
      </c>
      <c r="F39" s="36" t="s">
        <v>191</v>
      </c>
      <c r="G39" s="37">
        <v>535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313</v>
      </c>
    </row>
    <row r="41" spans="1:5" ht="12.75">
      <c r="A41" s="35" t="s">
        <v>58</v>
      </c>
      <c r="E41" s="40" t="s">
        <v>314</v>
      </c>
    </row>
    <row r="42" spans="1:5" ht="12.75">
      <c r="A42" t="s">
        <v>59</v>
      </c>
      <c r="E42" s="39" t="s">
        <v>177</v>
      </c>
    </row>
    <row r="43" spans="1:16" ht="12.75">
      <c r="A43" t="s">
        <v>49</v>
      </c>
      <c r="B43" s="34" t="s">
        <v>84</v>
      </c>
      <c r="C43" s="34" t="s">
        <v>189</v>
      </c>
      <c r="D43" s="35" t="s">
        <v>52</v>
      </c>
      <c r="E43" s="6" t="s">
        <v>190</v>
      </c>
      <c r="F43" s="36" t="s">
        <v>191</v>
      </c>
      <c r="G43" s="37">
        <v>547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315</v>
      </c>
    </row>
    <row r="45" spans="1:5" ht="12.75">
      <c r="A45" s="35" t="s">
        <v>58</v>
      </c>
      <c r="E45" s="40" t="s">
        <v>316</v>
      </c>
    </row>
    <row r="46" spans="1:5" ht="12.75">
      <c r="A46" t="s">
        <v>59</v>
      </c>
      <c r="E46" s="39" t="s">
        <v>177</v>
      </c>
    </row>
    <row r="47" spans="1:13" ht="12.75">
      <c r="A47" t="s">
        <v>46</v>
      </c>
      <c r="C47" s="31" t="s">
        <v>26</v>
      </c>
      <c r="E47" s="33" t="s">
        <v>317</v>
      </c>
      <c r="J47" s="32">
        <f>0</f>
      </c>
      <c r="K47" s="32">
        <f>0</f>
      </c>
      <c r="L47" s="32">
        <f>0+L48+L52+L56+L60+L64+L68+L72+L76</f>
      </c>
      <c r="M47" s="32">
        <f>0+M48+M52+M56+M60+M64+M68+M72+M76</f>
      </c>
    </row>
    <row r="48" spans="1:16" ht="12.75">
      <c r="A48" t="s">
        <v>49</v>
      </c>
      <c r="B48" s="34" t="s">
        <v>87</v>
      </c>
      <c r="C48" s="34" t="s">
        <v>318</v>
      </c>
      <c r="D48" s="35" t="s">
        <v>52</v>
      </c>
      <c r="E48" s="6" t="s">
        <v>319</v>
      </c>
      <c r="F48" s="36" t="s">
        <v>187</v>
      </c>
      <c r="G48" s="37">
        <v>0.912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320</v>
      </c>
    </row>
    <row r="50" spans="1:5" ht="12.75">
      <c r="A50" s="35" t="s">
        <v>58</v>
      </c>
      <c r="E50" s="40" t="s">
        <v>321</v>
      </c>
    </row>
    <row r="51" spans="1:5" ht="12.75">
      <c r="A51" t="s">
        <v>59</v>
      </c>
      <c r="E51" s="39" t="s">
        <v>177</v>
      </c>
    </row>
    <row r="52" spans="1:16" ht="12.75">
      <c r="A52" t="s">
        <v>49</v>
      </c>
      <c r="B52" s="34" t="s">
        <v>90</v>
      </c>
      <c r="C52" s="34" t="s">
        <v>322</v>
      </c>
      <c r="D52" s="35" t="s">
        <v>52</v>
      </c>
      <c r="E52" s="6" t="s">
        <v>323</v>
      </c>
      <c r="F52" s="36" t="s">
        <v>174</v>
      </c>
      <c r="G52" s="37">
        <v>0.009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27</v>
      </c>
    </row>
    <row r="53" spans="1:5" ht="12.75">
      <c r="A53" s="35" t="s">
        <v>56</v>
      </c>
      <c r="E53" s="39" t="s">
        <v>324</v>
      </c>
    </row>
    <row r="54" spans="1:5" ht="12.75">
      <c r="A54" s="35" t="s">
        <v>58</v>
      </c>
      <c r="E54" s="40" t="s">
        <v>325</v>
      </c>
    </row>
    <row r="55" spans="1:5" ht="12.75">
      <c r="A55" t="s">
        <v>59</v>
      </c>
      <c r="E55" s="39" t="s">
        <v>177</v>
      </c>
    </row>
    <row r="56" spans="1:16" ht="12.75">
      <c r="A56" t="s">
        <v>49</v>
      </c>
      <c r="B56" s="34" t="s">
        <v>94</v>
      </c>
      <c r="C56" s="34" t="s">
        <v>326</v>
      </c>
      <c r="D56" s="35" t="s">
        <v>52</v>
      </c>
      <c r="E56" s="6" t="s">
        <v>327</v>
      </c>
      <c r="F56" s="36" t="s">
        <v>146</v>
      </c>
      <c r="G56" s="37">
        <v>60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52</v>
      </c>
    </row>
    <row r="58" spans="1:5" ht="12.75">
      <c r="A58" s="35" t="s">
        <v>58</v>
      </c>
      <c r="E58" s="40" t="s">
        <v>328</v>
      </c>
    </row>
    <row r="59" spans="1:5" ht="12.75">
      <c r="A59" t="s">
        <v>59</v>
      </c>
      <c r="E59" s="39" t="s">
        <v>177</v>
      </c>
    </row>
    <row r="60" spans="1:16" ht="25.5">
      <c r="A60" t="s">
        <v>49</v>
      </c>
      <c r="B60" s="34" t="s">
        <v>94</v>
      </c>
      <c r="C60" s="34" t="s">
        <v>329</v>
      </c>
      <c r="D60" s="35" t="s">
        <v>52</v>
      </c>
      <c r="E60" s="6" t="s">
        <v>330</v>
      </c>
      <c r="F60" s="36" t="s">
        <v>231</v>
      </c>
      <c r="G60" s="37">
        <v>864.36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52</v>
      </c>
    </row>
    <row r="62" spans="1:5" ht="76.5">
      <c r="A62" s="35" t="s">
        <v>58</v>
      </c>
      <c r="E62" s="40" t="s">
        <v>331</v>
      </c>
    </row>
    <row r="63" spans="1:5" ht="12.75">
      <c r="A63" t="s">
        <v>59</v>
      </c>
      <c r="E63" s="39" t="s">
        <v>177</v>
      </c>
    </row>
    <row r="64" spans="1:16" ht="12.75">
      <c r="A64" t="s">
        <v>49</v>
      </c>
      <c r="B64" s="34" t="s">
        <v>97</v>
      </c>
      <c r="C64" s="34" t="s">
        <v>332</v>
      </c>
      <c r="D64" s="35" t="s">
        <v>52</v>
      </c>
      <c r="E64" s="6" t="s">
        <v>333</v>
      </c>
      <c r="F64" s="36" t="s">
        <v>54</v>
      </c>
      <c r="G64" s="37">
        <v>10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334</v>
      </c>
    </row>
    <row r="66" spans="1:5" ht="12.75">
      <c r="A66" s="35" t="s">
        <v>58</v>
      </c>
      <c r="E66" s="40" t="s">
        <v>52</v>
      </c>
    </row>
    <row r="67" spans="1:5" ht="12.75">
      <c r="A67" t="s">
        <v>59</v>
      </c>
      <c r="E67" s="39" t="s">
        <v>177</v>
      </c>
    </row>
    <row r="68" spans="1:16" ht="25.5">
      <c r="A68" t="s">
        <v>49</v>
      </c>
      <c r="B68" s="34" t="s">
        <v>101</v>
      </c>
      <c r="C68" s="34" t="s">
        <v>335</v>
      </c>
      <c r="D68" s="35" t="s">
        <v>52</v>
      </c>
      <c r="E68" s="6" t="s">
        <v>336</v>
      </c>
      <c r="F68" s="36" t="s">
        <v>231</v>
      </c>
      <c r="G68" s="37">
        <v>1.7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334</v>
      </c>
    </row>
    <row r="70" spans="1:5" ht="12.75">
      <c r="A70" s="35" t="s">
        <v>58</v>
      </c>
      <c r="E70" s="40" t="s">
        <v>337</v>
      </c>
    </row>
    <row r="71" spans="1:5" ht="12.75">
      <c r="A71" t="s">
        <v>59</v>
      </c>
      <c r="E71" s="39" t="s">
        <v>177</v>
      </c>
    </row>
    <row r="72" spans="1:16" ht="12.75">
      <c r="A72" t="s">
        <v>49</v>
      </c>
      <c r="B72" s="34" t="s">
        <v>106</v>
      </c>
      <c r="C72" s="34" t="s">
        <v>338</v>
      </c>
      <c r="D72" s="35" t="s">
        <v>52</v>
      </c>
      <c r="E72" s="6" t="s">
        <v>339</v>
      </c>
      <c r="F72" s="36" t="s">
        <v>54</v>
      </c>
      <c r="G72" s="37">
        <v>2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334</v>
      </c>
    </row>
    <row r="74" spans="1:5" ht="12.75">
      <c r="A74" s="35" t="s">
        <v>58</v>
      </c>
      <c r="E74" s="40" t="s">
        <v>340</v>
      </c>
    </row>
    <row r="75" spans="1:5" ht="12.75">
      <c r="A75" t="s">
        <v>59</v>
      </c>
      <c r="E75" s="39" t="s">
        <v>177</v>
      </c>
    </row>
    <row r="76" spans="1:16" ht="12.75">
      <c r="A76" t="s">
        <v>49</v>
      </c>
      <c r="B76" s="34" t="s">
        <v>113</v>
      </c>
      <c r="C76" s="34" t="s">
        <v>341</v>
      </c>
      <c r="D76" s="35" t="s">
        <v>52</v>
      </c>
      <c r="E76" s="6" t="s">
        <v>342</v>
      </c>
      <c r="F76" s="36" t="s">
        <v>146</v>
      </c>
      <c r="G76" s="37">
        <v>20.6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137</v>
      </c>
      <c r="O76">
        <f>(M76*21)/100</f>
      </c>
      <c r="P76" t="s">
        <v>27</v>
      </c>
    </row>
    <row r="77" spans="1:5" ht="12.75">
      <c r="A77" s="35" t="s">
        <v>56</v>
      </c>
      <c r="E77" s="39" t="s">
        <v>343</v>
      </c>
    </row>
    <row r="78" spans="1:5" ht="12.75">
      <c r="A78" s="35" t="s">
        <v>58</v>
      </c>
      <c r="E78" s="40" t="s">
        <v>344</v>
      </c>
    </row>
    <row r="79" spans="1:5" ht="114.75">
      <c r="A79" t="s">
        <v>59</v>
      </c>
      <c r="E79" s="39" t="s">
        <v>345</v>
      </c>
    </row>
    <row r="80" spans="1:13" ht="12.75">
      <c r="A80" t="s">
        <v>46</v>
      </c>
      <c r="C80" s="31" t="s">
        <v>66</v>
      </c>
      <c r="E80" s="33" t="s">
        <v>346</v>
      </c>
      <c r="J80" s="32">
        <f>0</f>
      </c>
      <c r="K80" s="32">
        <f>0</f>
      </c>
      <c r="L80" s="32">
        <f>0+L81</f>
      </c>
      <c r="M80" s="32">
        <f>0+M81</f>
      </c>
    </row>
    <row r="81" spans="1:16" ht="12.75">
      <c r="A81" t="s">
        <v>49</v>
      </c>
      <c r="B81" s="34" t="s">
        <v>117</v>
      </c>
      <c r="C81" s="34" t="s">
        <v>347</v>
      </c>
      <c r="D81" s="35" t="s">
        <v>52</v>
      </c>
      <c r="E81" s="6" t="s">
        <v>348</v>
      </c>
      <c r="F81" s="36" t="s">
        <v>187</v>
      </c>
      <c r="G81" s="37">
        <v>17.32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55</v>
      </c>
      <c r="O81">
        <f>(M81*21)/100</f>
      </c>
      <c r="P81" t="s">
        <v>27</v>
      </c>
    </row>
    <row r="82" spans="1:5" ht="12.75">
      <c r="A82" s="35" t="s">
        <v>56</v>
      </c>
      <c r="E82" s="39" t="s">
        <v>349</v>
      </c>
    </row>
    <row r="83" spans="1:5" ht="12.75">
      <c r="A83" s="35" t="s">
        <v>58</v>
      </c>
      <c r="E83" s="40" t="s">
        <v>350</v>
      </c>
    </row>
    <row r="84" spans="1:5" ht="12.75">
      <c r="A84" t="s">
        <v>59</v>
      </c>
      <c r="E84" s="39" t="s">
        <v>177</v>
      </c>
    </row>
    <row r="85" spans="1:13" ht="12.75">
      <c r="A85" t="s">
        <v>46</v>
      </c>
      <c r="C85" s="31" t="s">
        <v>69</v>
      </c>
      <c r="E85" s="33" t="s">
        <v>194</v>
      </c>
      <c r="J85" s="32">
        <f>0</f>
      </c>
      <c r="K85" s="32">
        <f>0</f>
      </c>
      <c r="L85" s="32">
        <f>0+L86+L90+L94+L98+L102+L106+L110+L114+L118+L122+L126+L130+L134+L138+L142+L146+L150+L154+L158+L162+L166+L170+L174+L178+L182+L186+L190+L194+L198</f>
      </c>
      <c r="M85" s="32">
        <f>0+M86+M90+M94+M98+M102+M106+M110+M114+M118+M122+M126+M130+M134+M138+M142+M146+M150+M154+M158+M162+M166+M170+M174+M178+M182+M186+M190+M194+M198</f>
      </c>
    </row>
    <row r="86" spans="1:16" ht="12.75">
      <c r="A86" t="s">
        <v>49</v>
      </c>
      <c r="B86" s="34" t="s">
        <v>121</v>
      </c>
      <c r="C86" s="34" t="s">
        <v>351</v>
      </c>
      <c r="D86" s="35" t="s">
        <v>52</v>
      </c>
      <c r="E86" s="6" t="s">
        <v>352</v>
      </c>
      <c r="F86" s="36" t="s">
        <v>146</v>
      </c>
      <c r="G86" s="37">
        <v>97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353</v>
      </c>
    </row>
    <row r="88" spans="1:5" ht="12.75">
      <c r="A88" s="35" t="s">
        <v>58</v>
      </c>
      <c r="E88" s="40" t="s">
        <v>354</v>
      </c>
    </row>
    <row r="89" spans="1:5" ht="12.75">
      <c r="A89" t="s">
        <v>59</v>
      </c>
      <c r="E89" s="39" t="s">
        <v>177</v>
      </c>
    </row>
    <row r="90" spans="1:16" ht="12.75">
      <c r="A90" t="s">
        <v>49</v>
      </c>
      <c r="B90" s="34" t="s">
        <v>121</v>
      </c>
      <c r="C90" s="34" t="s">
        <v>355</v>
      </c>
      <c r="D90" s="35" t="s">
        <v>52</v>
      </c>
      <c r="E90" s="6" t="s">
        <v>356</v>
      </c>
      <c r="F90" s="36" t="s">
        <v>54</v>
      </c>
      <c r="G90" s="37">
        <v>1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137</v>
      </c>
      <c r="O90">
        <f>(M90*21)/100</f>
      </c>
      <c r="P90" t="s">
        <v>27</v>
      </c>
    </row>
    <row r="91" spans="1:5" ht="12.75">
      <c r="A91" s="35" t="s">
        <v>56</v>
      </c>
      <c r="E91" s="39" t="s">
        <v>357</v>
      </c>
    </row>
    <row r="92" spans="1:5" ht="12.75">
      <c r="A92" s="35" t="s">
        <v>58</v>
      </c>
      <c r="E92" s="40" t="s">
        <v>52</v>
      </c>
    </row>
    <row r="93" spans="1:5" ht="76.5">
      <c r="A93" t="s">
        <v>59</v>
      </c>
      <c r="E93" s="39" t="s">
        <v>358</v>
      </c>
    </row>
    <row r="94" spans="1:16" ht="12.75">
      <c r="A94" t="s">
        <v>49</v>
      </c>
      <c r="B94" s="34" t="s">
        <v>125</v>
      </c>
      <c r="C94" s="34" t="s">
        <v>359</v>
      </c>
      <c r="D94" s="35" t="s">
        <v>52</v>
      </c>
      <c r="E94" s="6" t="s">
        <v>360</v>
      </c>
      <c r="F94" s="36" t="s">
        <v>146</v>
      </c>
      <c r="G94" s="37">
        <v>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361</v>
      </c>
    </row>
    <row r="96" spans="1:5" ht="12.75">
      <c r="A96" s="35" t="s">
        <v>58</v>
      </c>
      <c r="E96" s="40" t="s">
        <v>314</v>
      </c>
    </row>
    <row r="97" spans="1:5" ht="12.75">
      <c r="A97" t="s">
        <v>59</v>
      </c>
      <c r="E97" s="39" t="s">
        <v>177</v>
      </c>
    </row>
    <row r="98" spans="1:16" ht="12.75">
      <c r="A98" t="s">
        <v>49</v>
      </c>
      <c r="B98" s="34" t="s">
        <v>130</v>
      </c>
      <c r="C98" s="34" t="s">
        <v>362</v>
      </c>
      <c r="D98" s="35" t="s">
        <v>52</v>
      </c>
      <c r="E98" s="6" t="s">
        <v>363</v>
      </c>
      <c r="F98" s="36" t="s">
        <v>191</v>
      </c>
      <c r="G98" s="37">
        <v>0.96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314</v>
      </c>
    </row>
    <row r="100" spans="1:5" ht="12.75">
      <c r="A100" s="35" t="s">
        <v>58</v>
      </c>
      <c r="E100" s="40" t="s">
        <v>52</v>
      </c>
    </row>
    <row r="101" spans="1:5" ht="12.75">
      <c r="A101" t="s">
        <v>59</v>
      </c>
      <c r="E101" s="39" t="s">
        <v>177</v>
      </c>
    </row>
    <row r="102" spans="1:16" ht="12.75">
      <c r="A102" t="s">
        <v>49</v>
      </c>
      <c r="B102" s="34" t="s">
        <v>134</v>
      </c>
      <c r="C102" s="34" t="s">
        <v>364</v>
      </c>
      <c r="D102" s="35" t="s">
        <v>52</v>
      </c>
      <c r="E102" s="6" t="s">
        <v>365</v>
      </c>
      <c r="F102" s="36" t="s">
        <v>191</v>
      </c>
      <c r="G102" s="37">
        <v>203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55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366</v>
      </c>
    </row>
    <row r="104" spans="1:5" ht="12.75">
      <c r="A104" s="35" t="s">
        <v>58</v>
      </c>
      <c r="E104" s="40" t="s">
        <v>367</v>
      </c>
    </row>
    <row r="105" spans="1:5" ht="12.75">
      <c r="A105" t="s">
        <v>59</v>
      </c>
      <c r="E105" s="39" t="s">
        <v>177</v>
      </c>
    </row>
    <row r="106" spans="1:16" ht="12.75">
      <c r="A106" t="s">
        <v>49</v>
      </c>
      <c r="B106" s="34" t="s">
        <v>139</v>
      </c>
      <c r="C106" s="34" t="s">
        <v>368</v>
      </c>
      <c r="D106" s="35" t="s">
        <v>52</v>
      </c>
      <c r="E106" s="6" t="s">
        <v>369</v>
      </c>
      <c r="F106" s="36" t="s">
        <v>191</v>
      </c>
      <c r="G106" s="37">
        <v>203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55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370</v>
      </c>
    </row>
    <row r="108" spans="1:5" ht="12.75">
      <c r="A108" s="35" t="s">
        <v>58</v>
      </c>
      <c r="E108" s="40" t="s">
        <v>371</v>
      </c>
    </row>
    <row r="109" spans="1:5" ht="12.75">
      <c r="A109" t="s">
        <v>59</v>
      </c>
      <c r="E109" s="39" t="s">
        <v>177</v>
      </c>
    </row>
    <row r="110" spans="1:16" ht="12.75">
      <c r="A110" t="s">
        <v>49</v>
      </c>
      <c r="B110" s="34" t="s">
        <v>143</v>
      </c>
      <c r="C110" s="34" t="s">
        <v>372</v>
      </c>
      <c r="D110" s="35" t="s">
        <v>52</v>
      </c>
      <c r="E110" s="6" t="s">
        <v>373</v>
      </c>
      <c r="F110" s="36" t="s">
        <v>191</v>
      </c>
      <c r="G110" s="37">
        <v>5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55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374</v>
      </c>
    </row>
    <row r="112" spans="1:5" ht="12.75">
      <c r="A112" s="35" t="s">
        <v>58</v>
      </c>
      <c r="E112" s="40" t="s">
        <v>375</v>
      </c>
    </row>
    <row r="113" spans="1:5" ht="12.75">
      <c r="A113" t="s">
        <v>59</v>
      </c>
      <c r="E113" s="39" t="s">
        <v>177</v>
      </c>
    </row>
    <row r="114" spans="1:16" ht="12.75">
      <c r="A114" t="s">
        <v>49</v>
      </c>
      <c r="B114" s="34" t="s">
        <v>148</v>
      </c>
      <c r="C114" s="34" t="s">
        <v>376</v>
      </c>
      <c r="D114" s="35" t="s">
        <v>52</v>
      </c>
      <c r="E114" s="6" t="s">
        <v>377</v>
      </c>
      <c r="F114" s="36" t="s">
        <v>191</v>
      </c>
      <c r="G114" s="37">
        <v>203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55</v>
      </c>
      <c r="O114">
        <f>(M114*21)/100</f>
      </c>
      <c r="P114" t="s">
        <v>27</v>
      </c>
    </row>
    <row r="115" spans="1:5" ht="12.75">
      <c r="A115" s="35" t="s">
        <v>56</v>
      </c>
      <c r="E115" s="39" t="s">
        <v>378</v>
      </c>
    </row>
    <row r="116" spans="1:5" ht="12.75">
      <c r="A116" s="35" t="s">
        <v>58</v>
      </c>
      <c r="E116" s="40" t="s">
        <v>314</v>
      </c>
    </row>
    <row r="117" spans="1:5" ht="12.75">
      <c r="A117" t="s">
        <v>59</v>
      </c>
      <c r="E117" s="39" t="s">
        <v>177</v>
      </c>
    </row>
    <row r="118" spans="1:16" ht="25.5">
      <c r="A118" t="s">
        <v>49</v>
      </c>
      <c r="B118" s="34" t="s">
        <v>154</v>
      </c>
      <c r="C118" s="34" t="s">
        <v>379</v>
      </c>
      <c r="D118" s="35" t="s">
        <v>52</v>
      </c>
      <c r="E118" s="6" t="s">
        <v>380</v>
      </c>
      <c r="F118" s="36" t="s">
        <v>146</v>
      </c>
      <c r="G118" s="37">
        <v>5.6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55</v>
      </c>
      <c r="O118">
        <f>(M118*21)/100</f>
      </c>
      <c r="P118" t="s">
        <v>27</v>
      </c>
    </row>
    <row r="119" spans="1:5" ht="12.75">
      <c r="A119" s="35" t="s">
        <v>56</v>
      </c>
      <c r="E119" s="39" t="s">
        <v>314</v>
      </c>
    </row>
    <row r="120" spans="1:5" ht="12.75">
      <c r="A120" s="35" t="s">
        <v>58</v>
      </c>
      <c r="E120" s="40" t="s">
        <v>381</v>
      </c>
    </row>
    <row r="121" spans="1:5" ht="12.75">
      <c r="A121" t="s">
        <v>59</v>
      </c>
      <c r="E121" s="39" t="s">
        <v>177</v>
      </c>
    </row>
    <row r="122" spans="1:16" ht="12.75">
      <c r="A122" t="s">
        <v>49</v>
      </c>
      <c r="B122" s="34" t="s">
        <v>158</v>
      </c>
      <c r="C122" s="34" t="s">
        <v>382</v>
      </c>
      <c r="D122" s="35" t="s">
        <v>52</v>
      </c>
      <c r="E122" s="6" t="s">
        <v>383</v>
      </c>
      <c r="F122" s="36" t="s">
        <v>187</v>
      </c>
      <c r="G122" s="37">
        <v>1.001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55</v>
      </c>
      <c r="O122">
        <f>(M122*21)/100</f>
      </c>
      <c r="P122" t="s">
        <v>27</v>
      </c>
    </row>
    <row r="123" spans="1:5" ht="12.75">
      <c r="A123" s="35" t="s">
        <v>56</v>
      </c>
      <c r="E123" s="39" t="s">
        <v>384</v>
      </c>
    </row>
    <row r="124" spans="1:5" ht="12.75">
      <c r="A124" s="35" t="s">
        <v>58</v>
      </c>
      <c r="E124" s="40" t="s">
        <v>52</v>
      </c>
    </row>
    <row r="125" spans="1:5" ht="12.75">
      <c r="A125" t="s">
        <v>59</v>
      </c>
      <c r="E125" s="39" t="s">
        <v>177</v>
      </c>
    </row>
    <row r="126" spans="1:16" ht="12.75">
      <c r="A126" t="s">
        <v>49</v>
      </c>
      <c r="B126" s="34" t="s">
        <v>162</v>
      </c>
      <c r="C126" s="34" t="s">
        <v>385</v>
      </c>
      <c r="D126" s="35" t="s">
        <v>50</v>
      </c>
      <c r="E126" s="6" t="s">
        <v>386</v>
      </c>
      <c r="F126" s="36" t="s">
        <v>54</v>
      </c>
      <c r="G126" s="37">
        <v>1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137</v>
      </c>
      <c r="O126">
        <f>(M126*21)/100</f>
      </c>
      <c r="P126" t="s">
        <v>27</v>
      </c>
    </row>
    <row r="127" spans="1:5" ht="12.75">
      <c r="A127" s="35" t="s">
        <v>56</v>
      </c>
      <c r="E127" s="39" t="s">
        <v>334</v>
      </c>
    </row>
    <row r="128" spans="1:5" ht="12.75">
      <c r="A128" s="35" t="s">
        <v>58</v>
      </c>
      <c r="E128" s="40" t="s">
        <v>387</v>
      </c>
    </row>
    <row r="129" spans="1:5" ht="140.25">
      <c r="A129" t="s">
        <v>59</v>
      </c>
      <c r="E129" s="39" t="s">
        <v>388</v>
      </c>
    </row>
    <row r="130" spans="1:16" ht="12.75">
      <c r="A130" t="s">
        <v>49</v>
      </c>
      <c r="B130" s="34" t="s">
        <v>389</v>
      </c>
      <c r="C130" s="34" t="s">
        <v>390</v>
      </c>
      <c r="D130" s="35" t="s">
        <v>52</v>
      </c>
      <c r="E130" s="6" t="s">
        <v>391</v>
      </c>
      <c r="F130" s="36" t="s">
        <v>146</v>
      </c>
      <c r="G130" s="37">
        <v>61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55</v>
      </c>
      <c r="O130">
        <f>(M130*21)/100</f>
      </c>
      <c r="P130" t="s">
        <v>27</v>
      </c>
    </row>
    <row r="131" spans="1:5" ht="12.75">
      <c r="A131" s="35" t="s">
        <v>56</v>
      </c>
      <c r="E131" s="39" t="s">
        <v>392</v>
      </c>
    </row>
    <row r="132" spans="1:5" ht="12.75">
      <c r="A132" s="35" t="s">
        <v>58</v>
      </c>
      <c r="E132" s="40" t="s">
        <v>393</v>
      </c>
    </row>
    <row r="133" spans="1:5" ht="12.75">
      <c r="A133" t="s">
        <v>59</v>
      </c>
      <c r="E133" s="39" t="s">
        <v>177</v>
      </c>
    </row>
    <row r="134" spans="1:16" ht="25.5">
      <c r="A134" t="s">
        <v>49</v>
      </c>
      <c r="B134" s="34" t="s">
        <v>394</v>
      </c>
      <c r="C134" s="34" t="s">
        <v>395</v>
      </c>
      <c r="D134" s="35" t="s">
        <v>52</v>
      </c>
      <c r="E134" s="6" t="s">
        <v>396</v>
      </c>
      <c r="F134" s="36" t="s">
        <v>146</v>
      </c>
      <c r="G134" s="37">
        <v>62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55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397</v>
      </c>
    </row>
    <row r="136" spans="1:5" ht="12.75">
      <c r="A136" s="35" t="s">
        <v>58</v>
      </c>
      <c r="E136" s="40" t="s">
        <v>398</v>
      </c>
    </row>
    <row r="137" spans="1:5" ht="12.75">
      <c r="A137" t="s">
        <v>59</v>
      </c>
      <c r="E137" s="39" t="s">
        <v>177</v>
      </c>
    </row>
    <row r="138" spans="1:16" ht="12.75">
      <c r="A138" t="s">
        <v>49</v>
      </c>
      <c r="B138" s="34" t="s">
        <v>399</v>
      </c>
      <c r="C138" s="34" t="s">
        <v>400</v>
      </c>
      <c r="D138" s="35" t="s">
        <v>52</v>
      </c>
      <c r="E138" s="6" t="s">
        <v>401</v>
      </c>
      <c r="F138" s="36" t="s">
        <v>146</v>
      </c>
      <c r="G138" s="37">
        <v>19.4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55</v>
      </c>
      <c r="O138">
        <f>(M138*21)/100</f>
      </c>
      <c r="P138" t="s">
        <v>27</v>
      </c>
    </row>
    <row r="139" spans="1:5" ht="12.75">
      <c r="A139" s="35" t="s">
        <v>56</v>
      </c>
      <c r="E139" s="39" t="s">
        <v>392</v>
      </c>
    </row>
    <row r="140" spans="1:5" ht="12.75">
      <c r="A140" s="35" t="s">
        <v>58</v>
      </c>
      <c r="E140" s="40" t="s">
        <v>402</v>
      </c>
    </row>
    <row r="141" spans="1:5" ht="12.75">
      <c r="A141" t="s">
        <v>59</v>
      </c>
      <c r="E141" s="39" t="s">
        <v>177</v>
      </c>
    </row>
    <row r="142" spans="1:16" ht="12.75">
      <c r="A142" t="s">
        <v>49</v>
      </c>
      <c r="B142" s="34" t="s">
        <v>403</v>
      </c>
      <c r="C142" s="34" t="s">
        <v>404</v>
      </c>
      <c r="D142" s="35" t="s">
        <v>52</v>
      </c>
      <c r="E142" s="6" t="s">
        <v>405</v>
      </c>
      <c r="F142" s="36" t="s">
        <v>146</v>
      </c>
      <c r="G142" s="37">
        <v>0.2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55</v>
      </c>
      <c r="O142">
        <f>(M142*21)/100</f>
      </c>
      <c r="P142" t="s">
        <v>27</v>
      </c>
    </row>
    <row r="143" spans="1:5" ht="12.75">
      <c r="A143" s="35" t="s">
        <v>56</v>
      </c>
      <c r="E143" s="39" t="s">
        <v>392</v>
      </c>
    </row>
    <row r="144" spans="1:5" ht="12.75">
      <c r="A144" s="35" t="s">
        <v>58</v>
      </c>
      <c r="E144" s="40" t="s">
        <v>406</v>
      </c>
    </row>
    <row r="145" spans="1:5" ht="12.75">
      <c r="A145" t="s">
        <v>59</v>
      </c>
      <c r="E145" s="39" t="s">
        <v>177</v>
      </c>
    </row>
    <row r="146" spans="1:16" ht="12.75">
      <c r="A146" t="s">
        <v>49</v>
      </c>
      <c r="B146" s="34" t="s">
        <v>407</v>
      </c>
      <c r="C146" s="34" t="s">
        <v>408</v>
      </c>
      <c r="D146" s="35" t="s">
        <v>52</v>
      </c>
      <c r="E146" s="6" t="s">
        <v>409</v>
      </c>
      <c r="F146" s="36" t="s">
        <v>146</v>
      </c>
      <c r="G146" s="37">
        <v>90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55</v>
      </c>
      <c r="O146">
        <f>(M146*21)/100</f>
      </c>
      <c r="P146" t="s">
        <v>27</v>
      </c>
    </row>
    <row r="147" spans="1:5" ht="12.75">
      <c r="A147" s="35" t="s">
        <v>56</v>
      </c>
      <c r="E147" s="39" t="s">
        <v>410</v>
      </c>
    </row>
    <row r="148" spans="1:5" ht="12.75">
      <c r="A148" s="35" t="s">
        <v>58</v>
      </c>
      <c r="E148" s="40" t="s">
        <v>411</v>
      </c>
    </row>
    <row r="149" spans="1:5" ht="12.75">
      <c r="A149" t="s">
        <v>59</v>
      </c>
      <c r="E149" s="39" t="s">
        <v>177</v>
      </c>
    </row>
    <row r="150" spans="1:16" ht="12.75">
      <c r="A150" t="s">
        <v>49</v>
      </c>
      <c r="B150" s="34" t="s">
        <v>412</v>
      </c>
      <c r="C150" s="34" t="s">
        <v>413</v>
      </c>
      <c r="D150" s="35" t="s">
        <v>52</v>
      </c>
      <c r="E150" s="6" t="s">
        <v>414</v>
      </c>
      <c r="F150" s="36" t="s">
        <v>146</v>
      </c>
      <c r="G150" s="37">
        <v>6.6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55</v>
      </c>
      <c r="O150">
        <f>(M150*21)/100</f>
      </c>
      <c r="P150" t="s">
        <v>27</v>
      </c>
    </row>
    <row r="151" spans="1:5" ht="12.75">
      <c r="A151" s="35" t="s">
        <v>56</v>
      </c>
      <c r="E151" s="39" t="s">
        <v>415</v>
      </c>
    </row>
    <row r="152" spans="1:5" ht="12.75">
      <c r="A152" s="35" t="s">
        <v>58</v>
      </c>
      <c r="E152" s="40" t="s">
        <v>416</v>
      </c>
    </row>
    <row r="153" spans="1:5" ht="12.75">
      <c r="A153" t="s">
        <v>59</v>
      </c>
      <c r="E153" s="39" t="s">
        <v>177</v>
      </c>
    </row>
    <row r="154" spans="1:16" ht="12.75">
      <c r="A154" t="s">
        <v>49</v>
      </c>
      <c r="B154" s="34" t="s">
        <v>417</v>
      </c>
      <c r="C154" s="34" t="s">
        <v>418</v>
      </c>
      <c r="D154" s="35" t="s">
        <v>52</v>
      </c>
      <c r="E154" s="6" t="s">
        <v>419</v>
      </c>
      <c r="F154" s="36" t="s">
        <v>191</v>
      </c>
      <c r="G154" s="37">
        <v>108.108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55</v>
      </c>
      <c r="O154">
        <f>(M154*21)/100</f>
      </c>
      <c r="P154" t="s">
        <v>27</v>
      </c>
    </row>
    <row r="155" spans="1:5" ht="12.75">
      <c r="A155" s="35" t="s">
        <v>56</v>
      </c>
      <c r="E155" s="39" t="s">
        <v>420</v>
      </c>
    </row>
    <row r="156" spans="1:5" ht="12.75">
      <c r="A156" s="35" t="s">
        <v>58</v>
      </c>
      <c r="E156" s="40" t="s">
        <v>421</v>
      </c>
    </row>
    <row r="157" spans="1:5" ht="12.75">
      <c r="A157" t="s">
        <v>59</v>
      </c>
      <c r="E157" s="39" t="s">
        <v>177</v>
      </c>
    </row>
    <row r="158" spans="1:16" ht="25.5">
      <c r="A158" t="s">
        <v>49</v>
      </c>
      <c r="B158" s="34" t="s">
        <v>422</v>
      </c>
      <c r="C158" s="34" t="s">
        <v>423</v>
      </c>
      <c r="D158" s="35" t="s">
        <v>52</v>
      </c>
      <c r="E158" s="6" t="s">
        <v>424</v>
      </c>
      <c r="F158" s="36" t="s">
        <v>54</v>
      </c>
      <c r="G158" s="37">
        <v>1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137</v>
      </c>
      <c r="O158">
        <f>(M158*21)/100</f>
      </c>
      <c r="P158" t="s">
        <v>27</v>
      </c>
    </row>
    <row r="159" spans="1:5" ht="12.75">
      <c r="A159" s="35" t="s">
        <v>56</v>
      </c>
      <c r="E159" s="39" t="s">
        <v>52</v>
      </c>
    </row>
    <row r="160" spans="1:5" ht="12.75">
      <c r="A160" s="35" t="s">
        <v>58</v>
      </c>
      <c r="E160" s="40" t="s">
        <v>425</v>
      </c>
    </row>
    <row r="161" spans="1:5" ht="140.25">
      <c r="A161" t="s">
        <v>59</v>
      </c>
      <c r="E161" s="39" t="s">
        <v>388</v>
      </c>
    </row>
    <row r="162" spans="1:16" ht="12.75">
      <c r="A162" t="s">
        <v>49</v>
      </c>
      <c r="B162" s="34" t="s">
        <v>426</v>
      </c>
      <c r="C162" s="34" t="s">
        <v>385</v>
      </c>
      <c r="D162" s="35" t="s">
        <v>52</v>
      </c>
      <c r="E162" s="6" t="s">
        <v>427</v>
      </c>
      <c r="F162" s="36" t="s">
        <v>54</v>
      </c>
      <c r="G162" s="37">
        <v>2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137</v>
      </c>
      <c r="O162">
        <f>(M162*21)/100</f>
      </c>
      <c r="P162" t="s">
        <v>27</v>
      </c>
    </row>
    <row r="163" spans="1:5" ht="12.75">
      <c r="A163" s="35" t="s">
        <v>56</v>
      </c>
      <c r="E163" s="39" t="s">
        <v>334</v>
      </c>
    </row>
    <row r="164" spans="1:5" ht="12.75">
      <c r="A164" s="35" t="s">
        <v>58</v>
      </c>
      <c r="E164" s="40" t="s">
        <v>428</v>
      </c>
    </row>
    <row r="165" spans="1:5" ht="140.25">
      <c r="A165" t="s">
        <v>59</v>
      </c>
      <c r="E165" s="39" t="s">
        <v>388</v>
      </c>
    </row>
    <row r="166" spans="1:16" ht="25.5">
      <c r="A166" t="s">
        <v>49</v>
      </c>
      <c r="B166" s="34" t="s">
        <v>429</v>
      </c>
      <c r="C166" s="34" t="s">
        <v>430</v>
      </c>
      <c r="D166" s="35" t="s">
        <v>52</v>
      </c>
      <c r="E166" s="6" t="s">
        <v>431</v>
      </c>
      <c r="F166" s="36" t="s">
        <v>54</v>
      </c>
      <c r="G166" s="37">
        <v>1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137</v>
      </c>
      <c r="O166">
        <f>(M166*21)/100</f>
      </c>
      <c r="P166" t="s">
        <v>27</v>
      </c>
    </row>
    <row r="167" spans="1:5" ht="12.75">
      <c r="A167" s="35" t="s">
        <v>56</v>
      </c>
      <c r="E167" s="39" t="s">
        <v>52</v>
      </c>
    </row>
    <row r="168" spans="1:5" ht="12.75">
      <c r="A168" s="35" t="s">
        <v>58</v>
      </c>
      <c r="E168" s="40" t="s">
        <v>432</v>
      </c>
    </row>
    <row r="169" spans="1:5" ht="140.25">
      <c r="A169" t="s">
        <v>59</v>
      </c>
      <c r="E169" s="39" t="s">
        <v>388</v>
      </c>
    </row>
    <row r="170" spans="1:16" ht="12.75">
      <c r="A170" t="s">
        <v>49</v>
      </c>
      <c r="B170" s="34" t="s">
        <v>433</v>
      </c>
      <c r="C170" s="34" t="s">
        <v>434</v>
      </c>
      <c r="D170" s="35" t="s">
        <v>52</v>
      </c>
      <c r="E170" s="6" t="s">
        <v>435</v>
      </c>
      <c r="F170" s="36" t="s">
        <v>54</v>
      </c>
      <c r="G170" s="37">
        <v>1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55</v>
      </c>
      <c r="O170">
        <f>(M170*21)/100</f>
      </c>
      <c r="P170" t="s">
        <v>27</v>
      </c>
    </row>
    <row r="171" spans="1:5" ht="12.75">
      <c r="A171" s="35" t="s">
        <v>56</v>
      </c>
      <c r="E171" s="39" t="s">
        <v>52</v>
      </c>
    </row>
    <row r="172" spans="1:5" ht="12.75">
      <c r="A172" s="35" t="s">
        <v>58</v>
      </c>
      <c r="E172" s="40" t="s">
        <v>52</v>
      </c>
    </row>
    <row r="173" spans="1:5" ht="12.75">
      <c r="A173" t="s">
        <v>59</v>
      </c>
      <c r="E173" s="39" t="s">
        <v>177</v>
      </c>
    </row>
    <row r="174" spans="1:16" ht="12.75">
      <c r="A174" t="s">
        <v>49</v>
      </c>
      <c r="B174" s="34" t="s">
        <v>436</v>
      </c>
      <c r="C174" s="34" t="s">
        <v>437</v>
      </c>
      <c r="D174" s="35" t="s">
        <v>52</v>
      </c>
      <c r="E174" s="6" t="s">
        <v>438</v>
      </c>
      <c r="F174" s="36" t="s">
        <v>54</v>
      </c>
      <c r="G174" s="37">
        <v>2</v>
      </c>
      <c r="H174" s="36">
        <v>0</v>
      </c>
      <c r="I174" s="36">
        <f>ROUND(G174*H174,6)</f>
      </c>
      <c r="L174" s="38">
        <v>0</v>
      </c>
      <c r="M174" s="32">
        <f>ROUND(ROUND(L174,2)*ROUND(G174,3),2)</f>
      </c>
      <c r="N174" s="36" t="s">
        <v>55</v>
      </c>
      <c r="O174">
        <f>(M174*21)/100</f>
      </c>
      <c r="P174" t="s">
        <v>27</v>
      </c>
    </row>
    <row r="175" spans="1:5" ht="12.75">
      <c r="A175" s="35" t="s">
        <v>56</v>
      </c>
      <c r="E175" s="39" t="s">
        <v>52</v>
      </c>
    </row>
    <row r="176" spans="1:5" ht="12.75">
      <c r="A176" s="35" t="s">
        <v>58</v>
      </c>
      <c r="E176" s="40" t="s">
        <v>217</v>
      </c>
    </row>
    <row r="177" spans="1:5" ht="12.75">
      <c r="A177" t="s">
        <v>59</v>
      </c>
      <c r="E177" s="39" t="s">
        <v>177</v>
      </c>
    </row>
    <row r="178" spans="1:16" ht="12.75">
      <c r="A178" t="s">
        <v>49</v>
      </c>
      <c r="B178" s="34" t="s">
        <v>439</v>
      </c>
      <c r="C178" s="34" t="s">
        <v>440</v>
      </c>
      <c r="D178" s="35" t="s">
        <v>52</v>
      </c>
      <c r="E178" s="6" t="s">
        <v>441</v>
      </c>
      <c r="F178" s="36" t="s">
        <v>54</v>
      </c>
      <c r="G178" s="37">
        <v>13</v>
      </c>
      <c r="H178" s="36">
        <v>0</v>
      </c>
      <c r="I178" s="36">
        <f>ROUND(G178*H178,6)</f>
      </c>
      <c r="L178" s="38">
        <v>0</v>
      </c>
      <c r="M178" s="32">
        <f>ROUND(ROUND(L178,2)*ROUND(G178,3),2)</f>
      </c>
      <c r="N178" s="36" t="s">
        <v>137</v>
      </c>
      <c r="O178">
        <f>(M178*21)/100</f>
      </c>
      <c r="P178" t="s">
        <v>27</v>
      </c>
    </row>
    <row r="179" spans="1:5" ht="12.75">
      <c r="A179" s="35" t="s">
        <v>56</v>
      </c>
      <c r="E179" s="39" t="s">
        <v>52</v>
      </c>
    </row>
    <row r="180" spans="1:5" ht="12.75">
      <c r="A180" s="35" t="s">
        <v>58</v>
      </c>
      <c r="E180" s="40" t="s">
        <v>442</v>
      </c>
    </row>
    <row r="181" spans="1:5" ht="114.75">
      <c r="A181" t="s">
        <v>59</v>
      </c>
      <c r="E181" s="39" t="s">
        <v>443</v>
      </c>
    </row>
    <row r="182" spans="1:16" ht="12.75">
      <c r="A182" t="s">
        <v>49</v>
      </c>
      <c r="B182" s="34" t="s">
        <v>444</v>
      </c>
      <c r="C182" s="34" t="s">
        <v>445</v>
      </c>
      <c r="D182" s="35" t="s">
        <v>52</v>
      </c>
      <c r="E182" s="6" t="s">
        <v>446</v>
      </c>
      <c r="F182" s="36" t="s">
        <v>187</v>
      </c>
      <c r="G182" s="37">
        <v>2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55</v>
      </c>
      <c r="O182">
        <f>(M182*21)/100</f>
      </c>
      <c r="P182" t="s">
        <v>27</v>
      </c>
    </row>
    <row r="183" spans="1:5" ht="12.75">
      <c r="A183" s="35" t="s">
        <v>56</v>
      </c>
      <c r="E183" s="39" t="s">
        <v>447</v>
      </c>
    </row>
    <row r="184" spans="1:5" ht="12.75">
      <c r="A184" s="35" t="s">
        <v>58</v>
      </c>
      <c r="E184" s="40" t="s">
        <v>448</v>
      </c>
    </row>
    <row r="185" spans="1:5" ht="12.75">
      <c r="A185" t="s">
        <v>59</v>
      </c>
      <c r="E185" s="39" t="s">
        <v>177</v>
      </c>
    </row>
    <row r="186" spans="1:16" ht="12.75">
      <c r="A186" t="s">
        <v>49</v>
      </c>
      <c r="B186" s="34" t="s">
        <v>449</v>
      </c>
      <c r="C186" s="34" t="s">
        <v>450</v>
      </c>
      <c r="D186" s="35" t="s">
        <v>52</v>
      </c>
      <c r="E186" s="6" t="s">
        <v>451</v>
      </c>
      <c r="F186" s="36" t="s">
        <v>146</v>
      </c>
      <c r="G186" s="37">
        <v>46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55</v>
      </c>
      <c r="O186">
        <f>(M186*21)/100</f>
      </c>
      <c r="P186" t="s">
        <v>27</v>
      </c>
    </row>
    <row r="187" spans="1:5" ht="12.75">
      <c r="A187" s="35" t="s">
        <v>56</v>
      </c>
      <c r="E187" s="39" t="s">
        <v>452</v>
      </c>
    </row>
    <row r="188" spans="1:5" ht="12.75">
      <c r="A188" s="35" t="s">
        <v>58</v>
      </c>
      <c r="E188" s="40" t="s">
        <v>392</v>
      </c>
    </row>
    <row r="189" spans="1:5" ht="12.75">
      <c r="A189" t="s">
        <v>59</v>
      </c>
      <c r="E189" s="39" t="s">
        <v>177</v>
      </c>
    </row>
    <row r="190" spans="1:16" ht="12.75">
      <c r="A190" t="s">
        <v>49</v>
      </c>
      <c r="B190" s="34" t="s">
        <v>453</v>
      </c>
      <c r="C190" s="34" t="s">
        <v>355</v>
      </c>
      <c r="D190" s="35" t="s">
        <v>27</v>
      </c>
      <c r="E190" s="6" t="s">
        <v>454</v>
      </c>
      <c r="F190" s="36" t="s">
        <v>151</v>
      </c>
      <c r="G190" s="37">
        <v>1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455</v>
      </c>
      <c r="O190">
        <f>(M190*21)/100</f>
      </c>
      <c r="P190" t="s">
        <v>27</v>
      </c>
    </row>
    <row r="191" spans="1:5" ht="12.75">
      <c r="A191" s="35" t="s">
        <v>56</v>
      </c>
      <c r="E191" s="39" t="s">
        <v>52</v>
      </c>
    </row>
    <row r="192" spans="1:5" ht="12.75">
      <c r="A192" s="35" t="s">
        <v>58</v>
      </c>
      <c r="E192" s="40" t="s">
        <v>52</v>
      </c>
    </row>
    <row r="193" spans="1:5" ht="12.75">
      <c r="A193" t="s">
        <v>59</v>
      </c>
      <c r="E193" s="39" t="s">
        <v>153</v>
      </c>
    </row>
    <row r="194" spans="1:16" ht="12.75">
      <c r="A194" t="s">
        <v>49</v>
      </c>
      <c r="B194" s="34" t="s">
        <v>224</v>
      </c>
      <c r="C194" s="34" t="s">
        <v>456</v>
      </c>
      <c r="D194" s="35" t="s">
        <v>52</v>
      </c>
      <c r="E194" s="6" t="s">
        <v>457</v>
      </c>
      <c r="F194" s="36" t="s">
        <v>191</v>
      </c>
      <c r="G194" s="37">
        <v>2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455</v>
      </c>
      <c r="O194">
        <f>(M194*21)/100</f>
      </c>
      <c r="P194" t="s">
        <v>27</v>
      </c>
    </row>
    <row r="195" spans="1:5" ht="12.75">
      <c r="A195" s="35" t="s">
        <v>56</v>
      </c>
      <c r="E195" s="39" t="s">
        <v>458</v>
      </c>
    </row>
    <row r="196" spans="1:5" ht="12.75">
      <c r="A196" s="35" t="s">
        <v>58</v>
      </c>
      <c r="E196" s="40" t="s">
        <v>459</v>
      </c>
    </row>
    <row r="197" spans="1:5" ht="102">
      <c r="A197" t="s">
        <v>59</v>
      </c>
      <c r="E197" s="39" t="s">
        <v>460</v>
      </c>
    </row>
    <row r="198" spans="1:16" ht="12.75">
      <c r="A198" t="s">
        <v>49</v>
      </c>
      <c r="B198" s="34" t="s">
        <v>228</v>
      </c>
      <c r="C198" s="34" t="s">
        <v>461</v>
      </c>
      <c r="D198" s="35" t="s">
        <v>52</v>
      </c>
      <c r="E198" s="6" t="s">
        <v>462</v>
      </c>
      <c r="F198" s="36" t="s">
        <v>187</v>
      </c>
      <c r="G198" s="37">
        <v>5</v>
      </c>
      <c r="H198" s="36">
        <v>0</v>
      </c>
      <c r="I198" s="36">
        <f>ROUND(G198*H198,6)</f>
      </c>
      <c r="L198" s="38">
        <v>0</v>
      </c>
      <c r="M198" s="32">
        <f>ROUND(ROUND(L198,2)*ROUND(G198,3),2)</f>
      </c>
      <c r="N198" s="36" t="s">
        <v>55</v>
      </c>
      <c r="O198">
        <f>(M198*21)/100</f>
      </c>
      <c r="P198" t="s">
        <v>27</v>
      </c>
    </row>
    <row r="199" spans="1:5" ht="12.75">
      <c r="A199" s="35" t="s">
        <v>56</v>
      </c>
      <c r="E199" s="39" t="s">
        <v>463</v>
      </c>
    </row>
    <row r="200" spans="1:5" ht="12.75">
      <c r="A200" s="35" t="s">
        <v>58</v>
      </c>
      <c r="E200" s="40" t="s">
        <v>464</v>
      </c>
    </row>
    <row r="201" spans="1:5" ht="127.5">
      <c r="A201" t="s">
        <v>59</v>
      </c>
      <c r="E201" s="39" t="s">
        <v>465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466</v>
      </c>
      <c r="M3" s="41">
        <f>Rekapitulace!C16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466</v>
      </c>
      <c r="E4" s="26" t="s">
        <v>467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COUNTIFS(L8:L101,"=0",A8:A101,"P")+COUNTIFS(L8:L101,"",A8:A101,"P")+SUM(Q8:Q101)</f>
      </c>
    </row>
    <row r="8" spans="1:13" ht="12.75">
      <c r="A8" t="s">
        <v>44</v>
      </c>
      <c r="C8" s="28" t="s">
        <v>470</v>
      </c>
      <c r="E8" s="30" t="s">
        <v>469</v>
      </c>
      <c r="J8" s="29">
        <f>0+J9+J26+J55+J92</f>
      </c>
      <c r="K8" s="29">
        <f>0+K9+K26+K55+K92</f>
      </c>
      <c r="L8" s="29">
        <f>0+L9+L26+L55+L92</f>
      </c>
      <c r="M8" s="29">
        <f>0+M9+M26+M55+M92</f>
      </c>
    </row>
    <row r="9" spans="1:13" ht="12.75">
      <c r="A9" t="s">
        <v>46</v>
      </c>
      <c r="C9" s="31" t="s">
        <v>170</v>
      </c>
      <c r="E9" s="33" t="s">
        <v>471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25.5">
      <c r="A10" t="s">
        <v>49</v>
      </c>
      <c r="B10" s="34" t="s">
        <v>50</v>
      </c>
      <c r="C10" s="34" t="s">
        <v>172</v>
      </c>
      <c r="D10" s="35" t="s">
        <v>52</v>
      </c>
      <c r="E10" s="6" t="s">
        <v>173</v>
      </c>
      <c r="F10" s="36" t="s">
        <v>174</v>
      </c>
      <c r="G10" s="37">
        <v>520.936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472</v>
      </c>
    </row>
    <row r="12" spans="1:5" ht="12.75">
      <c r="A12" s="35" t="s">
        <v>58</v>
      </c>
      <c r="E12" s="40" t="s">
        <v>473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50</v>
      </c>
      <c r="C14" s="34" t="s">
        <v>474</v>
      </c>
      <c r="D14" s="35" t="s">
        <v>52</v>
      </c>
      <c r="E14" s="6" t="s">
        <v>475</v>
      </c>
      <c r="F14" s="36" t="s">
        <v>174</v>
      </c>
      <c r="G14" s="37">
        <v>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334</v>
      </c>
    </row>
    <row r="16" spans="1:5" ht="12.75">
      <c r="A16" s="35" t="s">
        <v>58</v>
      </c>
      <c r="E16" s="40" t="s">
        <v>476</v>
      </c>
    </row>
    <row r="17" spans="1:5" ht="12.75">
      <c r="A17" t="s">
        <v>59</v>
      </c>
      <c r="E17" s="39" t="s">
        <v>177</v>
      </c>
    </row>
    <row r="18" spans="1:16" ht="12.75">
      <c r="A18" t="s">
        <v>49</v>
      </c>
      <c r="B18" s="34" t="s">
        <v>27</v>
      </c>
      <c r="C18" s="34" t="s">
        <v>477</v>
      </c>
      <c r="D18" s="35" t="s">
        <v>52</v>
      </c>
      <c r="E18" s="6" t="s">
        <v>478</v>
      </c>
      <c r="F18" s="36" t="s">
        <v>174</v>
      </c>
      <c r="G18" s="37">
        <v>2.5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334</v>
      </c>
    </row>
    <row r="20" spans="1:5" ht="12.75">
      <c r="A20" s="35" t="s">
        <v>58</v>
      </c>
      <c r="E20" s="40" t="s">
        <v>479</v>
      </c>
    </row>
    <row r="21" spans="1:5" ht="12.75">
      <c r="A21" t="s">
        <v>59</v>
      </c>
      <c r="E21" s="39" t="s">
        <v>177</v>
      </c>
    </row>
    <row r="22" spans="1:16" ht="25.5">
      <c r="A22" t="s">
        <v>49</v>
      </c>
      <c r="B22" s="34" t="s">
        <v>26</v>
      </c>
      <c r="C22" s="34" t="s">
        <v>294</v>
      </c>
      <c r="D22" s="35" t="s">
        <v>52</v>
      </c>
      <c r="E22" s="6" t="s">
        <v>295</v>
      </c>
      <c r="F22" s="36" t="s">
        <v>174</v>
      </c>
      <c r="G22" s="37">
        <v>176.4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480</v>
      </c>
    </row>
    <row r="24" spans="1:5" ht="12.75">
      <c r="A24" s="35" t="s">
        <v>58</v>
      </c>
      <c r="E24" s="40" t="s">
        <v>481</v>
      </c>
    </row>
    <row r="25" spans="1:5" ht="12.75">
      <c r="A25" t="s">
        <v>59</v>
      </c>
      <c r="E25" s="39" t="s">
        <v>177</v>
      </c>
    </row>
    <row r="26" spans="1:13" ht="12.75">
      <c r="A26" t="s">
        <v>46</v>
      </c>
      <c r="C26" s="31" t="s">
        <v>50</v>
      </c>
      <c r="E26" s="33" t="s">
        <v>482</v>
      </c>
      <c r="J26" s="32">
        <f>0</f>
      </c>
      <c r="K26" s="32">
        <f>0</f>
      </c>
      <c r="L26" s="32">
        <f>0+L27+L31+L35+L39+L43+L47+L51</f>
      </c>
      <c r="M26" s="32">
        <f>0+M27+M31+M35+M39+M43+M47+M51</f>
      </c>
    </row>
    <row r="27" spans="1:16" ht="25.5">
      <c r="A27" t="s">
        <v>49</v>
      </c>
      <c r="B27" s="34" t="s">
        <v>66</v>
      </c>
      <c r="C27" s="34" t="s">
        <v>483</v>
      </c>
      <c r="D27" s="35" t="s">
        <v>52</v>
      </c>
      <c r="E27" s="6" t="s">
        <v>484</v>
      </c>
      <c r="F27" s="36" t="s">
        <v>187</v>
      </c>
      <c r="G27" s="37">
        <v>98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485</v>
      </c>
    </row>
    <row r="29" spans="1:5" ht="12.75">
      <c r="A29" s="35" t="s">
        <v>58</v>
      </c>
      <c r="E29" s="40" t="s">
        <v>314</v>
      </c>
    </row>
    <row r="30" spans="1:5" ht="12.75">
      <c r="A30" t="s">
        <v>59</v>
      </c>
      <c r="E30" s="39" t="s">
        <v>177</v>
      </c>
    </row>
    <row r="31" spans="1:16" ht="12.75">
      <c r="A31" t="s">
        <v>49</v>
      </c>
      <c r="B31" s="34" t="s">
        <v>69</v>
      </c>
      <c r="C31" s="34" t="s">
        <v>486</v>
      </c>
      <c r="D31" s="35" t="s">
        <v>52</v>
      </c>
      <c r="E31" s="6" t="s">
        <v>487</v>
      </c>
      <c r="F31" s="36" t="s">
        <v>187</v>
      </c>
      <c r="G31" s="37">
        <v>130.65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488</v>
      </c>
    </row>
    <row r="33" spans="1:5" ht="12.75">
      <c r="A33" s="35" t="s">
        <v>58</v>
      </c>
      <c r="E33" s="40" t="s">
        <v>314</v>
      </c>
    </row>
    <row r="34" spans="1:5" ht="12.75">
      <c r="A34" t="s">
        <v>59</v>
      </c>
      <c r="E34" s="39" t="s">
        <v>177</v>
      </c>
    </row>
    <row r="35" spans="1:16" ht="25.5">
      <c r="A35" t="s">
        <v>49</v>
      </c>
      <c r="B35" s="34" t="s">
        <v>74</v>
      </c>
      <c r="C35" s="34" t="s">
        <v>489</v>
      </c>
      <c r="D35" s="35" t="s">
        <v>52</v>
      </c>
      <c r="E35" s="6" t="s">
        <v>490</v>
      </c>
      <c r="F35" s="36" t="s">
        <v>187</v>
      </c>
      <c r="G35" s="37">
        <v>236.789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175</v>
      </c>
    </row>
    <row r="37" spans="1:5" ht="12.75">
      <c r="A37" s="35" t="s">
        <v>58</v>
      </c>
      <c r="E37" s="40" t="s">
        <v>491</v>
      </c>
    </row>
    <row r="38" spans="1:5" ht="12.75">
      <c r="A38" t="s">
        <v>59</v>
      </c>
      <c r="E38" s="39" t="s">
        <v>177</v>
      </c>
    </row>
    <row r="39" spans="1:16" ht="12.75">
      <c r="A39" t="s">
        <v>49</v>
      </c>
      <c r="B39" s="34" t="s">
        <v>78</v>
      </c>
      <c r="C39" s="34" t="s">
        <v>307</v>
      </c>
      <c r="D39" s="35" t="s">
        <v>52</v>
      </c>
      <c r="E39" s="6" t="s">
        <v>308</v>
      </c>
      <c r="F39" s="36" t="s">
        <v>187</v>
      </c>
      <c r="G39" s="37">
        <v>55.486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309</v>
      </c>
    </row>
    <row r="41" spans="1:5" ht="12.75">
      <c r="A41" s="35" t="s">
        <v>58</v>
      </c>
      <c r="E41" s="40" t="s">
        <v>492</v>
      </c>
    </row>
    <row r="42" spans="1:5" ht="12.75">
      <c r="A42" t="s">
        <v>59</v>
      </c>
      <c r="E42" s="39" t="s">
        <v>177</v>
      </c>
    </row>
    <row r="43" spans="1:16" ht="12.75">
      <c r="A43" t="s">
        <v>49</v>
      </c>
      <c r="B43" s="34" t="s">
        <v>81</v>
      </c>
      <c r="C43" s="34" t="s">
        <v>493</v>
      </c>
      <c r="D43" s="35" t="s">
        <v>52</v>
      </c>
      <c r="E43" s="6" t="s">
        <v>494</v>
      </c>
      <c r="F43" s="36" t="s">
        <v>191</v>
      </c>
      <c r="G43" s="37">
        <v>72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334</v>
      </c>
    </row>
    <row r="45" spans="1:5" ht="12.75">
      <c r="A45" s="35" t="s">
        <v>58</v>
      </c>
      <c r="E45" s="40" t="s">
        <v>495</v>
      </c>
    </row>
    <row r="46" spans="1:5" ht="12.75">
      <c r="A46" t="s">
        <v>59</v>
      </c>
      <c r="E46" s="39" t="s">
        <v>177</v>
      </c>
    </row>
    <row r="47" spans="1:16" ht="25.5">
      <c r="A47" t="s">
        <v>49</v>
      </c>
      <c r="B47" s="34" t="s">
        <v>84</v>
      </c>
      <c r="C47" s="34" t="s">
        <v>496</v>
      </c>
      <c r="D47" s="35" t="s">
        <v>52</v>
      </c>
      <c r="E47" s="6" t="s">
        <v>497</v>
      </c>
      <c r="F47" s="36" t="s">
        <v>54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334</v>
      </c>
    </row>
    <row r="49" spans="1:5" ht="12.75">
      <c r="A49" s="35" t="s">
        <v>58</v>
      </c>
      <c r="E49" s="40" t="s">
        <v>498</v>
      </c>
    </row>
    <row r="50" spans="1:5" ht="12.75">
      <c r="A50" t="s">
        <v>59</v>
      </c>
      <c r="E50" s="39" t="s">
        <v>177</v>
      </c>
    </row>
    <row r="51" spans="1:16" ht="12.75">
      <c r="A51" t="s">
        <v>49</v>
      </c>
      <c r="B51" s="34" t="s">
        <v>87</v>
      </c>
      <c r="C51" s="34" t="s">
        <v>189</v>
      </c>
      <c r="D51" s="35" t="s">
        <v>52</v>
      </c>
      <c r="E51" s="6" t="s">
        <v>190</v>
      </c>
      <c r="F51" s="36" t="s">
        <v>191</v>
      </c>
      <c r="G51" s="37">
        <v>326.621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499</v>
      </c>
    </row>
    <row r="53" spans="1:5" ht="12.75">
      <c r="A53" s="35" t="s">
        <v>58</v>
      </c>
      <c r="E53" s="40" t="s">
        <v>500</v>
      </c>
    </row>
    <row r="54" spans="1:5" ht="12.75">
      <c r="A54" t="s">
        <v>59</v>
      </c>
      <c r="E54" s="39" t="s">
        <v>177</v>
      </c>
    </row>
    <row r="55" spans="1:13" ht="12.75">
      <c r="A55" t="s">
        <v>46</v>
      </c>
      <c r="C55" s="31" t="s">
        <v>69</v>
      </c>
      <c r="E55" s="33" t="s">
        <v>501</v>
      </c>
      <c r="J55" s="32">
        <f>0</f>
      </c>
      <c r="K55" s="32">
        <f>0</f>
      </c>
      <c r="L55" s="32">
        <f>0+L56+L60+L64+L68+L72+L76+L80+L84+L88</f>
      </c>
      <c r="M55" s="32">
        <f>0+M56+M60+M64+M68+M72+M76+M80+M84+M88</f>
      </c>
    </row>
    <row r="56" spans="1:16" ht="12.75">
      <c r="A56" t="s">
        <v>49</v>
      </c>
      <c r="B56" s="34" t="s">
        <v>90</v>
      </c>
      <c r="C56" s="34" t="s">
        <v>461</v>
      </c>
      <c r="D56" s="35" t="s">
        <v>52</v>
      </c>
      <c r="E56" s="6" t="s">
        <v>462</v>
      </c>
      <c r="F56" s="36" t="s">
        <v>187</v>
      </c>
      <c r="G56" s="37">
        <v>0.968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502</v>
      </c>
    </row>
    <row r="58" spans="1:5" ht="12.75">
      <c r="A58" s="35" t="s">
        <v>58</v>
      </c>
      <c r="E58" s="40" t="s">
        <v>503</v>
      </c>
    </row>
    <row r="59" spans="1:5" ht="12.75">
      <c r="A59" t="s">
        <v>59</v>
      </c>
      <c r="E59" s="39" t="s">
        <v>177</v>
      </c>
    </row>
    <row r="60" spans="1:16" ht="12.75">
      <c r="A60" t="s">
        <v>49</v>
      </c>
      <c r="B60" s="34" t="s">
        <v>94</v>
      </c>
      <c r="C60" s="34" t="s">
        <v>461</v>
      </c>
      <c r="D60" s="35" t="s">
        <v>50</v>
      </c>
      <c r="E60" s="6" t="s">
        <v>462</v>
      </c>
      <c r="F60" s="36" t="s">
        <v>187</v>
      </c>
      <c r="G60" s="37">
        <v>0.722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504</v>
      </c>
    </row>
    <row r="62" spans="1:5" ht="12.75">
      <c r="A62" s="35" t="s">
        <v>58</v>
      </c>
      <c r="E62" s="40" t="s">
        <v>505</v>
      </c>
    </row>
    <row r="63" spans="1:5" ht="12.75">
      <c r="A63" t="s">
        <v>59</v>
      </c>
      <c r="E63" s="39" t="s">
        <v>177</v>
      </c>
    </row>
    <row r="64" spans="1:16" ht="25.5">
      <c r="A64" t="s">
        <v>49</v>
      </c>
      <c r="B64" s="34" t="s">
        <v>97</v>
      </c>
      <c r="C64" s="34" t="s">
        <v>506</v>
      </c>
      <c r="D64" s="35" t="s">
        <v>52</v>
      </c>
      <c r="E64" s="6" t="s">
        <v>507</v>
      </c>
      <c r="F64" s="36" t="s">
        <v>191</v>
      </c>
      <c r="G64" s="37">
        <v>326.621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508</v>
      </c>
    </row>
    <row r="66" spans="1:5" ht="12.75">
      <c r="A66" s="35" t="s">
        <v>58</v>
      </c>
      <c r="E66" s="40" t="s">
        <v>500</v>
      </c>
    </row>
    <row r="67" spans="1:5" ht="12.75">
      <c r="A67" t="s">
        <v>59</v>
      </c>
      <c r="E67" s="39" t="s">
        <v>177</v>
      </c>
    </row>
    <row r="68" spans="1:16" ht="12.75">
      <c r="A68" t="s">
        <v>49</v>
      </c>
      <c r="B68" s="34" t="s">
        <v>97</v>
      </c>
      <c r="C68" s="34" t="s">
        <v>509</v>
      </c>
      <c r="D68" s="35" t="s">
        <v>52</v>
      </c>
      <c r="E68" s="6" t="s">
        <v>510</v>
      </c>
      <c r="F68" s="36" t="s">
        <v>191</v>
      </c>
      <c r="G68" s="37">
        <v>326.621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511</v>
      </c>
    </row>
    <row r="70" spans="1:5" ht="12.75">
      <c r="A70" s="35" t="s">
        <v>58</v>
      </c>
      <c r="E70" s="40" t="s">
        <v>500</v>
      </c>
    </row>
    <row r="71" spans="1:5" ht="12.75">
      <c r="A71" t="s">
        <v>59</v>
      </c>
      <c r="E71" s="39" t="s">
        <v>177</v>
      </c>
    </row>
    <row r="72" spans="1:16" ht="12.75">
      <c r="A72" t="s">
        <v>49</v>
      </c>
      <c r="B72" s="34" t="s">
        <v>101</v>
      </c>
      <c r="C72" s="34" t="s">
        <v>512</v>
      </c>
      <c r="D72" s="35" t="s">
        <v>52</v>
      </c>
      <c r="E72" s="6" t="s">
        <v>513</v>
      </c>
      <c r="F72" s="36" t="s">
        <v>191</v>
      </c>
      <c r="G72" s="37">
        <v>326.621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514</v>
      </c>
    </row>
    <row r="74" spans="1:5" ht="12.75">
      <c r="A74" s="35" t="s">
        <v>58</v>
      </c>
      <c r="E74" s="40" t="s">
        <v>500</v>
      </c>
    </row>
    <row r="75" spans="1:5" ht="12.75">
      <c r="A75" t="s">
        <v>59</v>
      </c>
      <c r="E75" s="39" t="s">
        <v>177</v>
      </c>
    </row>
    <row r="76" spans="1:16" ht="12.75">
      <c r="A76" t="s">
        <v>49</v>
      </c>
      <c r="B76" s="34" t="s">
        <v>106</v>
      </c>
      <c r="C76" s="34" t="s">
        <v>515</v>
      </c>
      <c r="D76" s="35" t="s">
        <v>52</v>
      </c>
      <c r="E76" s="6" t="s">
        <v>516</v>
      </c>
      <c r="F76" s="36" t="s">
        <v>191</v>
      </c>
      <c r="G76" s="37">
        <v>326.621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517</v>
      </c>
    </row>
    <row r="78" spans="1:5" ht="12.75">
      <c r="A78" s="35" t="s">
        <v>58</v>
      </c>
      <c r="E78" s="40" t="s">
        <v>500</v>
      </c>
    </row>
    <row r="79" spans="1:5" ht="12.75">
      <c r="A79" t="s">
        <v>59</v>
      </c>
      <c r="E79" s="39" t="s">
        <v>177</v>
      </c>
    </row>
    <row r="80" spans="1:16" ht="12.75">
      <c r="A80" t="s">
        <v>49</v>
      </c>
      <c r="B80" s="34" t="s">
        <v>110</v>
      </c>
      <c r="C80" s="34" t="s">
        <v>518</v>
      </c>
      <c r="D80" s="35" t="s">
        <v>52</v>
      </c>
      <c r="E80" s="6" t="s">
        <v>519</v>
      </c>
      <c r="F80" s="36" t="s">
        <v>191</v>
      </c>
      <c r="G80" s="37">
        <v>326.621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520</v>
      </c>
    </row>
    <row r="82" spans="1:5" ht="12.75">
      <c r="A82" s="35" t="s">
        <v>58</v>
      </c>
      <c r="E82" s="40" t="s">
        <v>500</v>
      </c>
    </row>
    <row r="83" spans="1:5" ht="12.75">
      <c r="A83" t="s">
        <v>59</v>
      </c>
      <c r="E83" s="39" t="s">
        <v>177</v>
      </c>
    </row>
    <row r="84" spans="1:16" ht="12.75">
      <c r="A84" t="s">
        <v>49</v>
      </c>
      <c r="B84" s="34" t="s">
        <v>113</v>
      </c>
      <c r="C84" s="34" t="s">
        <v>521</v>
      </c>
      <c r="D84" s="35" t="s">
        <v>52</v>
      </c>
      <c r="E84" s="6" t="s">
        <v>522</v>
      </c>
      <c r="F84" s="36" t="s">
        <v>187</v>
      </c>
      <c r="G84" s="37">
        <v>19.597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523</v>
      </c>
    </row>
    <row r="86" spans="1:5" ht="12.75">
      <c r="A86" s="35" t="s">
        <v>58</v>
      </c>
      <c r="E86" s="40" t="s">
        <v>524</v>
      </c>
    </row>
    <row r="87" spans="1:5" ht="12.75">
      <c r="A87" t="s">
        <v>59</v>
      </c>
      <c r="E87" s="39" t="s">
        <v>177</v>
      </c>
    </row>
    <row r="88" spans="1:16" ht="12.75">
      <c r="A88" t="s">
        <v>49</v>
      </c>
      <c r="B88" s="34" t="s">
        <v>117</v>
      </c>
      <c r="C88" s="34" t="s">
        <v>525</v>
      </c>
      <c r="D88" s="35" t="s">
        <v>52</v>
      </c>
      <c r="E88" s="6" t="s">
        <v>526</v>
      </c>
      <c r="F88" s="36" t="s">
        <v>146</v>
      </c>
      <c r="G88" s="37">
        <v>15.576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55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527</v>
      </c>
    </row>
    <row r="90" spans="1:5" ht="12.75">
      <c r="A90" s="35" t="s">
        <v>58</v>
      </c>
      <c r="E90" s="40" t="s">
        <v>528</v>
      </c>
    </row>
    <row r="91" spans="1:5" ht="12.75">
      <c r="A91" t="s">
        <v>59</v>
      </c>
      <c r="E91" s="39" t="s">
        <v>177</v>
      </c>
    </row>
    <row r="92" spans="1:13" ht="12.75">
      <c r="A92" t="s">
        <v>46</v>
      </c>
      <c r="C92" s="31" t="s">
        <v>84</v>
      </c>
      <c r="E92" s="33" t="s">
        <v>529</v>
      </c>
      <c r="J92" s="32">
        <f>0</f>
      </c>
      <c r="K92" s="32">
        <f>0</f>
      </c>
      <c r="L92" s="32">
        <f>0+L93+L97+L101</f>
      </c>
      <c r="M92" s="32">
        <f>0+M93+M97+M101</f>
      </c>
    </row>
    <row r="93" spans="1:16" ht="12.75">
      <c r="A93" t="s">
        <v>49</v>
      </c>
      <c r="B93" s="34" t="s">
        <v>121</v>
      </c>
      <c r="C93" s="34" t="s">
        <v>530</v>
      </c>
      <c r="D93" s="35" t="s">
        <v>52</v>
      </c>
      <c r="E93" s="6" t="s">
        <v>531</v>
      </c>
      <c r="F93" s="36" t="s">
        <v>191</v>
      </c>
      <c r="G93" s="37">
        <v>46.5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55</v>
      </c>
      <c r="O93">
        <f>(M93*21)/100</f>
      </c>
      <c r="P93" t="s">
        <v>27</v>
      </c>
    </row>
    <row r="94" spans="1:5" ht="12.75">
      <c r="A94" s="35" t="s">
        <v>56</v>
      </c>
      <c r="E94" s="39" t="s">
        <v>532</v>
      </c>
    </row>
    <row r="95" spans="1:5" ht="12.75">
      <c r="A95" s="35" t="s">
        <v>58</v>
      </c>
      <c r="E95" s="40" t="s">
        <v>533</v>
      </c>
    </row>
    <row r="96" spans="1:5" ht="12.75">
      <c r="A96" t="s">
        <v>59</v>
      </c>
      <c r="E96" s="39" t="s">
        <v>177</v>
      </c>
    </row>
    <row r="97" spans="1:16" ht="25.5">
      <c r="A97" t="s">
        <v>49</v>
      </c>
      <c r="B97" s="34" t="s">
        <v>125</v>
      </c>
      <c r="C97" s="34" t="s">
        <v>534</v>
      </c>
      <c r="D97" s="35" t="s">
        <v>52</v>
      </c>
      <c r="E97" s="6" t="s">
        <v>535</v>
      </c>
      <c r="F97" s="36" t="s">
        <v>146</v>
      </c>
      <c r="G97" s="37">
        <v>8.8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55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536</v>
      </c>
    </row>
    <row r="99" spans="1:5" ht="12.75">
      <c r="A99" s="35" t="s">
        <v>58</v>
      </c>
      <c r="E99" s="40" t="s">
        <v>537</v>
      </c>
    </row>
    <row r="100" spans="1:5" ht="12.75">
      <c r="A100" t="s">
        <v>59</v>
      </c>
      <c r="E100" s="39" t="s">
        <v>177</v>
      </c>
    </row>
    <row r="101" spans="1:16" ht="12.75">
      <c r="A101" t="s">
        <v>49</v>
      </c>
      <c r="B101" s="34" t="s">
        <v>130</v>
      </c>
      <c r="C101" s="34" t="s">
        <v>538</v>
      </c>
      <c r="D101" s="35" t="s">
        <v>52</v>
      </c>
      <c r="E101" s="6" t="s">
        <v>539</v>
      </c>
      <c r="F101" s="36" t="s">
        <v>191</v>
      </c>
      <c r="G101" s="37">
        <v>21.5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55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540</v>
      </c>
    </row>
    <row r="103" spans="1:5" ht="12.75">
      <c r="A103" s="35" t="s">
        <v>58</v>
      </c>
      <c r="E103" s="40" t="s">
        <v>541</v>
      </c>
    </row>
    <row r="104" spans="1:5" ht="12.75">
      <c r="A104" t="s">
        <v>59</v>
      </c>
      <c r="E104" s="39" t="s">
        <v>177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542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542</v>
      </c>
      <c r="E4" s="26" t="s">
        <v>543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COUNTIFS(L8:L138,"=0",A8:A138,"P")+COUNTIFS(L8:L138,"",A8:A138,"P")+SUM(Q8:Q138)</f>
      </c>
    </row>
    <row r="8" spans="1:13" ht="12.75">
      <c r="A8" t="s">
        <v>44</v>
      </c>
      <c r="C8" s="28" t="s">
        <v>546</v>
      </c>
      <c r="E8" s="30" t="s">
        <v>545</v>
      </c>
      <c r="J8" s="29">
        <f>0+J9+J14+J35+J40+J49+J66+J79+J128+J133</f>
      </c>
      <c r="K8" s="29">
        <f>0+K9+K14+K35+K40+K49+K66+K79+K128+K133</f>
      </c>
      <c r="L8" s="29">
        <f>0+L9+L14+L35+L40+L49+L66+L79+L128+L133</f>
      </c>
      <c r="M8" s="29">
        <f>0+M9+M14+M35+M40+M49+M66+M79+M128+M133</f>
      </c>
    </row>
    <row r="9" spans="1:13" ht="12.75">
      <c r="A9" t="s">
        <v>46</v>
      </c>
      <c r="C9" s="31" t="s">
        <v>170</v>
      </c>
      <c r="E9" s="33" t="s">
        <v>471</v>
      </c>
      <c r="J9" s="32">
        <f>0</f>
      </c>
      <c r="K9" s="32">
        <f>0</f>
      </c>
      <c r="L9" s="32">
        <f>0+L10</f>
      </c>
      <c r="M9" s="32">
        <f>0+M10</f>
      </c>
    </row>
    <row r="10" spans="1:16" ht="25.5">
      <c r="A10" t="s">
        <v>49</v>
      </c>
      <c r="B10" s="34" t="s">
        <v>50</v>
      </c>
      <c r="C10" s="34" t="s">
        <v>547</v>
      </c>
      <c r="D10" s="35" t="s">
        <v>548</v>
      </c>
      <c r="E10" s="6" t="s">
        <v>549</v>
      </c>
      <c r="F10" s="36" t="s">
        <v>174</v>
      </c>
      <c r="G10" s="37">
        <v>8.778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137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58</v>
      </c>
      <c r="E12" s="40" t="s">
        <v>550</v>
      </c>
    </row>
    <row r="13" spans="1:5" ht="165.75">
      <c r="A13" t="s">
        <v>59</v>
      </c>
      <c r="E13" s="39" t="s">
        <v>551</v>
      </c>
    </row>
    <row r="14" spans="1:13" ht="12.75">
      <c r="A14" t="s">
        <v>46</v>
      </c>
      <c r="C14" s="31" t="s">
        <v>50</v>
      </c>
      <c r="E14" s="33" t="s">
        <v>482</v>
      </c>
      <c r="J14" s="32">
        <f>0</f>
      </c>
      <c r="K14" s="32">
        <f>0</f>
      </c>
      <c r="L14" s="32">
        <f>0+L15+L19+L23+L27+L31</f>
      </c>
      <c r="M14" s="32">
        <f>0+M15+M19+M23+M27+M31</f>
      </c>
    </row>
    <row r="15" spans="1:16" ht="12.75">
      <c r="A15" t="s">
        <v>49</v>
      </c>
      <c r="B15" s="34" t="s">
        <v>27</v>
      </c>
      <c r="C15" s="34" t="s">
        <v>552</v>
      </c>
      <c r="D15" s="35" t="s">
        <v>52</v>
      </c>
      <c r="E15" s="6" t="s">
        <v>553</v>
      </c>
      <c r="F15" s="36" t="s">
        <v>187</v>
      </c>
      <c r="G15" s="37">
        <v>0.36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55</v>
      </c>
      <c r="O15">
        <f>(M15*21)/100</f>
      </c>
      <c r="P15" t="s">
        <v>27</v>
      </c>
    </row>
    <row r="16" spans="1:5" ht="12.75">
      <c r="A16" s="35" t="s">
        <v>56</v>
      </c>
      <c r="E16" s="39" t="s">
        <v>52</v>
      </c>
    </row>
    <row r="17" spans="1:5" ht="12.75">
      <c r="A17" s="35" t="s">
        <v>58</v>
      </c>
      <c r="E17" s="40" t="s">
        <v>554</v>
      </c>
    </row>
    <row r="18" spans="1:5" ht="12.75">
      <c r="A18" t="s">
        <v>59</v>
      </c>
      <c r="E18" s="39" t="s">
        <v>177</v>
      </c>
    </row>
    <row r="19" spans="1:16" ht="12.75">
      <c r="A19" t="s">
        <v>49</v>
      </c>
      <c r="B19" s="34" t="s">
        <v>26</v>
      </c>
      <c r="C19" s="34" t="s">
        <v>555</v>
      </c>
      <c r="D19" s="35" t="s">
        <v>52</v>
      </c>
      <c r="E19" s="6" t="s">
        <v>556</v>
      </c>
      <c r="F19" s="36" t="s">
        <v>187</v>
      </c>
      <c r="G19" s="37">
        <v>3.75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55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58</v>
      </c>
      <c r="E21" s="40" t="s">
        <v>557</v>
      </c>
    </row>
    <row r="22" spans="1:5" ht="12.75">
      <c r="A22" t="s">
        <v>59</v>
      </c>
      <c r="E22" s="39" t="s">
        <v>177</v>
      </c>
    </row>
    <row r="23" spans="1:16" ht="12.75">
      <c r="A23" t="s">
        <v>49</v>
      </c>
      <c r="B23" s="34" t="s">
        <v>66</v>
      </c>
      <c r="C23" s="34" t="s">
        <v>558</v>
      </c>
      <c r="D23" s="35" t="s">
        <v>52</v>
      </c>
      <c r="E23" s="6" t="s">
        <v>559</v>
      </c>
      <c r="F23" s="36" t="s">
        <v>187</v>
      </c>
      <c r="G23" s="37">
        <v>4.62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560</v>
      </c>
    </row>
    <row r="25" spans="1:5" ht="12.75">
      <c r="A25" s="35" t="s">
        <v>58</v>
      </c>
      <c r="E25" s="40" t="s">
        <v>561</v>
      </c>
    </row>
    <row r="26" spans="1:5" ht="12.75">
      <c r="A26" t="s">
        <v>59</v>
      </c>
      <c r="E26" s="39" t="s">
        <v>177</v>
      </c>
    </row>
    <row r="27" spans="1:16" ht="12.75">
      <c r="A27" t="s">
        <v>49</v>
      </c>
      <c r="B27" s="34" t="s">
        <v>69</v>
      </c>
      <c r="C27" s="34" t="s">
        <v>562</v>
      </c>
      <c r="D27" s="35" t="s">
        <v>52</v>
      </c>
      <c r="E27" s="6" t="s">
        <v>563</v>
      </c>
      <c r="F27" s="36" t="s">
        <v>187</v>
      </c>
      <c r="G27" s="37">
        <v>4.62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58</v>
      </c>
      <c r="E29" s="40" t="s">
        <v>564</v>
      </c>
    </row>
    <row r="30" spans="1:5" ht="12.75">
      <c r="A30" t="s">
        <v>59</v>
      </c>
      <c r="E30" s="39" t="s">
        <v>177</v>
      </c>
    </row>
    <row r="31" spans="1:16" ht="12.75">
      <c r="A31" t="s">
        <v>49</v>
      </c>
      <c r="B31" s="34" t="s">
        <v>74</v>
      </c>
      <c r="C31" s="34" t="s">
        <v>565</v>
      </c>
      <c r="D31" s="35" t="s">
        <v>52</v>
      </c>
      <c r="E31" s="6" t="s">
        <v>566</v>
      </c>
      <c r="F31" s="36" t="s">
        <v>187</v>
      </c>
      <c r="G31" s="37">
        <v>3.36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58</v>
      </c>
      <c r="E33" s="40" t="s">
        <v>567</v>
      </c>
    </row>
    <row r="34" spans="1:5" ht="12.75">
      <c r="A34" t="s">
        <v>59</v>
      </c>
      <c r="E34" s="39" t="s">
        <v>177</v>
      </c>
    </row>
    <row r="35" spans="1:13" ht="12.75">
      <c r="A35" t="s">
        <v>46</v>
      </c>
      <c r="C35" s="31" t="s">
        <v>27</v>
      </c>
      <c r="E35" s="33" t="s">
        <v>568</v>
      </c>
      <c r="J35" s="32">
        <f>0</f>
      </c>
      <c r="K35" s="32">
        <f>0</f>
      </c>
      <c r="L35" s="32">
        <f>0+L36</f>
      </c>
      <c r="M35" s="32">
        <f>0+M36</f>
      </c>
    </row>
    <row r="36" spans="1:16" ht="12.75">
      <c r="A36" t="s">
        <v>49</v>
      </c>
      <c r="B36" s="34" t="s">
        <v>78</v>
      </c>
      <c r="C36" s="34" t="s">
        <v>569</v>
      </c>
      <c r="D36" s="35" t="s">
        <v>52</v>
      </c>
      <c r="E36" s="6" t="s">
        <v>570</v>
      </c>
      <c r="F36" s="36" t="s">
        <v>146</v>
      </c>
      <c r="G36" s="37">
        <v>1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571</v>
      </c>
    </row>
    <row r="38" spans="1:5" ht="12.75">
      <c r="A38" s="35" t="s">
        <v>58</v>
      </c>
      <c r="E38" s="40" t="s">
        <v>572</v>
      </c>
    </row>
    <row r="39" spans="1:5" ht="12.75">
      <c r="A39" t="s">
        <v>59</v>
      </c>
      <c r="E39" s="39" t="s">
        <v>177</v>
      </c>
    </row>
    <row r="40" spans="1:13" ht="12.75">
      <c r="A40" t="s">
        <v>46</v>
      </c>
      <c r="C40" s="31" t="s">
        <v>26</v>
      </c>
      <c r="E40" s="33" t="s">
        <v>573</v>
      </c>
      <c r="J40" s="32">
        <f>0</f>
      </c>
      <c r="K40" s="32">
        <f>0</f>
      </c>
      <c r="L40" s="32">
        <f>0+L41+L45</f>
      </c>
      <c r="M40" s="32">
        <f>0+M41+M45</f>
      </c>
    </row>
    <row r="41" spans="1:16" ht="12.75">
      <c r="A41" t="s">
        <v>49</v>
      </c>
      <c r="B41" s="34" t="s">
        <v>81</v>
      </c>
      <c r="C41" s="34" t="s">
        <v>574</v>
      </c>
      <c r="D41" s="35" t="s">
        <v>52</v>
      </c>
      <c r="E41" s="6" t="s">
        <v>575</v>
      </c>
      <c r="F41" s="36" t="s">
        <v>187</v>
      </c>
      <c r="G41" s="37">
        <v>2.107</v>
      </c>
      <c r="H41" s="36">
        <v>0</v>
      </c>
      <c r="I41" s="36">
        <f>ROUND(G41*H41,6)</f>
      </c>
      <c r="L41" s="38">
        <v>0</v>
      </c>
      <c r="M41" s="32">
        <f>ROUND(ROUND(L41,2)*ROUND(G41,3),2)</f>
      </c>
      <c r="N41" s="36" t="s">
        <v>55</v>
      </c>
      <c r="O41">
        <f>(M41*21)/100</f>
      </c>
      <c r="P41" t="s">
        <v>27</v>
      </c>
    </row>
    <row r="42" spans="1:5" ht="12.75">
      <c r="A42" s="35" t="s">
        <v>56</v>
      </c>
      <c r="E42" s="39" t="s">
        <v>52</v>
      </c>
    </row>
    <row r="43" spans="1:5" ht="12.75">
      <c r="A43" s="35" t="s">
        <v>58</v>
      </c>
      <c r="E43" s="40" t="s">
        <v>576</v>
      </c>
    </row>
    <row r="44" spans="1:5" ht="12.75">
      <c r="A44" t="s">
        <v>59</v>
      </c>
      <c r="E44" s="39" t="s">
        <v>177</v>
      </c>
    </row>
    <row r="45" spans="1:16" ht="12.75">
      <c r="A45" t="s">
        <v>49</v>
      </c>
      <c r="B45" s="34" t="s">
        <v>84</v>
      </c>
      <c r="C45" s="34" t="s">
        <v>577</v>
      </c>
      <c r="D45" s="35" t="s">
        <v>52</v>
      </c>
      <c r="E45" s="6" t="s">
        <v>578</v>
      </c>
      <c r="F45" s="36" t="s">
        <v>174</v>
      </c>
      <c r="G45" s="37">
        <v>0.379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55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58</v>
      </c>
      <c r="E47" s="40" t="s">
        <v>579</v>
      </c>
    </row>
    <row r="48" spans="1:5" ht="12.75">
      <c r="A48" t="s">
        <v>59</v>
      </c>
      <c r="E48" s="39" t="s">
        <v>177</v>
      </c>
    </row>
    <row r="49" spans="1:13" ht="12.75">
      <c r="A49" t="s">
        <v>46</v>
      </c>
      <c r="C49" s="31" t="s">
        <v>66</v>
      </c>
      <c r="E49" s="33" t="s">
        <v>580</v>
      </c>
      <c r="J49" s="32">
        <f>0</f>
      </c>
      <c r="K49" s="32">
        <f>0</f>
      </c>
      <c r="L49" s="32">
        <f>0+L50+L54+L58+L62</f>
      </c>
      <c r="M49" s="32">
        <f>0+M50+M54+M58+M62</f>
      </c>
    </row>
    <row r="50" spans="1:16" ht="12.75">
      <c r="A50" t="s">
        <v>49</v>
      </c>
      <c r="B50" s="34" t="s">
        <v>87</v>
      </c>
      <c r="C50" s="34" t="s">
        <v>347</v>
      </c>
      <c r="D50" s="35" t="s">
        <v>52</v>
      </c>
      <c r="E50" s="6" t="s">
        <v>348</v>
      </c>
      <c r="F50" s="36" t="s">
        <v>187</v>
      </c>
      <c r="G50" s="37">
        <v>0.86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55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58</v>
      </c>
      <c r="E52" s="40" t="s">
        <v>581</v>
      </c>
    </row>
    <row r="53" spans="1:5" ht="12.75">
      <c r="A53" t="s">
        <v>59</v>
      </c>
      <c r="E53" s="39" t="s">
        <v>177</v>
      </c>
    </row>
    <row r="54" spans="1:16" ht="12.75">
      <c r="A54" t="s">
        <v>49</v>
      </c>
      <c r="B54" s="34" t="s">
        <v>90</v>
      </c>
      <c r="C54" s="34" t="s">
        <v>582</v>
      </c>
      <c r="D54" s="35" t="s">
        <v>52</v>
      </c>
      <c r="E54" s="6" t="s">
        <v>583</v>
      </c>
      <c r="F54" s="36" t="s">
        <v>187</v>
      </c>
      <c r="G54" s="37">
        <v>1.05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584</v>
      </c>
    </row>
    <row r="56" spans="1:5" ht="12.75">
      <c r="A56" s="35" t="s">
        <v>58</v>
      </c>
      <c r="E56" s="40" t="s">
        <v>585</v>
      </c>
    </row>
    <row r="57" spans="1:5" ht="12.75">
      <c r="A57" t="s">
        <v>59</v>
      </c>
      <c r="E57" s="39" t="s">
        <v>177</v>
      </c>
    </row>
    <row r="58" spans="1:16" ht="12.75">
      <c r="A58" t="s">
        <v>49</v>
      </c>
      <c r="B58" s="34" t="s">
        <v>94</v>
      </c>
      <c r="C58" s="34" t="s">
        <v>586</v>
      </c>
      <c r="D58" s="35" t="s">
        <v>52</v>
      </c>
      <c r="E58" s="6" t="s">
        <v>587</v>
      </c>
      <c r="F58" s="36" t="s">
        <v>187</v>
      </c>
      <c r="G58" s="37">
        <v>1.72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55</v>
      </c>
      <c r="O58">
        <f>(M58*21)/100</f>
      </c>
      <c r="P58" t="s">
        <v>27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58</v>
      </c>
      <c r="E60" s="40" t="s">
        <v>588</v>
      </c>
    </row>
    <row r="61" spans="1:5" ht="12.75">
      <c r="A61" t="s">
        <v>59</v>
      </c>
      <c r="E61" s="39" t="s">
        <v>177</v>
      </c>
    </row>
    <row r="62" spans="1:16" ht="12.75">
      <c r="A62" t="s">
        <v>49</v>
      </c>
      <c r="B62" s="34" t="s">
        <v>97</v>
      </c>
      <c r="C62" s="34" t="s">
        <v>589</v>
      </c>
      <c r="D62" s="35" t="s">
        <v>52</v>
      </c>
      <c r="E62" s="6" t="s">
        <v>590</v>
      </c>
      <c r="F62" s="36" t="s">
        <v>187</v>
      </c>
      <c r="G62" s="37">
        <v>1.876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58</v>
      </c>
      <c r="E64" s="40" t="s">
        <v>591</v>
      </c>
    </row>
    <row r="65" spans="1:5" ht="12.75">
      <c r="A65" t="s">
        <v>59</v>
      </c>
      <c r="E65" s="39" t="s">
        <v>177</v>
      </c>
    </row>
    <row r="66" spans="1:13" ht="12.75">
      <c r="A66" t="s">
        <v>46</v>
      </c>
      <c r="C66" s="31" t="s">
        <v>74</v>
      </c>
      <c r="E66" s="33" t="s">
        <v>222</v>
      </c>
      <c r="J66" s="32">
        <f>0</f>
      </c>
      <c r="K66" s="32">
        <f>0</f>
      </c>
      <c r="L66" s="32">
        <f>0+L67+L71+L75</f>
      </c>
      <c r="M66" s="32">
        <f>0+M67+M71+M75</f>
      </c>
    </row>
    <row r="67" spans="1:16" ht="25.5">
      <c r="A67" t="s">
        <v>49</v>
      </c>
      <c r="B67" s="34" t="s">
        <v>101</v>
      </c>
      <c r="C67" s="34" t="s">
        <v>592</v>
      </c>
      <c r="D67" s="35" t="s">
        <v>52</v>
      </c>
      <c r="E67" s="6" t="s">
        <v>593</v>
      </c>
      <c r="F67" s="36" t="s">
        <v>191</v>
      </c>
      <c r="G67" s="37">
        <v>3.6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55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52</v>
      </c>
    </row>
    <row r="69" spans="1:5" ht="12.75">
      <c r="A69" s="35" t="s">
        <v>58</v>
      </c>
      <c r="E69" s="40" t="s">
        <v>594</v>
      </c>
    </row>
    <row r="70" spans="1:5" ht="12.75">
      <c r="A70" t="s">
        <v>59</v>
      </c>
      <c r="E70" s="39" t="s">
        <v>177</v>
      </c>
    </row>
    <row r="71" spans="1:16" ht="12.75">
      <c r="A71" t="s">
        <v>49</v>
      </c>
      <c r="B71" s="34" t="s">
        <v>106</v>
      </c>
      <c r="C71" s="34" t="s">
        <v>595</v>
      </c>
      <c r="D71" s="35" t="s">
        <v>52</v>
      </c>
      <c r="E71" s="6" t="s">
        <v>596</v>
      </c>
      <c r="F71" s="36" t="s">
        <v>191</v>
      </c>
      <c r="G71" s="37">
        <v>3.6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55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52</v>
      </c>
    </row>
    <row r="73" spans="1:5" ht="12.75">
      <c r="A73" s="35" t="s">
        <v>58</v>
      </c>
      <c r="E73" s="40" t="s">
        <v>594</v>
      </c>
    </row>
    <row r="74" spans="1:5" ht="12.75">
      <c r="A74" t="s">
        <v>59</v>
      </c>
      <c r="E74" s="39" t="s">
        <v>177</v>
      </c>
    </row>
    <row r="75" spans="1:16" ht="12.75">
      <c r="A75" t="s">
        <v>49</v>
      </c>
      <c r="B75" s="34" t="s">
        <v>110</v>
      </c>
      <c r="C75" s="34" t="s">
        <v>273</v>
      </c>
      <c r="D75" s="35" t="s">
        <v>52</v>
      </c>
      <c r="E75" s="6" t="s">
        <v>274</v>
      </c>
      <c r="F75" s="36" t="s">
        <v>191</v>
      </c>
      <c r="G75" s="37">
        <v>27.18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55</v>
      </c>
      <c r="O75">
        <f>(M75*21)/100</f>
      </c>
      <c r="P75" t="s">
        <v>27</v>
      </c>
    </row>
    <row r="76" spans="1:5" ht="12.75">
      <c r="A76" s="35" t="s">
        <v>56</v>
      </c>
      <c r="E76" s="39" t="s">
        <v>52</v>
      </c>
    </row>
    <row r="77" spans="1:5" ht="51">
      <c r="A77" s="35" t="s">
        <v>58</v>
      </c>
      <c r="E77" s="40" t="s">
        <v>597</v>
      </c>
    </row>
    <row r="78" spans="1:5" ht="12.75">
      <c r="A78" t="s">
        <v>59</v>
      </c>
      <c r="E78" s="39" t="s">
        <v>177</v>
      </c>
    </row>
    <row r="79" spans="1:13" ht="12.75">
      <c r="A79" t="s">
        <v>46</v>
      </c>
      <c r="C79" s="31" t="s">
        <v>78</v>
      </c>
      <c r="E79" s="33" t="s">
        <v>598</v>
      </c>
      <c r="J79" s="32">
        <f>0</f>
      </c>
      <c r="K79" s="32">
        <f>0</f>
      </c>
      <c r="L79" s="32">
        <f>0+L80+L84+L88+L92+L96+L100+L104+L108+L112+L116+L120+L124</f>
      </c>
      <c r="M79" s="32">
        <f>0+M80+M84+M88+M92+M96+M100+M104+M108+M112+M116+M120+M124</f>
      </c>
    </row>
    <row r="80" spans="1:16" ht="25.5">
      <c r="A80" t="s">
        <v>49</v>
      </c>
      <c r="B80" s="34" t="s">
        <v>113</v>
      </c>
      <c r="C80" s="34" t="s">
        <v>599</v>
      </c>
      <c r="D80" s="35" t="s">
        <v>52</v>
      </c>
      <c r="E80" s="6" t="s">
        <v>600</v>
      </c>
      <c r="F80" s="36" t="s">
        <v>146</v>
      </c>
      <c r="G80" s="37">
        <v>10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137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</v>
      </c>
    </row>
    <row r="82" spans="1:5" ht="12.75">
      <c r="A82" s="35" t="s">
        <v>58</v>
      </c>
      <c r="E82" s="40" t="s">
        <v>52</v>
      </c>
    </row>
    <row r="83" spans="1:5" ht="102">
      <c r="A83" t="s">
        <v>59</v>
      </c>
      <c r="E83" s="39" t="s">
        <v>601</v>
      </c>
    </row>
    <row r="84" spans="1:16" ht="25.5">
      <c r="A84" t="s">
        <v>49</v>
      </c>
      <c r="B84" s="34" t="s">
        <v>117</v>
      </c>
      <c r="C84" s="34" t="s">
        <v>602</v>
      </c>
      <c r="D84" s="35" t="s">
        <v>52</v>
      </c>
      <c r="E84" s="6" t="s">
        <v>603</v>
      </c>
      <c r="F84" s="36" t="s">
        <v>146</v>
      </c>
      <c r="G84" s="37">
        <v>10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137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12.75">
      <c r="A86" s="35" t="s">
        <v>58</v>
      </c>
      <c r="E86" s="40" t="s">
        <v>52</v>
      </c>
    </row>
    <row r="87" spans="1:5" ht="102">
      <c r="A87" t="s">
        <v>59</v>
      </c>
      <c r="E87" s="39" t="s">
        <v>601</v>
      </c>
    </row>
    <row r="88" spans="1:16" ht="25.5">
      <c r="A88" t="s">
        <v>49</v>
      </c>
      <c r="B88" s="34" t="s">
        <v>121</v>
      </c>
      <c r="C88" s="34" t="s">
        <v>604</v>
      </c>
      <c r="D88" s="35" t="s">
        <v>52</v>
      </c>
      <c r="E88" s="6" t="s">
        <v>605</v>
      </c>
      <c r="F88" s="36" t="s">
        <v>191</v>
      </c>
      <c r="G88" s="37">
        <v>14.3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55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52</v>
      </c>
    </row>
    <row r="90" spans="1:5" ht="12.75">
      <c r="A90" s="35" t="s">
        <v>58</v>
      </c>
      <c r="E90" s="40" t="s">
        <v>606</v>
      </c>
    </row>
    <row r="91" spans="1:5" ht="12.75">
      <c r="A91" t="s">
        <v>59</v>
      </c>
      <c r="E91" s="39" t="s">
        <v>177</v>
      </c>
    </row>
    <row r="92" spans="1:16" ht="12.75">
      <c r="A92" t="s">
        <v>49</v>
      </c>
      <c r="B92" s="34" t="s">
        <v>125</v>
      </c>
      <c r="C92" s="34" t="s">
        <v>607</v>
      </c>
      <c r="D92" s="35" t="s">
        <v>52</v>
      </c>
      <c r="E92" s="6" t="s">
        <v>608</v>
      </c>
      <c r="F92" s="36" t="s">
        <v>191</v>
      </c>
      <c r="G92" s="37">
        <v>14.3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55</v>
      </c>
      <c r="O92">
        <f>(M92*21)/100</f>
      </c>
      <c r="P92" t="s">
        <v>27</v>
      </c>
    </row>
    <row r="93" spans="1:5" ht="12.75">
      <c r="A93" s="35" t="s">
        <v>56</v>
      </c>
      <c r="E93" s="39" t="s">
        <v>52</v>
      </c>
    </row>
    <row r="94" spans="1:5" ht="12.75">
      <c r="A94" s="35" t="s">
        <v>58</v>
      </c>
      <c r="E94" s="40" t="s">
        <v>606</v>
      </c>
    </row>
    <row r="95" spans="1:5" ht="12.75">
      <c r="A95" t="s">
        <v>59</v>
      </c>
      <c r="E95" s="39" t="s">
        <v>177</v>
      </c>
    </row>
    <row r="96" spans="1:16" ht="12.75">
      <c r="A96" t="s">
        <v>49</v>
      </c>
      <c r="B96" s="34" t="s">
        <v>130</v>
      </c>
      <c r="C96" s="34" t="s">
        <v>609</v>
      </c>
      <c r="D96" s="35" t="s">
        <v>52</v>
      </c>
      <c r="E96" s="6" t="s">
        <v>610</v>
      </c>
      <c r="F96" s="36" t="s">
        <v>611</v>
      </c>
      <c r="G96" s="37">
        <v>8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55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52</v>
      </c>
    </row>
    <row r="98" spans="1:5" ht="12.75">
      <c r="A98" s="35" t="s">
        <v>58</v>
      </c>
      <c r="E98" s="40" t="s">
        <v>52</v>
      </c>
    </row>
    <row r="99" spans="1:5" ht="12.75">
      <c r="A99" t="s">
        <v>59</v>
      </c>
      <c r="E99" s="39" t="s">
        <v>177</v>
      </c>
    </row>
    <row r="100" spans="1:16" ht="25.5">
      <c r="A100" t="s">
        <v>49</v>
      </c>
      <c r="B100" s="34" t="s">
        <v>134</v>
      </c>
      <c r="C100" s="34" t="s">
        <v>612</v>
      </c>
      <c r="D100" s="35" t="s">
        <v>52</v>
      </c>
      <c r="E100" s="6" t="s">
        <v>613</v>
      </c>
      <c r="F100" s="36" t="s">
        <v>146</v>
      </c>
      <c r="G100" s="37">
        <v>10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55</v>
      </c>
      <c r="O100">
        <f>(M100*21)/100</f>
      </c>
      <c r="P100" t="s">
        <v>27</v>
      </c>
    </row>
    <row r="101" spans="1:5" ht="12.75">
      <c r="A101" s="35" t="s">
        <v>56</v>
      </c>
      <c r="E101" s="39" t="s">
        <v>52</v>
      </c>
    </row>
    <row r="102" spans="1:5" ht="12.75">
      <c r="A102" s="35" t="s">
        <v>58</v>
      </c>
      <c r="E102" s="40" t="s">
        <v>52</v>
      </c>
    </row>
    <row r="103" spans="1:5" ht="12.75">
      <c r="A103" t="s">
        <v>59</v>
      </c>
      <c r="E103" s="39" t="s">
        <v>177</v>
      </c>
    </row>
    <row r="104" spans="1:16" ht="25.5">
      <c r="A104" t="s">
        <v>49</v>
      </c>
      <c r="B104" s="34" t="s">
        <v>139</v>
      </c>
      <c r="C104" s="34" t="s">
        <v>614</v>
      </c>
      <c r="D104" s="35" t="s">
        <v>52</v>
      </c>
      <c r="E104" s="6" t="s">
        <v>615</v>
      </c>
      <c r="F104" s="36" t="s">
        <v>146</v>
      </c>
      <c r="G104" s="37">
        <v>10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55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52</v>
      </c>
    </row>
    <row r="106" spans="1:5" ht="12.75">
      <c r="A106" s="35" t="s">
        <v>58</v>
      </c>
      <c r="E106" s="40" t="s">
        <v>52</v>
      </c>
    </row>
    <row r="107" spans="1:5" ht="12.75">
      <c r="A107" t="s">
        <v>59</v>
      </c>
      <c r="E107" s="39" t="s">
        <v>177</v>
      </c>
    </row>
    <row r="108" spans="1:16" ht="12.75">
      <c r="A108" t="s">
        <v>49</v>
      </c>
      <c r="B108" s="34" t="s">
        <v>143</v>
      </c>
      <c r="C108" s="34" t="s">
        <v>616</v>
      </c>
      <c r="D108" s="35" t="s">
        <v>52</v>
      </c>
      <c r="E108" s="6" t="s">
        <v>617</v>
      </c>
      <c r="F108" s="36" t="s">
        <v>146</v>
      </c>
      <c r="G108" s="37">
        <v>10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55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52</v>
      </c>
    </row>
    <row r="110" spans="1:5" ht="12.75">
      <c r="A110" s="35" t="s">
        <v>58</v>
      </c>
      <c r="E110" s="40" t="s">
        <v>52</v>
      </c>
    </row>
    <row r="111" spans="1:5" ht="12.75">
      <c r="A111" t="s">
        <v>59</v>
      </c>
      <c r="E111" s="39" t="s">
        <v>177</v>
      </c>
    </row>
    <row r="112" spans="1:16" ht="12.75">
      <c r="A112" t="s">
        <v>49</v>
      </c>
      <c r="B112" s="34" t="s">
        <v>148</v>
      </c>
      <c r="C112" s="34" t="s">
        <v>618</v>
      </c>
      <c r="D112" s="35" t="s">
        <v>52</v>
      </c>
      <c r="E112" s="6" t="s">
        <v>619</v>
      </c>
      <c r="F112" s="36" t="s">
        <v>146</v>
      </c>
      <c r="G112" s="37">
        <v>10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55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52</v>
      </c>
    </row>
    <row r="114" spans="1:5" ht="12.75">
      <c r="A114" s="35" t="s">
        <v>58</v>
      </c>
      <c r="E114" s="40" t="s">
        <v>52</v>
      </c>
    </row>
    <row r="115" spans="1:5" ht="12.75">
      <c r="A115" t="s">
        <v>59</v>
      </c>
      <c r="E115" s="39" t="s">
        <v>177</v>
      </c>
    </row>
    <row r="116" spans="1:16" ht="25.5">
      <c r="A116" t="s">
        <v>49</v>
      </c>
      <c r="B116" s="34" t="s">
        <v>154</v>
      </c>
      <c r="C116" s="34" t="s">
        <v>620</v>
      </c>
      <c r="D116" s="35" t="s">
        <v>52</v>
      </c>
      <c r="E116" s="6" t="s">
        <v>621</v>
      </c>
      <c r="F116" s="36" t="s">
        <v>622</v>
      </c>
      <c r="G116" s="37">
        <v>2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55</v>
      </c>
      <c r="O116">
        <f>(M116*21)/100</f>
      </c>
      <c r="P116" t="s">
        <v>27</v>
      </c>
    </row>
    <row r="117" spans="1:5" ht="12.75">
      <c r="A117" s="35" t="s">
        <v>56</v>
      </c>
      <c r="E117" s="39" t="s">
        <v>52</v>
      </c>
    </row>
    <row r="118" spans="1:5" ht="12.75">
      <c r="A118" s="35" t="s">
        <v>58</v>
      </c>
      <c r="E118" s="40" t="s">
        <v>52</v>
      </c>
    </row>
    <row r="119" spans="1:5" ht="12.75">
      <c r="A119" t="s">
        <v>59</v>
      </c>
      <c r="E119" s="39" t="s">
        <v>177</v>
      </c>
    </row>
    <row r="120" spans="1:16" ht="12.75">
      <c r="A120" t="s">
        <v>49</v>
      </c>
      <c r="B120" s="34" t="s">
        <v>158</v>
      </c>
      <c r="C120" s="34" t="s">
        <v>623</v>
      </c>
      <c r="D120" s="35" t="s">
        <v>52</v>
      </c>
      <c r="E120" s="6" t="s">
        <v>624</v>
      </c>
      <c r="F120" s="36" t="s">
        <v>625</v>
      </c>
      <c r="G120" s="37">
        <v>48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55</v>
      </c>
      <c r="O120">
        <f>(M120*21)/100</f>
      </c>
      <c r="P120" t="s">
        <v>27</v>
      </c>
    </row>
    <row r="121" spans="1:5" ht="12.75">
      <c r="A121" s="35" t="s">
        <v>56</v>
      </c>
      <c r="E121" s="39" t="s">
        <v>52</v>
      </c>
    </row>
    <row r="122" spans="1:5" ht="12.75">
      <c r="A122" s="35" t="s">
        <v>58</v>
      </c>
      <c r="E122" s="40" t="s">
        <v>52</v>
      </c>
    </row>
    <row r="123" spans="1:5" ht="12.75">
      <c r="A123" t="s">
        <v>59</v>
      </c>
      <c r="E123" s="39" t="s">
        <v>177</v>
      </c>
    </row>
    <row r="124" spans="1:16" ht="12.75">
      <c r="A124" t="s">
        <v>49</v>
      </c>
      <c r="B124" s="34" t="s">
        <v>162</v>
      </c>
      <c r="C124" s="34" t="s">
        <v>626</v>
      </c>
      <c r="D124" s="35" t="s">
        <v>52</v>
      </c>
      <c r="E124" s="6" t="s">
        <v>627</v>
      </c>
      <c r="F124" s="36" t="s">
        <v>191</v>
      </c>
      <c r="G124" s="37">
        <v>3.6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55</v>
      </c>
      <c r="O124">
        <f>(M124*21)/100</f>
      </c>
      <c r="P124" t="s">
        <v>27</v>
      </c>
    </row>
    <row r="125" spans="1:5" ht="12.75">
      <c r="A125" s="35" t="s">
        <v>56</v>
      </c>
      <c r="E125" s="39" t="s">
        <v>52</v>
      </c>
    </row>
    <row r="126" spans="1:5" ht="12.75">
      <c r="A126" s="35" t="s">
        <v>58</v>
      </c>
      <c r="E126" s="40" t="s">
        <v>594</v>
      </c>
    </row>
    <row r="127" spans="1:5" ht="12.75">
      <c r="A127" t="s">
        <v>59</v>
      </c>
      <c r="E127" s="39" t="s">
        <v>177</v>
      </c>
    </row>
    <row r="128" spans="1:13" ht="12.75">
      <c r="A128" t="s">
        <v>46</v>
      </c>
      <c r="C128" s="31" t="s">
        <v>81</v>
      </c>
      <c r="E128" s="33" t="s">
        <v>628</v>
      </c>
      <c r="J128" s="32">
        <f>0</f>
      </c>
      <c r="K128" s="32">
        <f>0</f>
      </c>
      <c r="L128" s="32">
        <f>0+L129</f>
      </c>
      <c r="M128" s="32">
        <f>0+M129</f>
      </c>
    </row>
    <row r="129" spans="1:16" ht="12.75">
      <c r="A129" t="s">
        <v>49</v>
      </c>
      <c r="B129" s="34" t="s">
        <v>389</v>
      </c>
      <c r="C129" s="34" t="s">
        <v>629</v>
      </c>
      <c r="D129" s="35" t="s">
        <v>52</v>
      </c>
      <c r="E129" s="6" t="s">
        <v>630</v>
      </c>
      <c r="F129" s="36" t="s">
        <v>146</v>
      </c>
      <c r="G129" s="37">
        <v>9.2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55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52</v>
      </c>
    </row>
    <row r="131" spans="1:5" ht="12.75">
      <c r="A131" s="35" t="s">
        <v>58</v>
      </c>
      <c r="E131" s="40" t="s">
        <v>631</v>
      </c>
    </row>
    <row r="132" spans="1:5" ht="12.75">
      <c r="A132" t="s">
        <v>59</v>
      </c>
      <c r="E132" s="39" t="s">
        <v>177</v>
      </c>
    </row>
    <row r="133" spans="1:13" ht="12.75">
      <c r="A133" t="s">
        <v>46</v>
      </c>
      <c r="C133" s="31" t="s">
        <v>84</v>
      </c>
      <c r="E133" s="33" t="s">
        <v>529</v>
      </c>
      <c r="J133" s="32">
        <f>0</f>
      </c>
      <c r="K133" s="32">
        <f>0</f>
      </c>
      <c r="L133" s="32">
        <f>0+L134+L138</f>
      </c>
      <c r="M133" s="32">
        <f>0+M134+M138</f>
      </c>
    </row>
    <row r="134" spans="1:16" ht="12.75">
      <c r="A134" t="s">
        <v>49</v>
      </c>
      <c r="B134" s="34" t="s">
        <v>394</v>
      </c>
      <c r="C134" s="34" t="s">
        <v>632</v>
      </c>
      <c r="D134" s="35" t="s">
        <v>52</v>
      </c>
      <c r="E134" s="6" t="s">
        <v>633</v>
      </c>
      <c r="F134" s="36" t="s">
        <v>191</v>
      </c>
      <c r="G134" s="37">
        <v>27.18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55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52</v>
      </c>
    </row>
    <row r="136" spans="1:5" ht="51">
      <c r="A136" s="35" t="s">
        <v>58</v>
      </c>
      <c r="E136" s="40" t="s">
        <v>597</v>
      </c>
    </row>
    <row r="137" spans="1:5" ht="12.75">
      <c r="A137" t="s">
        <v>59</v>
      </c>
      <c r="E137" s="39" t="s">
        <v>177</v>
      </c>
    </row>
    <row r="138" spans="1:16" ht="12.75">
      <c r="A138" t="s">
        <v>49</v>
      </c>
      <c r="B138" s="34" t="s">
        <v>399</v>
      </c>
      <c r="C138" s="34" t="s">
        <v>634</v>
      </c>
      <c r="D138" s="35" t="s">
        <v>52</v>
      </c>
      <c r="E138" s="6" t="s">
        <v>635</v>
      </c>
      <c r="F138" s="36" t="s">
        <v>191</v>
      </c>
      <c r="G138" s="37">
        <v>3.6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55</v>
      </c>
      <c r="O138">
        <f>(M138*21)/100</f>
      </c>
      <c r="P138" t="s">
        <v>27</v>
      </c>
    </row>
    <row r="139" spans="1:5" ht="12.75">
      <c r="A139" s="35" t="s">
        <v>56</v>
      </c>
      <c r="E139" s="39" t="s">
        <v>52</v>
      </c>
    </row>
    <row r="140" spans="1:5" ht="12.75">
      <c r="A140" s="35" t="s">
        <v>58</v>
      </c>
      <c r="E140" s="40" t="s">
        <v>594</v>
      </c>
    </row>
    <row r="141" spans="1:5" ht="12.75">
      <c r="A141" t="s">
        <v>59</v>
      </c>
      <c r="E141" s="39" t="s">
        <v>177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636</v>
      </c>
      <c r="M3" s="41">
        <f>Rekapitulace!C20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636</v>
      </c>
      <c r="E4" s="26" t="s">
        <v>637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COUNTIFS(L8:L127,"=0",A8:A127,"P")+COUNTIFS(L8:L127,"",A8:A127,"P")+SUM(Q8:Q127)</f>
      </c>
    </row>
    <row r="8" spans="1:13" ht="12.75">
      <c r="A8" t="s">
        <v>44</v>
      </c>
      <c r="C8" s="28" t="s">
        <v>640</v>
      </c>
      <c r="E8" s="30" t="s">
        <v>639</v>
      </c>
      <c r="J8" s="29">
        <f>0+J9+J122</f>
      </c>
      <c r="K8" s="29">
        <f>0+K9+K122</f>
      </c>
      <c r="L8" s="29">
        <f>0+L9+L122</f>
      </c>
      <c r="M8" s="29">
        <f>0+M9+M122</f>
      </c>
    </row>
    <row r="9" spans="1:13" ht="12.75">
      <c r="A9" t="s">
        <v>46</v>
      </c>
      <c r="C9" s="31" t="s">
        <v>50</v>
      </c>
      <c r="E9" s="33" t="s">
        <v>471</v>
      </c>
      <c r="J9" s="32">
        <f>0</f>
      </c>
      <c r="K9" s="32">
        <f>0</f>
      </c>
      <c r="L9" s="32">
        <f>0+L10+L14+L18+L22+L26+L30+L34+L38+L42+L46+L50+L54+L58+L62+L66+L70+L74+L78+L82+L86+L90+L94+L98+L102+L106+L110+L114+L118</f>
      </c>
      <c r="M9" s="32">
        <f>0+M10+M14+M18+M22+M26+M30+M34+M38+M42+M46+M50+M54+M58+M62+M66+M70+M74+M78+M82+M86+M90+M94+M98+M102+M106+M110+M114+M118</f>
      </c>
    </row>
    <row r="10" spans="1:16" ht="25.5">
      <c r="A10" t="s">
        <v>49</v>
      </c>
      <c r="B10" s="34" t="s">
        <v>50</v>
      </c>
      <c r="C10" s="34" t="s">
        <v>641</v>
      </c>
      <c r="D10" s="35" t="s">
        <v>52</v>
      </c>
      <c r="E10" s="6" t="s">
        <v>642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58</v>
      </c>
      <c r="E12" s="40" t="s">
        <v>52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27</v>
      </c>
      <c r="C14" s="34" t="s">
        <v>643</v>
      </c>
      <c r="D14" s="35" t="s">
        <v>52</v>
      </c>
      <c r="E14" s="6" t="s">
        <v>644</v>
      </c>
      <c r="F14" s="36" t="s">
        <v>54</v>
      </c>
      <c r="G14" s="37">
        <v>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58</v>
      </c>
      <c r="E16" s="40" t="s">
        <v>52</v>
      </c>
    </row>
    <row r="17" spans="1:5" ht="12.75">
      <c r="A17" t="s">
        <v>59</v>
      </c>
      <c r="E17" s="39" t="s">
        <v>177</v>
      </c>
    </row>
    <row r="18" spans="1:16" ht="12.75">
      <c r="A18" t="s">
        <v>49</v>
      </c>
      <c r="B18" s="34" t="s">
        <v>26</v>
      </c>
      <c r="C18" s="34" t="s">
        <v>645</v>
      </c>
      <c r="D18" s="35" t="s">
        <v>52</v>
      </c>
      <c r="E18" s="6" t="s">
        <v>646</v>
      </c>
      <c r="F18" s="36" t="s">
        <v>54</v>
      </c>
      <c r="G18" s="37">
        <v>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58</v>
      </c>
      <c r="E20" s="40" t="s">
        <v>52</v>
      </c>
    </row>
    <row r="21" spans="1:5" ht="12.75">
      <c r="A21" t="s">
        <v>59</v>
      </c>
      <c r="E21" s="39" t="s">
        <v>177</v>
      </c>
    </row>
    <row r="22" spans="1:16" ht="12.75">
      <c r="A22" t="s">
        <v>49</v>
      </c>
      <c r="B22" s="34" t="s">
        <v>66</v>
      </c>
      <c r="C22" s="34" t="s">
        <v>647</v>
      </c>
      <c r="D22" s="35" t="s">
        <v>52</v>
      </c>
      <c r="E22" s="6" t="s">
        <v>648</v>
      </c>
      <c r="F22" s="36" t="s">
        <v>54</v>
      </c>
      <c r="G22" s="37">
        <v>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58</v>
      </c>
      <c r="E24" s="40" t="s">
        <v>52</v>
      </c>
    </row>
    <row r="25" spans="1:5" ht="12.75">
      <c r="A25" t="s">
        <v>59</v>
      </c>
      <c r="E25" s="39" t="s">
        <v>177</v>
      </c>
    </row>
    <row r="26" spans="1:16" ht="12.75">
      <c r="A26" t="s">
        <v>49</v>
      </c>
      <c r="B26" s="34" t="s">
        <v>69</v>
      </c>
      <c r="C26" s="34" t="s">
        <v>649</v>
      </c>
      <c r="D26" s="35" t="s">
        <v>52</v>
      </c>
      <c r="E26" s="6" t="s">
        <v>650</v>
      </c>
      <c r="F26" s="36" t="s">
        <v>54</v>
      </c>
      <c r="G26" s="37">
        <v>3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58</v>
      </c>
      <c r="E28" s="40" t="s">
        <v>52</v>
      </c>
    </row>
    <row r="29" spans="1:5" ht="12.75">
      <c r="A29" t="s">
        <v>59</v>
      </c>
      <c r="E29" s="39" t="s">
        <v>177</v>
      </c>
    </row>
    <row r="30" spans="1:16" ht="12.75">
      <c r="A30" t="s">
        <v>49</v>
      </c>
      <c r="B30" s="34" t="s">
        <v>74</v>
      </c>
      <c r="C30" s="34" t="s">
        <v>651</v>
      </c>
      <c r="D30" s="35" t="s">
        <v>52</v>
      </c>
      <c r="E30" s="6" t="s">
        <v>652</v>
      </c>
      <c r="F30" s="36" t="s">
        <v>54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52</v>
      </c>
    </row>
    <row r="32" spans="1:5" ht="12.75">
      <c r="A32" s="35" t="s">
        <v>58</v>
      </c>
      <c r="E32" s="40" t="s">
        <v>52</v>
      </c>
    </row>
    <row r="33" spans="1:5" ht="12.75">
      <c r="A33" t="s">
        <v>59</v>
      </c>
      <c r="E33" s="39" t="s">
        <v>177</v>
      </c>
    </row>
    <row r="34" spans="1:16" ht="12.75">
      <c r="A34" t="s">
        <v>49</v>
      </c>
      <c r="B34" s="34" t="s">
        <v>78</v>
      </c>
      <c r="C34" s="34" t="s">
        <v>653</v>
      </c>
      <c r="D34" s="35" t="s">
        <v>52</v>
      </c>
      <c r="E34" s="6" t="s">
        <v>654</v>
      </c>
      <c r="F34" s="36" t="s">
        <v>54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55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52</v>
      </c>
    </row>
    <row r="36" spans="1:5" ht="12.75">
      <c r="A36" s="35" t="s">
        <v>58</v>
      </c>
      <c r="E36" s="40" t="s">
        <v>52</v>
      </c>
    </row>
    <row r="37" spans="1:5" ht="12.75">
      <c r="A37" t="s">
        <v>59</v>
      </c>
      <c r="E37" s="39" t="s">
        <v>177</v>
      </c>
    </row>
    <row r="38" spans="1:16" ht="12.75">
      <c r="A38" t="s">
        <v>49</v>
      </c>
      <c r="B38" s="34" t="s">
        <v>81</v>
      </c>
      <c r="C38" s="34" t="s">
        <v>655</v>
      </c>
      <c r="D38" s="35" t="s">
        <v>52</v>
      </c>
      <c r="E38" s="6" t="s">
        <v>656</v>
      </c>
      <c r="F38" s="36" t="s">
        <v>54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55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52</v>
      </c>
    </row>
    <row r="40" spans="1:5" ht="12.75">
      <c r="A40" s="35" t="s">
        <v>58</v>
      </c>
      <c r="E40" s="40" t="s">
        <v>52</v>
      </c>
    </row>
    <row r="41" spans="1:5" ht="12.75">
      <c r="A41" t="s">
        <v>59</v>
      </c>
      <c r="E41" s="39" t="s">
        <v>177</v>
      </c>
    </row>
    <row r="42" spans="1:16" ht="12.75">
      <c r="A42" t="s">
        <v>49</v>
      </c>
      <c r="B42" s="34" t="s">
        <v>84</v>
      </c>
      <c r="C42" s="34" t="s">
        <v>657</v>
      </c>
      <c r="D42" s="35" t="s">
        <v>52</v>
      </c>
      <c r="E42" s="6" t="s">
        <v>658</v>
      </c>
      <c r="F42" s="36" t="s">
        <v>54</v>
      </c>
      <c r="G42" s="37">
        <v>3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55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52</v>
      </c>
    </row>
    <row r="44" spans="1:5" ht="12.75">
      <c r="A44" s="35" t="s">
        <v>58</v>
      </c>
      <c r="E44" s="40" t="s">
        <v>52</v>
      </c>
    </row>
    <row r="45" spans="1:5" ht="12.75">
      <c r="A45" t="s">
        <v>59</v>
      </c>
      <c r="E45" s="39" t="s">
        <v>177</v>
      </c>
    </row>
    <row r="46" spans="1:16" ht="12.75">
      <c r="A46" t="s">
        <v>49</v>
      </c>
      <c r="B46" s="34" t="s">
        <v>87</v>
      </c>
      <c r="C46" s="34" t="s">
        <v>659</v>
      </c>
      <c r="D46" s="35" t="s">
        <v>52</v>
      </c>
      <c r="E46" s="6" t="s">
        <v>660</v>
      </c>
      <c r="F46" s="36" t="s">
        <v>54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55</v>
      </c>
      <c r="O46">
        <f>(M46*21)/100</f>
      </c>
      <c r="P46" t="s">
        <v>27</v>
      </c>
    </row>
    <row r="47" spans="1:5" ht="12.75">
      <c r="A47" s="35" t="s">
        <v>56</v>
      </c>
      <c r="E47" s="39" t="s">
        <v>52</v>
      </c>
    </row>
    <row r="48" spans="1:5" ht="12.75">
      <c r="A48" s="35" t="s">
        <v>58</v>
      </c>
      <c r="E48" s="40" t="s">
        <v>52</v>
      </c>
    </row>
    <row r="49" spans="1:5" ht="12.75">
      <c r="A49" t="s">
        <v>59</v>
      </c>
      <c r="E49" s="39" t="s">
        <v>177</v>
      </c>
    </row>
    <row r="50" spans="1:16" ht="12.75">
      <c r="A50" t="s">
        <v>49</v>
      </c>
      <c r="B50" s="34" t="s">
        <v>90</v>
      </c>
      <c r="C50" s="34" t="s">
        <v>661</v>
      </c>
      <c r="D50" s="35" t="s">
        <v>52</v>
      </c>
      <c r="E50" s="6" t="s">
        <v>662</v>
      </c>
      <c r="F50" s="36" t="s">
        <v>54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55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58</v>
      </c>
      <c r="E52" s="40" t="s">
        <v>52</v>
      </c>
    </row>
    <row r="53" spans="1:5" ht="12.75">
      <c r="A53" t="s">
        <v>59</v>
      </c>
      <c r="E53" s="39" t="s">
        <v>177</v>
      </c>
    </row>
    <row r="54" spans="1:16" ht="12.75">
      <c r="A54" t="s">
        <v>49</v>
      </c>
      <c r="B54" s="34" t="s">
        <v>94</v>
      </c>
      <c r="C54" s="34" t="s">
        <v>663</v>
      </c>
      <c r="D54" s="35" t="s">
        <v>52</v>
      </c>
      <c r="E54" s="6" t="s">
        <v>664</v>
      </c>
      <c r="F54" s="36" t="s">
        <v>54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58</v>
      </c>
      <c r="E56" s="40" t="s">
        <v>52</v>
      </c>
    </row>
    <row r="57" spans="1:5" ht="12.75">
      <c r="A57" t="s">
        <v>59</v>
      </c>
      <c r="E57" s="39" t="s">
        <v>177</v>
      </c>
    </row>
    <row r="58" spans="1:16" ht="12.75">
      <c r="A58" t="s">
        <v>49</v>
      </c>
      <c r="B58" s="34" t="s">
        <v>97</v>
      </c>
      <c r="C58" s="34" t="s">
        <v>665</v>
      </c>
      <c r="D58" s="35" t="s">
        <v>52</v>
      </c>
      <c r="E58" s="6" t="s">
        <v>666</v>
      </c>
      <c r="F58" s="36" t="s">
        <v>54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55</v>
      </c>
      <c r="O58">
        <f>(M58*21)/100</f>
      </c>
      <c r="P58" t="s">
        <v>27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58</v>
      </c>
      <c r="E60" s="40" t="s">
        <v>52</v>
      </c>
    </row>
    <row r="61" spans="1:5" ht="12.75">
      <c r="A61" t="s">
        <v>59</v>
      </c>
      <c r="E61" s="39" t="s">
        <v>177</v>
      </c>
    </row>
    <row r="62" spans="1:16" ht="25.5">
      <c r="A62" t="s">
        <v>49</v>
      </c>
      <c r="B62" s="34" t="s">
        <v>101</v>
      </c>
      <c r="C62" s="34" t="s">
        <v>667</v>
      </c>
      <c r="D62" s="35" t="s">
        <v>52</v>
      </c>
      <c r="E62" s="6" t="s">
        <v>668</v>
      </c>
      <c r="F62" s="36" t="s">
        <v>54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58</v>
      </c>
      <c r="E64" s="40" t="s">
        <v>52</v>
      </c>
    </row>
    <row r="65" spans="1:5" ht="12.75">
      <c r="A65" t="s">
        <v>59</v>
      </c>
      <c r="E65" s="39" t="s">
        <v>177</v>
      </c>
    </row>
    <row r="66" spans="1:16" ht="25.5">
      <c r="A66" t="s">
        <v>49</v>
      </c>
      <c r="B66" s="34" t="s">
        <v>106</v>
      </c>
      <c r="C66" s="34" t="s">
        <v>669</v>
      </c>
      <c r="D66" s="35" t="s">
        <v>52</v>
      </c>
      <c r="E66" s="6" t="s">
        <v>670</v>
      </c>
      <c r="F66" s="36" t="s">
        <v>54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55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58</v>
      </c>
      <c r="E68" s="40" t="s">
        <v>52</v>
      </c>
    </row>
    <row r="69" spans="1:5" ht="12.75">
      <c r="A69" t="s">
        <v>59</v>
      </c>
      <c r="E69" s="39" t="s">
        <v>177</v>
      </c>
    </row>
    <row r="70" spans="1:16" ht="12.75">
      <c r="A70" t="s">
        <v>49</v>
      </c>
      <c r="B70" s="34" t="s">
        <v>110</v>
      </c>
      <c r="C70" s="34" t="s">
        <v>671</v>
      </c>
      <c r="D70" s="35" t="s">
        <v>52</v>
      </c>
      <c r="E70" s="6" t="s">
        <v>672</v>
      </c>
      <c r="F70" s="36" t="s">
        <v>54</v>
      </c>
      <c r="G70" s="37">
        <v>5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58</v>
      </c>
      <c r="E72" s="40" t="s">
        <v>52</v>
      </c>
    </row>
    <row r="73" spans="1:5" ht="12.75">
      <c r="A73" t="s">
        <v>59</v>
      </c>
      <c r="E73" s="39" t="s">
        <v>177</v>
      </c>
    </row>
    <row r="74" spans="1:16" ht="25.5">
      <c r="A74" t="s">
        <v>49</v>
      </c>
      <c r="B74" s="34" t="s">
        <v>113</v>
      </c>
      <c r="C74" s="34" t="s">
        <v>673</v>
      </c>
      <c r="D74" s="35" t="s">
        <v>52</v>
      </c>
      <c r="E74" s="6" t="s">
        <v>674</v>
      </c>
      <c r="F74" s="36" t="s">
        <v>54</v>
      </c>
      <c r="G74" s="37">
        <v>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58</v>
      </c>
      <c r="E76" s="40" t="s">
        <v>52</v>
      </c>
    </row>
    <row r="77" spans="1:5" ht="12.75">
      <c r="A77" t="s">
        <v>59</v>
      </c>
      <c r="E77" s="39" t="s">
        <v>177</v>
      </c>
    </row>
    <row r="78" spans="1:16" ht="12.75">
      <c r="A78" t="s">
        <v>49</v>
      </c>
      <c r="B78" s="34" t="s">
        <v>117</v>
      </c>
      <c r="C78" s="34" t="s">
        <v>675</v>
      </c>
      <c r="D78" s="35" t="s">
        <v>52</v>
      </c>
      <c r="E78" s="6" t="s">
        <v>676</v>
      </c>
      <c r="F78" s="36" t="s">
        <v>54</v>
      </c>
      <c r="G78" s="37">
        <v>2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58</v>
      </c>
      <c r="E80" s="40" t="s">
        <v>52</v>
      </c>
    </row>
    <row r="81" spans="1:5" ht="12.75">
      <c r="A81" t="s">
        <v>59</v>
      </c>
      <c r="E81" s="39" t="s">
        <v>177</v>
      </c>
    </row>
    <row r="82" spans="1:16" ht="12.75">
      <c r="A82" t="s">
        <v>49</v>
      </c>
      <c r="B82" s="34" t="s">
        <v>121</v>
      </c>
      <c r="C82" s="34" t="s">
        <v>677</v>
      </c>
      <c r="D82" s="35" t="s">
        <v>52</v>
      </c>
      <c r="E82" s="6" t="s">
        <v>678</v>
      </c>
      <c r="F82" s="36" t="s">
        <v>146</v>
      </c>
      <c r="G82" s="37">
        <v>490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55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58</v>
      </c>
      <c r="E84" s="40" t="s">
        <v>52</v>
      </c>
    </row>
    <row r="85" spans="1:5" ht="12.75">
      <c r="A85" t="s">
        <v>59</v>
      </c>
      <c r="E85" s="39" t="s">
        <v>177</v>
      </c>
    </row>
    <row r="86" spans="1:16" ht="12.75">
      <c r="A86" t="s">
        <v>49</v>
      </c>
      <c r="B86" s="34" t="s">
        <v>125</v>
      </c>
      <c r="C86" s="34" t="s">
        <v>679</v>
      </c>
      <c r="D86" s="35" t="s">
        <v>52</v>
      </c>
      <c r="E86" s="6" t="s">
        <v>680</v>
      </c>
      <c r="F86" s="36" t="s">
        <v>146</v>
      </c>
      <c r="G86" s="37">
        <v>5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58</v>
      </c>
      <c r="E88" s="40" t="s">
        <v>52</v>
      </c>
    </row>
    <row r="89" spans="1:5" ht="12.75">
      <c r="A89" t="s">
        <v>59</v>
      </c>
      <c r="E89" s="39" t="s">
        <v>177</v>
      </c>
    </row>
    <row r="90" spans="1:16" ht="12.75">
      <c r="A90" t="s">
        <v>49</v>
      </c>
      <c r="B90" s="34" t="s">
        <v>130</v>
      </c>
      <c r="C90" s="34" t="s">
        <v>681</v>
      </c>
      <c r="D90" s="35" t="s">
        <v>52</v>
      </c>
      <c r="E90" s="6" t="s">
        <v>682</v>
      </c>
      <c r="F90" s="36" t="s">
        <v>146</v>
      </c>
      <c r="G90" s="37">
        <v>380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55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58</v>
      </c>
      <c r="E92" s="40" t="s">
        <v>52</v>
      </c>
    </row>
    <row r="93" spans="1:5" ht="12.75">
      <c r="A93" t="s">
        <v>59</v>
      </c>
      <c r="E93" s="39" t="s">
        <v>177</v>
      </c>
    </row>
    <row r="94" spans="1:16" ht="12.75">
      <c r="A94" t="s">
        <v>49</v>
      </c>
      <c r="B94" s="34" t="s">
        <v>134</v>
      </c>
      <c r="C94" s="34" t="s">
        <v>683</v>
      </c>
      <c r="D94" s="35" t="s">
        <v>52</v>
      </c>
      <c r="E94" s="6" t="s">
        <v>684</v>
      </c>
      <c r="F94" s="36" t="s">
        <v>146</v>
      </c>
      <c r="G94" s="37">
        <v>5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58</v>
      </c>
      <c r="E96" s="40" t="s">
        <v>52</v>
      </c>
    </row>
    <row r="97" spans="1:5" ht="12.75">
      <c r="A97" t="s">
        <v>59</v>
      </c>
      <c r="E97" s="39" t="s">
        <v>177</v>
      </c>
    </row>
    <row r="98" spans="1:16" ht="12.75">
      <c r="A98" t="s">
        <v>49</v>
      </c>
      <c r="B98" s="34" t="s">
        <v>139</v>
      </c>
      <c r="C98" s="34" t="s">
        <v>685</v>
      </c>
      <c r="D98" s="35" t="s">
        <v>52</v>
      </c>
      <c r="E98" s="6" t="s">
        <v>686</v>
      </c>
      <c r="F98" s="36" t="s">
        <v>146</v>
      </c>
      <c r="G98" s="37">
        <v>172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58</v>
      </c>
      <c r="E100" s="40" t="s">
        <v>52</v>
      </c>
    </row>
    <row r="101" spans="1:5" ht="12.75">
      <c r="A101" t="s">
        <v>59</v>
      </c>
      <c r="E101" s="39" t="s">
        <v>177</v>
      </c>
    </row>
    <row r="102" spans="1:16" ht="25.5">
      <c r="A102" t="s">
        <v>49</v>
      </c>
      <c r="B102" s="34" t="s">
        <v>143</v>
      </c>
      <c r="C102" s="34" t="s">
        <v>107</v>
      </c>
      <c r="D102" s="35" t="s">
        <v>52</v>
      </c>
      <c r="E102" s="6" t="s">
        <v>108</v>
      </c>
      <c r="F102" s="36" t="s">
        <v>54</v>
      </c>
      <c r="G102" s="37">
        <v>2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55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52</v>
      </c>
    </row>
    <row r="104" spans="1:5" ht="12.75">
      <c r="A104" s="35" t="s">
        <v>58</v>
      </c>
      <c r="E104" s="40" t="s">
        <v>52</v>
      </c>
    </row>
    <row r="105" spans="1:5" ht="12.75">
      <c r="A105" t="s">
        <v>59</v>
      </c>
      <c r="E105" s="39" t="s">
        <v>177</v>
      </c>
    </row>
    <row r="106" spans="1:16" ht="25.5">
      <c r="A106" t="s">
        <v>49</v>
      </c>
      <c r="B106" s="34" t="s">
        <v>148</v>
      </c>
      <c r="C106" s="34" t="s">
        <v>687</v>
      </c>
      <c r="D106" s="35" t="s">
        <v>52</v>
      </c>
      <c r="E106" s="6" t="s">
        <v>688</v>
      </c>
      <c r="F106" s="36" t="s">
        <v>54</v>
      </c>
      <c r="G106" s="37">
        <v>2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55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52</v>
      </c>
    </row>
    <row r="108" spans="1:5" ht="12.75">
      <c r="A108" s="35" t="s">
        <v>58</v>
      </c>
      <c r="E108" s="40" t="s">
        <v>52</v>
      </c>
    </row>
    <row r="109" spans="1:5" ht="12.75">
      <c r="A109" t="s">
        <v>59</v>
      </c>
      <c r="E109" s="39" t="s">
        <v>177</v>
      </c>
    </row>
    <row r="110" spans="1:16" ht="25.5">
      <c r="A110" t="s">
        <v>49</v>
      </c>
      <c r="B110" s="34" t="s">
        <v>154</v>
      </c>
      <c r="C110" s="34" t="s">
        <v>689</v>
      </c>
      <c r="D110" s="35" t="s">
        <v>52</v>
      </c>
      <c r="E110" s="6" t="s">
        <v>690</v>
      </c>
      <c r="F110" s="36" t="s">
        <v>54</v>
      </c>
      <c r="G110" s="37">
        <v>20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55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52</v>
      </c>
    </row>
    <row r="112" spans="1:5" ht="12.75">
      <c r="A112" s="35" t="s">
        <v>58</v>
      </c>
      <c r="E112" s="40" t="s">
        <v>52</v>
      </c>
    </row>
    <row r="113" spans="1:5" ht="12.75">
      <c r="A113" t="s">
        <v>59</v>
      </c>
      <c r="E113" s="39" t="s">
        <v>177</v>
      </c>
    </row>
    <row r="114" spans="1:16" ht="12.75">
      <c r="A114" t="s">
        <v>49</v>
      </c>
      <c r="B114" s="34" t="s">
        <v>158</v>
      </c>
      <c r="C114" s="34" t="s">
        <v>163</v>
      </c>
      <c r="D114" s="35" t="s">
        <v>52</v>
      </c>
      <c r="E114" s="6" t="s">
        <v>164</v>
      </c>
      <c r="F114" s="36" t="s">
        <v>146</v>
      </c>
      <c r="G114" s="37">
        <v>520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55</v>
      </c>
      <c r="O114">
        <f>(M114*21)/100</f>
      </c>
      <c r="P114" t="s">
        <v>27</v>
      </c>
    </row>
    <row r="115" spans="1:5" ht="12.75">
      <c r="A115" s="35" t="s">
        <v>56</v>
      </c>
      <c r="E115" s="39" t="s">
        <v>52</v>
      </c>
    </row>
    <row r="116" spans="1:5" ht="12.75">
      <c r="A116" s="35" t="s">
        <v>58</v>
      </c>
      <c r="E116" s="40" t="s">
        <v>52</v>
      </c>
    </row>
    <row r="117" spans="1:5" ht="12.75">
      <c r="A117" t="s">
        <v>59</v>
      </c>
      <c r="E117" s="39" t="s">
        <v>177</v>
      </c>
    </row>
    <row r="118" spans="1:16" ht="12.75">
      <c r="A118" t="s">
        <v>49</v>
      </c>
      <c r="B118" s="34" t="s">
        <v>162</v>
      </c>
      <c r="C118" s="34" t="s">
        <v>691</v>
      </c>
      <c r="D118" s="35" t="s">
        <v>52</v>
      </c>
      <c r="E118" s="6" t="s">
        <v>692</v>
      </c>
      <c r="F118" s="36" t="s">
        <v>146</v>
      </c>
      <c r="G118" s="37">
        <v>520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55</v>
      </c>
      <c r="O118">
        <f>(M118*21)/100</f>
      </c>
      <c r="P118" t="s">
        <v>27</v>
      </c>
    </row>
    <row r="119" spans="1:5" ht="12.75">
      <c r="A119" s="35" t="s">
        <v>56</v>
      </c>
      <c r="E119" s="39" t="s">
        <v>52</v>
      </c>
    </row>
    <row r="120" spans="1:5" ht="12.75">
      <c r="A120" s="35" t="s">
        <v>58</v>
      </c>
      <c r="E120" s="40" t="s">
        <v>52</v>
      </c>
    </row>
    <row r="121" spans="1:5" ht="12.75">
      <c r="A121" t="s">
        <v>59</v>
      </c>
      <c r="E121" s="39" t="s">
        <v>177</v>
      </c>
    </row>
    <row r="122" spans="1:13" ht="12.75">
      <c r="A122" t="s">
        <v>46</v>
      </c>
      <c r="C122" s="31" t="s">
        <v>27</v>
      </c>
      <c r="E122" s="33" t="s">
        <v>482</v>
      </c>
      <c r="J122" s="32">
        <f>0</f>
      </c>
      <c r="K122" s="32">
        <f>0</f>
      </c>
      <c r="L122" s="32">
        <f>0+L123+L127</f>
      </c>
      <c r="M122" s="32">
        <f>0+M123+M127</f>
      </c>
    </row>
    <row r="123" spans="1:16" ht="12.75">
      <c r="A123" t="s">
        <v>49</v>
      </c>
      <c r="B123" s="34" t="s">
        <v>389</v>
      </c>
      <c r="C123" s="34" t="s">
        <v>693</v>
      </c>
      <c r="D123" s="35" t="s">
        <v>52</v>
      </c>
      <c r="E123" s="6" t="s">
        <v>694</v>
      </c>
      <c r="F123" s="36" t="s">
        <v>187</v>
      </c>
      <c r="G123" s="37">
        <v>162.4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55</v>
      </c>
      <c r="O123">
        <f>(M123*21)/100</f>
      </c>
      <c r="P123" t="s">
        <v>27</v>
      </c>
    </row>
    <row r="124" spans="1:5" ht="12.75">
      <c r="A124" s="35" t="s">
        <v>56</v>
      </c>
      <c r="E124" s="39" t="s">
        <v>52</v>
      </c>
    </row>
    <row r="125" spans="1:5" ht="12.75">
      <c r="A125" s="35" t="s">
        <v>58</v>
      </c>
      <c r="E125" s="40" t="s">
        <v>52</v>
      </c>
    </row>
    <row r="126" spans="1:5" ht="12.75">
      <c r="A126" t="s">
        <v>59</v>
      </c>
      <c r="E126" s="39" t="s">
        <v>177</v>
      </c>
    </row>
    <row r="127" spans="1:16" ht="12.75">
      <c r="A127" t="s">
        <v>49</v>
      </c>
      <c r="B127" s="34" t="s">
        <v>394</v>
      </c>
      <c r="C127" s="34" t="s">
        <v>695</v>
      </c>
      <c r="D127" s="35" t="s">
        <v>52</v>
      </c>
      <c r="E127" s="6" t="s">
        <v>696</v>
      </c>
      <c r="F127" s="36" t="s">
        <v>187</v>
      </c>
      <c r="G127" s="37">
        <v>162.4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55</v>
      </c>
      <c r="O127">
        <f>(M127*21)/100</f>
      </c>
      <c r="P127" t="s">
        <v>27</v>
      </c>
    </row>
    <row r="128" spans="1:5" ht="12.75">
      <c r="A128" s="35" t="s">
        <v>56</v>
      </c>
      <c r="E128" s="39" t="s">
        <v>52</v>
      </c>
    </row>
    <row r="129" spans="1:5" ht="12.75">
      <c r="A129" s="35" t="s">
        <v>58</v>
      </c>
      <c r="E129" s="40" t="s">
        <v>52</v>
      </c>
    </row>
    <row r="130" spans="1:5" ht="12.75">
      <c r="A130" t="s">
        <v>59</v>
      </c>
      <c r="E130" s="39" t="s">
        <v>177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697</v>
      </c>
      <c r="M3" s="41">
        <f>Rekapitulace!C22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697</v>
      </c>
      <c r="E4" s="26" t="s">
        <v>698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701</v>
      </c>
      <c r="E8" s="30" t="s">
        <v>700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50</v>
      </c>
      <c r="E9" s="33" t="s">
        <v>702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50</v>
      </c>
      <c r="C10" s="34" t="s">
        <v>703</v>
      </c>
      <c r="D10" s="35" t="s">
        <v>52</v>
      </c>
      <c r="E10" s="6" t="s">
        <v>704</v>
      </c>
      <c r="F10" s="36" t="s">
        <v>151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137</v>
      </c>
      <c r="O10">
        <f>(M10*21)/100</f>
      </c>
      <c r="P10" t="s">
        <v>27</v>
      </c>
    </row>
    <row r="11" spans="1:5" ht="12.75">
      <c r="A11" s="35" t="s">
        <v>56</v>
      </c>
      <c r="E11" s="39" t="s">
        <v>705</v>
      </c>
    </row>
    <row r="12" spans="1:5" ht="12.75">
      <c r="A12" s="35" t="s">
        <v>58</v>
      </c>
      <c r="E12" s="40" t="s">
        <v>706</v>
      </c>
    </row>
    <row r="13" spans="1:5" ht="89.25">
      <c r="A13" t="s">
        <v>59</v>
      </c>
      <c r="E13" s="39" t="s">
        <v>707</v>
      </c>
    </row>
    <row r="14" spans="1:16" ht="12.75">
      <c r="A14" t="s">
        <v>49</v>
      </c>
      <c r="B14" s="34" t="s">
        <v>27</v>
      </c>
      <c r="C14" s="34" t="s">
        <v>708</v>
      </c>
      <c r="D14" s="35" t="s">
        <v>52</v>
      </c>
      <c r="E14" s="6" t="s">
        <v>709</v>
      </c>
      <c r="F14" s="36" t="s">
        <v>151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137</v>
      </c>
      <c r="O14">
        <f>(M14*21)/100</f>
      </c>
      <c r="P14" t="s">
        <v>27</v>
      </c>
    </row>
    <row r="15" spans="1:5" ht="12.75">
      <c r="A15" s="35" t="s">
        <v>56</v>
      </c>
      <c r="E15" s="39" t="s">
        <v>710</v>
      </c>
    </row>
    <row r="16" spans="1:5" ht="12.75">
      <c r="A16" s="35" t="s">
        <v>58</v>
      </c>
      <c r="E16" s="40" t="s">
        <v>706</v>
      </c>
    </row>
    <row r="17" spans="1:5" ht="102">
      <c r="A17" t="s">
        <v>59</v>
      </c>
      <c r="E17" s="39" t="s">
        <v>711</v>
      </c>
    </row>
    <row r="18" spans="1:16" ht="12.75">
      <c r="A18" t="s">
        <v>49</v>
      </c>
      <c r="B18" s="34" t="s">
        <v>26</v>
      </c>
      <c r="C18" s="34" t="s">
        <v>712</v>
      </c>
      <c r="D18" s="35" t="s">
        <v>52</v>
      </c>
      <c r="E18" s="6" t="s">
        <v>713</v>
      </c>
      <c r="F18" s="36" t="s">
        <v>151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137</v>
      </c>
      <c r="O18">
        <f>(M18*21)/100</f>
      </c>
      <c r="P18" t="s">
        <v>27</v>
      </c>
    </row>
    <row r="19" spans="1:5" ht="12.75">
      <c r="A19" s="35" t="s">
        <v>56</v>
      </c>
      <c r="E19" s="39" t="s">
        <v>714</v>
      </c>
    </row>
    <row r="20" spans="1:5" ht="12.75">
      <c r="A20" s="35" t="s">
        <v>58</v>
      </c>
      <c r="E20" s="40" t="s">
        <v>706</v>
      </c>
    </row>
    <row r="21" spans="1:5" ht="38.25">
      <c r="A21" t="s">
        <v>59</v>
      </c>
      <c r="E21" s="39" t="s">
        <v>715</v>
      </c>
    </row>
    <row r="22" spans="1:13" ht="12.75">
      <c r="A22" t="s">
        <v>46</v>
      </c>
      <c r="C22" s="31" t="s">
        <v>27</v>
      </c>
      <c r="E22" s="33" t="s">
        <v>716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66</v>
      </c>
      <c r="C23" s="34" t="s">
        <v>717</v>
      </c>
      <c r="D23" s="35" t="s">
        <v>52</v>
      </c>
      <c r="E23" s="6" t="s">
        <v>718</v>
      </c>
      <c r="F23" s="36" t="s">
        <v>151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137</v>
      </c>
      <c r="O23">
        <f>(M23*21)/100</f>
      </c>
      <c r="P23" t="s">
        <v>27</v>
      </c>
    </row>
    <row r="24" spans="1:5" ht="12.75">
      <c r="A24" s="35" t="s">
        <v>56</v>
      </c>
      <c r="E24" s="39" t="s">
        <v>719</v>
      </c>
    </row>
    <row r="25" spans="1:5" ht="12.75">
      <c r="A25" s="35" t="s">
        <v>58</v>
      </c>
      <c r="E25" s="40" t="s">
        <v>706</v>
      </c>
    </row>
    <row r="26" spans="1:5" ht="89.25">
      <c r="A26" t="s">
        <v>59</v>
      </c>
      <c r="E26" s="39" t="s">
        <v>720</v>
      </c>
    </row>
    <row r="27" spans="1:16" ht="12.75">
      <c r="A27" t="s">
        <v>49</v>
      </c>
      <c r="B27" s="34" t="s">
        <v>69</v>
      </c>
      <c r="C27" s="34" t="s">
        <v>721</v>
      </c>
      <c r="D27" s="35" t="s">
        <v>52</v>
      </c>
      <c r="E27" s="6" t="s">
        <v>722</v>
      </c>
      <c r="F27" s="36" t="s">
        <v>151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137</v>
      </c>
      <c r="O27">
        <f>(M27*21)/100</f>
      </c>
      <c r="P27" t="s">
        <v>27</v>
      </c>
    </row>
    <row r="28" spans="1:5" ht="12.75">
      <c r="A28" s="35" t="s">
        <v>56</v>
      </c>
      <c r="E28" s="39" t="s">
        <v>723</v>
      </c>
    </row>
    <row r="29" spans="1:5" ht="12.75">
      <c r="A29" s="35" t="s">
        <v>58</v>
      </c>
      <c r="E29" s="40" t="s">
        <v>706</v>
      </c>
    </row>
    <row r="30" spans="1:5" ht="76.5">
      <c r="A30" t="s">
        <v>59</v>
      </c>
      <c r="E30" s="39" t="s">
        <v>724</v>
      </c>
    </row>
    <row r="31" spans="1:16" ht="12.75">
      <c r="A31" t="s">
        <v>49</v>
      </c>
      <c r="B31" s="34" t="s">
        <v>74</v>
      </c>
      <c r="C31" s="34" t="s">
        <v>725</v>
      </c>
      <c r="D31" s="35" t="s">
        <v>52</v>
      </c>
      <c r="E31" s="6" t="s">
        <v>726</v>
      </c>
      <c r="F31" s="36" t="s">
        <v>151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137</v>
      </c>
      <c r="O31">
        <f>(M31*21)/100</f>
      </c>
      <c r="P31" t="s">
        <v>27</v>
      </c>
    </row>
    <row r="32" spans="1:5" ht="12.75">
      <c r="A32" s="35" t="s">
        <v>56</v>
      </c>
      <c r="E32" s="39" t="s">
        <v>727</v>
      </c>
    </row>
    <row r="33" spans="1:5" ht="12.75">
      <c r="A33" s="35" t="s">
        <v>58</v>
      </c>
      <c r="E33" s="40" t="s">
        <v>728</v>
      </c>
    </row>
    <row r="34" spans="1:5" ht="25.5">
      <c r="A34" t="s">
        <v>59</v>
      </c>
      <c r="E34" s="39" t="s">
        <v>729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