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ernerm\Desktop\25\"/>
    </mc:Choice>
  </mc:AlternateContent>
  <bookViews>
    <workbookView xWindow="28680" yWindow="-120" windowWidth="29040" windowHeight="15840"/>
  </bookViews>
  <sheets>
    <sheet name="Rekapitulace stavby" sheetId="1" r:id="rId1"/>
    <sheet name="SO 101 - Rekonstrukce  ko..." sheetId="2" r:id="rId2"/>
    <sheet name="SO 901 - Sadové a parkové..." sheetId="3" r:id="rId3"/>
    <sheet name="SO 302 - Kanalizace dešťová" sheetId="4" r:id="rId4"/>
    <sheet name="VON - Vedlejší a ostatní ..." sheetId="5" r:id="rId5"/>
    <sheet name="Pokyny pro vyplnění" sheetId="6" r:id="rId6"/>
  </sheets>
  <definedNames>
    <definedName name="_xlnm._FilterDatabase" localSheetId="1" hidden="1">'SO 101 - Rekonstrukce  ko...'!$C$89:$K$675</definedName>
    <definedName name="_xlnm._FilterDatabase" localSheetId="3" hidden="1">'SO 302 - Kanalizace dešťová'!$C$85:$K$280</definedName>
    <definedName name="_xlnm._FilterDatabase" localSheetId="2" hidden="1">'SO 901 - Sadové a parkové...'!$C$81:$K$183</definedName>
    <definedName name="_xlnm._FilterDatabase" localSheetId="4" hidden="1">'VON - Vedlejší a ostatní ...'!$C$79:$K$125</definedName>
    <definedName name="_xlnm.Print_Titles" localSheetId="0">'Rekapitulace stavby'!$52:$52</definedName>
    <definedName name="_xlnm.Print_Titles" localSheetId="1">'SO 101 - Rekonstrukce  ko...'!$89:$89</definedName>
    <definedName name="_xlnm.Print_Titles" localSheetId="3">'SO 302 - Kanalizace dešťová'!$85:$85</definedName>
    <definedName name="_xlnm.Print_Titles" localSheetId="2">'SO 901 - Sadové a parkové...'!$81:$81</definedName>
    <definedName name="_xlnm.Print_Titles" localSheetId="4">'VON - Vedlejší a ostatní ...'!$79:$79</definedName>
    <definedName name="_xlnm.Print_Area" localSheetId="5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stavby'!$C$42:$AQ$59</definedName>
    <definedName name="_xlnm.Print_Area" localSheetId="1">'SO 101 - Rekonstrukce  ko...'!$C$4:$J$39,'SO 101 - Rekonstrukce  ko...'!$C$45:$J$71,'SO 101 - Rekonstrukce  ko...'!$C$77:$K$675</definedName>
    <definedName name="_xlnm.Print_Area" localSheetId="3">'SO 302 - Kanalizace dešťová'!$C$4:$J$39,'SO 302 - Kanalizace dešťová'!$C$45:$J$67,'SO 302 - Kanalizace dešťová'!$C$73:$K$280</definedName>
    <definedName name="_xlnm.Print_Area" localSheetId="2">'SO 901 - Sadové a parkové...'!$C$4:$J$39,'SO 901 - Sadové a parkové...'!$C$45:$J$63,'SO 901 - Sadové a parkové...'!$C$69:$K$183</definedName>
    <definedName name="_xlnm.Print_Area" localSheetId="4">'VON - Vedlejší a ostatní ...'!$C$4:$J$39,'VON - Vedlejší a ostatní ...'!$C$45:$J$61,'VON - Vedlejší a ostatní ...'!$C$67:$K$125</definedName>
  </definedNames>
  <calcPr calcId="162913"/>
</workbook>
</file>

<file path=xl/calcChain.xml><?xml version="1.0" encoding="utf-8"?>
<calcChain xmlns="http://schemas.openxmlformats.org/spreadsheetml/2006/main">
  <c r="BK88" i="3" l="1"/>
  <c r="BI88" i="3"/>
  <c r="BH88" i="3"/>
  <c r="BG88" i="3"/>
  <c r="BF88" i="3"/>
  <c r="BE88" i="3"/>
  <c r="T88" i="3"/>
  <c r="R88" i="3"/>
  <c r="P88" i="3"/>
  <c r="J88" i="3"/>
  <c r="BK224" i="2"/>
  <c r="BI224" i="2"/>
  <c r="BH224" i="2"/>
  <c r="BG224" i="2"/>
  <c r="BF224" i="2"/>
  <c r="BE224" i="2"/>
  <c r="T224" i="2"/>
  <c r="R224" i="2"/>
  <c r="P224" i="2"/>
  <c r="J224" i="2"/>
  <c r="H650" i="2"/>
  <c r="H647" i="2"/>
  <c r="H644" i="2"/>
  <c r="H168" i="2"/>
  <c r="H116" i="2"/>
  <c r="H150" i="4" l="1"/>
  <c r="J150" i="4" s="1"/>
  <c r="H148" i="4"/>
  <c r="J148" i="4"/>
  <c r="H319" i="2"/>
  <c r="H226" i="2"/>
  <c r="H170" i="2"/>
  <c r="H91" i="3"/>
  <c r="J37" i="5" l="1"/>
  <c r="J36" i="5"/>
  <c r="AY58" i="1" s="1"/>
  <c r="J35" i="5"/>
  <c r="AX58" i="1" s="1"/>
  <c r="BI121" i="5"/>
  <c r="BH121" i="5"/>
  <c r="BG121" i="5"/>
  <c r="BF121" i="5"/>
  <c r="T121" i="5"/>
  <c r="R121" i="5"/>
  <c r="P121" i="5"/>
  <c r="BI116" i="5"/>
  <c r="BH116" i="5"/>
  <c r="BG116" i="5"/>
  <c r="BF116" i="5"/>
  <c r="T116" i="5"/>
  <c r="R116" i="5"/>
  <c r="P116" i="5"/>
  <c r="BI110" i="5"/>
  <c r="BH110" i="5"/>
  <c r="BG110" i="5"/>
  <c r="BF110" i="5"/>
  <c r="T110" i="5"/>
  <c r="R110" i="5"/>
  <c r="P110" i="5"/>
  <c r="BI105" i="5"/>
  <c r="BH105" i="5"/>
  <c r="BG105" i="5"/>
  <c r="BF105" i="5"/>
  <c r="T105" i="5"/>
  <c r="R105" i="5"/>
  <c r="P105" i="5"/>
  <c r="BI99" i="5"/>
  <c r="BH99" i="5"/>
  <c r="BG99" i="5"/>
  <c r="BF99" i="5"/>
  <c r="T99" i="5"/>
  <c r="R99" i="5"/>
  <c r="P99" i="5"/>
  <c r="BI95" i="5"/>
  <c r="BH95" i="5"/>
  <c r="BG95" i="5"/>
  <c r="BF95" i="5"/>
  <c r="T95" i="5"/>
  <c r="R95" i="5"/>
  <c r="P95" i="5"/>
  <c r="BI91" i="5"/>
  <c r="BH91" i="5"/>
  <c r="BG91" i="5"/>
  <c r="BF91" i="5"/>
  <c r="T91" i="5"/>
  <c r="R91" i="5"/>
  <c r="P91" i="5"/>
  <c r="BI86" i="5"/>
  <c r="BH86" i="5"/>
  <c r="BG86" i="5"/>
  <c r="BF86" i="5"/>
  <c r="T86" i="5"/>
  <c r="R86" i="5"/>
  <c r="P86" i="5"/>
  <c r="BI82" i="5"/>
  <c r="BH82" i="5"/>
  <c r="BG82" i="5"/>
  <c r="BF82" i="5"/>
  <c r="T82" i="5"/>
  <c r="R82" i="5"/>
  <c r="P82" i="5"/>
  <c r="J77" i="5"/>
  <c r="J76" i="5"/>
  <c r="F74" i="5"/>
  <c r="E72" i="5"/>
  <c r="J55" i="5"/>
  <c r="J54" i="5"/>
  <c r="F52" i="5"/>
  <c r="E50" i="5"/>
  <c r="J18" i="5"/>
  <c r="E18" i="5"/>
  <c r="F77" i="5"/>
  <c r="J17" i="5"/>
  <c r="J15" i="5"/>
  <c r="E15" i="5"/>
  <c r="F76" i="5" s="1"/>
  <c r="J14" i="5"/>
  <c r="J12" i="5"/>
  <c r="J74" i="5"/>
  <c r="E7" i="5"/>
  <c r="E70" i="5"/>
  <c r="J37" i="4"/>
  <c r="J36" i="4"/>
  <c r="AY57" i="1" s="1"/>
  <c r="J35" i="4"/>
  <c r="AX57" i="1" s="1"/>
  <c r="BI278" i="4"/>
  <c r="BH278" i="4"/>
  <c r="BG278" i="4"/>
  <c r="BF278" i="4"/>
  <c r="T278" i="4"/>
  <c r="T277" i="4" s="1"/>
  <c r="R278" i="4"/>
  <c r="R277" i="4" s="1"/>
  <c r="P278" i="4"/>
  <c r="P277" i="4"/>
  <c r="BI273" i="4"/>
  <c r="BH273" i="4"/>
  <c r="BG273" i="4"/>
  <c r="BF273" i="4"/>
  <c r="T273" i="4"/>
  <c r="T272" i="4" s="1"/>
  <c r="R273" i="4"/>
  <c r="R272" i="4"/>
  <c r="P273" i="4"/>
  <c r="P272" i="4" s="1"/>
  <c r="BI266" i="4"/>
  <c r="BH266" i="4"/>
  <c r="BG266" i="4"/>
  <c r="BF266" i="4"/>
  <c r="T266" i="4"/>
  <c r="R266" i="4"/>
  <c r="P266" i="4"/>
  <c r="BI259" i="4"/>
  <c r="BH259" i="4"/>
  <c r="BG259" i="4"/>
  <c r="BF259" i="4"/>
  <c r="T259" i="4"/>
  <c r="R259" i="4"/>
  <c r="P259" i="4"/>
  <c r="BI252" i="4"/>
  <c r="BH252" i="4"/>
  <c r="BG252" i="4"/>
  <c r="BF252" i="4"/>
  <c r="T252" i="4"/>
  <c r="R252" i="4"/>
  <c r="P252" i="4"/>
  <c r="BI247" i="4"/>
  <c r="BH247" i="4"/>
  <c r="BG247" i="4"/>
  <c r="BF247" i="4"/>
  <c r="T247" i="4"/>
  <c r="R247" i="4"/>
  <c r="P247" i="4"/>
  <c r="BI242" i="4"/>
  <c r="BH242" i="4"/>
  <c r="BG242" i="4"/>
  <c r="BF242" i="4"/>
  <c r="T242" i="4"/>
  <c r="R242" i="4"/>
  <c r="P242" i="4"/>
  <c r="BI237" i="4"/>
  <c r="BH237" i="4"/>
  <c r="BG237" i="4"/>
  <c r="BF237" i="4"/>
  <c r="T237" i="4"/>
  <c r="R237" i="4"/>
  <c r="P237" i="4"/>
  <c r="BI232" i="4"/>
  <c r="BH232" i="4"/>
  <c r="BG232" i="4"/>
  <c r="BF232" i="4"/>
  <c r="T232" i="4"/>
  <c r="R232" i="4"/>
  <c r="P232" i="4"/>
  <c r="BI226" i="4"/>
  <c r="BH226" i="4"/>
  <c r="BG226" i="4"/>
  <c r="BF226" i="4"/>
  <c r="T226" i="4"/>
  <c r="R226" i="4"/>
  <c r="P226" i="4"/>
  <c r="BI221" i="4"/>
  <c r="BH221" i="4"/>
  <c r="BG221" i="4"/>
  <c r="BF221" i="4"/>
  <c r="T221" i="4"/>
  <c r="R221" i="4"/>
  <c r="P221" i="4"/>
  <c r="BI216" i="4"/>
  <c r="BH216" i="4"/>
  <c r="BG216" i="4"/>
  <c r="BF216" i="4"/>
  <c r="T216" i="4"/>
  <c r="R216" i="4"/>
  <c r="P216" i="4"/>
  <c r="BI211" i="4"/>
  <c r="BH211" i="4"/>
  <c r="BG211" i="4"/>
  <c r="BF211" i="4"/>
  <c r="T211" i="4"/>
  <c r="R211" i="4"/>
  <c r="P211" i="4"/>
  <c r="BI207" i="4"/>
  <c r="BH207" i="4"/>
  <c r="BG207" i="4"/>
  <c r="BF207" i="4"/>
  <c r="T207" i="4"/>
  <c r="R207" i="4"/>
  <c r="P207" i="4"/>
  <c r="BI201" i="4"/>
  <c r="BH201" i="4"/>
  <c r="BG201" i="4"/>
  <c r="BF201" i="4"/>
  <c r="T201" i="4"/>
  <c r="R201" i="4"/>
  <c r="P201" i="4"/>
  <c r="BI195" i="4"/>
  <c r="BH195" i="4"/>
  <c r="BG195" i="4"/>
  <c r="BF195" i="4"/>
  <c r="T195" i="4"/>
  <c r="R195" i="4"/>
  <c r="P195" i="4"/>
  <c r="BI186" i="4"/>
  <c r="BH186" i="4"/>
  <c r="BG186" i="4"/>
  <c r="BF186" i="4"/>
  <c r="T186" i="4"/>
  <c r="T185" i="4" s="1"/>
  <c r="R186" i="4"/>
  <c r="R185" i="4" s="1"/>
  <c r="P186" i="4"/>
  <c r="P185" i="4" s="1"/>
  <c r="BI181" i="4"/>
  <c r="BH181" i="4"/>
  <c r="BG181" i="4"/>
  <c r="BF181" i="4"/>
  <c r="T181" i="4"/>
  <c r="R181" i="4"/>
  <c r="P181" i="4"/>
  <c r="BI176" i="4"/>
  <c r="BH176" i="4"/>
  <c r="BG176" i="4"/>
  <c r="BF176" i="4"/>
  <c r="T176" i="4"/>
  <c r="R176" i="4"/>
  <c r="P176" i="4"/>
  <c r="BI172" i="4"/>
  <c r="BH172" i="4"/>
  <c r="BG172" i="4"/>
  <c r="BF172" i="4"/>
  <c r="T172" i="4"/>
  <c r="R172" i="4"/>
  <c r="P172" i="4"/>
  <c r="BI168" i="4"/>
  <c r="BH168" i="4"/>
  <c r="BG168" i="4"/>
  <c r="BF168" i="4"/>
  <c r="T168" i="4"/>
  <c r="R168" i="4"/>
  <c r="P168" i="4"/>
  <c r="BI164" i="4"/>
  <c r="BH164" i="4"/>
  <c r="BG164" i="4"/>
  <c r="BF164" i="4"/>
  <c r="T164" i="4"/>
  <c r="R164" i="4"/>
  <c r="P164" i="4"/>
  <c r="BI159" i="4"/>
  <c r="BH159" i="4"/>
  <c r="BG159" i="4"/>
  <c r="BF159" i="4"/>
  <c r="T159" i="4"/>
  <c r="R159" i="4"/>
  <c r="P159" i="4"/>
  <c r="BI153" i="4"/>
  <c r="BH153" i="4"/>
  <c r="BG153" i="4"/>
  <c r="BF153" i="4"/>
  <c r="T153" i="4"/>
  <c r="R153" i="4"/>
  <c r="P153" i="4"/>
  <c r="BI142" i="4"/>
  <c r="BH142" i="4"/>
  <c r="BG142" i="4"/>
  <c r="BF142" i="4"/>
  <c r="T142" i="4"/>
  <c r="R142" i="4"/>
  <c r="P142" i="4"/>
  <c r="BI132" i="4"/>
  <c r="BH132" i="4"/>
  <c r="BG132" i="4"/>
  <c r="BF132" i="4"/>
  <c r="T132" i="4"/>
  <c r="R132" i="4"/>
  <c r="P132" i="4"/>
  <c r="BI124" i="4"/>
  <c r="BH124" i="4"/>
  <c r="BG124" i="4"/>
  <c r="BF124" i="4"/>
  <c r="T124" i="4"/>
  <c r="R124" i="4"/>
  <c r="P124" i="4"/>
  <c r="BI118" i="4"/>
  <c r="BH118" i="4"/>
  <c r="BG118" i="4"/>
  <c r="BF118" i="4"/>
  <c r="T118" i="4"/>
  <c r="R118" i="4"/>
  <c r="P118" i="4"/>
  <c r="BI110" i="4"/>
  <c r="BH110" i="4"/>
  <c r="BG110" i="4"/>
  <c r="BF110" i="4"/>
  <c r="T110" i="4"/>
  <c r="R110" i="4"/>
  <c r="P110" i="4"/>
  <c r="BI104" i="4"/>
  <c r="BH104" i="4"/>
  <c r="BG104" i="4"/>
  <c r="BF104" i="4"/>
  <c r="T104" i="4"/>
  <c r="R104" i="4"/>
  <c r="P104" i="4"/>
  <c r="BI99" i="4"/>
  <c r="BH99" i="4"/>
  <c r="BG99" i="4"/>
  <c r="BF99" i="4"/>
  <c r="T99" i="4"/>
  <c r="R99" i="4"/>
  <c r="P99" i="4"/>
  <c r="BI94" i="4"/>
  <c r="BH94" i="4"/>
  <c r="BG94" i="4"/>
  <c r="BF94" i="4"/>
  <c r="T94" i="4"/>
  <c r="R94" i="4"/>
  <c r="P94" i="4"/>
  <c r="BI89" i="4"/>
  <c r="BH89" i="4"/>
  <c r="BG89" i="4"/>
  <c r="BF89" i="4"/>
  <c r="T89" i="4"/>
  <c r="R89" i="4"/>
  <c r="P89" i="4"/>
  <c r="J83" i="4"/>
  <c r="J82" i="4"/>
  <c r="F80" i="4"/>
  <c r="E78" i="4"/>
  <c r="J55" i="4"/>
  <c r="J54" i="4"/>
  <c r="F52" i="4"/>
  <c r="E50" i="4"/>
  <c r="J18" i="4"/>
  <c r="E18" i="4"/>
  <c r="F83" i="4" s="1"/>
  <c r="J17" i="4"/>
  <c r="J15" i="4"/>
  <c r="E15" i="4"/>
  <c r="F82" i="4" s="1"/>
  <c r="J14" i="4"/>
  <c r="J12" i="4"/>
  <c r="J52" i="4" s="1"/>
  <c r="E7" i="4"/>
  <c r="E76" i="4" s="1"/>
  <c r="J37" i="3"/>
  <c r="J36" i="3"/>
  <c r="AY56" i="1" s="1"/>
  <c r="J35" i="3"/>
  <c r="AX56" i="1" s="1"/>
  <c r="BI182" i="3"/>
  <c r="BH182" i="3"/>
  <c r="BG182" i="3"/>
  <c r="BF182" i="3"/>
  <c r="T182" i="3"/>
  <c r="T181" i="3" s="1"/>
  <c r="R182" i="3"/>
  <c r="R181" i="3" s="1"/>
  <c r="P182" i="3"/>
  <c r="P181" i="3" s="1"/>
  <c r="BI171" i="3"/>
  <c r="BH171" i="3"/>
  <c r="BG171" i="3"/>
  <c r="BF171" i="3"/>
  <c r="T171" i="3"/>
  <c r="R171" i="3"/>
  <c r="P171" i="3"/>
  <c r="BI168" i="3"/>
  <c r="BH168" i="3"/>
  <c r="BG168" i="3"/>
  <c r="BF168" i="3"/>
  <c r="T168" i="3"/>
  <c r="R168" i="3"/>
  <c r="P168" i="3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R162" i="3"/>
  <c r="P162" i="3"/>
  <c r="BI158" i="3"/>
  <c r="BH158" i="3"/>
  <c r="BG158" i="3"/>
  <c r="BF158" i="3"/>
  <c r="T158" i="3"/>
  <c r="R158" i="3"/>
  <c r="P158" i="3"/>
  <c r="BI154" i="3"/>
  <c r="BH154" i="3"/>
  <c r="BG154" i="3"/>
  <c r="BF154" i="3"/>
  <c r="T154" i="3"/>
  <c r="R154" i="3"/>
  <c r="P154" i="3"/>
  <c r="BI150" i="3"/>
  <c r="BH150" i="3"/>
  <c r="BG150" i="3"/>
  <c r="BF150" i="3"/>
  <c r="T150" i="3"/>
  <c r="R150" i="3"/>
  <c r="P150" i="3"/>
  <c r="BI146" i="3"/>
  <c r="BH146" i="3"/>
  <c r="BG146" i="3"/>
  <c r="BF146" i="3"/>
  <c r="T146" i="3"/>
  <c r="R146" i="3"/>
  <c r="P146" i="3"/>
  <c r="BI142" i="3"/>
  <c r="BH142" i="3"/>
  <c r="BG142" i="3"/>
  <c r="BF142" i="3"/>
  <c r="T142" i="3"/>
  <c r="R142" i="3"/>
  <c r="P142" i="3"/>
  <c r="BI131" i="3"/>
  <c r="BH131" i="3"/>
  <c r="BG131" i="3"/>
  <c r="BF131" i="3"/>
  <c r="T131" i="3"/>
  <c r="R131" i="3"/>
  <c r="P131" i="3"/>
  <c r="BI121" i="3"/>
  <c r="BH121" i="3"/>
  <c r="BG121" i="3"/>
  <c r="BF121" i="3"/>
  <c r="T121" i="3"/>
  <c r="R121" i="3"/>
  <c r="P121" i="3"/>
  <c r="BI118" i="3"/>
  <c r="BH118" i="3"/>
  <c r="BG118" i="3"/>
  <c r="BF118" i="3"/>
  <c r="T118" i="3"/>
  <c r="R118" i="3"/>
  <c r="P118" i="3"/>
  <c r="BI115" i="3"/>
  <c r="BH115" i="3"/>
  <c r="BG115" i="3"/>
  <c r="BF115" i="3"/>
  <c r="T115" i="3"/>
  <c r="R115" i="3"/>
  <c r="P115" i="3"/>
  <c r="BI111" i="3"/>
  <c r="BH111" i="3"/>
  <c r="BG111" i="3"/>
  <c r="BF111" i="3"/>
  <c r="T111" i="3"/>
  <c r="R111" i="3"/>
  <c r="P111" i="3"/>
  <c r="BI107" i="3"/>
  <c r="BH107" i="3"/>
  <c r="BG107" i="3"/>
  <c r="BF107" i="3"/>
  <c r="T107" i="3"/>
  <c r="R107" i="3"/>
  <c r="P107" i="3"/>
  <c r="BI103" i="3"/>
  <c r="BH103" i="3"/>
  <c r="BG103" i="3"/>
  <c r="BF103" i="3"/>
  <c r="T103" i="3"/>
  <c r="R103" i="3"/>
  <c r="P103" i="3"/>
  <c r="BI99" i="3"/>
  <c r="BH99" i="3"/>
  <c r="BG99" i="3"/>
  <c r="BF99" i="3"/>
  <c r="T99" i="3"/>
  <c r="R99" i="3"/>
  <c r="P99" i="3"/>
  <c r="BI95" i="3"/>
  <c r="BH95" i="3"/>
  <c r="BG95" i="3"/>
  <c r="BF95" i="3"/>
  <c r="T95" i="3"/>
  <c r="R95" i="3"/>
  <c r="P95" i="3"/>
  <c r="BI91" i="3"/>
  <c r="BH91" i="3"/>
  <c r="BG91" i="3"/>
  <c r="BF91" i="3"/>
  <c r="T91" i="3"/>
  <c r="R91" i="3"/>
  <c r="P91" i="3"/>
  <c r="BI85" i="3"/>
  <c r="BH85" i="3"/>
  <c r="BG85" i="3"/>
  <c r="BF85" i="3"/>
  <c r="T85" i="3"/>
  <c r="R85" i="3"/>
  <c r="P85" i="3"/>
  <c r="J79" i="3"/>
  <c r="J78" i="3"/>
  <c r="F76" i="3"/>
  <c r="E74" i="3"/>
  <c r="J55" i="3"/>
  <c r="J54" i="3"/>
  <c r="F52" i="3"/>
  <c r="E50" i="3"/>
  <c r="J18" i="3"/>
  <c r="E18" i="3"/>
  <c r="F79" i="3" s="1"/>
  <c r="J17" i="3"/>
  <c r="J15" i="3"/>
  <c r="E15" i="3"/>
  <c r="F78" i="3" s="1"/>
  <c r="J14" i="3"/>
  <c r="J12" i="3"/>
  <c r="J76" i="3" s="1"/>
  <c r="E7" i="3"/>
  <c r="E72" i="3" s="1"/>
  <c r="J37" i="2"/>
  <c r="J36" i="2"/>
  <c r="AY55" i="1" s="1"/>
  <c r="J35" i="2"/>
  <c r="AX55" i="1" s="1"/>
  <c r="BI667" i="2"/>
  <c r="BH667" i="2"/>
  <c r="BG667" i="2"/>
  <c r="BF667" i="2"/>
  <c r="T667" i="2"/>
  <c r="R667" i="2"/>
  <c r="P667" i="2"/>
  <c r="BI659" i="2"/>
  <c r="BH659" i="2"/>
  <c r="BG659" i="2"/>
  <c r="BF659" i="2"/>
  <c r="T659" i="2"/>
  <c r="R659" i="2"/>
  <c r="P659" i="2"/>
  <c r="BI654" i="2"/>
  <c r="BH654" i="2"/>
  <c r="BG654" i="2"/>
  <c r="BF654" i="2"/>
  <c r="T654" i="2"/>
  <c r="T653" i="2" s="1"/>
  <c r="R654" i="2"/>
  <c r="R653" i="2" s="1"/>
  <c r="P654" i="2"/>
  <c r="P653" i="2" s="1"/>
  <c r="BI650" i="2"/>
  <c r="BH650" i="2"/>
  <c r="BG650" i="2"/>
  <c r="BF650" i="2"/>
  <c r="T650" i="2"/>
  <c r="R650" i="2"/>
  <c r="P650" i="2"/>
  <c r="BI647" i="2"/>
  <c r="BH647" i="2"/>
  <c r="BG647" i="2"/>
  <c r="BF647" i="2"/>
  <c r="T647" i="2"/>
  <c r="R647" i="2"/>
  <c r="P647" i="2"/>
  <c r="BI644" i="2"/>
  <c r="BH644" i="2"/>
  <c r="BG644" i="2"/>
  <c r="BF644" i="2"/>
  <c r="T644" i="2"/>
  <c r="R644" i="2"/>
  <c r="P644" i="2"/>
  <c r="BI635" i="2"/>
  <c r="BH635" i="2"/>
  <c r="BG635" i="2"/>
  <c r="BF635" i="2"/>
  <c r="T635" i="2"/>
  <c r="R635" i="2"/>
  <c r="P635" i="2"/>
  <c r="BI628" i="2"/>
  <c r="BH628" i="2"/>
  <c r="BG628" i="2"/>
  <c r="BF628" i="2"/>
  <c r="T628" i="2"/>
  <c r="R628" i="2"/>
  <c r="P628" i="2"/>
  <c r="BI624" i="2"/>
  <c r="BH624" i="2"/>
  <c r="BG624" i="2"/>
  <c r="BF624" i="2"/>
  <c r="T624" i="2"/>
  <c r="R624" i="2"/>
  <c r="P624" i="2"/>
  <c r="BI619" i="2"/>
  <c r="BH619" i="2"/>
  <c r="BG619" i="2"/>
  <c r="BF619" i="2"/>
  <c r="T619" i="2"/>
  <c r="R619" i="2"/>
  <c r="P619" i="2"/>
  <c r="BI611" i="2"/>
  <c r="BH611" i="2"/>
  <c r="BG611" i="2"/>
  <c r="BF611" i="2"/>
  <c r="T611" i="2"/>
  <c r="R611" i="2"/>
  <c r="P611" i="2"/>
  <c r="BI603" i="2"/>
  <c r="BH603" i="2"/>
  <c r="BG603" i="2"/>
  <c r="BF603" i="2"/>
  <c r="T603" i="2"/>
  <c r="R603" i="2"/>
  <c r="P603" i="2"/>
  <c r="BI595" i="2"/>
  <c r="BH595" i="2"/>
  <c r="BG595" i="2"/>
  <c r="BF595" i="2"/>
  <c r="T595" i="2"/>
  <c r="R595" i="2"/>
  <c r="P595" i="2"/>
  <c r="BI590" i="2"/>
  <c r="BH590" i="2"/>
  <c r="BG590" i="2"/>
  <c r="BF590" i="2"/>
  <c r="T590" i="2"/>
  <c r="R590" i="2"/>
  <c r="P590" i="2"/>
  <c r="BI585" i="2"/>
  <c r="BH585" i="2"/>
  <c r="BG585" i="2"/>
  <c r="BF585" i="2"/>
  <c r="T585" i="2"/>
  <c r="R585" i="2"/>
  <c r="P585" i="2"/>
  <c r="BI580" i="2"/>
  <c r="BH580" i="2"/>
  <c r="BG580" i="2"/>
  <c r="BF580" i="2"/>
  <c r="T580" i="2"/>
  <c r="R580" i="2"/>
  <c r="P580" i="2"/>
  <c r="BI575" i="2"/>
  <c r="BH575" i="2"/>
  <c r="BG575" i="2"/>
  <c r="BF575" i="2"/>
  <c r="T575" i="2"/>
  <c r="R575" i="2"/>
  <c r="P575" i="2"/>
  <c r="BI568" i="2"/>
  <c r="BH568" i="2"/>
  <c r="BG568" i="2"/>
  <c r="BF568" i="2"/>
  <c r="T568" i="2"/>
  <c r="R568" i="2"/>
  <c r="P568" i="2"/>
  <c r="BI563" i="2"/>
  <c r="BH563" i="2"/>
  <c r="BG563" i="2"/>
  <c r="BF563" i="2"/>
  <c r="T563" i="2"/>
  <c r="R563" i="2"/>
  <c r="P563" i="2"/>
  <c r="BI559" i="2"/>
  <c r="BH559" i="2"/>
  <c r="BG559" i="2"/>
  <c r="BF559" i="2"/>
  <c r="T559" i="2"/>
  <c r="R559" i="2"/>
  <c r="P559" i="2"/>
  <c r="BI552" i="2"/>
  <c r="BH552" i="2"/>
  <c r="BG552" i="2"/>
  <c r="BF552" i="2"/>
  <c r="T552" i="2"/>
  <c r="R552" i="2"/>
  <c r="P552" i="2"/>
  <c r="BI547" i="2"/>
  <c r="BH547" i="2"/>
  <c r="BG547" i="2"/>
  <c r="BF547" i="2"/>
  <c r="T547" i="2"/>
  <c r="R547" i="2"/>
  <c r="P547" i="2"/>
  <c r="BI541" i="2"/>
  <c r="BH541" i="2"/>
  <c r="BG541" i="2"/>
  <c r="BF541" i="2"/>
  <c r="T541" i="2"/>
  <c r="R541" i="2"/>
  <c r="P541" i="2"/>
  <c r="BI537" i="2"/>
  <c r="BH537" i="2"/>
  <c r="BG537" i="2"/>
  <c r="BF537" i="2"/>
  <c r="T537" i="2"/>
  <c r="R537" i="2"/>
  <c r="P537" i="2"/>
  <c r="BI533" i="2"/>
  <c r="BH533" i="2"/>
  <c r="BG533" i="2"/>
  <c r="BF533" i="2"/>
  <c r="T533" i="2"/>
  <c r="R533" i="2"/>
  <c r="P533" i="2"/>
  <c r="BI526" i="2"/>
  <c r="BH526" i="2"/>
  <c r="BG526" i="2"/>
  <c r="BF526" i="2"/>
  <c r="T526" i="2"/>
  <c r="R526" i="2"/>
  <c r="P526" i="2"/>
  <c r="BI522" i="2"/>
  <c r="BH522" i="2"/>
  <c r="BG522" i="2"/>
  <c r="BF522" i="2"/>
  <c r="T522" i="2"/>
  <c r="R522" i="2"/>
  <c r="P522" i="2"/>
  <c r="BI517" i="2"/>
  <c r="BH517" i="2"/>
  <c r="BG517" i="2"/>
  <c r="BF517" i="2"/>
  <c r="T517" i="2"/>
  <c r="R517" i="2"/>
  <c r="P517" i="2"/>
  <c r="BI513" i="2"/>
  <c r="BH513" i="2"/>
  <c r="BG513" i="2"/>
  <c r="BF513" i="2"/>
  <c r="T513" i="2"/>
  <c r="R513" i="2"/>
  <c r="P513" i="2"/>
  <c r="BI509" i="2"/>
  <c r="BH509" i="2"/>
  <c r="BG509" i="2"/>
  <c r="BF509" i="2"/>
  <c r="T509" i="2"/>
  <c r="R509" i="2"/>
  <c r="P509" i="2"/>
  <c r="BI504" i="2"/>
  <c r="BH504" i="2"/>
  <c r="BG504" i="2"/>
  <c r="BF504" i="2"/>
  <c r="T504" i="2"/>
  <c r="R504" i="2"/>
  <c r="P504" i="2"/>
  <c r="BI499" i="2"/>
  <c r="BH499" i="2"/>
  <c r="BG499" i="2"/>
  <c r="BF499" i="2"/>
  <c r="T499" i="2"/>
  <c r="R499" i="2"/>
  <c r="P499" i="2"/>
  <c r="BI495" i="2"/>
  <c r="BH495" i="2"/>
  <c r="BG495" i="2"/>
  <c r="BF495" i="2"/>
  <c r="T495" i="2"/>
  <c r="R495" i="2"/>
  <c r="P495" i="2"/>
  <c r="BI490" i="2"/>
  <c r="BH490" i="2"/>
  <c r="BG490" i="2"/>
  <c r="BF490" i="2"/>
  <c r="T490" i="2"/>
  <c r="R490" i="2"/>
  <c r="P490" i="2"/>
  <c r="BI486" i="2"/>
  <c r="BH486" i="2"/>
  <c r="BG486" i="2"/>
  <c r="BF486" i="2"/>
  <c r="T486" i="2"/>
  <c r="R486" i="2"/>
  <c r="P486" i="2"/>
  <c r="BI481" i="2"/>
  <c r="BH481" i="2"/>
  <c r="BG481" i="2"/>
  <c r="BF481" i="2"/>
  <c r="T481" i="2"/>
  <c r="R481" i="2"/>
  <c r="P481" i="2"/>
  <c r="BI477" i="2"/>
  <c r="BH477" i="2"/>
  <c r="BG477" i="2"/>
  <c r="BF477" i="2"/>
  <c r="T477" i="2"/>
  <c r="R477" i="2"/>
  <c r="P477" i="2"/>
  <c r="BI472" i="2"/>
  <c r="BH472" i="2"/>
  <c r="BG472" i="2"/>
  <c r="BF472" i="2"/>
  <c r="T472" i="2"/>
  <c r="R472" i="2"/>
  <c r="P472" i="2"/>
  <c r="BI468" i="2"/>
  <c r="BH468" i="2"/>
  <c r="BG468" i="2"/>
  <c r="BF468" i="2"/>
  <c r="T468" i="2"/>
  <c r="R468" i="2"/>
  <c r="P468" i="2"/>
  <c r="BI460" i="2"/>
  <c r="BH460" i="2"/>
  <c r="BG460" i="2"/>
  <c r="BF460" i="2"/>
  <c r="T460" i="2"/>
  <c r="R460" i="2"/>
  <c r="P460" i="2"/>
  <c r="BI453" i="2"/>
  <c r="BH453" i="2"/>
  <c r="BG453" i="2"/>
  <c r="BF453" i="2"/>
  <c r="T453" i="2"/>
  <c r="R453" i="2"/>
  <c r="P453" i="2"/>
  <c r="BI448" i="2"/>
  <c r="BH448" i="2"/>
  <c r="BG448" i="2"/>
  <c r="BF448" i="2"/>
  <c r="T448" i="2"/>
  <c r="R448" i="2"/>
  <c r="P448" i="2"/>
  <c r="BI437" i="2"/>
  <c r="BH437" i="2"/>
  <c r="BG437" i="2"/>
  <c r="BF437" i="2"/>
  <c r="T437" i="2"/>
  <c r="R437" i="2"/>
  <c r="P437" i="2"/>
  <c r="BI428" i="2"/>
  <c r="BH428" i="2"/>
  <c r="BG428" i="2"/>
  <c r="BF428" i="2"/>
  <c r="T428" i="2"/>
  <c r="R428" i="2"/>
  <c r="P428" i="2"/>
  <c r="BI424" i="2"/>
  <c r="BH424" i="2"/>
  <c r="BG424" i="2"/>
  <c r="BF424" i="2"/>
  <c r="T424" i="2"/>
  <c r="R424" i="2"/>
  <c r="P424" i="2"/>
  <c r="BI419" i="2"/>
  <c r="BH419" i="2"/>
  <c r="BG419" i="2"/>
  <c r="BF419" i="2"/>
  <c r="T419" i="2"/>
  <c r="R419" i="2"/>
  <c r="P419" i="2"/>
  <c r="BI412" i="2"/>
  <c r="BH412" i="2"/>
  <c r="BG412" i="2"/>
  <c r="BF412" i="2"/>
  <c r="T412" i="2"/>
  <c r="R412" i="2"/>
  <c r="P412" i="2"/>
  <c r="BI406" i="2"/>
  <c r="BH406" i="2"/>
  <c r="BG406" i="2"/>
  <c r="BF406" i="2"/>
  <c r="T406" i="2"/>
  <c r="R406" i="2"/>
  <c r="P406" i="2"/>
  <c r="BI400" i="2"/>
  <c r="BH400" i="2"/>
  <c r="BG400" i="2"/>
  <c r="BF400" i="2"/>
  <c r="T400" i="2"/>
  <c r="R400" i="2"/>
  <c r="P400" i="2"/>
  <c r="BI393" i="2"/>
  <c r="BH393" i="2"/>
  <c r="BG393" i="2"/>
  <c r="BF393" i="2"/>
  <c r="T393" i="2"/>
  <c r="R393" i="2"/>
  <c r="P393" i="2"/>
  <c r="BI383" i="2"/>
  <c r="BH383" i="2"/>
  <c r="BG383" i="2"/>
  <c r="BF383" i="2"/>
  <c r="T383" i="2"/>
  <c r="R383" i="2"/>
  <c r="P383" i="2"/>
  <c r="BI371" i="2"/>
  <c r="BH371" i="2"/>
  <c r="BG371" i="2"/>
  <c r="BF371" i="2"/>
  <c r="T371" i="2"/>
  <c r="R371" i="2"/>
  <c r="P371" i="2"/>
  <c r="BI353" i="2"/>
  <c r="BH353" i="2"/>
  <c r="BG353" i="2"/>
  <c r="BF353" i="2"/>
  <c r="T353" i="2"/>
  <c r="R353" i="2"/>
  <c r="P353" i="2"/>
  <c r="BI344" i="2"/>
  <c r="BH344" i="2"/>
  <c r="BG344" i="2"/>
  <c r="BF344" i="2"/>
  <c r="T344" i="2"/>
  <c r="R344" i="2"/>
  <c r="P344" i="2"/>
  <c r="BI337" i="2"/>
  <c r="BH337" i="2"/>
  <c r="BG337" i="2"/>
  <c r="BF337" i="2"/>
  <c r="T337" i="2"/>
  <c r="R337" i="2"/>
  <c r="P337" i="2"/>
  <c r="BI331" i="2"/>
  <c r="BH331" i="2"/>
  <c r="BG331" i="2"/>
  <c r="BF331" i="2"/>
  <c r="T331" i="2"/>
  <c r="R331" i="2"/>
  <c r="P331" i="2"/>
  <c r="BI324" i="2"/>
  <c r="BH324" i="2"/>
  <c r="BG324" i="2"/>
  <c r="BF324" i="2"/>
  <c r="T324" i="2"/>
  <c r="R324" i="2"/>
  <c r="P324" i="2"/>
  <c r="BI319" i="2"/>
  <c r="BH319" i="2"/>
  <c r="BG319" i="2"/>
  <c r="BF319" i="2"/>
  <c r="T319" i="2"/>
  <c r="R319" i="2"/>
  <c r="P319" i="2"/>
  <c r="BI313" i="2"/>
  <c r="BH313" i="2"/>
  <c r="BG313" i="2"/>
  <c r="BF313" i="2"/>
  <c r="T313" i="2"/>
  <c r="R313" i="2"/>
  <c r="P313" i="2"/>
  <c r="BI299" i="2"/>
  <c r="BH299" i="2"/>
  <c r="BG299" i="2"/>
  <c r="BF299" i="2"/>
  <c r="T299" i="2"/>
  <c r="R299" i="2"/>
  <c r="P299" i="2"/>
  <c r="BI294" i="2"/>
  <c r="BH294" i="2"/>
  <c r="BG294" i="2"/>
  <c r="BF294" i="2"/>
  <c r="T294" i="2"/>
  <c r="R294" i="2"/>
  <c r="P294" i="2"/>
  <c r="BI288" i="2"/>
  <c r="BH288" i="2"/>
  <c r="BG288" i="2"/>
  <c r="BF288" i="2"/>
  <c r="T288" i="2"/>
  <c r="R288" i="2"/>
  <c r="P288" i="2"/>
  <c r="BI282" i="2"/>
  <c r="BH282" i="2"/>
  <c r="BG282" i="2"/>
  <c r="BF282" i="2"/>
  <c r="T282" i="2"/>
  <c r="R282" i="2"/>
  <c r="P282" i="2"/>
  <c r="BI266" i="2"/>
  <c r="BH266" i="2"/>
  <c r="BG266" i="2"/>
  <c r="BF266" i="2"/>
  <c r="T266" i="2"/>
  <c r="R266" i="2"/>
  <c r="P266" i="2"/>
  <c r="BI251" i="2"/>
  <c r="BH251" i="2"/>
  <c r="BG251" i="2"/>
  <c r="BF251" i="2"/>
  <c r="T251" i="2"/>
  <c r="R251" i="2"/>
  <c r="P251" i="2"/>
  <c r="BI238" i="2"/>
  <c r="BH238" i="2"/>
  <c r="BG238" i="2"/>
  <c r="BF238" i="2"/>
  <c r="T238" i="2"/>
  <c r="R238" i="2"/>
  <c r="P238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T208" i="2" s="1"/>
  <c r="R209" i="2"/>
  <c r="R208" i="2" s="1"/>
  <c r="P209" i="2"/>
  <c r="P208" i="2" s="1"/>
  <c r="BI204" i="2"/>
  <c r="BH204" i="2"/>
  <c r="BG204" i="2"/>
  <c r="BF204" i="2"/>
  <c r="T204" i="2"/>
  <c r="R204" i="2"/>
  <c r="P204" i="2"/>
  <c r="BI200" i="2"/>
  <c r="BH200" i="2"/>
  <c r="BG200" i="2"/>
  <c r="BF200" i="2"/>
  <c r="T200" i="2"/>
  <c r="R200" i="2"/>
  <c r="P200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3" i="2"/>
  <c r="BH163" i="2"/>
  <c r="BG163" i="2"/>
  <c r="BF163" i="2"/>
  <c r="T163" i="2"/>
  <c r="R163" i="2"/>
  <c r="P163" i="2"/>
  <c r="BI158" i="2"/>
  <c r="BH158" i="2"/>
  <c r="BG158" i="2"/>
  <c r="BF158" i="2"/>
  <c r="T158" i="2"/>
  <c r="R158" i="2"/>
  <c r="P158" i="2"/>
  <c r="BI153" i="2"/>
  <c r="BH153" i="2"/>
  <c r="BG153" i="2"/>
  <c r="BF153" i="2"/>
  <c r="T153" i="2"/>
  <c r="R153" i="2"/>
  <c r="P153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BI116" i="2"/>
  <c r="BH116" i="2"/>
  <c r="BG116" i="2"/>
  <c r="BF116" i="2"/>
  <c r="T116" i="2"/>
  <c r="R116" i="2"/>
  <c r="P116" i="2"/>
  <c r="BI114" i="2"/>
  <c r="BH114" i="2"/>
  <c r="BG114" i="2"/>
  <c r="BF114" i="2"/>
  <c r="T114" i="2"/>
  <c r="R114" i="2"/>
  <c r="P114" i="2"/>
  <c r="BI112" i="2"/>
  <c r="BH112" i="2"/>
  <c r="BG112" i="2"/>
  <c r="BF112" i="2"/>
  <c r="T112" i="2"/>
  <c r="R112" i="2"/>
  <c r="P112" i="2"/>
  <c r="BI110" i="2"/>
  <c r="BH110" i="2"/>
  <c r="BG110" i="2"/>
  <c r="BF110" i="2"/>
  <c r="T110" i="2"/>
  <c r="R110" i="2"/>
  <c r="P110" i="2"/>
  <c r="BI108" i="2"/>
  <c r="BH108" i="2"/>
  <c r="BG108" i="2"/>
  <c r="BF108" i="2"/>
  <c r="T108" i="2"/>
  <c r="R108" i="2"/>
  <c r="P108" i="2"/>
  <c r="BI106" i="2"/>
  <c r="BH106" i="2"/>
  <c r="BG106" i="2"/>
  <c r="BF106" i="2"/>
  <c r="T106" i="2"/>
  <c r="R106" i="2"/>
  <c r="P106" i="2"/>
  <c r="BI104" i="2"/>
  <c r="BH104" i="2"/>
  <c r="BG104" i="2"/>
  <c r="BF104" i="2"/>
  <c r="T104" i="2"/>
  <c r="R104" i="2"/>
  <c r="P104" i="2"/>
  <c r="BI102" i="2"/>
  <c r="BH102" i="2"/>
  <c r="BG102" i="2"/>
  <c r="BF102" i="2"/>
  <c r="T102" i="2"/>
  <c r="R102" i="2"/>
  <c r="P102" i="2"/>
  <c r="BI100" i="2"/>
  <c r="BH100" i="2"/>
  <c r="BG100" i="2"/>
  <c r="BF100" i="2"/>
  <c r="T100" i="2"/>
  <c r="R100" i="2"/>
  <c r="P100" i="2"/>
  <c r="BI95" i="2"/>
  <c r="BH95" i="2"/>
  <c r="BG95" i="2"/>
  <c r="BF95" i="2"/>
  <c r="T95" i="2"/>
  <c r="R95" i="2"/>
  <c r="P95" i="2"/>
  <c r="BI93" i="2"/>
  <c r="BH93" i="2"/>
  <c r="BG93" i="2"/>
  <c r="BF93" i="2"/>
  <c r="T93" i="2"/>
  <c r="R93" i="2"/>
  <c r="P93" i="2"/>
  <c r="J87" i="2"/>
  <c r="J86" i="2"/>
  <c r="F84" i="2"/>
  <c r="E82" i="2"/>
  <c r="J55" i="2"/>
  <c r="J54" i="2"/>
  <c r="F52" i="2"/>
  <c r="E50" i="2"/>
  <c r="J18" i="2"/>
  <c r="E18" i="2"/>
  <c r="F55" i="2" s="1"/>
  <c r="J17" i="2"/>
  <c r="J15" i="2"/>
  <c r="E15" i="2"/>
  <c r="F54" i="2" s="1"/>
  <c r="J14" i="2"/>
  <c r="J12" i="2"/>
  <c r="J52" i="2" s="1"/>
  <c r="E7" i="2"/>
  <c r="E80" i="2" s="1"/>
  <c r="L50" i="1"/>
  <c r="AM50" i="1"/>
  <c r="AM49" i="1"/>
  <c r="L49" i="1"/>
  <c r="AM47" i="1"/>
  <c r="L47" i="1"/>
  <c r="L45" i="1"/>
  <c r="L44" i="1"/>
  <c r="BK624" i="2"/>
  <c r="BK238" i="2"/>
  <c r="BK176" i="2"/>
  <c r="AS54" i="1"/>
  <c r="J235" i="2"/>
  <c r="BK110" i="2"/>
  <c r="J568" i="2"/>
  <c r="BK288" i="2"/>
  <c r="BK168" i="2"/>
  <c r="J595" i="2"/>
  <c r="J393" i="2"/>
  <c r="BK158" i="3"/>
  <c r="BK150" i="3"/>
  <c r="J150" i="3"/>
  <c r="J95" i="3"/>
  <c r="J153" i="4"/>
  <c r="BK118" i="4"/>
  <c r="J181" i="4"/>
  <c r="BK153" i="4"/>
  <c r="J95" i="5"/>
  <c r="BK86" i="5"/>
  <c r="BK460" i="2"/>
  <c r="BK233" i="2"/>
  <c r="J123" i="2"/>
  <c r="J575" i="2"/>
  <c r="BK513" i="2"/>
  <c r="J294" i="2"/>
  <c r="J168" i="2"/>
  <c r="J580" i="2"/>
  <c r="BK400" i="2"/>
  <c r="J218" i="2"/>
  <c r="BK172" i="2"/>
  <c r="BK611" i="2"/>
  <c r="BK424" i="2"/>
  <c r="BK218" i="2"/>
  <c r="J102" i="2"/>
  <c r="J131" i="3"/>
  <c r="J111" i="3"/>
  <c r="BK142" i="4"/>
  <c r="J132" i="4"/>
  <c r="BK195" i="4"/>
  <c r="J195" i="4"/>
  <c r="BK116" i="5"/>
  <c r="BK490" i="2"/>
  <c r="J230" i="2"/>
  <c r="J112" i="2"/>
  <c r="J517" i="2"/>
  <c r="BK319" i="2"/>
  <c r="J158" i="2"/>
  <c r="J522" i="2"/>
  <c r="BK383" i="2"/>
  <c r="BK200" i="2"/>
  <c r="J114" i="2"/>
  <c r="J533" i="2"/>
  <c r="J353" i="2"/>
  <c r="J163" i="2"/>
  <c r="BK171" i="3"/>
  <c r="J146" i="3"/>
  <c r="BK118" i="3"/>
  <c r="BK168" i="4"/>
  <c r="BK181" i="4"/>
  <c r="J247" i="4"/>
  <c r="J186" i="4"/>
  <c r="BK104" i="4"/>
  <c r="BK121" i="5"/>
  <c r="J603" i="2"/>
  <c r="J406" i="2"/>
  <c r="BK220" i="2"/>
  <c r="J110" i="2"/>
  <c r="J654" i="2"/>
  <c r="BK552" i="2"/>
  <c r="J412" i="2"/>
  <c r="J95" i="2"/>
  <c r="J537" i="2"/>
  <c r="BK230" i="2"/>
  <c r="BK193" i="2"/>
  <c r="J108" i="2"/>
  <c r="BK517" i="2"/>
  <c r="J238" i="2"/>
  <c r="J121" i="2"/>
  <c r="J107" i="3"/>
  <c r="J158" i="3"/>
  <c r="J103" i="3"/>
  <c r="BK216" i="4"/>
  <c r="BK221" i="4"/>
  <c r="J259" i="4"/>
  <c r="J121" i="5"/>
  <c r="BK82" i="5"/>
  <c r="J509" i="2"/>
  <c r="J453" i="2"/>
  <c r="J138" i="2"/>
  <c r="J628" i="2"/>
  <c r="BK537" i="2"/>
  <c r="J371" i="2"/>
  <c r="BK174" i="2"/>
  <c r="BK116" i="2"/>
  <c r="BK533" i="2"/>
  <c r="BK353" i="2"/>
  <c r="J195" i="2"/>
  <c r="J513" i="2"/>
  <c r="BK235" i="2"/>
  <c r="J182" i="3"/>
  <c r="BK111" i="3"/>
  <c r="J221" i="4"/>
  <c r="J278" i="4"/>
  <c r="BK273" i="4"/>
  <c r="J110" i="4"/>
  <c r="BK89" i="4"/>
  <c r="J644" i="2"/>
  <c r="J481" i="2"/>
  <c r="J299" i="2"/>
  <c r="J172" i="2"/>
  <c r="BK654" i="2"/>
  <c r="J619" i="2"/>
  <c r="J490" i="2"/>
  <c r="BK226" i="2"/>
  <c r="J129" i="2"/>
  <c r="BK619" i="2"/>
  <c r="BK481" i="2"/>
  <c r="BK228" i="2"/>
  <c r="J191" i="2"/>
  <c r="BK106" i="2"/>
  <c r="BK526" i="2"/>
  <c r="J288" i="2"/>
  <c r="BK125" i="2"/>
  <c r="BK168" i="3"/>
  <c r="BK165" i="3"/>
  <c r="J91" i="3"/>
  <c r="J89" i="4"/>
  <c r="J104" i="4"/>
  <c r="J159" i="4"/>
  <c r="BK94" i="4"/>
  <c r="J611" i="2"/>
  <c r="BK419" i="2"/>
  <c r="BK204" i="2"/>
  <c r="BK102" i="2"/>
  <c r="BK644" i="2"/>
  <c r="J504" i="2"/>
  <c r="J233" i="2"/>
  <c r="BK119" i="2"/>
  <c r="J585" i="2"/>
  <c r="J460" i="2"/>
  <c r="BK222" i="2"/>
  <c r="BK100" i="2"/>
  <c r="BK453" i="2"/>
  <c r="J222" i="2"/>
  <c r="BK127" i="2"/>
  <c r="J162" i="3"/>
  <c r="J118" i="3"/>
  <c r="J207" i="4"/>
  <c r="J237" i="4"/>
  <c r="BK237" i="4"/>
  <c r="BK266" i="4"/>
  <c r="J116" i="5"/>
  <c r="J99" i="5"/>
  <c r="J495" i="2"/>
  <c r="J319" i="2"/>
  <c r="J193" i="2"/>
  <c r="BK95" i="2"/>
  <c r="J624" i="2"/>
  <c r="BK486" i="2"/>
  <c r="J228" i="2"/>
  <c r="BK121" i="2"/>
  <c r="J499" i="2"/>
  <c r="BK313" i="2"/>
  <c r="BK209" i="2"/>
  <c r="BK134" i="2"/>
  <c r="BK541" i="2"/>
  <c r="BK337" i="2"/>
  <c r="J131" i="2"/>
  <c r="J171" i="3"/>
  <c r="BK121" i="3"/>
  <c r="J164" i="4"/>
  <c r="J168" i="4"/>
  <c r="BK201" i="4"/>
  <c r="BK164" i="4"/>
  <c r="J110" i="5"/>
  <c r="BK282" i="2"/>
  <c r="J119" i="2"/>
  <c r="BK499" i="2"/>
  <c r="J313" i="2"/>
  <c r="J153" i="2"/>
  <c r="BK93" i="2"/>
  <c r="BK495" i="2"/>
  <c r="J419" i="2"/>
  <c r="BK216" i="2"/>
  <c r="BK123" i="2"/>
  <c r="BK412" i="2"/>
  <c r="BK214" i="2"/>
  <c r="BK129" i="2"/>
  <c r="J99" i="3"/>
  <c r="J168" i="3"/>
  <c r="J115" i="3"/>
  <c r="BK124" i="4"/>
  <c r="BK176" i="4"/>
  <c r="J216" i="4"/>
  <c r="J201" i="4"/>
  <c r="BK95" i="5"/>
  <c r="BK628" i="2"/>
  <c r="BK428" i="2"/>
  <c r="J209" i="2"/>
  <c r="BK108" i="2"/>
  <c r="J650" i="2"/>
  <c r="J541" i="2"/>
  <c r="J337" i="2"/>
  <c r="BK179" i="2"/>
  <c r="J106" i="2"/>
  <c r="BK504" i="2"/>
  <c r="J282" i="2"/>
  <c r="BK158" i="2"/>
  <c r="J552" i="2"/>
  <c r="BK468" i="2"/>
  <c r="J179" i="2"/>
  <c r="J165" i="3"/>
  <c r="BK182" i="3"/>
  <c r="J142" i="3"/>
  <c r="J176" i="4"/>
  <c r="BK186" i="4"/>
  <c r="BK252" i="4"/>
  <c r="J99" i="4"/>
  <c r="BK650" i="2"/>
  <c r="J448" i="2"/>
  <c r="BK266" i="2"/>
  <c r="J174" i="2"/>
  <c r="J659" i="2"/>
  <c r="J547" i="2"/>
  <c r="BK393" i="2"/>
  <c r="J100" i="2"/>
  <c r="J486" i="2"/>
  <c r="J266" i="2"/>
  <c r="BK170" i="2"/>
  <c r="BK603" i="2"/>
  <c r="BK406" i="2"/>
  <c r="BK195" i="2"/>
  <c r="BK104" i="2"/>
  <c r="BK154" i="3"/>
  <c r="BK99" i="3"/>
  <c r="BK132" i="4"/>
  <c r="J142" i="4"/>
  <c r="BK211" i="4"/>
  <c r="BK207" i="4"/>
  <c r="BK110" i="5"/>
  <c r="BK635" i="2"/>
  <c r="J437" i="2"/>
  <c r="J667" i="2"/>
  <c r="J590" i="2"/>
  <c r="BK509" i="2"/>
  <c r="BK251" i="2"/>
  <c r="J134" i="2"/>
  <c r="BK595" i="2"/>
  <c r="J477" i="2"/>
  <c r="BK371" i="2"/>
  <c r="J176" i="2"/>
  <c r="J400" i="2"/>
  <c r="BK162" i="3"/>
  <c r="BK107" i="3"/>
  <c r="BK91" i="3"/>
  <c r="J211" i="4"/>
  <c r="J266" i="4"/>
  <c r="BK259" i="4"/>
  <c r="J226" i="4"/>
  <c r="J82" i="5"/>
  <c r="BK105" i="5"/>
  <c r="J472" i="2"/>
  <c r="J383" i="2"/>
  <c r="J200" i="2"/>
  <c r="J104" i="2"/>
  <c r="BK563" i="2"/>
  <c r="BK448" i="2"/>
  <c r="J214" i="2"/>
  <c r="J127" i="2"/>
  <c r="BK590" i="2"/>
  <c r="BK472" i="2"/>
  <c r="J226" i="2"/>
  <c r="BK136" i="2"/>
  <c r="BK547" i="2"/>
  <c r="BK299" i="2"/>
  <c r="J116" i="2"/>
  <c r="BK103" i="3"/>
  <c r="BK131" i="3"/>
  <c r="BK172" i="4"/>
  <c r="BK226" i="4"/>
  <c r="J242" i="4"/>
  <c r="BK242" i="4"/>
  <c r="J105" i="5"/>
  <c r="J91" i="5"/>
  <c r="BK585" i="2"/>
  <c r="BK344" i="2"/>
  <c r="BK191" i="2"/>
  <c r="BK659" i="2"/>
  <c r="J635" i="2"/>
  <c r="J424" i="2"/>
  <c r="BK114" i="2"/>
  <c r="BK559" i="2"/>
  <c r="J331" i="2"/>
  <c r="J204" i="2"/>
  <c r="J125" i="2"/>
  <c r="J344" i="2"/>
  <c r="BK138" i="2"/>
  <c r="BK146" i="3"/>
  <c r="BK115" i="3"/>
  <c r="BK247" i="4"/>
  <c r="J252" i="4"/>
  <c r="J232" i="4"/>
  <c r="BK232" i="4"/>
  <c r="BK99" i="5"/>
  <c r="J526" i="2"/>
  <c r="BK324" i="2"/>
  <c r="J170" i="2"/>
  <c r="BK667" i="2"/>
  <c r="BK580" i="2"/>
  <c r="BK477" i="2"/>
  <c r="BK212" i="2"/>
  <c r="BK131" i="2"/>
  <c r="J563" i="2"/>
  <c r="J324" i="2"/>
  <c r="J212" i="2"/>
  <c r="BK153" i="2"/>
  <c r="J559" i="2"/>
  <c r="BK294" i="2"/>
  <c r="J121" i="3"/>
  <c r="BK95" i="3"/>
  <c r="BK85" i="3"/>
  <c r="J273" i="4"/>
  <c r="BK99" i="4"/>
  <c r="BK278" i="4"/>
  <c r="J118" i="4"/>
  <c r="BK159" i="4"/>
  <c r="J86" i="5"/>
  <c r="J647" i="2"/>
  <c r="J468" i="2"/>
  <c r="J251" i="2"/>
  <c r="J136" i="2"/>
  <c r="BK647" i="2"/>
  <c r="BK522" i="2"/>
  <c r="BK331" i="2"/>
  <c r="BK112" i="2"/>
  <c r="BK575" i="2"/>
  <c r="J428" i="2"/>
  <c r="J220" i="2"/>
  <c r="BK163" i="2"/>
  <c r="BK568" i="2"/>
  <c r="BK437" i="2"/>
  <c r="J216" i="2"/>
  <c r="J93" i="2"/>
  <c r="J154" i="3"/>
  <c r="BK142" i="3"/>
  <c r="J85" i="3"/>
  <c r="J94" i="4"/>
  <c r="BK110" i="4"/>
  <c r="J172" i="4"/>
  <c r="J124" i="4"/>
  <c r="BK91" i="5"/>
  <c r="R658" i="2" l="1"/>
  <c r="R657" i="2" s="1"/>
  <c r="T658" i="2"/>
  <c r="T657" i="2" s="1"/>
  <c r="P658" i="2"/>
  <c r="P657" i="2" s="1"/>
  <c r="BK92" i="2"/>
  <c r="J92" i="2" s="1"/>
  <c r="J61" i="2" s="1"/>
  <c r="R178" i="2"/>
  <c r="P211" i="2"/>
  <c r="R418" i="2"/>
  <c r="P558" i="2"/>
  <c r="BK643" i="2"/>
  <c r="J643" i="2" s="1"/>
  <c r="J67" i="2" s="1"/>
  <c r="R84" i="3"/>
  <c r="R83" i="3" s="1"/>
  <c r="R82" i="3" s="1"/>
  <c r="BK88" i="4"/>
  <c r="T88" i="4"/>
  <c r="T152" i="4"/>
  <c r="T194" i="4"/>
  <c r="P92" i="2"/>
  <c r="P178" i="2"/>
  <c r="R211" i="2"/>
  <c r="T418" i="2"/>
  <c r="BK558" i="2"/>
  <c r="J558" i="2" s="1"/>
  <c r="J66" i="2" s="1"/>
  <c r="P643" i="2"/>
  <c r="BK84" i="3"/>
  <c r="J84" i="3" s="1"/>
  <c r="J61" i="3" s="1"/>
  <c r="P81" i="5"/>
  <c r="P80" i="5" s="1"/>
  <c r="AU58" i="1" s="1"/>
  <c r="T92" i="2"/>
  <c r="BK178" i="2"/>
  <c r="J178" i="2" s="1"/>
  <c r="J62" i="2" s="1"/>
  <c r="BK211" i="2"/>
  <c r="J211" i="2" s="1"/>
  <c r="J64" i="2" s="1"/>
  <c r="P418" i="2"/>
  <c r="R558" i="2"/>
  <c r="R643" i="2"/>
  <c r="T84" i="3"/>
  <c r="T83" i="3" s="1"/>
  <c r="T82" i="3" s="1"/>
  <c r="P88" i="4"/>
  <c r="BK152" i="4"/>
  <c r="J152" i="4" s="1"/>
  <c r="J62" i="4" s="1"/>
  <c r="R152" i="4"/>
  <c r="P194" i="4"/>
  <c r="R81" i="5"/>
  <c r="R80" i="5"/>
  <c r="R92" i="2"/>
  <c r="T178" i="2"/>
  <c r="T211" i="2"/>
  <c r="BK418" i="2"/>
  <c r="J418" i="2" s="1"/>
  <c r="J65" i="2" s="1"/>
  <c r="T558" i="2"/>
  <c r="T643" i="2"/>
  <c r="P84" i="3"/>
  <c r="P83" i="3" s="1"/>
  <c r="P82" i="3" s="1"/>
  <c r="AU56" i="1" s="1"/>
  <c r="R88" i="4"/>
  <c r="P152" i="4"/>
  <c r="BK194" i="4"/>
  <c r="J194" i="4" s="1"/>
  <c r="J64" i="4" s="1"/>
  <c r="R194" i="4"/>
  <c r="BK81" i="5"/>
  <c r="J81" i="5"/>
  <c r="J60" i="5" s="1"/>
  <c r="T81" i="5"/>
  <c r="T80" i="5"/>
  <c r="BK653" i="2"/>
  <c r="J653" i="2" s="1"/>
  <c r="J68" i="2" s="1"/>
  <c r="BK658" i="2"/>
  <c r="J658" i="2" s="1"/>
  <c r="J70" i="2" s="1"/>
  <c r="BK185" i="4"/>
  <c r="J185" i="4"/>
  <c r="J63" i="4" s="1"/>
  <c r="BK208" i="2"/>
  <c r="J208" i="2" s="1"/>
  <c r="J63" i="2" s="1"/>
  <c r="BK181" i="3"/>
  <c r="J181" i="3" s="1"/>
  <c r="J62" i="3" s="1"/>
  <c r="BK272" i="4"/>
  <c r="J272" i="4" s="1"/>
  <c r="J65" i="4" s="1"/>
  <c r="BK277" i="4"/>
  <c r="J277" i="4"/>
  <c r="J66" i="4"/>
  <c r="J88" i="4"/>
  <c r="J61" i="4"/>
  <c r="J52" i="5"/>
  <c r="F55" i="5"/>
  <c r="E48" i="5"/>
  <c r="F54" i="5"/>
  <c r="BE82" i="5"/>
  <c r="BE86" i="5"/>
  <c r="BE91" i="5"/>
  <c r="BE95" i="5"/>
  <c r="BE110" i="5"/>
  <c r="BE99" i="5"/>
  <c r="BE116" i="5"/>
  <c r="BE105" i="5"/>
  <c r="BE121" i="5"/>
  <c r="E48" i="4"/>
  <c r="J80" i="4"/>
  <c r="BE110" i="4"/>
  <c r="BE132" i="4"/>
  <c r="BE172" i="4"/>
  <c r="BE176" i="4"/>
  <c r="BE186" i="4"/>
  <c r="BE211" i="4"/>
  <c r="BE216" i="4"/>
  <c r="BE221" i="4"/>
  <c r="BE247" i="4"/>
  <c r="BE273" i="4"/>
  <c r="F55" i="4"/>
  <c r="BE124" i="4"/>
  <c r="BE142" i="4"/>
  <c r="BE164" i="4"/>
  <c r="BE266" i="4"/>
  <c r="BE278" i="4"/>
  <c r="F54" i="4"/>
  <c r="BE89" i="4"/>
  <c r="BE94" i="4"/>
  <c r="BE99" i="4"/>
  <c r="BE118" i="4"/>
  <c r="BE153" i="4"/>
  <c r="BE159" i="4"/>
  <c r="BE168" i="4"/>
  <c r="BE201" i="4"/>
  <c r="BE207" i="4"/>
  <c r="BE237" i="4"/>
  <c r="BE242" i="4"/>
  <c r="BE252" i="4"/>
  <c r="BE104" i="4"/>
  <c r="BE181" i="4"/>
  <c r="BE195" i="4"/>
  <c r="BE226" i="4"/>
  <c r="BE232" i="4"/>
  <c r="BE259" i="4"/>
  <c r="F54" i="3"/>
  <c r="BE142" i="3"/>
  <c r="F55" i="3"/>
  <c r="BE95" i="3"/>
  <c r="BE99" i="3"/>
  <c r="BE103" i="3"/>
  <c r="BE121" i="3"/>
  <c r="BE146" i="3"/>
  <c r="BE111" i="3"/>
  <c r="BE118" i="3"/>
  <c r="BE165" i="3"/>
  <c r="BE171" i="3"/>
  <c r="E48" i="3"/>
  <c r="J52" i="3"/>
  <c r="BE85" i="3"/>
  <c r="BE91" i="3"/>
  <c r="BE107" i="3"/>
  <c r="BE115" i="3"/>
  <c r="BE131" i="3"/>
  <c r="BE150" i="3"/>
  <c r="BE154" i="3"/>
  <c r="BE158" i="3"/>
  <c r="BE162" i="3"/>
  <c r="BE168" i="3"/>
  <c r="BE182" i="3"/>
  <c r="J84" i="2"/>
  <c r="BE95" i="2"/>
  <c r="BE106" i="2"/>
  <c r="BE108" i="2"/>
  <c r="BE112" i="2"/>
  <c r="BE121" i="2"/>
  <c r="BE131" i="2"/>
  <c r="BE134" i="2"/>
  <c r="BE138" i="2"/>
  <c r="BE153" i="2"/>
  <c r="BE168" i="2"/>
  <c r="BE172" i="2"/>
  <c r="BE174" i="2"/>
  <c r="BE176" i="2"/>
  <c r="BE179" i="2"/>
  <c r="BE200" i="2"/>
  <c r="BE209" i="2"/>
  <c r="BE222" i="2"/>
  <c r="BE228" i="2"/>
  <c r="BE230" i="2"/>
  <c r="BE251" i="2"/>
  <c r="BE313" i="2"/>
  <c r="BE319" i="2"/>
  <c r="BE324" i="2"/>
  <c r="BE371" i="2"/>
  <c r="BE472" i="2"/>
  <c r="BE477" i="2"/>
  <c r="BE486" i="2"/>
  <c r="BE490" i="2"/>
  <c r="BE495" i="2"/>
  <c r="BE504" i="2"/>
  <c r="BE575" i="2"/>
  <c r="BE580" i="2"/>
  <c r="BE585" i="2"/>
  <c r="BE619" i="2"/>
  <c r="F86" i="2"/>
  <c r="BE93" i="2"/>
  <c r="BE102" i="2"/>
  <c r="BE110" i="2"/>
  <c r="BE116" i="2"/>
  <c r="BE119" i="2"/>
  <c r="BE127" i="2"/>
  <c r="BE212" i="2"/>
  <c r="BE233" i="2"/>
  <c r="BE235" i="2"/>
  <c r="BE238" i="2"/>
  <c r="BE294" i="2"/>
  <c r="BE337" i="2"/>
  <c r="BE383" i="2"/>
  <c r="BE406" i="2"/>
  <c r="BE424" i="2"/>
  <c r="BE448" i="2"/>
  <c r="BE513" i="2"/>
  <c r="BE522" i="2"/>
  <c r="BE541" i="2"/>
  <c r="BE595" i="2"/>
  <c r="BE611" i="2"/>
  <c r="E48" i="2"/>
  <c r="F87" i="2"/>
  <c r="BE100" i="2"/>
  <c r="BE123" i="2"/>
  <c r="BE136" i="2"/>
  <c r="BE158" i="2"/>
  <c r="BE170" i="2"/>
  <c r="BE191" i="2"/>
  <c r="BE193" i="2"/>
  <c r="BE204" i="2"/>
  <c r="BE214" i="2"/>
  <c r="BE218" i="2"/>
  <c r="BE220" i="2"/>
  <c r="BE266" i="2"/>
  <c r="BE282" i="2"/>
  <c r="BE299" i="2"/>
  <c r="BE344" i="2"/>
  <c r="BE400" i="2"/>
  <c r="BE419" i="2"/>
  <c r="BE428" i="2"/>
  <c r="BE437" i="2"/>
  <c r="BE453" i="2"/>
  <c r="BE460" i="2"/>
  <c r="BE468" i="2"/>
  <c r="BE526" i="2"/>
  <c r="BE590" i="2"/>
  <c r="BE603" i="2"/>
  <c r="BE644" i="2"/>
  <c r="BE647" i="2"/>
  <c r="BE650" i="2"/>
  <c r="BE654" i="2"/>
  <c r="BE659" i="2"/>
  <c r="BE667" i="2"/>
  <c r="BE104" i="2"/>
  <c r="BE114" i="2"/>
  <c r="BE125" i="2"/>
  <c r="BE129" i="2"/>
  <c r="BE163" i="2"/>
  <c r="BE195" i="2"/>
  <c r="BE216" i="2"/>
  <c r="BE226" i="2"/>
  <c r="BE288" i="2"/>
  <c r="BE331" i="2"/>
  <c r="BE353" i="2"/>
  <c r="BE393" i="2"/>
  <c r="BE412" i="2"/>
  <c r="BE481" i="2"/>
  <c r="BE499" i="2"/>
  <c r="BE509" i="2"/>
  <c r="BE517" i="2"/>
  <c r="BE533" i="2"/>
  <c r="BE537" i="2"/>
  <c r="BE547" i="2"/>
  <c r="BE552" i="2"/>
  <c r="BE559" i="2"/>
  <c r="BE563" i="2"/>
  <c r="BE568" i="2"/>
  <c r="BE624" i="2"/>
  <c r="BE628" i="2"/>
  <c r="BE635" i="2"/>
  <c r="F37" i="4"/>
  <c r="BD57" i="1" s="1"/>
  <c r="J34" i="2"/>
  <c r="AW55" i="1" s="1"/>
  <c r="F34" i="2"/>
  <c r="BA55" i="1" s="1"/>
  <c r="J34" i="4"/>
  <c r="AW57" i="1" s="1"/>
  <c r="F36" i="5"/>
  <c r="BC58" i="1" s="1"/>
  <c r="F36" i="2"/>
  <c r="BC55" i="1" s="1"/>
  <c r="F36" i="4"/>
  <c r="BC57" i="1" s="1"/>
  <c r="F37" i="3"/>
  <c r="BD56" i="1" s="1"/>
  <c r="F34" i="3"/>
  <c r="BA56" i="1" s="1"/>
  <c r="J34" i="5"/>
  <c r="AW58" i="1" s="1"/>
  <c r="F35" i="4"/>
  <c r="BB57" i="1" s="1"/>
  <c r="F37" i="2"/>
  <c r="BD55" i="1" s="1"/>
  <c r="F34" i="5"/>
  <c r="BA58" i="1" s="1"/>
  <c r="F35" i="3"/>
  <c r="BB56" i="1" s="1"/>
  <c r="F36" i="3"/>
  <c r="BC56" i="1" s="1"/>
  <c r="F35" i="5"/>
  <c r="BB58" i="1" s="1"/>
  <c r="F35" i="2"/>
  <c r="BB55" i="1" s="1"/>
  <c r="J34" i="3"/>
  <c r="AW56" i="1" s="1"/>
  <c r="F34" i="4"/>
  <c r="BA57" i="1" s="1"/>
  <c r="F37" i="5"/>
  <c r="BD58" i="1" s="1"/>
  <c r="R91" i="2" l="1"/>
  <c r="R90" i="2" s="1"/>
  <c r="BK87" i="4"/>
  <c r="J87" i="4" s="1"/>
  <c r="J60" i="4" s="1"/>
  <c r="P91" i="2"/>
  <c r="P90" i="2" s="1"/>
  <c r="AU55" i="1" s="1"/>
  <c r="R87" i="4"/>
  <c r="R86" i="4" s="1"/>
  <c r="P87" i="4"/>
  <c r="P86" i="4" s="1"/>
  <c r="AU57" i="1" s="1"/>
  <c r="T91" i="2"/>
  <c r="T90" i="2" s="1"/>
  <c r="T87" i="4"/>
  <c r="T86" i="4"/>
  <c r="BK657" i="2"/>
  <c r="J657" i="2" s="1"/>
  <c r="J69" i="2" s="1"/>
  <c r="BK83" i="3"/>
  <c r="J83" i="3" s="1"/>
  <c r="J60" i="3" s="1"/>
  <c r="BK80" i="5"/>
  <c r="J80" i="5"/>
  <c r="J30" i="5" s="1"/>
  <c r="AG58" i="1" s="1"/>
  <c r="BK91" i="2"/>
  <c r="J91" i="2" s="1"/>
  <c r="J60" i="2" s="1"/>
  <c r="F33" i="3"/>
  <c r="AZ56" i="1" s="1"/>
  <c r="J33" i="3"/>
  <c r="AV56" i="1" s="1"/>
  <c r="AT56" i="1" s="1"/>
  <c r="BA54" i="1"/>
  <c r="W30" i="1" s="1"/>
  <c r="J33" i="4"/>
  <c r="AV57" i="1" s="1"/>
  <c r="AT57" i="1" s="1"/>
  <c r="J33" i="5"/>
  <c r="AV58" i="1"/>
  <c r="AT58" i="1" s="1"/>
  <c r="J33" i="2"/>
  <c r="AV55" i="1" s="1"/>
  <c r="AT55" i="1" s="1"/>
  <c r="F33" i="2"/>
  <c r="AZ55" i="1" s="1"/>
  <c r="BB54" i="1"/>
  <c r="W31" i="1" s="1"/>
  <c r="BD54" i="1"/>
  <c r="W33" i="1" s="1"/>
  <c r="F33" i="5"/>
  <c r="AZ58" i="1"/>
  <c r="F33" i="4"/>
  <c r="AZ57" i="1" s="1"/>
  <c r="BC54" i="1"/>
  <c r="AY54" i="1" s="1"/>
  <c r="AN58" i="1" l="1"/>
  <c r="BK82" i="3"/>
  <c r="J82" i="3" s="1"/>
  <c r="J59" i="3" s="1"/>
  <c r="BK86" i="4"/>
  <c r="J86" i="4" s="1"/>
  <c r="J30" i="4" s="1"/>
  <c r="AG57" i="1" s="1"/>
  <c r="J59" i="5"/>
  <c r="BK90" i="2"/>
  <c r="J90" i="2" s="1"/>
  <c r="J59" i="2" s="1"/>
  <c r="J39" i="5"/>
  <c r="W32" i="1"/>
  <c r="AZ54" i="1"/>
  <c r="AV54" i="1" s="1"/>
  <c r="AK29" i="1" s="1"/>
  <c r="AX54" i="1"/>
  <c r="AU54" i="1"/>
  <c r="AW54" i="1"/>
  <c r="AK30" i="1" s="1"/>
  <c r="J39" i="4" l="1"/>
  <c r="J59" i="4"/>
  <c r="AN57" i="1"/>
  <c r="J30" i="3"/>
  <c r="AG56" i="1" s="1"/>
  <c r="J30" i="2"/>
  <c r="AG55" i="1" s="1"/>
  <c r="W29" i="1"/>
  <c r="AT54" i="1"/>
  <c r="J39" i="3" l="1"/>
  <c r="J39" i="2"/>
  <c r="AN56" i="1"/>
  <c r="AN55" i="1"/>
  <c r="AG54" i="1"/>
  <c r="AK26" i="1" s="1"/>
  <c r="AK35" i="1" s="1"/>
  <c r="AN54" i="1" l="1"/>
</calcChain>
</file>

<file path=xl/sharedStrings.xml><?xml version="1.0" encoding="utf-8"?>
<sst xmlns="http://schemas.openxmlformats.org/spreadsheetml/2006/main" count="9374" uniqueCount="1343">
  <si>
    <t>Export Komplet</t>
  </si>
  <si>
    <t>VZ</t>
  </si>
  <si>
    <t>2.0</t>
  </si>
  <si>
    <t/>
  </si>
  <si>
    <t>False</t>
  </si>
  <si>
    <t>{8f17c09e-6a69-4f6d-9f03-8ee042975321}</t>
  </si>
  <si>
    <t>&gt;&gt;  skryté sloupce  &lt;&lt;</t>
  </si>
  <si>
    <t>0,01</t>
  </si>
  <si>
    <t>21</t>
  </si>
  <si>
    <t>15</t>
  </si>
  <si>
    <t>v ---  níže se nacházejí doplnkové a pomocné údaje k sestavám  --- v</t>
  </si>
  <si>
    <t>Návod na vyplnění</t>
  </si>
  <si>
    <t>0,001</t>
  </si>
  <si>
    <t>Kód:</t>
  </si>
  <si>
    <t>13/2022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</si>
  <si>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</si>
  <si>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</si>
  <si>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místních komunikací Poříčany</t>
  </si>
  <si>
    <t>KSO:</t>
  </si>
  <si>
    <t>822 2</t>
  </si>
  <si>
    <t>CC-CZ:</t>
  </si>
  <si>
    <t>211</t>
  </si>
  <si>
    <t>Místo:</t>
  </si>
  <si>
    <t>Poříčany</t>
  </si>
  <si>
    <t>Datum:</t>
  </si>
  <si>
    <t>9. 6. 2022</t>
  </si>
  <si>
    <t>CZ-CPV:</t>
  </si>
  <si>
    <t>45000000-7</t>
  </si>
  <si>
    <t>CZ-CPA:</t>
  </si>
  <si>
    <t>42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</si>
  <si>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</si>
  <si>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</si>
  <si>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</si>
  <si>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</si>
  <si>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</si>
  <si>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</si>
  <si>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</si>
  <si>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SELLA&amp;AGRETA s.r.o.</t>
  </si>
  <si>
    <t>True</t>
  </si>
  <si>
    <t>Zpracovatel:</t>
  </si>
  <si>
    <t>25935721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</si>
  <si>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</si>
  <si>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</si>
  <si>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</si>
  <si>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</si>
  <si>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</si>
  <si>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</si>
  <si>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</si>
  <si>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</si>
  <si>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</si>
  <si>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</si>
  <si>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</si>
  <si>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</si>
  <si>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</si>
  <si>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</si>
  <si>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</si>
  <si>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</si>
  <si>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</si>
  <si>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</si>
  <si>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</si>
  <si>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</si>
  <si>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</si>
  <si>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</si>
  <si>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</si>
  <si>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</si>
  <si>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</si>
  <si>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</si>
  <si>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</si>
  <si>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</si>
  <si>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</si>
  <si>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</si>
  <si>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</si>
  <si>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</si>
  <si>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</si>
  <si>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</si>
  <si>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</si>
  <si>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</si>
  <si>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</si>
  <si>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</si>
  <si>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</si>
  <si>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</si>
  <si>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</si>
  <si>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</si>
  <si>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Rekonstrukce  komunikací  Přednádraží</t>
  </si>
  <si>
    <t>STA</t>
  </si>
  <si>
    <t>1</t>
  </si>
  <si>
    <t>{00a2f1ef-81ca-45ef-a1b0-f2052f89d9b0}</t>
  </si>
  <si>
    <t>2</t>
  </si>
  <si>
    <t>SO 901</t>
  </si>
  <si>
    <t>Sadové a parkové úpravy přednádraží</t>
  </si>
  <si>
    <t>{e533664a-fe16-4cdb-994b-b570efad5745}</t>
  </si>
  <si>
    <t>SO 302</t>
  </si>
  <si>
    <t>Kanalizace dešťová</t>
  </si>
  <si>
    <t>{218df11b-44d9-4f67-ba03-bc5a86090a64}</t>
  </si>
  <si>
    <t>822 27 73</t>
  </si>
  <si>
    <t>VON</t>
  </si>
  <si>
    <t>Vedlejší a ostatní náklady</t>
  </si>
  <si>
    <t>{f15eb2f1-0a8f-439f-a0b2-4194900ab3d5}</t>
  </si>
  <si>
    <t>822 29 3</t>
  </si>
  <si>
    <t>KRYCÍ LIST SOUPISU PRACÍ</t>
  </si>
  <si>
    <t>Objekt:</t>
  </si>
  <si>
    <t>SO 101 - Rekonstrukce  komunikací  Přednádraží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</si>
  <si>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</si>
  <si>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</si>
  <si>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</si>
  <si>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</si>
  <si>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</si>
  <si>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</si>
  <si>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</si>
  <si>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</si>
  <si>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</si>
  <si>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</si>
  <si>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</si>
  <si>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</si>
  <si>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</si>
  <si>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</si>
  <si>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</si>
  <si>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</si>
  <si>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</si>
  <si>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</si>
  <si>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</si>
  <si>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</si>
  <si>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</si>
  <si>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</si>
  <si>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</si>
  <si>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</si>
  <si>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</si>
  <si>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</si>
  <si>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</si>
  <si>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</si>
  <si>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</si>
  <si>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</si>
  <si>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</si>
  <si>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</si>
  <si>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</si>
  <si>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111201101</t>
  </si>
  <si>
    <t>Odstranění křovin a stromů s odstraněním kořenů průměru kmene do 100 mm do sklonu terénu 1 : 5, při celkové ploše do 1 000 m2</t>
  </si>
  <si>
    <t>M2</t>
  </si>
  <si>
    <t>4</t>
  </si>
  <si>
    <t>300640393</t>
  </si>
  <si>
    <t>PP</t>
  </si>
  <si>
    <t>112155315</t>
  </si>
  <si>
    <t>Štěpkování keřového porostu hustého s naložením</t>
  </si>
  <si>
    <t>m2</t>
  </si>
  <si>
    <t>CS ÚRS 2022 01</t>
  </si>
  <si>
    <t>-533495274</t>
  </si>
  <si>
    <t>Štěpkování s naložením na dopravní prostředek a odvozem do 20 km keřového porostu hustého</t>
  </si>
  <si>
    <t>Online PSC</t>
  </si>
  <si>
    <t>https://podminky.urs.cz/item/CS_URS_2022_01/112155315</t>
  </si>
  <si>
    <t>VV</t>
  </si>
  <si>
    <t>Odstranění keřů a stromů</t>
  </si>
  <si>
    <t>275</t>
  </si>
  <si>
    <t>3</t>
  </si>
  <si>
    <t>113106123</t>
  </si>
  <si>
    <t>Rozebrání dlažeb ze zámkových dlaždic komunikací pro pěší ručně</t>
  </si>
  <si>
    <t>-1550237707</t>
  </si>
  <si>
    <t>11352A</t>
  </si>
  <si>
    <t>ODSTRANĚNÍ CHODNÍKOVÝCH A SILNIČNÍCH OBRUBNÍKŮ BETONOVÝCH - BEZ DOPRAVY</t>
  </si>
  <si>
    <t>M</t>
  </si>
  <si>
    <t>-357748940</t>
  </si>
  <si>
    <t>5</t>
  </si>
  <si>
    <t>113728</t>
  </si>
  <si>
    <t>FRÉZOVÁNÍ ZPEVNĚNÝCH PLOCH ASFALTOVÝCH, ODVOZ DO 20KM</t>
  </si>
  <si>
    <t>M3</t>
  </si>
  <si>
    <t>121193451</t>
  </si>
  <si>
    <t>6</t>
  </si>
  <si>
    <t>12373</t>
  </si>
  <si>
    <t>ODKOP PRO SPOD STAVBU SILNIC A ŽELEZNIC TŘ. I</t>
  </si>
  <si>
    <t>1869898706</t>
  </si>
  <si>
    <t>7</t>
  </si>
  <si>
    <t>13273A</t>
  </si>
  <si>
    <t>HLOUBENÍ RÝH ŠÍŘ DO 2M PAŽ I NEPAŽ TŘ. I - BEZ DOPRAVY</t>
  </si>
  <si>
    <t>866478643</t>
  </si>
  <si>
    <t>8</t>
  </si>
  <si>
    <t>13373A</t>
  </si>
  <si>
    <t>HLOUBENÍ ŠACHET ZAPAŽ I NEPAŽ TŘ. I - BEZ DOPRAVY</t>
  </si>
  <si>
    <t>-878820472</t>
  </si>
  <si>
    <t>9</t>
  </si>
  <si>
    <t>162301101</t>
  </si>
  <si>
    <t>Vodorovné přemístění do 500 m výkopku/sypaniny z horniny tř. 1 až 4</t>
  </si>
  <si>
    <t>22831692</t>
  </si>
  <si>
    <t>10</t>
  </si>
  <si>
    <t>17110</t>
  </si>
  <si>
    <t>ULOŽENÍ SYPANINY DO NÁSYPŮ SE ZHUTNĚNÍM</t>
  </si>
  <si>
    <t>416941301</t>
  </si>
  <si>
    <t>11</t>
  </si>
  <si>
    <t>171201201</t>
  </si>
  <si>
    <t>Uložení sypaniny na skládky nebo meziskládky</t>
  </si>
  <si>
    <t>m3</t>
  </si>
  <si>
    <t>323526591</t>
  </si>
  <si>
    <t>Uložení sypaniny na skládky nebo meziskládky bez hutnění s upravením uložené sypaniny do předepsaného tvaru</t>
  </si>
  <si>
    <t>https://podminky.urs.cz/item/CS_URS_2022_01/171201201</t>
  </si>
  <si>
    <t>12</t>
  </si>
  <si>
    <t>174101101</t>
  </si>
  <si>
    <t>Zásyp sypaninou z jakékoliv horniny s uložením výkopku ve vrstvách se zhutněním jam, šachet, rýh nebo kolem objektů v těchto vykopávkách</t>
  </si>
  <si>
    <t>108343279</t>
  </si>
  <si>
    <t>13</t>
  </si>
  <si>
    <t>58337344</t>
  </si>
  <si>
    <t>štěrkopísek frakce 0/32</t>
  </si>
  <si>
    <t>t</t>
  </si>
  <si>
    <t>CS ÚRS 2020 01</t>
  </si>
  <si>
    <t>1737220031</t>
  </si>
  <si>
    <t>14</t>
  </si>
  <si>
    <t>17581</t>
  </si>
  <si>
    <t>OBSYP POTRUBÍ A OBJEKTŮ Z NAKUPOVANÝCH MATERIÁLŮ</t>
  </si>
  <si>
    <t>1527625004</t>
  </si>
  <si>
    <t>18110</t>
  </si>
  <si>
    <t>ÚPRAVA PLÁNĚ SE ZHUTNĚNÍM V HORNINĚ TŘ. I</t>
  </si>
  <si>
    <t>-1654405159</t>
  </si>
  <si>
    <t>16</t>
  </si>
  <si>
    <t>181301102</t>
  </si>
  <si>
    <t>Rozprostření ornice tl vrstvy do 150 mm pl do 500 m2 v rovině nebo ve svahu do 1:5</t>
  </si>
  <si>
    <t>-1435714213</t>
  </si>
  <si>
    <t>17</t>
  </si>
  <si>
    <t>181411141</t>
  </si>
  <si>
    <t>Založení trávníku na půdě předem připravené plochy do 1000 m2 výsevem včetně utažení parterového v rovině nebo na svahu do 1:5</t>
  </si>
  <si>
    <t>-1295292329</t>
  </si>
  <si>
    <t>18</t>
  </si>
  <si>
    <t>00572470</t>
  </si>
  <si>
    <t>osivo směs travní univerzál</t>
  </si>
  <si>
    <t>kg</t>
  </si>
  <si>
    <t>1784828879</t>
  </si>
  <si>
    <t>1700*0,02 'Přepočtené koeficientem množství</t>
  </si>
  <si>
    <t>19</t>
  </si>
  <si>
    <t>96615</t>
  </si>
  <si>
    <t>BOURÁNÍ KONSTRUKCÍ Z PROSTÉHO BETONU</t>
  </si>
  <si>
    <t>1523115335</t>
  </si>
  <si>
    <t>20</t>
  </si>
  <si>
    <t>969234</t>
  </si>
  <si>
    <t>VYBOURÁNÍ POTRUBÍ DN DO 200MM KANALIZAČ</t>
  </si>
  <si>
    <t>-1550744912</t>
  </si>
  <si>
    <t>58331200</t>
  </si>
  <si>
    <t>štěrkopísek netříděný</t>
  </si>
  <si>
    <t>-1026752877</t>
  </si>
  <si>
    <t>Zásypy rýh šp nt</t>
  </si>
  <si>
    <t>k=1,9</t>
  </si>
  <si>
    <t xml:space="preserve">Přípojky od  UV a FF </t>
  </si>
  <si>
    <t>přednádraží</t>
  </si>
  <si>
    <t>(7+6+3+12+4+165+2+4+4+14+2+2+2)*0,6*0,95</t>
  </si>
  <si>
    <t>Ostatní+napojení na st. kanalizaci - gajgry</t>
  </si>
  <si>
    <t>100*0,6*0,95</t>
  </si>
  <si>
    <t>kolem UV</t>
  </si>
  <si>
    <t>14*2</t>
  </si>
  <si>
    <t>ostatní</t>
  </si>
  <si>
    <t>Součet</t>
  </si>
  <si>
    <t>221,39*1,9 'Přepočtené koeficientem množství</t>
  </si>
  <si>
    <t>22</t>
  </si>
  <si>
    <t>1036410R</t>
  </si>
  <si>
    <t xml:space="preserve">zemina pro terénní úpravy - tříděná </t>
  </si>
  <si>
    <t>-1480165083</t>
  </si>
  <si>
    <t>k=1,6</t>
  </si>
  <si>
    <t>Zemina pro rozprostření z odkopávek  - z výzisku</t>
  </si>
  <si>
    <t>227*0,2</t>
  </si>
  <si>
    <t>23</t>
  </si>
  <si>
    <t>183403153</t>
  </si>
  <si>
    <t>Obdělání půdy hrabáním v rovině a svahu do 1:5</t>
  </si>
  <si>
    <t>1315067288</t>
  </si>
  <si>
    <t>Obdělání půdy hrabáním v rovině nebo na svahu do 1:5</t>
  </si>
  <si>
    <t>https://podminky.urs.cz/item/CS_URS_2022_01/183403153</t>
  </si>
  <si>
    <t>Osetí zpětně zúrodněné plochy  kolem stavby</t>
  </si>
  <si>
    <t>1700</t>
  </si>
  <si>
    <t>24</t>
  </si>
  <si>
    <t>183403114</t>
  </si>
  <si>
    <t>Obdělání půdy kultivátorováním v rovině a svahu do 1:5</t>
  </si>
  <si>
    <t>1643174197</t>
  </si>
  <si>
    <t>Obdělání půdy kultivátorováním v rovině nebo na svahu do 1:5</t>
  </si>
  <si>
    <t>https://podminky.urs.cz/item/CS_URS_2022_01/183403114</t>
  </si>
  <si>
    <t>25</t>
  </si>
  <si>
    <t>R015111</t>
  </si>
  <si>
    <t>LIKVIDACE ODPADŮ NEKONTAMINOVANÝCH - 17 05 04 VYTĚŽENÉ ZEMINY A HORNINY - I. TŘÍDA TĚŽITELNOSTI včetně dopravy</t>
  </si>
  <si>
    <t>T</t>
  </si>
  <si>
    <t>-270916776</t>
  </si>
  <si>
    <t>26</t>
  </si>
  <si>
    <t>R015130</t>
  </si>
  <si>
    <t>LIKVIDACE ODPADŮ NEKONTAMINOVANÝCH - 17 03 02 VYBOURANÝ ASFALTOVÝ BETON BEZ DEHTU včetně dopravy</t>
  </si>
  <si>
    <t>1009543314</t>
  </si>
  <si>
    <t>27</t>
  </si>
  <si>
    <t>R015160</t>
  </si>
  <si>
    <t>LIKVIDACE ODPADŮ NEKONTAMINOVANÝCH - 02 01 03 SMÝCENÉ STROMY A KEŘE včetně dopravy</t>
  </si>
  <si>
    <t>-898519972</t>
  </si>
  <si>
    <t>28</t>
  </si>
  <si>
    <t>29</t>
  </si>
  <si>
    <t>R12932</t>
  </si>
  <si>
    <t>ČIŠTĚNÍ PŘÍKOPŮ OD NÁNOSU DO 0,5M3/M</t>
  </si>
  <si>
    <t>-1912592037</t>
  </si>
  <si>
    <t>30</t>
  </si>
  <si>
    <t>R997013801</t>
  </si>
  <si>
    <t>Likvidace odpadu betonového kód odpadu 170 101 vč. dopravy</t>
  </si>
  <si>
    <t>669852512</t>
  </si>
  <si>
    <t>31</t>
  </si>
  <si>
    <t>32</t>
  </si>
  <si>
    <t>33</t>
  </si>
  <si>
    <t>Zakládání</t>
  </si>
  <si>
    <t>34</t>
  </si>
  <si>
    <t>28611223</t>
  </si>
  <si>
    <t>trubka drenážní flexibilní celoperforovaná PVC-U SN 4 DN 100 pro meliorace, dočasné nebo odlehčovací drenáže</t>
  </si>
  <si>
    <t>m</t>
  </si>
  <si>
    <t>-868735421</t>
  </si>
  <si>
    <t>Flexibil DN 100</t>
  </si>
  <si>
    <t>k=1,1</t>
  </si>
  <si>
    <t>zásyp drenáže KHD fr  4/16</t>
  </si>
  <si>
    <t>drenáž a odvodnění komunikací</t>
  </si>
  <si>
    <t>207</t>
  </si>
  <si>
    <t>40</t>
  </si>
  <si>
    <t>56</t>
  </si>
  <si>
    <t>343*1,1 'Přepočtené koeficientem množství</t>
  </si>
  <si>
    <t>35</t>
  </si>
  <si>
    <t>211531111</t>
  </si>
  <si>
    <t>Výplň odvodňovacích žeber nebo trativodů kamenivem hrubým drceným frakce 16 až 63 mm</t>
  </si>
  <si>
    <t>476117877</t>
  </si>
  <si>
    <t>36</t>
  </si>
  <si>
    <t>21263</t>
  </si>
  <si>
    <t>TRATIVODY KOMPLET Z TRUB Z PLAST HMOT DN DO 150MM</t>
  </si>
  <si>
    <t>-1815458242</t>
  </si>
  <si>
    <t>37</t>
  </si>
  <si>
    <t>877260320</t>
  </si>
  <si>
    <t>Montáž odboček na kanalizačním potrubí z PP trub hladkých plnostěnných DN 100</t>
  </si>
  <si>
    <t>kus</t>
  </si>
  <si>
    <t>-311618973</t>
  </si>
  <si>
    <t>Montáž tvarovek na kanalizačním plastovém potrubí z polypropylenu PP hladkého plnostěnného odboček DN 100</t>
  </si>
  <si>
    <t>https://podminky.urs.cz/item/CS_URS_2022_01/877260320</t>
  </si>
  <si>
    <t>tvarovky  drenáže</t>
  </si>
  <si>
    <t>38</t>
  </si>
  <si>
    <t>28610435</t>
  </si>
  <si>
    <t>odbočka drenážního systému budov potrubí 45° PP DN 160</t>
  </si>
  <si>
    <t>460329335</t>
  </si>
  <si>
    <t>39</t>
  </si>
  <si>
    <t>28610440</t>
  </si>
  <si>
    <t>redukční PP spojka systému budov DN 160/100</t>
  </si>
  <si>
    <t>1966573144</t>
  </si>
  <si>
    <t>Vodorovné konstrukce</t>
  </si>
  <si>
    <t>21461</t>
  </si>
  <si>
    <t>SEPARAČNÍ GEOTEXTILIE</t>
  </si>
  <si>
    <t>587699472</t>
  </si>
  <si>
    <t>Komunikace</t>
  </si>
  <si>
    <t>41</t>
  </si>
  <si>
    <t>501410</t>
  </si>
  <si>
    <t>ZŘÍZENÍ KONSTRUKČNÍ VRSTVY TĚLESA ŽELEZNIČNÍHO SPODKU ZE ZEMINY ZLEPŠENÉ (STABILIZOVANÉ) CEMENTEM</t>
  </si>
  <si>
    <t>1048987233</t>
  </si>
  <si>
    <t>56333</t>
  </si>
  <si>
    <t>VOZOVKOVÉ VRSTVY ZE ŠTĚRKODRTI TL. DO 150MM</t>
  </si>
  <si>
    <t>-1587692053</t>
  </si>
  <si>
    <t>43</t>
  </si>
  <si>
    <t>56932</t>
  </si>
  <si>
    <t>ZPEVNĚNÍ KRAJNIC ZE ŠTĚRKODRTI TL. DO 100MM</t>
  </si>
  <si>
    <t>1561106709</t>
  </si>
  <si>
    <t>44</t>
  </si>
  <si>
    <t>572222</t>
  </si>
  <si>
    <t>SPOJOVACÍ POSTŘIK Z MODIFIK ASFALTU DO 1,0KG/M2</t>
  </si>
  <si>
    <t>984847800</t>
  </si>
  <si>
    <t>45</t>
  </si>
  <si>
    <t>-1686543592</t>
  </si>
  <si>
    <t>46</t>
  </si>
  <si>
    <t>1205484433</t>
  </si>
  <si>
    <t>47</t>
  </si>
  <si>
    <t>596211210</t>
  </si>
  <si>
    <t>Kladení dlažby z betonových zámkových dlaždic komunikací pro pěší s ložem z kameniva těženého nebo drceného tl, do 40 mm, s vyplněním spár s dvojitým hutněním,</t>
  </si>
  <si>
    <t>-1736501627</t>
  </si>
  <si>
    <t>48</t>
  </si>
  <si>
    <t>915111</t>
  </si>
  <si>
    <t>VODOROVNÉ DOPRAVNÍ ZNAČENÍ BARVOU HLADKÉ - DODÁVKA A POKLÁDKA</t>
  </si>
  <si>
    <t>-1973289134</t>
  </si>
  <si>
    <t>49</t>
  </si>
  <si>
    <t>916231213</t>
  </si>
  <si>
    <t>Osazení chodníkového obrubníku betonového stojatého s boční opěrou do lože z betonu prostého</t>
  </si>
  <si>
    <t>157020086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</si>
  <si>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</si>
  <si>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https://podminky.urs.cz/item/CS_URS_2022_01/916231213</t>
  </si>
  <si>
    <t>50</t>
  </si>
  <si>
    <t>59217023</t>
  </si>
  <si>
    <t>obrubník betonový chodníkový 100x15x25cm</t>
  </si>
  <si>
    <t>-1610171092</t>
  </si>
  <si>
    <t>51</t>
  </si>
  <si>
    <t>919735113</t>
  </si>
  <si>
    <t>Řezání stávajícího živičného krytu hl přes 100 do 150 mm</t>
  </si>
  <si>
    <t>870889124</t>
  </si>
  <si>
    <t>Řezání stávajícího živičného krytu nebo podkladu hloubky přes 100 do 150 mm</t>
  </si>
  <si>
    <t>https://podminky.urs.cz/item/CS_URS_2022_01/919735113</t>
  </si>
  <si>
    <t>52</t>
  </si>
  <si>
    <t>591141111</t>
  </si>
  <si>
    <t>Kladení dlažby z kostek velkých z kamene na MC tl 50 mm</t>
  </si>
  <si>
    <t>-373256567</t>
  </si>
  <si>
    <t>Kladení dlažby z kostek s provedením lože do tl. 50 mm, s vyplněním spár, s dvojím beraněním a se smetením přebytečného materiálu na krajnici velkých z kamene, do lože z cementové malty</t>
  </si>
  <si>
    <t>https://podminky.urs.cz/item/CS_URS_2022_01/591141111</t>
  </si>
  <si>
    <t>nájezdy zvýšench ploch křižovatek</t>
  </si>
  <si>
    <t>nájezd k parkovušti</t>
  </si>
  <si>
    <t>zastávka a střed plochy</t>
  </si>
  <si>
    <t>148</t>
  </si>
  <si>
    <t>58</t>
  </si>
  <si>
    <t>53</t>
  </si>
  <si>
    <t>58381008-10/12</t>
  </si>
  <si>
    <t>kostka dlažební žula velká 10/12</t>
  </si>
  <si>
    <t>-440127655</t>
  </si>
  <si>
    <t>k=1,03</t>
  </si>
  <si>
    <t>dlažba z kostek 12 do betonu</t>
  </si>
  <si>
    <t>nájezd k parkovišti</t>
  </si>
  <si>
    <t>264*1,03 'Přepočtené koeficientem množství</t>
  </si>
  <si>
    <t>54</t>
  </si>
  <si>
    <t>599111111</t>
  </si>
  <si>
    <t>Zálivka živičná spár dlažby z velkých kostek hl 50 mm</t>
  </si>
  <si>
    <t>1636843685</t>
  </si>
  <si>
    <t>Zálivka živičná spár dlažby hloubky do 50 mm, s vyčištěním spár z velkých kostek</t>
  </si>
  <si>
    <t>https://podminky.urs.cz/item/CS_URS_2022_01/599111111</t>
  </si>
  <si>
    <t>zálivka ze živice dlažby z kostek 12 do betonu</t>
  </si>
  <si>
    <t>55</t>
  </si>
  <si>
    <t>59245018</t>
  </si>
  <si>
    <t>dlažba tvar obdélník betonová 200x100x60mm přírodní</t>
  </si>
  <si>
    <t>1720702001</t>
  </si>
  <si>
    <t>Chodníky  dl. 60</t>
  </si>
  <si>
    <t>k=1,02</t>
  </si>
  <si>
    <t>1007</t>
  </si>
  <si>
    <t>1007*1,02 'Přepočtené koeficientem množství</t>
  </si>
  <si>
    <t>59245006</t>
  </si>
  <si>
    <t>dlažba tvar obdélník betonová pro nevidomé 200x100x60mm barevná</t>
  </si>
  <si>
    <t>-1646050744</t>
  </si>
  <si>
    <t>slepecká dlažba 60 mm</t>
  </si>
  <si>
    <t>26*1,02 'Přepočtené koeficientem množství</t>
  </si>
  <si>
    <t>57</t>
  </si>
  <si>
    <t>596211124</t>
  </si>
  <si>
    <t>Příplatek za kombinaci dvou barev u kladení betonových dlažeb komunikací pro pěší ručně tl 60 mm skupiny B</t>
  </si>
  <si>
    <t>-1095725231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</si>
  <si>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B, pro plochy Příplatek k cenám za dlažbu z prvků dvou barev</t>
  </si>
  <si>
    <t>https://podminky.urs.cz/item/CS_URS_2022_01/596211124</t>
  </si>
  <si>
    <t>59245005</t>
  </si>
  <si>
    <t>dlažba tvar obdélník betonová 200x100x80mm barevná</t>
  </si>
  <si>
    <t>-1636780137</t>
  </si>
  <si>
    <t xml:space="preserve">Zámková dlažba 80 mm </t>
  </si>
  <si>
    <t xml:space="preserve">sjezdy </t>
  </si>
  <si>
    <t>68</t>
  </si>
  <si>
    <t>reliéfní dl. 80</t>
  </si>
  <si>
    <t>parkoviště  kola</t>
  </si>
  <si>
    <t xml:space="preserve">parkoviště celá kce </t>
  </si>
  <si>
    <t>744</t>
  </si>
  <si>
    <t>867*1,02 'Přepočtené koeficientem množství</t>
  </si>
  <si>
    <t>59</t>
  </si>
  <si>
    <t>59245226</t>
  </si>
  <si>
    <t>dlažba tvar obdélník betonová pro nevidomé 200x100x80mm barevná</t>
  </si>
  <si>
    <t>-754079040</t>
  </si>
  <si>
    <t>Slepecká dlažba reliéfní 80mm</t>
  </si>
  <si>
    <t>28*1,02 'Přepočtené koeficientem množství</t>
  </si>
  <si>
    <t>60</t>
  </si>
  <si>
    <t>916132113</t>
  </si>
  <si>
    <t>Osazení obruby z betonové přídlažby s boční opěrou do lože z betonu prostého</t>
  </si>
  <si>
    <t>-6335416</t>
  </si>
  <si>
    <t>Osazení silniční obruby z betonové přídlažby (krajníků) s ložem tl. přes 50 do 100 mm, s vyplněním a zatřením spár cementovou maltou šířky do 250 mm s boční opěrou z betonu prostého, do lože z betonu prostého</t>
  </si>
  <si>
    <t>https://podminky.urs.cz/item/CS_URS_2022_01/916132113</t>
  </si>
  <si>
    <t>Přídlažba  100 mm 250*500</t>
  </si>
  <si>
    <t>539</t>
  </si>
  <si>
    <t>61</t>
  </si>
  <si>
    <t>59218002</t>
  </si>
  <si>
    <t>krajník betonový silniční 500x250x100mm</t>
  </si>
  <si>
    <t>-882050355</t>
  </si>
  <si>
    <t>Přídlažba  100 mm</t>
  </si>
  <si>
    <t>539*1,02 'Přepočtené koeficientem množství</t>
  </si>
  <si>
    <t>62</t>
  </si>
  <si>
    <t>59217017</t>
  </si>
  <si>
    <t>obrubník betonový chodníkový 1000x100x250mm</t>
  </si>
  <si>
    <t>-627812803</t>
  </si>
  <si>
    <t xml:space="preserve">obrubník chodníkový po trase </t>
  </si>
  <si>
    <t>521</t>
  </si>
  <si>
    <t>521*1,02 'Přepočtené koeficientem množství</t>
  </si>
  <si>
    <t>63</t>
  </si>
  <si>
    <t>916131213</t>
  </si>
  <si>
    <t>Osazení silničního obrubníku betonového stojatého s boční opěrou do lože z betonu prostého</t>
  </si>
  <si>
    <t>-190038906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</si>
  <si>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</si>
  <si>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https://podminky.urs.cz/item/CS_URS_2022_01/916131213</t>
  </si>
  <si>
    <t>obrubník zapuštěný po  trase  a na zvýšenách pochách</t>
  </si>
  <si>
    <t>12*4</t>
  </si>
  <si>
    <t>12+18</t>
  </si>
  <si>
    <t>64</t>
  </si>
  <si>
    <t>59217029</t>
  </si>
  <si>
    <t>obrubník betonový silniční nájezdový 1000x150x150mm</t>
  </si>
  <si>
    <t>-1508794804</t>
  </si>
  <si>
    <t xml:space="preserve">obrubník zapuštěný po  celé trase </t>
  </si>
  <si>
    <t>78*1,02 'Přepočtené koeficientem množství</t>
  </si>
  <si>
    <t>65</t>
  </si>
  <si>
    <t>916241213</t>
  </si>
  <si>
    <t>Osazení obrubníku kamenného stojatého s boční opěrou do lože z betonu prostého</t>
  </si>
  <si>
    <t>450806968</t>
  </si>
  <si>
    <t>Osazení obrubníku kamenného se zřízením lože, s vyplněním a zatřením spár cementovou maltou stojatého s boční opěrou z betonu prostého, do lože z betonu prostého</t>
  </si>
  <si>
    <t>https://podminky.urs.cz/item/CS_URS_2022_01/916241213</t>
  </si>
  <si>
    <t>obrubník žulový  OP3</t>
  </si>
  <si>
    <t>přímý</t>
  </si>
  <si>
    <t>368</t>
  </si>
  <si>
    <t>rádius</t>
  </si>
  <si>
    <t>93</t>
  </si>
  <si>
    <t>přímá snížená</t>
  </si>
  <si>
    <t>rádius snížená</t>
  </si>
  <si>
    <t>přímý přechodový</t>
  </si>
  <si>
    <t>obrubník HK</t>
  </si>
  <si>
    <t>2+2</t>
  </si>
  <si>
    <t>66</t>
  </si>
  <si>
    <t>58380004</t>
  </si>
  <si>
    <t>obrubník kamenný žulový přímý 1000x250x200mm</t>
  </si>
  <si>
    <t>1873645012</t>
  </si>
  <si>
    <t>obrubník žulový  OP3 přímý</t>
  </si>
  <si>
    <t>447*1,03 'Přepočtené koeficientem množství</t>
  </si>
  <si>
    <t>67</t>
  </si>
  <si>
    <t>58380434</t>
  </si>
  <si>
    <t>obrubník kamenný žulový obloukový R 3-5m 250x200mm</t>
  </si>
  <si>
    <t>2046515234</t>
  </si>
  <si>
    <t>128*1,03 'Přepočtené koeficientem množství</t>
  </si>
  <si>
    <t>916431112</t>
  </si>
  <si>
    <t>Osazení bezbariérového betonového obrubníku do betonového lože tl 150 mm s boční opěrou</t>
  </si>
  <si>
    <t>-1174765343</t>
  </si>
  <si>
    <t>Osazení betonového bezbariérového obrubníku s ložem betonovým tl. 150 mm úložná šířka do 400 mm s boční opěrou</t>
  </si>
  <si>
    <t>https://podminky.urs.cz/item/CS_URS_2022_01/916431112</t>
  </si>
  <si>
    <t>69</t>
  </si>
  <si>
    <t>CSB.0019978.URS</t>
  </si>
  <si>
    <t>Obrubník HK přímý (290/1006/400)</t>
  </si>
  <si>
    <t>-1439254929</t>
  </si>
  <si>
    <t>Obrubník zastávkový HK</t>
  </si>
  <si>
    <t>49*1,02 'Přepočtené koeficientem množství</t>
  </si>
  <si>
    <t>70</t>
  </si>
  <si>
    <t>CSB.0019961L.URS</t>
  </si>
  <si>
    <t>Obrubník HK náběhový levý (130-190/1006/400)</t>
  </si>
  <si>
    <t>2076654316</t>
  </si>
  <si>
    <t>HK náběhový</t>
  </si>
  <si>
    <t>2*1,02 'Přepočtené koeficientem množství</t>
  </si>
  <si>
    <t>71</t>
  </si>
  <si>
    <t>CSB.0019961P.URS</t>
  </si>
  <si>
    <t>Obrubník HK náběhový pravý (130-190/1006/400)</t>
  </si>
  <si>
    <t>-301534603</t>
  </si>
  <si>
    <t>Trubní vedení</t>
  </si>
  <si>
    <t>72</t>
  </si>
  <si>
    <t>452112112</t>
  </si>
  <si>
    <t>Osazení betonových prstenců nebo rámů v do 100 mm</t>
  </si>
  <si>
    <t>56910844</t>
  </si>
  <si>
    <t>Osazení betonových dílců prstenců nebo rámů pod poklopy a mříže, výšky do 100 mm</t>
  </si>
  <si>
    <t>https://podminky.urs.cz/item/CS_URS_2022_01/452112112</t>
  </si>
  <si>
    <t>Díly k UV</t>
  </si>
  <si>
    <t>73</t>
  </si>
  <si>
    <t>59223864</t>
  </si>
  <si>
    <t>prstenec pro uliční vpusť vyrovnávací betonový 390x60x130mm</t>
  </si>
  <si>
    <t>129595760</t>
  </si>
  <si>
    <t>74</t>
  </si>
  <si>
    <t>871313121</t>
  </si>
  <si>
    <t>Montáž kanalizačního potrubí z PVC těsněné gumovým kroužkem otevřený výkop sklon do 20 % DN 160</t>
  </si>
  <si>
    <t>1452702499</t>
  </si>
  <si>
    <t>Montáž kanalizačního potrubí z plastů z tvrdého PVC těsněných gumovým kroužkem v otevřeném výkopu ve sklonu do 20 % DN 160</t>
  </si>
  <si>
    <t>https://podminky.urs.cz/item/CS_URS_2022_01/871313121</t>
  </si>
  <si>
    <t>(7+6+3+12+4+165+2+4+4+14+2+2+2)</t>
  </si>
  <si>
    <t>100</t>
  </si>
  <si>
    <t>75</t>
  </si>
  <si>
    <t>28611164</t>
  </si>
  <si>
    <t>trubka kanalizační PVC DN 160x1000mm SN8</t>
  </si>
  <si>
    <t>1109683760</t>
  </si>
  <si>
    <t>PVC 160</t>
  </si>
  <si>
    <t>Přípojky od  UV a FF 160</t>
  </si>
  <si>
    <t>327*1,02 'Přepočtené koeficientem množství</t>
  </si>
  <si>
    <t>76</t>
  </si>
  <si>
    <t>877315211</t>
  </si>
  <si>
    <t>Montáž tvarovek z tvrdého PVC-systém KG nebo z polypropylenu-systém KG 2000 jednoosé DN 160</t>
  </si>
  <si>
    <t>81087718</t>
  </si>
  <si>
    <t>Montáž tvarovek na kanalizačním potrubí z trub z plastu z tvrdého PVC nebo z polypropylenu v otevřeném výkopu jednoosých DN 160</t>
  </si>
  <si>
    <t>https://podminky.urs.cz/item/CS_URS_2022_01/877315211</t>
  </si>
  <si>
    <t>tvarovky</t>
  </si>
  <si>
    <t>27*4</t>
  </si>
  <si>
    <t>77</t>
  </si>
  <si>
    <t>28611361</t>
  </si>
  <si>
    <t>koleno kanalizační PVC KG 160x45°</t>
  </si>
  <si>
    <t>-1408272615</t>
  </si>
  <si>
    <t>16*4</t>
  </si>
  <si>
    <t>5*4</t>
  </si>
  <si>
    <t>6*4</t>
  </si>
  <si>
    <t>78</t>
  </si>
  <si>
    <t>877375121</t>
  </si>
  <si>
    <t>Výřez a montáž tvarovek odbočných na potrubí z kanalizačních trub z PVC DN 300</t>
  </si>
  <si>
    <t>-1191167676</t>
  </si>
  <si>
    <t>Výřez a montáž odbočné tvarovky na potrubí z trub z tvrdého PVC DN 300</t>
  </si>
  <si>
    <t>https://podminky.urs.cz/item/CS_URS_2022_01/877375121</t>
  </si>
  <si>
    <t>Napojení UV na  kanalizaci</t>
  </si>
  <si>
    <t>79</t>
  </si>
  <si>
    <t>ELM.HSSA3015</t>
  </si>
  <si>
    <t>Odbočka kanalizační ULTRA SOLID BP DN/OD 315/160/45°</t>
  </si>
  <si>
    <t>-91193143</t>
  </si>
  <si>
    <t>Napojení  přípojek  na  kanalizaci</t>
  </si>
  <si>
    <t>80</t>
  </si>
  <si>
    <t>895941341</t>
  </si>
  <si>
    <t>Osazení vpusti uliční DN 500 z betonových dílců dno s výtokem</t>
  </si>
  <si>
    <t>-82757555</t>
  </si>
  <si>
    <t>Osazení vpusti uliční z betonových dílců DN 500 dno s výtokem</t>
  </si>
  <si>
    <t>https://podminky.urs.cz/item/CS_URS_2022_01/895941341</t>
  </si>
  <si>
    <t>81</t>
  </si>
  <si>
    <t>59223850</t>
  </si>
  <si>
    <t>dno pro uliční vpusť s výtokovým otvorem betonové 450x330x50mm</t>
  </si>
  <si>
    <t>986530906</t>
  </si>
  <si>
    <t>82</t>
  </si>
  <si>
    <t>895941351</t>
  </si>
  <si>
    <t>Osazení vpusti uliční DN 500 z betonových dílců skruž horní pro čtvercovou vtokovou mříž</t>
  </si>
  <si>
    <t>330178323</t>
  </si>
  <si>
    <t>Osazení vpusti uliční z betonových dílců DN 500 skruž horní pro čtvercovou vtokovou mříž</t>
  </si>
  <si>
    <t>https://podminky.urs.cz/item/CS_URS_2022_01/895941351</t>
  </si>
  <si>
    <t>83</t>
  </si>
  <si>
    <t>59224460</t>
  </si>
  <si>
    <t>vpusť uliční DN 500 betonová 500x190x65mm čtvercový poklop</t>
  </si>
  <si>
    <t>-1361364737</t>
  </si>
  <si>
    <t>84</t>
  </si>
  <si>
    <t>895941362</t>
  </si>
  <si>
    <t>Osazení vpusti uliční DN 500 z betonových dílců skruž středová 590 mm</t>
  </si>
  <si>
    <t>-1700304961</t>
  </si>
  <si>
    <t>Osazení vpusti uliční z betonových dílců DN 500 skruž středová 590 mm</t>
  </si>
  <si>
    <t>https://podminky.urs.cz/item/CS_URS_2022_01/895941362</t>
  </si>
  <si>
    <t>85</t>
  </si>
  <si>
    <t>59224462</t>
  </si>
  <si>
    <t>vpusť uliční DN 500 skruž průběžná vysoká betonová 500/590x65mm</t>
  </si>
  <si>
    <t>2145418811</t>
  </si>
  <si>
    <t>86</t>
  </si>
  <si>
    <t>899202211</t>
  </si>
  <si>
    <t>Demontáž mříží litinových včetně rámů hmotnosti přes 50 do 100 kg</t>
  </si>
  <si>
    <t>209006407</t>
  </si>
  <si>
    <t>Demontáž mříží litinových včetně rámů, hmotnosti jednotlivě přes 50 do 100 Kg</t>
  </si>
  <si>
    <t>https://podminky.urs.cz/item/CS_URS_2022_01/899202211</t>
  </si>
  <si>
    <t xml:space="preserve">Bourání starých UV </t>
  </si>
  <si>
    <t>87</t>
  </si>
  <si>
    <t>899204112</t>
  </si>
  <si>
    <t>Osazení mříží litinových včetně rámů a košů na bahno pro třídu zatížení D400, E600</t>
  </si>
  <si>
    <t>-215177760</t>
  </si>
  <si>
    <t>https://podminky.urs.cz/item/CS_URS_2022_01/899204112</t>
  </si>
  <si>
    <t>88</t>
  </si>
  <si>
    <t>59223871</t>
  </si>
  <si>
    <t>koš vysoký pro uliční vpusti žárově Pz plech pro rám 500/500mm</t>
  </si>
  <si>
    <t>340955598</t>
  </si>
  <si>
    <t>89</t>
  </si>
  <si>
    <t>59224481</t>
  </si>
  <si>
    <t>mříž vtoková s rámem pro uliční vpusť 500x500, zatížení 40 tun</t>
  </si>
  <si>
    <t>1780561751</t>
  </si>
  <si>
    <t>90</t>
  </si>
  <si>
    <t>899331111</t>
  </si>
  <si>
    <t>Výšková úprava uličního vstupu nebo vpusti do 200 mm zvýšením poklopu</t>
  </si>
  <si>
    <t>-1875728821</t>
  </si>
  <si>
    <t>https://podminky.urs.cz/item/CS_URS_2022_01/899331111</t>
  </si>
  <si>
    <t>poklop kanalizační</t>
  </si>
  <si>
    <t>91</t>
  </si>
  <si>
    <t>55241406</t>
  </si>
  <si>
    <t>poklop šachtový s rámem DN 600 třída D400 s odvětráním</t>
  </si>
  <si>
    <t>-1561117361</t>
  </si>
  <si>
    <t>nový kus k zabudování</t>
  </si>
  <si>
    <t>92</t>
  </si>
  <si>
    <t>899431111</t>
  </si>
  <si>
    <t>Výšková úprava uličního vstupu nebo vpusti do 200 mm zvýšením krycího hrnce, šoupěte nebo hydrantu</t>
  </si>
  <si>
    <t>1007772019</t>
  </si>
  <si>
    <t>Výšková úprava uličního vstupu nebo vpusti do 200 mm zvýšením krycího hrnce, šoupěte nebo hydrantu bez úpravy armatur</t>
  </si>
  <si>
    <t>https://podminky.urs.cz/item/CS_URS_2022_01/899431111</t>
  </si>
  <si>
    <t xml:space="preserve">hrnec litinový </t>
  </si>
  <si>
    <t>42291402</t>
  </si>
  <si>
    <t>poklop litinový ventilový</t>
  </si>
  <si>
    <t>331235903</t>
  </si>
  <si>
    <t>94</t>
  </si>
  <si>
    <t>42291452</t>
  </si>
  <si>
    <t>poklop litinový hydrantový DN 80</t>
  </si>
  <si>
    <t>1429644594</t>
  </si>
  <si>
    <t>95</t>
  </si>
  <si>
    <t>935113111</t>
  </si>
  <si>
    <t>Osazení odvodňovacího polymerbetonového žlabu s krycím roštem šířky do 200 mm</t>
  </si>
  <si>
    <t>1255842763</t>
  </si>
  <si>
    <t>Osazení odvodňovacího žlabu s krycím roštem polymerbetonového šířky do 200 mm</t>
  </si>
  <si>
    <t>https://podminky.urs.cz/item/CS_URS_2022_01/935113111</t>
  </si>
  <si>
    <t>Odvodňovací žlaby typu např. Faserfix DN 200  - D400  včetně litinovvého roštu a s 2 ks napojovací jímky s poklopem</t>
  </si>
  <si>
    <t>96</t>
  </si>
  <si>
    <t>56241027</t>
  </si>
  <si>
    <t>žlab PE vyztužený skelnými vlákny zátěž A15-D 400kN světlá š 200mm</t>
  </si>
  <si>
    <t>1310543653</t>
  </si>
  <si>
    <t>Odvodňovací žlaby typu např. Faserfix DN 200  - D400  včetně litinovvého roštu a napojovací jímky s poklpem</t>
  </si>
  <si>
    <t>97</t>
  </si>
  <si>
    <t>56241035</t>
  </si>
  <si>
    <t>rošt mřížkový D400 litina dl 0,5m pro žlab PE š 200mm</t>
  </si>
  <si>
    <t>-533540031</t>
  </si>
  <si>
    <t>Odvodňovací žlaby typu např. Faserfix DN 200  - D400  včetně litinovvého roštu a napojovací jímky 3 ks s poklpem</t>
  </si>
  <si>
    <t>Ostatní konstrukce a práce, bourání</t>
  </si>
  <si>
    <t>98</t>
  </si>
  <si>
    <t>899102211</t>
  </si>
  <si>
    <t>Demontáž poklopů litinových nebo ocelových včetně rámů hmotnosti přes 50 do 100 kg</t>
  </si>
  <si>
    <t>481292948</t>
  </si>
  <si>
    <t>Demontáž poklopů litinových a ocelových včetně rámů, hmotnosti jednotlivě přes 50 do 100 Kg</t>
  </si>
  <si>
    <t>https://podminky.urs.cz/item/CS_URS_2022_01/899102211</t>
  </si>
  <si>
    <t>99</t>
  </si>
  <si>
    <t>911111111</t>
  </si>
  <si>
    <t>Montáž zábradlí ocelového zabetonovaného</t>
  </si>
  <si>
    <t>992859457</t>
  </si>
  <si>
    <t>https://podminky.urs.cz/item/CS_URS_2022_01/911111111</t>
  </si>
  <si>
    <t>zpětná montáž zábradlí  +  jeho repase - otryskání a nátěr</t>
  </si>
  <si>
    <t>914111111</t>
  </si>
  <si>
    <t>Montáž svislé dopravní značky do velikosti 1 m2 objímkami na sloupek nebo konzolu</t>
  </si>
  <si>
    <t>-943961691</t>
  </si>
  <si>
    <t>Montáž svislé dopravní značky základní velikosti do 1 m2 objímkami na sloupky nebo konzoly</t>
  </si>
  <si>
    <t>https://podminky.urs.cz/item/CS_URS_2022_01/914111111</t>
  </si>
  <si>
    <t>Nové značky</t>
  </si>
  <si>
    <t>101</t>
  </si>
  <si>
    <t>40445240</t>
  </si>
  <si>
    <t>patka pro sloupek Al D 60mm</t>
  </si>
  <si>
    <t>139806337</t>
  </si>
  <si>
    <t>102</t>
  </si>
  <si>
    <t>40445225</t>
  </si>
  <si>
    <t>sloupek pro dopravní značku Zn D 60mm v 3,5m</t>
  </si>
  <si>
    <t>1556280704</t>
  </si>
  <si>
    <t>103</t>
  </si>
  <si>
    <t>40445621sdz</t>
  </si>
  <si>
    <t>informativní značky provozní, b 500x500mm</t>
  </si>
  <si>
    <t>-1431273174</t>
  </si>
  <si>
    <t>informativní značky provozní 500x500mm</t>
  </si>
  <si>
    <t>104</t>
  </si>
  <si>
    <t>40445622sdz</t>
  </si>
  <si>
    <t>informativní značky provozní  b 750x750mm</t>
  </si>
  <si>
    <t>580825725</t>
  </si>
  <si>
    <t>informativní značky provozní, b 750x750mm dle SDZ</t>
  </si>
  <si>
    <t>105</t>
  </si>
  <si>
    <t>915611111</t>
  </si>
  <si>
    <t>Předznačení vodorovného liniového značení</t>
  </si>
  <si>
    <t>771285677</t>
  </si>
  <si>
    <t>Předznačení pro vodorovné značení stříkané barvou nebo prováděné z nátěrových hmot liniové dělicí čáry, vodicí proužky</t>
  </si>
  <si>
    <t>https://podminky.urs.cz/item/CS_URS_2022_01/915611111</t>
  </si>
  <si>
    <t>čáry bílé</t>
  </si>
  <si>
    <t>278</t>
  </si>
  <si>
    <t>138</t>
  </si>
  <si>
    <t>106</t>
  </si>
  <si>
    <t>915341111</t>
  </si>
  <si>
    <t>Předformátované vodorovné dopravní značení šipka délky 0,4 m</t>
  </si>
  <si>
    <t>1570828557</t>
  </si>
  <si>
    <t>Vodorovné značení předformovaným termoplastem šipky velikosti 1 m</t>
  </si>
  <si>
    <t>https://podminky.urs.cz/item/CS_URS_2022_01/915341111</t>
  </si>
  <si>
    <t>bílé symoly invalidi</t>
  </si>
  <si>
    <t>šipky</t>
  </si>
  <si>
    <t>4*4</t>
  </si>
  <si>
    <t>107</t>
  </si>
  <si>
    <t>919732221</t>
  </si>
  <si>
    <t>Styčná spára napojení nového živičného povrchu na stávající za tepla š 15 mm hl 25 mm bez prořezání</t>
  </si>
  <si>
    <t>-347223359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</si>
  <si>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</si>
  <si>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https://podminky.urs.cz/item/CS_URS_2022_01/919732221</t>
  </si>
  <si>
    <t xml:space="preserve">Napojení na silnice </t>
  </si>
  <si>
    <t>napojení na sjezdy</t>
  </si>
  <si>
    <t>110</t>
  </si>
  <si>
    <t>961044111</t>
  </si>
  <si>
    <t>Bourání základů z betonu prostého</t>
  </si>
  <si>
    <t>-38485210</t>
  </si>
  <si>
    <t>Bourání základů z betonu prostého</t>
  </si>
  <si>
    <t>https://podminky.urs.cz/item/CS_URS_2022_01/961044111</t>
  </si>
  <si>
    <t>betonové konstrukce v trase</t>
  </si>
  <si>
    <t>2,7</t>
  </si>
  <si>
    <t>111</t>
  </si>
  <si>
    <t>966005111</t>
  </si>
  <si>
    <t>Rozebrání a odstranění silničního zábradlí se sloupky osazenými s betonovými patkami</t>
  </si>
  <si>
    <t>207195195</t>
  </si>
  <si>
    <t>Rozebrání a odstranění silničního zábradlí s přemístěním hmot na skládku na vzdálenost do 10 m nebo s naložením na dopravní prostředek, se zásypem jam po odstraněných sloupcích a s jeho zhutněním silničního zábradlí se sloupky osazenými s betonovými patkami</t>
  </si>
  <si>
    <t>https://podminky.urs.cz/item/CS_URS_2022_01/966005111</t>
  </si>
  <si>
    <t>112</t>
  </si>
  <si>
    <t>966006132</t>
  </si>
  <si>
    <t>Odstranění značek dopravních nebo orientačních se sloupky s betonovými patkami</t>
  </si>
  <si>
    <t>-319713745</t>
  </si>
  <si>
    <t>Odstranění dopravních nebo orientačních značek se sloupkem s uložením hmot na vzdálenost do 20 m nebo s naložením na dopravní prostředek, se zásypem jam a jeho zhutněním s betonovou patkou</t>
  </si>
  <si>
    <t>https://podminky.urs.cz/item/CS_URS_2022_01/966006132</t>
  </si>
  <si>
    <t>Odstranění původního dopravního značení</t>
  </si>
  <si>
    <t>113</t>
  </si>
  <si>
    <t>388995215R</t>
  </si>
  <si>
    <t>Chránička kabelů a potrubí   DN 160-200</t>
  </si>
  <si>
    <t>-29846397</t>
  </si>
  <si>
    <t>Chránička kabelů v římse z trub HDPE přes DN 160 do DN 200</t>
  </si>
  <si>
    <t xml:space="preserve">D+M orientační délka  dodaných chrániček  dotčených sítí </t>
  </si>
  <si>
    <t>voda</t>
  </si>
  <si>
    <t>stl plyn</t>
  </si>
  <si>
    <t>997</t>
  </si>
  <si>
    <t>Přesun sutě</t>
  </si>
  <si>
    <t>114</t>
  </si>
  <si>
    <t>997002611</t>
  </si>
  <si>
    <t>Nakládání suti a vybouraných hmot</t>
  </si>
  <si>
    <t>239578543</t>
  </si>
  <si>
    <t>Nakládání suti a vybouraných hmot na dopravní prostředek pro vodorovné přemístění</t>
  </si>
  <si>
    <t>https://podminky.urs.cz/item/CS_URS_2022_01/997002611</t>
  </si>
  <si>
    <t>115</t>
  </si>
  <si>
    <t>997211511</t>
  </si>
  <si>
    <t>Vodorovná doprava suti po suchu na vzdálenost do 1 km</t>
  </si>
  <si>
    <t>-2088371027</t>
  </si>
  <si>
    <t>Vodorovná doprava suti nebo vybouraných hmot suti se složením a hrubým urovnáním, na vzdálenost do 1 km</t>
  </si>
  <si>
    <t>https://podminky.urs.cz/item/CS_URS_2022_01/997211511</t>
  </si>
  <si>
    <t>116</t>
  </si>
  <si>
    <t>997211519</t>
  </si>
  <si>
    <t>Příplatek ZKD 1 km u vodorovné dopravy suti</t>
  </si>
  <si>
    <t>-621737130</t>
  </si>
  <si>
    <t>Vodorovná doprava suti nebo vybouraných hmot suti se složením a hrubým urovnáním, na vzdálenost Příplatek k ceně za každý další i započatý 1 km přes 1 km</t>
  </si>
  <si>
    <t>https://podminky.urs.cz/item/CS_URS_2022_01/997211519</t>
  </si>
  <si>
    <t>998</t>
  </si>
  <si>
    <t>Přesun hmot</t>
  </si>
  <si>
    <t>118</t>
  </si>
  <si>
    <t>998225111</t>
  </si>
  <si>
    <t>Přesun hmot pro pozemní komunikace s krytem z kamene, monolitickým betonovým nebo živičným</t>
  </si>
  <si>
    <t>-313127577</t>
  </si>
  <si>
    <t>Přesun hmot pro komunikace s krytem z kameniva, monolitickým betonovým nebo živičným dopravní vzdálenost do 200 m jakékoliv délky objektu</t>
  </si>
  <si>
    <t>https://podminky.urs.cz/item/CS_URS_2022_01/998225111</t>
  </si>
  <si>
    <t>PSV</t>
  </si>
  <si>
    <t>Práce a dodávky PSV</t>
  </si>
  <si>
    <t>711</t>
  </si>
  <si>
    <t>Izolace proti vodě, vlhkosti a plynům</t>
  </si>
  <si>
    <t>119</t>
  </si>
  <si>
    <t>711161112</t>
  </si>
  <si>
    <t>Izolace proti zemní vlhkosti nopovou fólií vodorovná, nopek v 8,0 mm, tl do 0,6 mm</t>
  </si>
  <si>
    <t>334948698</t>
  </si>
  <si>
    <t>Izolace proti zemní vlhkosti a beztlakové vodě nopovými fóliemi na ploše vodorovné V vrstva ochranná, odvětrávací a drenážní výška nopku 8,0 mm, tl. fólie do 0,6 mm</t>
  </si>
  <si>
    <t>https://podminky.urs.cz/item/CS_URS_2022_01/711161112</t>
  </si>
  <si>
    <t>folie u nemovitostí a podezdívek plotů</t>
  </si>
  <si>
    <t>nopová folie</t>
  </si>
  <si>
    <t>Nádražní budova</t>
  </si>
  <si>
    <t>55*0,6</t>
  </si>
  <si>
    <t>120</t>
  </si>
  <si>
    <t>28323005</t>
  </si>
  <si>
    <t>fólie profilovaná (nopová) drenážní HDPE s výškou nopů 8mm</t>
  </si>
  <si>
    <t>228201828</t>
  </si>
  <si>
    <t>nopová folie u nemovitostí</t>
  </si>
  <si>
    <t>33*1,1 'Přepočtené koeficientem množství</t>
  </si>
  <si>
    <t>SO 901 - Sadové a parkové úpravy přednádraží</t>
  </si>
  <si>
    <t>111151231</t>
  </si>
  <si>
    <t>Pokosení trávníku lučního plochy do 10000 m2 s odvozem do 20 km v rovině a svahu do 1:5</t>
  </si>
  <si>
    <t>1292729694</t>
  </si>
  <si>
    <t>Pokosení trávníku při souvislé ploše přes 1000 do 10000 m2 lučního v rovině nebo svahu do 1:5</t>
  </si>
  <si>
    <t>183101113</t>
  </si>
  <si>
    <t>Hloubení jamek bez výměny půdy zeminy tř 1 až 4 objem do 0,05 m3 v rovině a svahu do 1:5</t>
  </si>
  <si>
    <t>517183373</t>
  </si>
  <si>
    <t>Hloubení jamek pro vysazování rostlin v zemině tř.1 až 4 bez výměny půdy v rovině nebo na svahu do 1:5, objemu přes 0,02 do 0,05 m3</t>
  </si>
  <si>
    <t xml:space="preserve">"keře" </t>
  </si>
  <si>
    <t>44+39+38+27</t>
  </si>
  <si>
    <t>183101114</t>
  </si>
  <si>
    <t>Hloubení jamek bez výměny půdy zeminy tř 1 až 4 objem do 0,125 m3 v rovině a svahu do 1:5</t>
  </si>
  <si>
    <t>629109553</t>
  </si>
  <si>
    <t>Hloubení jamek pro vysazování rostlin v zemině tř.1 až 4 bez výměny půdy v rovině nebo na svahu do 1:5, objemu přes 0,05 do 0,125 m3</t>
  </si>
  <si>
    <t xml:space="preserve">"stromy" </t>
  </si>
  <si>
    <t>02650360</t>
  </si>
  <si>
    <t>Dub letní /Quercus robur/ 150-180cm</t>
  </si>
  <si>
    <t>909757741</t>
  </si>
  <si>
    <t>strom  velikost obvodu  kmene  6-8  cm,  výška 150-200 cm, se zapěstovanou korunkou</t>
  </si>
  <si>
    <t>02650300</t>
  </si>
  <si>
    <t>Javor klen /Acer platanoides/ 20-50cm</t>
  </si>
  <si>
    <t>-150740192</t>
  </si>
  <si>
    <t>184102112</t>
  </si>
  <si>
    <t>Výsadba dřeviny s balem D do 0,3 m do jamky se zalitím v rovině a svahu do 1:5</t>
  </si>
  <si>
    <t>-1194336921</t>
  </si>
  <si>
    <t>Výsadba dřeviny s balem do předem vyhloubené jamky se zalitím v rovině nebo na svahu do 1:5, při průměru balu přes 200 do 300 mm</t>
  </si>
  <si>
    <t>184215133</t>
  </si>
  <si>
    <t>Ukotvení kmene dřevin třemi kůly D do 0,1 m délky do 3 m</t>
  </si>
  <si>
    <t>-193115217</t>
  </si>
  <si>
    <t>Ukotvení dřeviny kůly třemi kůly, délky přes 2 do 3 m</t>
  </si>
  <si>
    <t>"stromy)"</t>
  </si>
  <si>
    <t>60591255</t>
  </si>
  <si>
    <t>kůl vyvazovací dřevěný impregnovaný D 8cm dl 2,5m</t>
  </si>
  <si>
    <t>1468286087</t>
  </si>
  <si>
    <t>11*3</t>
  </si>
  <si>
    <t>60599001-R</t>
  </si>
  <si>
    <t>Příčka spojovací ke kůlům impregnovaná 50 x 8 cm</t>
  </si>
  <si>
    <t>-2032746492</t>
  </si>
  <si>
    <t>11*3*2</t>
  </si>
  <si>
    <t>185851121</t>
  </si>
  <si>
    <t>Dovoz vody pro zálivku rostlin za vzdálenost do 1000 m</t>
  </si>
  <si>
    <t>964559072</t>
  </si>
  <si>
    <t>Dovoz vody pro zálivku rostlin na vzdálenost do 1000 m</t>
  </si>
  <si>
    <t>zalití dřevin dle potřeby 3x za sezonu</t>
  </si>
  <si>
    <t xml:space="preserve">stromy </t>
  </si>
  <si>
    <t>3 x /sezónu v množství 50l/ks</t>
  </si>
  <si>
    <t>3*11*50/1000</t>
  </si>
  <si>
    <t>keře</t>
  </si>
  <si>
    <t>3 x /sezónu v množství 20l/ks</t>
  </si>
  <si>
    <t>3*148*20/1000</t>
  </si>
  <si>
    <t>185851129</t>
  </si>
  <si>
    <t>Příplatek k dovozu vody pro zálivku rostlin do 1000 m ZKD 1000 m</t>
  </si>
  <si>
    <t>1787709946</t>
  </si>
  <si>
    <t>Dovoz vody pro zálivku rostlin Příplatek k ceně za každých dalších i započatých 1000 m</t>
  </si>
  <si>
    <t>vzdálenost 4 km</t>
  </si>
  <si>
    <t>026700R4</t>
  </si>
  <si>
    <t>trnka obecná/Prunus spinosa</t>
  </si>
  <si>
    <t>-515198514</t>
  </si>
  <si>
    <t>keř kontejnerovaný 60-100cm</t>
  </si>
  <si>
    <t>02652024</t>
  </si>
  <si>
    <t>růže /Rosa/canina</t>
  </si>
  <si>
    <t>-1465324706</t>
  </si>
  <si>
    <t>keř kontejnerovaný 60-100 cm</t>
  </si>
  <si>
    <t>02652024R3</t>
  </si>
  <si>
    <t>Zimolez obecný Lonicera xilosteum</t>
  </si>
  <si>
    <t>-2082320534</t>
  </si>
  <si>
    <t>184215112</t>
  </si>
  <si>
    <t>Ukotvení kmene dřevin jedním kůlem D do 0,1 m délky do 2 m</t>
  </si>
  <si>
    <t>-1705121453</t>
  </si>
  <si>
    <t>Ukotvení dřeviny kůly jedním kůlem, délky přes 1 do 2 m</t>
  </si>
  <si>
    <t>60599010-R</t>
  </si>
  <si>
    <t>Kolíky ke keřům - označník smrkový impregnovaný dl. 130 cm, průměr 4-10 cm</t>
  </si>
  <si>
    <t>ks</t>
  </si>
  <si>
    <t>1251200737</t>
  </si>
  <si>
    <t>184802111</t>
  </si>
  <si>
    <t>Chemické odplevelení před založením kultury nad 20 m2 postřikem na široko v rovině a svahu do 1:5</t>
  </si>
  <si>
    <t>1540903410</t>
  </si>
  <si>
    <t>Chemické odplevelení půdy před založením kultury, trávníku nebo zpevněných ploch o výměře jednotlivě přes 20 m2 v rovině nebo na svahu do 1:5 postřikem na široko</t>
  </si>
  <si>
    <t>25234001</t>
  </si>
  <si>
    <t>herbicid totální systémový neselektivní</t>
  </si>
  <si>
    <t>litr</t>
  </si>
  <si>
    <t>-233966589</t>
  </si>
  <si>
    <t>2300*0,003</t>
  </si>
  <si>
    <t>184816111</t>
  </si>
  <si>
    <t>Hnojení sazenic  průmyslovými hnojivy v množství do 0,25 kg k jedné sazenici</t>
  </si>
  <si>
    <t>-549241961</t>
  </si>
  <si>
    <t>Hnojení sazenic průmyslovými hnojivy v množství do 0,25 kg k jedné sazenici</t>
  </si>
  <si>
    <t>148+11</t>
  </si>
  <si>
    <t>08113910</t>
  </si>
  <si>
    <t>voda povrchová pro jinou potřebu průmyslu a služeb</t>
  </si>
  <si>
    <t>-960518401</t>
  </si>
  <si>
    <t>3*1487*20/1000</t>
  </si>
  <si>
    <t>998231311</t>
  </si>
  <si>
    <t>Přesun hmot pro sadovnické a krajinářské úpravy vodorovně do 5000 m</t>
  </si>
  <si>
    <t>252122078</t>
  </si>
  <si>
    <t>Přesun hmot pro sadovnické a krajinářské úpravy - strojně dopravní vzdálenost do 5000 m</t>
  </si>
  <si>
    <t>SO 302 - Kanalizace dešťová</t>
  </si>
  <si>
    <t xml:space="preserve">    99 - Přesun hmot a manipulace se sutí</t>
  </si>
  <si>
    <t>119002411</t>
  </si>
  <si>
    <t>Pojezdový ocelový plech pro zabezpečení výkopu zřízení</t>
  </si>
  <si>
    <t>-1420219457</t>
  </si>
  <si>
    <t>Pomocné konstrukce při zabezpečení výkopu vodorovné pojízdné z tlustého ocelového plechu šířky výkopu do 1 m zřízení</t>
  </si>
  <si>
    <t>https://podminky.urs.cz/item/CS_URS_2022_01/119002411</t>
  </si>
  <si>
    <t>zajištění výkopu po 1/2</t>
  </si>
  <si>
    <t>119002412</t>
  </si>
  <si>
    <t>Pojezdový ocelový plech pro zabezpečení výkopu odstranění</t>
  </si>
  <si>
    <t>-836239497</t>
  </si>
  <si>
    <t>Pomocné konstrukce při zabezpečení výkopu vodorovné pojízdné z tlustého ocelového plechu šířky výkopu do 1 m odstranění</t>
  </si>
  <si>
    <t>https://podminky.urs.cz/item/CS_URS_2022_01/119002412</t>
  </si>
  <si>
    <t>129001101</t>
  </si>
  <si>
    <t>Příplatek za ztížení odkopávky nebo prokopávky v blízkosti inženýrských sítí</t>
  </si>
  <si>
    <t>-1075611689</t>
  </si>
  <si>
    <t>Příplatek k cenám vykopávek za ztížení vykopávky v blízkosti podzemního vedení nebo výbušnin v horninách jakékoliv třídy</t>
  </si>
  <si>
    <t>https://podminky.urs.cz/item/CS_URS_2022_01/129001101</t>
  </si>
  <si>
    <t>Souběh vodovodu a kanalizace s DK</t>
  </si>
  <si>
    <t>107*0,25</t>
  </si>
  <si>
    <t>151811131</t>
  </si>
  <si>
    <t>Osazení pažicího boxu hl výkopu do 4 m š do 1,2 m</t>
  </si>
  <si>
    <t>-2037727299</t>
  </si>
  <si>
    <t>Zřízení pažicích boxů pro pažení a rozepření stěn rýh podzemního vedení hloubka výkopu do 4 m, šířka do 1,2 m</t>
  </si>
  <si>
    <t>https://podminky.urs.cz/item/CS_URS_2022_01/151811131</t>
  </si>
  <si>
    <t>Pažení rýhy pro dešťovou kanalizaci DN 315</t>
  </si>
  <si>
    <t>Sběrač A1+A</t>
  </si>
  <si>
    <t>2*2,2*119</t>
  </si>
  <si>
    <t>151811132</t>
  </si>
  <si>
    <t>Osazení pažicího boxu hl výkopu do 4 m š přes 1,2 do 2,5 m</t>
  </si>
  <si>
    <t>-643417265</t>
  </si>
  <si>
    <t>Zřízení pažicích boxů pro pažení a rozepření stěn rýh podzemního vedení hloubka výkopu do 4 m, šířka přes 1,2 do 2,5 m</t>
  </si>
  <si>
    <t>https://podminky.urs.cz/item/CS_URS_2022_01/151811132</t>
  </si>
  <si>
    <t>šachty pro DK DN 315</t>
  </si>
  <si>
    <t>Sběrač A+A1</t>
  </si>
  <si>
    <t>4*2,2*2,5*4</t>
  </si>
  <si>
    <t>4*2,2*3,5*2</t>
  </si>
  <si>
    <t>151811231</t>
  </si>
  <si>
    <t>Odstranění pažicího boxu hl výkopu do 4 m š do 1,2 m</t>
  </si>
  <si>
    <t>-1042432015</t>
  </si>
  <si>
    <t>Odstranění pažicích boxů pro pažení a rozepření stěn rýh podzemního vedení hloubka výkopu do 4 m, šířka do 1,2 m</t>
  </si>
  <si>
    <t>https://podminky.urs.cz/item/CS_URS_2022_01/151811231</t>
  </si>
  <si>
    <t>151811232</t>
  </si>
  <si>
    <t>Odstranění pažicího boxu hl výkopu do 4 m š přes 1,2 do 2,5 m</t>
  </si>
  <si>
    <t>-1391453109</t>
  </si>
  <si>
    <t>Odstranění pažicích boxů pro pažení a rozepření stěn rýh podzemního vedení hloubka výkopu do 4 m, šířka přes 1,2 do 2,5 m</t>
  </si>
  <si>
    <t>https://podminky.urs.cz/item/CS_URS_2022_01/151811232</t>
  </si>
  <si>
    <t>167151111</t>
  </si>
  <si>
    <t>Nakládání výkopku z hornin třídy těžitelnosti I, skupiny 1 až 3 přes 100 m3</t>
  </si>
  <si>
    <t>-916834656</t>
  </si>
  <si>
    <t>Nakládání, skládání a překládání neulehlého výkopku nebo sypaniny strojně nakládání, množství přes 100 m3, z hornin třídy těžitelnosti I, skupiny 1 až 3</t>
  </si>
  <si>
    <t>Rýhy pro DK DN 315</t>
  </si>
  <si>
    <t>1,1*2,2*107</t>
  </si>
  <si>
    <t>2,2*2,2*3,5*2</t>
  </si>
  <si>
    <t>2,2*2,2*2,35*4</t>
  </si>
  <si>
    <t>175151101</t>
  </si>
  <si>
    <t>Obsypání potrubí strojně sypaninou bez prohození, uloženou do 3 m</t>
  </si>
  <si>
    <t>1970062522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</si>
  <si>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</si>
  <si>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https://podminky.urs.cz/item/CS_URS_2022_01/175151101</t>
  </si>
  <si>
    <t>Obsyp potrubí</t>
  </si>
  <si>
    <t>1,1*0,65*107</t>
  </si>
  <si>
    <t>451573111</t>
  </si>
  <si>
    <t>Lože pod potrubí otevřený výkop ze štěrkopísku</t>
  </si>
  <si>
    <t>384457340</t>
  </si>
  <si>
    <t>Lože pod potrubí, stoky a drobné objekty v otevřeném výkopu z písku a štěrkopísku do 63 mm</t>
  </si>
  <si>
    <t>https://podminky.urs.cz/item/CS_URS_2022_01/451573111</t>
  </si>
  <si>
    <t>Lože potrubí</t>
  </si>
  <si>
    <t>1,1*0,15*107</t>
  </si>
  <si>
    <t>452112111</t>
  </si>
  <si>
    <t>-1389348997</t>
  </si>
  <si>
    <t>https://podminky.urs.cz/item/CS_URS_2022_01/452112111</t>
  </si>
  <si>
    <t>1+3+10</t>
  </si>
  <si>
    <t>59224184</t>
  </si>
  <si>
    <t>prstenec šachtový vyrovnávací betonový 625x120x40mm</t>
  </si>
  <si>
    <t>941403513</t>
  </si>
  <si>
    <t>40 mm</t>
  </si>
  <si>
    <t>59224176</t>
  </si>
  <si>
    <t>prstenec šachtový vyrovnávací betonový 625x120x80mm</t>
  </si>
  <si>
    <t>648683603</t>
  </si>
  <si>
    <t>80 mm</t>
  </si>
  <si>
    <t>59224187</t>
  </si>
  <si>
    <t>prstenec šachtový vyrovnávací betonový 625x120x100mm</t>
  </si>
  <si>
    <t>-1458403579</t>
  </si>
  <si>
    <t>100 mm</t>
  </si>
  <si>
    <t>7+3</t>
  </si>
  <si>
    <t>452112121</t>
  </si>
  <si>
    <t>Osazení betonových prstenců nebo rámů v do 200 mm</t>
  </si>
  <si>
    <t>-2082172623</t>
  </si>
  <si>
    <t>Osazení betonových dílců prstenců nebo rámů pod poklopy a mříže, výšky přes 100 do 200 mm</t>
  </si>
  <si>
    <t>https://podminky.urs.cz/item/CS_URS_2022_01/452112121</t>
  </si>
  <si>
    <t>120mm</t>
  </si>
  <si>
    <t>1+2</t>
  </si>
  <si>
    <t>59224188</t>
  </si>
  <si>
    <t>prstenec šachtový vyrovnávací betonový 625x120x120mm</t>
  </si>
  <si>
    <t>-653999586</t>
  </si>
  <si>
    <t>120 mm</t>
  </si>
  <si>
    <t>564851011</t>
  </si>
  <si>
    <t>Podklad ze štěrkodrtě ŠD plochy do 100 m2 tl 150 mm</t>
  </si>
  <si>
    <t>-711070573</t>
  </si>
  <si>
    <t>Podklad ze štěrkodrti ŠD s rozprostřením a zhutněním plochy jednotlivě do 100 m2, po zhutnění tl. 150 mm</t>
  </si>
  <si>
    <t>https://podminky.urs.cz/item/CS_URS_2022_01/564851011</t>
  </si>
  <si>
    <t>podklad komunikace po odfrézování</t>
  </si>
  <si>
    <t>Trasa A+A1</t>
  </si>
  <si>
    <t>107*1,4</t>
  </si>
  <si>
    <t>871375241</t>
  </si>
  <si>
    <t>Kanalizační potrubí z tvrdého PVC vícevrstvé tuhost třídy SN12 DN 315</t>
  </si>
  <si>
    <t>2127835405</t>
  </si>
  <si>
    <t>Kanalizační potrubí z tvrdého PVC v otevřeném výkopu ve sklonu do 20 %, hladkého plnostěnného vícevrstvého, tuhost třídy SN 12 DN 315</t>
  </si>
  <si>
    <t>https://podminky.urs.cz/item/CS_URS_2022_01/871375241</t>
  </si>
  <si>
    <t>DK PVC-U DN 315</t>
  </si>
  <si>
    <t>Sběrač A</t>
  </si>
  <si>
    <t>28611109</t>
  </si>
  <si>
    <t>trubka kanalizační PVC-U DN 315x6000mm SN12</t>
  </si>
  <si>
    <t>-1417526504</t>
  </si>
  <si>
    <t>892381111</t>
  </si>
  <si>
    <t>Tlaková zkouška vodou potrubí DN 250, DN 300 nebo 350</t>
  </si>
  <si>
    <t>297571421</t>
  </si>
  <si>
    <t>Tlakové zkoušky vodou na potrubí DN 250, 300 nebo 350</t>
  </si>
  <si>
    <t>https://podminky.urs.cz/item/CS_URS_2022_01/892381111</t>
  </si>
  <si>
    <t>892383121</t>
  </si>
  <si>
    <t>Proplach potrubí  DN 300 nebo 350</t>
  </si>
  <si>
    <t>CS ÚRS 2012 01</t>
  </si>
  <si>
    <t>784441053</t>
  </si>
  <si>
    <t>Proplach potrubí DN 300 nebo 350</t>
  </si>
  <si>
    <t>894118001</t>
  </si>
  <si>
    <t>Příplatek ZKD 0,60 m výšky vstupu</t>
  </si>
  <si>
    <t>-2017225901</t>
  </si>
  <si>
    <t>Šachty kanalizační Příplatek k cenám za každých dalších 0,60 m výšky vstupu</t>
  </si>
  <si>
    <t>https://podminky.urs.cz/item/CS_URS_2022_01/894118001</t>
  </si>
  <si>
    <t>prefabrikované betonové šachty 1000 mm</t>
  </si>
  <si>
    <t>4+2</t>
  </si>
  <si>
    <t>894411131</t>
  </si>
  <si>
    <t>Zřízení šachet kanalizačních z betonových dílců na potrubí DN přes 300 do 400 dno beton tř. C 25/30</t>
  </si>
  <si>
    <t>-1364392930</t>
  </si>
  <si>
    <t>Zřízení šachet kanalizačních z betonových dílců výšky vstupu do 1,50 m s obložením dna betonem tř. C 25/30, na potrubí DN přes 300 do 400</t>
  </si>
  <si>
    <t>https://podminky.urs.cz/item/CS_URS_2022_01/894411131</t>
  </si>
  <si>
    <t>592243480</t>
  </si>
  <si>
    <t>těsnění elastomerové pro spojení šachetních dílů DN 1000</t>
  </si>
  <si>
    <t>1621573732</t>
  </si>
  <si>
    <t>A+A1</t>
  </si>
  <si>
    <t>59224167</t>
  </si>
  <si>
    <t>skruž betonová přechodová 62,5/100x60x12cm, stupadla poplastovaná</t>
  </si>
  <si>
    <t>479132908</t>
  </si>
  <si>
    <t>A</t>
  </si>
  <si>
    <t>59224050</t>
  </si>
  <si>
    <t>skruž pro kanalizační šachty se zabudovanými stupadly 100x25x12cm</t>
  </si>
  <si>
    <t>-443799869</t>
  </si>
  <si>
    <t>59224051</t>
  </si>
  <si>
    <t>skruž pro kanalizační šachty se zabudovanými stupadly 100x50x12cm</t>
  </si>
  <si>
    <t>1553038130</t>
  </si>
  <si>
    <t>59224029</t>
  </si>
  <si>
    <t>dno betonové šachtové DN 300 betonový žlab i nástupnice 100x78,5x15cm</t>
  </si>
  <si>
    <t>1780050113</t>
  </si>
  <si>
    <t>899104112</t>
  </si>
  <si>
    <t>Osazení poklopů litinových nebo ocelových včetně rámů pro třídu zatížení D400, E600</t>
  </si>
  <si>
    <t>-1121455019</t>
  </si>
  <si>
    <t>Osazení poklopů litinových a ocelových včetně rámů pro třídu zatížení D400, E600</t>
  </si>
  <si>
    <t>https://podminky.urs.cz/item/CS_URS_2022_01/899104112</t>
  </si>
  <si>
    <t>28661935</t>
  </si>
  <si>
    <t>poklop šachtový litinový  DN 600 pro třídu zatížení D400</t>
  </si>
  <si>
    <t>-1062026550</t>
  </si>
  <si>
    <t>poklop litinov vč. rámu</t>
  </si>
  <si>
    <t>899722113</t>
  </si>
  <si>
    <t>Krytí potrubí z plastů výstražnou fólií z PVC 34cm</t>
  </si>
  <si>
    <t>1951318868</t>
  </si>
  <si>
    <t>Krytí potrubí z plastů výstražnou fólií z PVC šířky 34 cm</t>
  </si>
  <si>
    <t>https://podminky.urs.cz/item/CS_URS_2022_01/899722113</t>
  </si>
  <si>
    <t>107*2</t>
  </si>
  <si>
    <t>156535713</t>
  </si>
  <si>
    <t>Přesun hmot a manipulace se sutí</t>
  </si>
  <si>
    <t>998276101</t>
  </si>
  <si>
    <t>Přesun hmot pro trubní vedení z trub z plastických hmot otevřený výkop</t>
  </si>
  <si>
    <t>-482845197</t>
  </si>
  <si>
    <t>Přesun hmot pro trubní vedení hloubené z trub z plastických hmot nebo sklolaminátových pro vodovody nebo kanalizace v otevřeném výkopu dopravní vzdálenost do 15 m</t>
  </si>
  <si>
    <t>https://podminky.urs.cz/item/CS_URS_2022_01/998276101</t>
  </si>
  <si>
    <t>VON - Vedlejší a ostatní náklady</t>
  </si>
  <si>
    <t>VRN - Vedlejší rozpočtové náklady</t>
  </si>
  <si>
    <t>VRN</t>
  </si>
  <si>
    <t>Vedlejší rozpočtové náklady</t>
  </si>
  <si>
    <t>011503000</t>
  </si>
  <si>
    <t>Stavební průzkum bez rozlišení   -  Zajištění všech nezbytných průzkumů nutných pro řádné pprovedení díla a dokončení díla</t>
  </si>
  <si>
    <t>soubor</t>
  </si>
  <si>
    <t>CS ÚRS 2017 01</t>
  </si>
  <si>
    <t>1024</t>
  </si>
  <si>
    <t>-219951097</t>
  </si>
  <si>
    <t>Průzkumné, geodetické a projektové práce průzkumné práce stavební průzkum bez rozlišení</t>
  </si>
  <si>
    <t>Archeologický průzkum,  ZAV, významější nálezy se neočekávají</t>
  </si>
  <si>
    <t>012103000</t>
  </si>
  <si>
    <t>Geodetické práce před výstavbou</t>
  </si>
  <si>
    <t>358370988</t>
  </si>
  <si>
    <t>Průzkumné, geodetické a projektové práce geodetické práce před výstavbou</t>
  </si>
  <si>
    <t>Délka úseku</t>
  </si>
  <si>
    <t>300 m</t>
  </si>
  <si>
    <t>012303000</t>
  </si>
  <si>
    <t>Geodetické práce po výstavbě</t>
  </si>
  <si>
    <t>-1969365081</t>
  </si>
  <si>
    <t>Průzkumné, geodetické a projektové práce geodetické práce po výstavbě</t>
  </si>
  <si>
    <t>Geodetické zaměření skutečně provedeného díla, vč. případných geometrických plánů pro kolaudační řízení</t>
  </si>
  <si>
    <t>013254000</t>
  </si>
  <si>
    <t>Dokumentace skutečného provedení stavby</t>
  </si>
  <si>
    <t>91772674</t>
  </si>
  <si>
    <t>Průzkumné, geodetické a projektové práce projektové práce dokumentace stavby (výkresová a textová) skutečného provedení stavby</t>
  </si>
  <si>
    <t>3x tištěná dokumentace, 1x na CD</t>
  </si>
  <si>
    <t>032903000</t>
  </si>
  <si>
    <t>Náklady na provoz a údržbu vybavení staveniště</t>
  </si>
  <si>
    <t>-1239326552</t>
  </si>
  <si>
    <t>Zařízení staveniště vybavení staveniště náklady na provoz a údržbu vybavení staveniště</t>
  </si>
  <si>
    <t>Zajištění a zabezpečení staveniště, zřízení a likvidace zařízení staveniště, vč. případných přípojek, přístupů a skládek, deponií a pod.</t>
  </si>
  <si>
    <t>Zřízení čistících zón  před výjezdem z obvodu staveniště.</t>
  </si>
  <si>
    <t>Uvedení pozemků do původního stavu.</t>
  </si>
  <si>
    <t>034403000</t>
  </si>
  <si>
    <t>Dopravní značení na staveništi</t>
  </si>
  <si>
    <t>244947169</t>
  </si>
  <si>
    <t>Zařízení staveniště zabezpečení staveniště dopravní značení na staveništi</t>
  </si>
  <si>
    <t xml:space="preserve">Projednání a zajištění zvláštního užívání komunikací a veřejných ploch, včetně zajištění dopravního značení, a to v rozsahu nezbytném pro řádné </t>
  </si>
  <si>
    <t xml:space="preserve">a bezpečné provádění stavby, včetně projektu DIO </t>
  </si>
  <si>
    <t>043194000</t>
  </si>
  <si>
    <t>Ostatní zkoušky</t>
  </si>
  <si>
    <t>-10306042</t>
  </si>
  <si>
    <t>Inženýrská činnost zkoušky a ostatní měření zkoušky ostatní zkoušky</t>
  </si>
  <si>
    <t>Zkoušky, atesty a revize podle ČSN a případných jiných právních nebo technických předpisů</t>
  </si>
  <si>
    <t xml:space="preserve">Zajištění všech ostatních nezbytných zkoušek, atestů a revizí podle ČSN a případných jiných právních nebo technických předpisů platných </t>
  </si>
  <si>
    <t>v době provádění a předání díla, kterými bude prokázáno dosažení předepsané kvality a předepsaných technických parametrů díla.</t>
  </si>
  <si>
    <t>075603000</t>
  </si>
  <si>
    <t>Jiná ochranná pásma</t>
  </si>
  <si>
    <t>676037496</t>
  </si>
  <si>
    <t>Provozní vlivy ochranná pásma jiná</t>
  </si>
  <si>
    <t>Zajištění ochrany a vytýčení podzemních inženýrských sítí uvedených v projektové dokumentaci dle podmínek v aktualizované  dokladové části.</t>
  </si>
  <si>
    <t>Dle vyjádření  správců byla v době zpracování  dotčena síť - dle vyjádření složka doklady.</t>
  </si>
  <si>
    <t>091504000</t>
  </si>
  <si>
    <t>Náklady související s publikační činností</t>
  </si>
  <si>
    <t>256518066</t>
  </si>
  <si>
    <t>Ostatní náklady související s objektem náklady související s publikační činností</t>
  </si>
  <si>
    <t>Prezentační tabule</t>
  </si>
  <si>
    <t>Zhotovení a osazení prezentační tabule dle požadavku investora stavby.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</si>
  <si>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</si>
  <si>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</si>
  <si>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</si>
  <si>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</si>
  <si>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</si>
  <si>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</si>
  <si>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</si>
  <si>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</si>
  <si>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</si>
  <si>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</si>
  <si>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</si>
  <si>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</si>
  <si>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</si>
  <si>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</si>
  <si>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</si>
  <si>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</si>
  <si>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</si>
  <si>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</si>
  <si>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</si>
  <si>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</si>
  <si>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</si>
  <si>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</si>
  <si>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</si>
  <si>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</si>
  <si>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</si>
  <si>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</si>
  <si>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</si>
  <si>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</si>
  <si>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</si>
  <si>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</si>
  <si>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</si>
  <si>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</si>
  <si>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</si>
  <si>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</si>
  <si>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</si>
  <si>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</si>
  <si>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</si>
  <si>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</si>
  <si>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</si>
  <si>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</si>
  <si>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</si>
  <si>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</si>
  <si>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</si>
  <si>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</si>
  <si>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</si>
  <si>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</si>
  <si>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</si>
  <si>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</si>
  <si>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</si>
  <si>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</si>
  <si>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</si>
  <si>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</si>
  <si>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</si>
  <si>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</si>
  <si>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</si>
  <si>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</si>
  <si>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</si>
  <si>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</si>
  <si>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</si>
  <si>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</si>
  <si>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</si>
  <si>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</si>
  <si>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</si>
  <si>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</si>
  <si>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</si>
  <si>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</si>
  <si>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</si>
  <si>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</si>
  <si>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</si>
  <si>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</si>
  <si>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</si>
  <si>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</si>
  <si>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</si>
  <si>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</si>
  <si>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</si>
  <si>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</si>
  <si>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</si>
  <si>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</si>
  <si>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</si>
  <si>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</si>
  <si>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</si>
  <si>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</si>
  <si>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</si>
  <si>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</si>
  <si>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</si>
  <si>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</si>
  <si>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</si>
  <si>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</si>
  <si>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</si>
  <si>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</si>
  <si>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</si>
  <si>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</si>
  <si>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</si>
  <si>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</si>
  <si>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</si>
  <si>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</si>
  <si>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</si>
  <si>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</si>
  <si>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</si>
  <si>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</si>
  <si>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</si>
  <si>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</si>
  <si>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</si>
  <si>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</si>
  <si>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</si>
  <si>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</si>
  <si>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</si>
  <si>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</si>
  <si>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</si>
  <si>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</si>
  <si>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</si>
  <si>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</si>
  <si>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</si>
  <si>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</si>
  <si>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</si>
  <si>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</si>
  <si>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</si>
  <si>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</si>
  <si>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</si>
  <si>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</si>
  <si>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</si>
  <si>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</si>
  <si>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</si>
  <si>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</si>
  <si>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</si>
  <si>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</si>
  <si>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</si>
  <si>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</si>
  <si>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</si>
  <si>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</si>
  <si>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</si>
  <si>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</si>
  <si>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</si>
  <si>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</si>
  <si>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</si>
  <si>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</si>
  <si>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</si>
  <si>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</si>
  <si>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</si>
  <si>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</si>
  <si>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</si>
  <si>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</si>
  <si>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</si>
  <si>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</si>
  <si>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</si>
  <si>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</si>
  <si>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</si>
  <si>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</si>
  <si>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</si>
  <si>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</si>
  <si>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</si>
  <si>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</si>
  <si>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</si>
  <si>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</si>
  <si>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</si>
  <si>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</si>
  <si>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</si>
  <si>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</si>
  <si>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</si>
  <si>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</si>
  <si>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</si>
  <si>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</si>
  <si>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</si>
  <si>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</si>
  <si>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</si>
  <si>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</si>
  <si>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</si>
  <si>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</si>
  <si>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</si>
  <si>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</si>
  <si>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</si>
  <si>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</si>
  <si>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</si>
  <si>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</si>
  <si>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</si>
  <si>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</si>
  <si>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</si>
  <si>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</si>
  <si>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</si>
  <si>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</si>
  <si>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</si>
  <si>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</si>
  <si>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</si>
  <si>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44+39+77</t>
  </si>
  <si>
    <t>539 + 521</t>
  </si>
  <si>
    <t>REKAPITULACE STAVBY - 04</t>
  </si>
  <si>
    <t>FRÉZOVÁNÍ ZPEVNĚNÝCH PLOCH ASFALTOVÝCH, ODVOZ DO 20KM tl. do 100mm</t>
  </si>
  <si>
    <t>X</t>
  </si>
  <si>
    <t>565155121</t>
  </si>
  <si>
    <t>Asfaltový beton vrstva podkladní ACP 16 (obalované kamenivo střednězrnné - OKS) s rozprostřením a zhutněním v pruhu šířky přes 3 m, po zhutnění tl. 70 mm</t>
  </si>
  <si>
    <t>https://podminky.urs.cz/item/CS_URS_2022_01/565155121</t>
  </si>
  <si>
    <t>577134221</t>
  </si>
  <si>
    <t>Asfaltový beton vrstva obrusná ACO 11 (ABS) s rozprostřením a se zhutněním z nemodifikovaného asfaltu v pruhu šířky přes 3 m tř. II, po zhutnění tl. 40 mm</t>
  </si>
  <si>
    <t>https://podminky.urs.cz/item/CS_URS_2022_01/577134221</t>
  </si>
  <si>
    <t>573111112</t>
  </si>
  <si>
    <t>Postřik infiltrační PI z asfaltu silničního s posypem kamenivem, v množství 1,00 kg/m2</t>
  </si>
  <si>
    <t>https://podminky.urs.cz/item/CS_URS_2022_01/573111112</t>
  </si>
  <si>
    <t>Výsadba dřeviny s balem  do předem vyhloubené jamky se zalitím v rovině a nebo ve svahu do 1:5</t>
  </si>
  <si>
    <t>184102110</t>
  </si>
  <si>
    <t>Kus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</si>
</sst>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  <font>
      <sz val="8"/>
      <name val="Arial CE"/>
      <family val="2"/>
    </font>
  </fonts>
  <fills count="9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D6D180"/>
      </patternFill>
    </fill>
    <fill>
      <patternFill patternType="solid">
        <fgColor rgb="FFFFD274"/>
      </patternFill>
    </fill>
    <fill>
      <patternFill patternType="solid">
        <fgColor rgb="FF92D050"/>
        <bgColor indexed="64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48" fillId="0" borderId="0" applyNumberFormat="0" applyFill="0" applyBorder="0" applyAlignment="0" applyProtection="0"/>
    <xf numFmtId="0" fontId="50" fillId="0" borderId="1"/>
    <xf numFmtId="0" fontId="48" fillId="0" borderId="1" applyNumberFormat="0" applyFill="0" applyBorder="0" applyAlignment="0" applyProtection="0"/>
    <xf numFmtId="0" fontId="50" fillId="0" borderId="1"/>
    <xf numFmtId="0" fontId="50" fillId="0" borderId="1"/>
    <xf numFmtId="0" fontId="50" fillId="0" borderId="1"/>
    <xf numFmtId="0" fontId="50" fillId="0" borderId="1"/>
    <xf numFmtId="0" fontId="50" fillId="0" borderId="1"/>
  </cellStyleXfs>
  <cellXfs count="3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top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1" fillId="5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3" xfId="0" applyNumberFormat="1" applyFont="1" applyBorder="1" applyAlignment="1"/>
    <xf numFmtId="166" fontId="31" fillId="0" borderId="14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3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1" fillId="6" borderId="23" xfId="0" applyFont="1" applyFill="1" applyBorder="1" applyAlignment="1" applyProtection="1">
      <alignment horizontal="center" vertical="center"/>
      <protection locked="0"/>
    </xf>
    <xf numFmtId="0" fontId="35" fillId="0" borderId="0" xfId="0" applyFont="1" applyAlignment="1">
      <alignment horizontal="left" vertical="center"/>
    </xf>
    <xf numFmtId="0" fontId="36" fillId="0" borderId="0" xfId="1" applyFont="1" applyAlignment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7" fillId="0" borderId="23" xfId="0" applyFont="1" applyBorder="1" applyAlignment="1" applyProtection="1">
      <alignment horizontal="center" vertical="center"/>
      <protection locked="0"/>
    </xf>
    <xf numFmtId="49" fontId="37" fillId="0" borderId="23" xfId="0" applyNumberFormat="1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center" vertical="center" wrapText="1"/>
      <protection locked="0"/>
    </xf>
    <xf numFmtId="167" fontId="37" fillId="0" borderId="23" xfId="0" applyNumberFormat="1" applyFont="1" applyBorder="1" applyAlignment="1" applyProtection="1">
      <alignment vertical="center"/>
      <protection locked="0"/>
    </xf>
    <xf numFmtId="4" fontId="37" fillId="3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  <protection locked="0"/>
    </xf>
    <xf numFmtId="0" fontId="38" fillId="0" borderId="4" xfId="0" applyFont="1" applyBorder="1" applyAlignment="1">
      <alignment vertical="center"/>
    </xf>
    <xf numFmtId="0" fontId="37" fillId="3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37" fillId="7" borderId="23" xfId="0" applyFont="1" applyFill="1" applyBorder="1" applyAlignment="1" applyProtection="1">
      <alignment horizontal="center" vertical="center"/>
      <protection locked="0"/>
    </xf>
    <xf numFmtId="0" fontId="37" fillId="6" borderId="23" xfId="0" applyFont="1" applyFill="1" applyBorder="1" applyAlignment="1" applyProtection="1">
      <alignment horizontal="center" vertical="center"/>
      <protection locked="0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0" fillId="0" borderId="0" xfId="0" applyFont="1" applyAlignment="1">
      <alignment vertical="center"/>
    </xf>
    <xf numFmtId="167" fontId="21" fillId="0" borderId="23" xfId="0" applyNumberFormat="1" applyFont="1" applyFill="1" applyBorder="1" applyAlignment="1" applyProtection="1">
      <alignment vertical="center"/>
      <protection locked="0"/>
    </xf>
    <xf numFmtId="0" fontId="10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8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2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 wrapText="1"/>
    </xf>
    <xf numFmtId="0" fontId="40" fillId="0" borderId="1" xfId="0" applyFont="1" applyBorder="1" applyAlignment="1">
      <alignment horizontal="center" vertical="center"/>
    </xf>
    <xf numFmtId="49" fontId="42" fillId="0" borderId="1" xfId="0" applyNumberFormat="1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/>
    </xf>
    <xf numFmtId="167" fontId="37" fillId="8" borderId="23" xfId="0" applyNumberFormat="1" applyFont="1" applyFill="1" applyBorder="1" applyAlignment="1" applyProtection="1">
      <alignment vertical="center"/>
      <protection locked="0"/>
    </xf>
    <xf numFmtId="167" fontId="21" fillId="8" borderId="23" xfId="0" applyNumberFormat="1" applyFont="1" applyFill="1" applyBorder="1" applyAlignment="1" applyProtection="1">
      <alignment vertical="center"/>
      <protection locked="0"/>
    </xf>
    <xf numFmtId="0" fontId="21" fillId="8" borderId="23" xfId="0" applyFont="1" applyFill="1" applyBorder="1" applyAlignment="1" applyProtection="1">
      <alignment horizontal="center" vertical="center" wrapText="1"/>
      <protection locked="0"/>
    </xf>
    <xf numFmtId="0" fontId="21" fillId="8" borderId="23" xfId="0" applyFont="1" applyFill="1" applyBorder="1" applyAlignment="1" applyProtection="1">
      <alignment horizontal="center" vertical="center"/>
      <protection locked="0"/>
    </xf>
    <xf numFmtId="0" fontId="0" fillId="8" borderId="0" xfId="0" applyFont="1" applyFill="1" applyAlignment="1">
      <alignment vertical="center"/>
    </xf>
    <xf numFmtId="0" fontId="21" fillId="0" borderId="23" xfId="2" applyFont="1" applyBorder="1" applyAlignment="1" applyProtection="1">
      <alignment horizontal="center" vertical="center"/>
    </xf>
    <xf numFmtId="49" fontId="21" fillId="0" borderId="23" xfId="2" applyNumberFormat="1" applyFont="1" applyBorder="1" applyAlignment="1" applyProtection="1">
      <alignment horizontal="left" vertical="center" wrapText="1"/>
    </xf>
    <xf numFmtId="0" fontId="21" fillId="0" borderId="23" xfId="2" applyFont="1" applyBorder="1" applyAlignment="1" applyProtection="1">
      <alignment horizontal="left" vertical="center" wrapText="1"/>
    </xf>
    <xf numFmtId="0" fontId="36" fillId="0" borderId="1" xfId="3" applyFont="1" applyAlignment="1" applyProtection="1">
      <alignment vertical="center" wrapText="1"/>
    </xf>
    <xf numFmtId="0" fontId="21" fillId="0" borderId="23" xfId="5" applyFont="1" applyBorder="1" applyAlignment="1" applyProtection="1">
      <alignment horizontal="center" vertical="center"/>
    </xf>
    <xf numFmtId="49" fontId="21" fillId="0" borderId="23" xfId="5" applyNumberFormat="1" applyFont="1" applyBorder="1" applyAlignment="1" applyProtection="1">
      <alignment horizontal="left" vertical="center" wrapText="1"/>
    </xf>
    <xf numFmtId="0" fontId="21" fillId="0" borderId="23" xfId="5" applyFont="1" applyBorder="1" applyAlignment="1" applyProtection="1">
      <alignment horizontal="left" vertical="center" wrapText="1"/>
    </xf>
    <xf numFmtId="0" fontId="36" fillId="0" borderId="1" xfId="3" applyFont="1" applyAlignment="1" applyProtection="1">
      <alignment vertical="center" wrapText="1"/>
    </xf>
    <xf numFmtId="0" fontId="21" fillId="0" borderId="23" xfId="7" applyFont="1" applyBorder="1" applyAlignment="1" applyProtection="1">
      <alignment horizontal="center" vertical="center"/>
    </xf>
    <xf numFmtId="49" fontId="21" fillId="0" borderId="23" xfId="7" applyNumberFormat="1" applyFont="1" applyBorder="1" applyAlignment="1" applyProtection="1">
      <alignment horizontal="left" vertical="center" wrapText="1"/>
    </xf>
    <xf numFmtId="0" fontId="21" fillId="0" borderId="23" xfId="7" applyFont="1" applyBorder="1" applyAlignment="1" applyProtection="1">
      <alignment horizontal="left" vertical="center" wrapText="1"/>
    </xf>
    <xf numFmtId="0" fontId="36" fillId="0" borderId="1" xfId="3" applyFont="1" applyAlignment="1" applyProtection="1">
      <alignment vertical="center" wrapText="1"/>
    </xf>
  </cellXfs>
  <cellStyles count="9">
    <cellStyle name="Hypertextový odkaz" xfId="1" builtinId="8"/>
    <cellStyle name="Hypertextový odkaz 2" xfId="3"/>
    <cellStyle name="Normální" xfId="0" builtinId="0" customBuiltin="1"/>
    <cellStyle name="Normální 2" xfId="2"/>
    <cellStyle name="Normální 3" xfId="4"/>
    <cellStyle name="Normální 4" xfId="5"/>
    <cellStyle name="Normální 5" xfId="6"/>
    <cellStyle name="Normální 6" xfId="7"/>
    <cellStyle name="Normální 7" xfId="8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591141111" TargetMode="External"/><Relationship Id="rId13" Type="http://schemas.openxmlformats.org/officeDocument/2006/relationships/hyperlink" Target="https://podminky.urs.cz/item/CS_URS_2022_01/916241213" TargetMode="External"/><Relationship Id="rId18" Type="http://schemas.openxmlformats.org/officeDocument/2006/relationships/hyperlink" Target="https://podminky.urs.cz/item/CS_URS_2022_01/877375121" TargetMode="External"/><Relationship Id="rId26" Type="http://schemas.openxmlformats.org/officeDocument/2006/relationships/hyperlink" Target="https://podminky.urs.cz/item/CS_URS_2022_01/935113111" TargetMode="External"/><Relationship Id="rId39" Type="http://schemas.openxmlformats.org/officeDocument/2006/relationships/hyperlink" Target="https://podminky.urs.cz/item/CS_URS_2022_01/998225111" TargetMode="External"/><Relationship Id="rId3" Type="http://schemas.openxmlformats.org/officeDocument/2006/relationships/hyperlink" Target="https://podminky.urs.cz/item/CS_URS_2022_01/183403153" TargetMode="External"/><Relationship Id="rId21" Type="http://schemas.openxmlformats.org/officeDocument/2006/relationships/hyperlink" Target="https://podminky.urs.cz/item/CS_URS_2022_01/895941362" TargetMode="External"/><Relationship Id="rId34" Type="http://schemas.openxmlformats.org/officeDocument/2006/relationships/hyperlink" Target="https://podminky.urs.cz/item/CS_URS_2022_01/966005111" TargetMode="External"/><Relationship Id="rId42" Type="http://schemas.openxmlformats.org/officeDocument/2006/relationships/hyperlink" Target="https://podminky.urs.cz/item/CS_URS_2022_01/577134221" TargetMode="External"/><Relationship Id="rId7" Type="http://schemas.openxmlformats.org/officeDocument/2006/relationships/hyperlink" Target="https://podminky.urs.cz/item/CS_URS_2022_01/919735113" TargetMode="External"/><Relationship Id="rId12" Type="http://schemas.openxmlformats.org/officeDocument/2006/relationships/hyperlink" Target="https://podminky.urs.cz/item/CS_URS_2022_01/916131213" TargetMode="External"/><Relationship Id="rId17" Type="http://schemas.openxmlformats.org/officeDocument/2006/relationships/hyperlink" Target="https://podminky.urs.cz/item/CS_URS_2022_01/877315211" TargetMode="External"/><Relationship Id="rId25" Type="http://schemas.openxmlformats.org/officeDocument/2006/relationships/hyperlink" Target="https://podminky.urs.cz/item/CS_URS_2022_01/899431111" TargetMode="External"/><Relationship Id="rId33" Type="http://schemas.openxmlformats.org/officeDocument/2006/relationships/hyperlink" Target="https://podminky.urs.cz/item/CS_URS_2022_01/961044111" TargetMode="External"/><Relationship Id="rId38" Type="http://schemas.openxmlformats.org/officeDocument/2006/relationships/hyperlink" Target="https://podminky.urs.cz/item/CS_URS_2022_01/997211519" TargetMode="External"/><Relationship Id="rId2" Type="http://schemas.openxmlformats.org/officeDocument/2006/relationships/hyperlink" Target="https://podminky.urs.cz/item/CS_URS_2022_01/171201201" TargetMode="External"/><Relationship Id="rId16" Type="http://schemas.openxmlformats.org/officeDocument/2006/relationships/hyperlink" Target="https://podminky.urs.cz/item/CS_URS_2022_01/871313121" TargetMode="External"/><Relationship Id="rId20" Type="http://schemas.openxmlformats.org/officeDocument/2006/relationships/hyperlink" Target="https://podminky.urs.cz/item/CS_URS_2022_01/895941351" TargetMode="External"/><Relationship Id="rId29" Type="http://schemas.openxmlformats.org/officeDocument/2006/relationships/hyperlink" Target="https://podminky.urs.cz/item/CS_URS_2022_01/914111111" TargetMode="External"/><Relationship Id="rId41" Type="http://schemas.openxmlformats.org/officeDocument/2006/relationships/hyperlink" Target="https://podminky.urs.cz/item/CS_URS_2022_01/565155121" TargetMode="External"/><Relationship Id="rId1" Type="http://schemas.openxmlformats.org/officeDocument/2006/relationships/hyperlink" Target="https://podminky.urs.cz/item/CS_URS_2022_01/112155315" TargetMode="External"/><Relationship Id="rId6" Type="http://schemas.openxmlformats.org/officeDocument/2006/relationships/hyperlink" Target="https://podminky.urs.cz/item/CS_URS_2022_01/916231213" TargetMode="External"/><Relationship Id="rId11" Type="http://schemas.openxmlformats.org/officeDocument/2006/relationships/hyperlink" Target="https://podminky.urs.cz/item/CS_URS_2022_01/916132113" TargetMode="External"/><Relationship Id="rId24" Type="http://schemas.openxmlformats.org/officeDocument/2006/relationships/hyperlink" Target="https://podminky.urs.cz/item/CS_URS_2022_01/899331111" TargetMode="External"/><Relationship Id="rId32" Type="http://schemas.openxmlformats.org/officeDocument/2006/relationships/hyperlink" Target="https://podminky.urs.cz/item/CS_URS_2022_01/919732221" TargetMode="External"/><Relationship Id="rId37" Type="http://schemas.openxmlformats.org/officeDocument/2006/relationships/hyperlink" Target="https://podminky.urs.cz/item/CS_URS_2022_01/997211511" TargetMode="External"/><Relationship Id="rId40" Type="http://schemas.openxmlformats.org/officeDocument/2006/relationships/hyperlink" Target="https://podminky.urs.cz/item/CS_URS_2022_01/711161112" TargetMode="External"/><Relationship Id="rId5" Type="http://schemas.openxmlformats.org/officeDocument/2006/relationships/hyperlink" Target="https://podminky.urs.cz/item/CS_URS_2022_01/877260320" TargetMode="External"/><Relationship Id="rId15" Type="http://schemas.openxmlformats.org/officeDocument/2006/relationships/hyperlink" Target="https://podminky.urs.cz/item/CS_URS_2022_01/452112112" TargetMode="External"/><Relationship Id="rId23" Type="http://schemas.openxmlformats.org/officeDocument/2006/relationships/hyperlink" Target="https://podminky.urs.cz/item/CS_URS_2022_01/899204112" TargetMode="External"/><Relationship Id="rId28" Type="http://schemas.openxmlformats.org/officeDocument/2006/relationships/hyperlink" Target="https://podminky.urs.cz/item/CS_URS_2022_01/911111111" TargetMode="External"/><Relationship Id="rId36" Type="http://schemas.openxmlformats.org/officeDocument/2006/relationships/hyperlink" Target="https://podminky.urs.cz/item/CS_URS_2022_01/997002611" TargetMode="External"/><Relationship Id="rId10" Type="http://schemas.openxmlformats.org/officeDocument/2006/relationships/hyperlink" Target="https://podminky.urs.cz/item/CS_URS_2022_01/596211124" TargetMode="External"/><Relationship Id="rId19" Type="http://schemas.openxmlformats.org/officeDocument/2006/relationships/hyperlink" Target="https://podminky.urs.cz/item/CS_URS_2022_01/895941341" TargetMode="External"/><Relationship Id="rId31" Type="http://schemas.openxmlformats.org/officeDocument/2006/relationships/hyperlink" Target="https://podminky.urs.cz/item/CS_URS_2022_01/915341111" TargetMode="External"/><Relationship Id="rId44" Type="http://schemas.openxmlformats.org/officeDocument/2006/relationships/drawing" Target="../drawings/drawing2.xml"/><Relationship Id="rId4" Type="http://schemas.openxmlformats.org/officeDocument/2006/relationships/hyperlink" Target="https://podminky.urs.cz/item/CS_URS_2022_01/183403114" TargetMode="External"/><Relationship Id="rId9" Type="http://schemas.openxmlformats.org/officeDocument/2006/relationships/hyperlink" Target="https://podminky.urs.cz/item/CS_URS_2022_01/599111111" TargetMode="External"/><Relationship Id="rId14" Type="http://schemas.openxmlformats.org/officeDocument/2006/relationships/hyperlink" Target="https://podminky.urs.cz/item/CS_URS_2022_01/916431112" TargetMode="External"/><Relationship Id="rId22" Type="http://schemas.openxmlformats.org/officeDocument/2006/relationships/hyperlink" Target="https://podminky.urs.cz/item/CS_URS_2022_01/899202211" TargetMode="External"/><Relationship Id="rId27" Type="http://schemas.openxmlformats.org/officeDocument/2006/relationships/hyperlink" Target="https://podminky.urs.cz/item/CS_URS_2022_01/899102211" TargetMode="External"/><Relationship Id="rId30" Type="http://schemas.openxmlformats.org/officeDocument/2006/relationships/hyperlink" Target="https://podminky.urs.cz/item/CS_URS_2022_01/915611111" TargetMode="External"/><Relationship Id="rId35" Type="http://schemas.openxmlformats.org/officeDocument/2006/relationships/hyperlink" Target="https://podminky.urs.cz/item/CS_URS_2022_01/966006132" TargetMode="External"/><Relationship Id="rId43" Type="http://schemas.openxmlformats.org/officeDocument/2006/relationships/hyperlink" Target="https://podminky.urs.cz/item/CS_URS_2022_01/573111112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175151101" TargetMode="External"/><Relationship Id="rId13" Type="http://schemas.openxmlformats.org/officeDocument/2006/relationships/hyperlink" Target="https://podminky.urs.cz/item/CS_URS_2022_01/871375241" TargetMode="External"/><Relationship Id="rId18" Type="http://schemas.openxmlformats.org/officeDocument/2006/relationships/hyperlink" Target="https://podminky.urs.cz/item/CS_URS_2022_01/899722113" TargetMode="External"/><Relationship Id="rId3" Type="http://schemas.openxmlformats.org/officeDocument/2006/relationships/hyperlink" Target="https://podminky.urs.cz/item/CS_URS_2022_01/129001101" TargetMode="External"/><Relationship Id="rId21" Type="http://schemas.openxmlformats.org/officeDocument/2006/relationships/printerSettings" Target="../printerSettings/printerSettings3.bin"/><Relationship Id="rId7" Type="http://schemas.openxmlformats.org/officeDocument/2006/relationships/hyperlink" Target="https://podminky.urs.cz/item/CS_URS_2022_01/151811232" TargetMode="External"/><Relationship Id="rId12" Type="http://schemas.openxmlformats.org/officeDocument/2006/relationships/hyperlink" Target="https://podminky.urs.cz/item/CS_URS_2022_01/564851011" TargetMode="External"/><Relationship Id="rId17" Type="http://schemas.openxmlformats.org/officeDocument/2006/relationships/hyperlink" Target="https://podminky.urs.cz/item/CS_URS_2022_01/899104112" TargetMode="External"/><Relationship Id="rId2" Type="http://schemas.openxmlformats.org/officeDocument/2006/relationships/hyperlink" Target="https://podminky.urs.cz/item/CS_URS_2022_01/119002412" TargetMode="External"/><Relationship Id="rId16" Type="http://schemas.openxmlformats.org/officeDocument/2006/relationships/hyperlink" Target="https://podminky.urs.cz/item/CS_URS_2022_01/894411131" TargetMode="External"/><Relationship Id="rId20" Type="http://schemas.openxmlformats.org/officeDocument/2006/relationships/hyperlink" Target="https://podminky.urs.cz/item/CS_URS_2022_01/998276101" TargetMode="External"/><Relationship Id="rId1" Type="http://schemas.openxmlformats.org/officeDocument/2006/relationships/hyperlink" Target="https://podminky.urs.cz/item/CS_URS_2022_01/119002411" TargetMode="External"/><Relationship Id="rId6" Type="http://schemas.openxmlformats.org/officeDocument/2006/relationships/hyperlink" Target="https://podminky.urs.cz/item/CS_URS_2022_01/151811231" TargetMode="External"/><Relationship Id="rId11" Type="http://schemas.openxmlformats.org/officeDocument/2006/relationships/hyperlink" Target="https://podminky.urs.cz/item/CS_URS_2022_01/452112121" TargetMode="External"/><Relationship Id="rId5" Type="http://schemas.openxmlformats.org/officeDocument/2006/relationships/hyperlink" Target="https://podminky.urs.cz/item/CS_URS_2022_01/151811132" TargetMode="External"/><Relationship Id="rId15" Type="http://schemas.openxmlformats.org/officeDocument/2006/relationships/hyperlink" Target="https://podminky.urs.cz/item/CS_URS_2022_01/894118001" TargetMode="External"/><Relationship Id="rId10" Type="http://schemas.openxmlformats.org/officeDocument/2006/relationships/hyperlink" Target="https://podminky.urs.cz/item/CS_URS_2022_01/452112111" TargetMode="External"/><Relationship Id="rId19" Type="http://schemas.openxmlformats.org/officeDocument/2006/relationships/hyperlink" Target="https://podminky.urs.cz/item/CS_URS_2022_01/899102211" TargetMode="External"/><Relationship Id="rId4" Type="http://schemas.openxmlformats.org/officeDocument/2006/relationships/hyperlink" Target="https://podminky.urs.cz/item/CS_URS_2022_01/151811131" TargetMode="External"/><Relationship Id="rId9" Type="http://schemas.openxmlformats.org/officeDocument/2006/relationships/hyperlink" Target="https://podminky.urs.cz/item/CS_URS_2022_01/451573111" TargetMode="External"/><Relationship Id="rId14" Type="http://schemas.openxmlformats.org/officeDocument/2006/relationships/hyperlink" Target="https://podminky.urs.cz/item/CS_URS_2022_01/892381111" TargetMode="External"/><Relationship Id="rId22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0"/>
  <sheetViews>
    <sheetView showGridLines="0" tabSelected="1" workbookViewId="0">
      <selection activeCell="Q18" sqref="Q18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" customHeight="1">
      <c r="AR2" s="288" t="s">
        <v>6</v>
      </c>
      <c r="AS2" s="289"/>
      <c r="AT2" s="289"/>
      <c r="AU2" s="289"/>
      <c r="AV2" s="289"/>
      <c r="AW2" s="289"/>
      <c r="AX2" s="289"/>
      <c r="AY2" s="289"/>
      <c r="AZ2" s="289"/>
      <c r="BA2" s="289"/>
      <c r="BB2" s="289"/>
      <c r="BC2" s="289"/>
      <c r="BD2" s="289"/>
      <c r="BE2" s="289"/>
      <c r="BS2" s="18" t="s">
        <v>7</v>
      </c>
      <c r="BT2" s="18" t="s">
        <v>8</v>
      </c>
    </row>
    <row r="3" spans="1:74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pans="1:74" s="1" customFormat="1" ht="24.9" customHeight="1">
      <c r="B4" s="21"/>
      <c r="D4" s="22" t="s">
        <v>1328</v>
      </c>
      <c r="AR4" s="21"/>
      <c r="AS4" s="23" t="s">
        <v>10</v>
      </c>
      <c r="BE4" s="24" t="s">
        <v>11</v>
      </c>
      <c r="BS4" s="18" t="s">
        <v>12</v>
      </c>
    </row>
    <row r="5" spans="1:74" s="1" customFormat="1" ht="12" customHeight="1">
      <c r="B5" s="21"/>
      <c r="D5" s="25" t="s">
        <v>13</v>
      </c>
      <c r="K5" s="300" t="s">
        <v>14</v>
      </c>
      <c r="L5" s="289"/>
      <c r="M5" s="289"/>
      <c r="N5" s="289"/>
      <c r="O5" s="289"/>
      <c r="P5" s="289"/>
      <c r="Q5" s="289"/>
      <c r="R5" s="289"/>
      <c r="S5" s="289"/>
      <c r="T5" s="289"/>
      <c r="U5" s="289"/>
      <c r="V5" s="289"/>
      <c r="W5" s="289"/>
      <c r="X5" s="289"/>
      <c r="Y5" s="289"/>
      <c r="Z5" s="289"/>
      <c r="AA5" s="289"/>
      <c r="AB5" s="289"/>
      <c r="AC5" s="289"/>
      <c r="AD5" s="289"/>
      <c r="AE5" s="289"/>
      <c r="AF5" s="289"/>
      <c r="AG5" s="289"/>
      <c r="AH5" s="289"/>
      <c r="AI5" s="289"/>
      <c r="AJ5" s="289"/>
      <c r="AK5" s="289"/>
      <c r="AL5" s="289"/>
      <c r="AM5" s="289"/>
      <c r="AN5" s="289"/>
      <c r="AO5" s="289"/>
      <c r="AR5" s="21"/>
      <c r="BE5" s="297" t="s">
        <v>15</v>
      </c>
      <c r="BS5" s="18" t="s">
        <v>7</v>
      </c>
    </row>
    <row r="6" spans="1:74" s="1" customFormat="1" ht="36.9" customHeight="1">
      <c r="B6" s="21"/>
      <c r="D6" s="27" t="s">
        <v>16</v>
      </c>
      <c r="K6" s="301" t="s">
        <v>17</v>
      </c>
      <c r="L6" s="289"/>
      <c r="M6" s="289"/>
      <c r="N6" s="289"/>
      <c r="O6" s="289"/>
      <c r="P6" s="289"/>
      <c r="Q6" s="289"/>
      <c r="R6" s="289"/>
      <c r="S6" s="289"/>
      <c r="T6" s="289"/>
      <c r="U6" s="289"/>
      <c r="V6" s="289"/>
      <c r="W6" s="289"/>
      <c r="X6" s="289"/>
      <c r="Y6" s="289"/>
      <c r="Z6" s="289"/>
      <c r="AA6" s="289"/>
      <c r="AB6" s="289"/>
      <c r="AC6" s="289"/>
      <c r="AD6" s="289"/>
      <c r="AE6" s="289"/>
      <c r="AF6" s="289"/>
      <c r="AG6" s="289"/>
      <c r="AH6" s="289"/>
      <c r="AI6" s="289"/>
      <c r="AJ6" s="289"/>
      <c r="AK6" s="289"/>
      <c r="AL6" s="289"/>
      <c r="AM6" s="289"/>
      <c r="AN6" s="289"/>
      <c r="AO6" s="289"/>
      <c r="AR6" s="21"/>
      <c r="BE6" s="298"/>
      <c r="BS6" s="18" t="s">
        <v>7</v>
      </c>
    </row>
    <row r="7" spans="1:74" s="1" customFormat="1" ht="12" customHeight="1">
      <c r="B7" s="21"/>
      <c r="D7" s="28" t="s">
        <v>18</v>
      </c>
      <c r="K7" s="26" t="s">
        <v>19</v>
      </c>
      <c r="AK7" s="28" t="s">
        <v>20</v>
      </c>
      <c r="AN7" s="26" t="s">
        <v>21</v>
      </c>
      <c r="AR7" s="21"/>
      <c r="BE7" s="298"/>
      <c r="BS7" s="18" t="s">
        <v>7</v>
      </c>
    </row>
    <row r="8" spans="1:74" s="1" customFormat="1" ht="12" customHeight="1">
      <c r="B8" s="21"/>
      <c r="D8" s="28" t="s">
        <v>22</v>
      </c>
      <c r="K8" s="26" t="s">
        <v>23</v>
      </c>
      <c r="AK8" s="28" t="s">
        <v>24</v>
      </c>
      <c r="AN8" s="29" t="s">
        <v>25</v>
      </c>
      <c r="AR8" s="21"/>
      <c r="BE8" s="298"/>
      <c r="BS8" s="18" t="s">
        <v>7</v>
      </c>
    </row>
    <row r="9" spans="1:74" s="1" customFormat="1" ht="29.25" customHeight="1">
      <c r="B9" s="21"/>
      <c r="D9" s="25" t="s">
        <v>26</v>
      </c>
      <c r="K9" s="30" t="s">
        <v>27</v>
      </c>
      <c r="AK9" s="25" t="s">
        <v>28</v>
      </c>
      <c r="AN9" s="30" t="s">
        <v>29</v>
      </c>
      <c r="AR9" s="21"/>
      <c r="BE9" s="298"/>
      <c r="BS9" s="18" t="s">
        <v>7</v>
      </c>
    </row>
    <row r="10" spans="1:74" s="1" customFormat="1" ht="12" customHeight="1">
      <c r="B10" s="21"/>
      <c r="D10" s="28" t="s">
        <v>30</v>
      </c>
      <c r="AK10" s="28" t="s">
        <v>31</v>
      </c>
      <c r="AN10" s="26" t="s">
        <v>3</v>
      </c>
      <c r="AR10" s="21"/>
      <c r="BE10" s="298"/>
      <c r="BS10" s="18" t="s">
        <v>7</v>
      </c>
    </row>
    <row r="11" spans="1:74" s="1" customFormat="1" ht="18.45" customHeight="1">
      <c r="B11" s="21"/>
      <c r="E11" s="26" t="s">
        <v>32</v>
      </c>
      <c r="AK11" s="28" t="s">
        <v>33</v>
      </c>
      <c r="AN11" s="26" t="s">
        <v>3</v>
      </c>
      <c r="AR11" s="21"/>
      <c r="BE11" s="298"/>
      <c r="BS11" s="18" t="s">
        <v>7</v>
      </c>
    </row>
    <row r="12" spans="1:74" s="1" customFormat="1" ht="6.9" customHeight="1">
      <c r="B12" s="21"/>
      <c r="AR12" s="21"/>
      <c r="BE12" s="298"/>
      <c r="BS12" s="18" t="s">
        <v>7</v>
      </c>
    </row>
    <row r="13" spans="1:74" s="1" customFormat="1" ht="12" customHeight="1">
      <c r="B13" s="21"/>
      <c r="D13" s="28" t="s">
        <v>34</v>
      </c>
      <c r="AK13" s="28" t="s">
        <v>31</v>
      </c>
      <c r="AN13" s="31" t="s">
        <v>35</v>
      </c>
      <c r="AR13" s="21"/>
      <c r="BE13" s="298"/>
      <c r="BS13" s="18" t="s">
        <v>7</v>
      </c>
    </row>
    <row r="14" spans="1:74" ht="13.2">
      <c r="B14" s="21"/>
      <c r="E14" s="302" t="s">
        <v>35</v>
      </c>
      <c r="F14" s="303"/>
      <c r="G14" s="303"/>
      <c r="H14" s="303"/>
      <c r="I14" s="303"/>
      <c r="J14" s="303"/>
      <c r="K14" s="303"/>
      <c r="L14" s="303"/>
      <c r="M14" s="303"/>
      <c r="N14" s="303"/>
      <c r="O14" s="303"/>
      <c r="P14" s="303"/>
      <c r="Q14" s="303"/>
      <c r="R14" s="303"/>
      <c r="S14" s="303"/>
      <c r="T14" s="303"/>
      <c r="U14" s="303"/>
      <c r="V14" s="303"/>
      <c r="W14" s="303"/>
      <c r="X14" s="303"/>
      <c r="Y14" s="303"/>
      <c r="Z14" s="303"/>
      <c r="AA14" s="303"/>
      <c r="AB14" s="303"/>
      <c r="AC14" s="303"/>
      <c r="AD14" s="303"/>
      <c r="AE14" s="303"/>
      <c r="AF14" s="303"/>
      <c r="AG14" s="303"/>
      <c r="AH14" s="303"/>
      <c r="AI14" s="303"/>
      <c r="AJ14" s="303"/>
      <c r="AK14" s="28" t="s">
        <v>33</v>
      </c>
      <c r="AN14" s="31" t="s">
        <v>35</v>
      </c>
      <c r="AR14" s="21"/>
      <c r="BE14" s="298"/>
      <c r="BS14" s="18" t="s">
        <v>7</v>
      </c>
    </row>
    <row r="15" spans="1:74" s="1" customFormat="1" ht="6.9" customHeight="1">
      <c r="B15" s="21"/>
      <c r="AR15" s="21"/>
      <c r="BE15" s="298"/>
      <c r="BS15" s="18" t="s">
        <v>4</v>
      </c>
    </row>
    <row r="16" spans="1:74" s="1" customFormat="1" ht="12" customHeight="1">
      <c r="B16" s="21"/>
      <c r="D16" s="28" t="s">
        <v>36</v>
      </c>
      <c r="AK16" s="28" t="s">
        <v>31</v>
      </c>
      <c r="AN16" s="26" t="s">
        <v>3</v>
      </c>
      <c r="AR16" s="21"/>
      <c r="BE16" s="298"/>
      <c r="BS16" s="18" t="s">
        <v>4</v>
      </c>
    </row>
    <row r="17" spans="1:71" s="1" customFormat="1" ht="18.45" customHeight="1">
      <c r="B17" s="21"/>
      <c r="E17" s="26" t="s">
        <v>37</v>
      </c>
      <c r="AK17" s="28" t="s">
        <v>33</v>
      </c>
      <c r="AN17" s="26" t="s">
        <v>3</v>
      </c>
      <c r="AR17" s="21"/>
      <c r="BE17" s="298"/>
      <c r="BS17" s="18" t="s">
        <v>38</v>
      </c>
    </row>
    <row r="18" spans="1:71" s="1" customFormat="1" ht="6.9" customHeight="1">
      <c r="B18" s="21"/>
      <c r="AR18" s="21"/>
      <c r="BE18" s="298"/>
      <c r="BS18" s="18" t="s">
        <v>7</v>
      </c>
    </row>
    <row r="19" spans="1:71" s="1" customFormat="1" ht="12" customHeight="1">
      <c r="B19" s="21"/>
      <c r="D19" s="28" t="s">
        <v>39</v>
      </c>
      <c r="AK19" s="28" t="s">
        <v>31</v>
      </c>
      <c r="AN19" s="26" t="s">
        <v>40</v>
      </c>
      <c r="AR19" s="21"/>
      <c r="BE19" s="298"/>
      <c r="BS19" s="18" t="s">
        <v>7</v>
      </c>
    </row>
    <row r="20" spans="1:71" s="1" customFormat="1" ht="18.45" customHeight="1">
      <c r="B20" s="21"/>
      <c r="E20" s="26" t="s">
        <v>37</v>
      </c>
      <c r="AK20" s="28" t="s">
        <v>33</v>
      </c>
      <c r="AN20" s="26" t="s">
        <v>3</v>
      </c>
      <c r="AR20" s="21"/>
      <c r="BE20" s="298"/>
      <c r="BS20" s="18" t="s">
        <v>38</v>
      </c>
    </row>
    <row r="21" spans="1:71" s="1" customFormat="1" ht="6.9" customHeight="1">
      <c r="B21" s="21"/>
      <c r="AR21" s="21"/>
      <c r="BE21" s="298"/>
    </row>
    <row r="22" spans="1:71" s="1" customFormat="1" ht="12" customHeight="1">
      <c r="B22" s="21"/>
      <c r="D22" s="28" t="s">
        <v>41</v>
      </c>
      <c r="AR22" s="21"/>
      <c r="BE22" s="298"/>
    </row>
    <row r="23" spans="1:71" s="1" customFormat="1" ht="47.25" customHeight="1">
      <c r="B23" s="21"/>
      <c r="E23" s="304" t="s">
        <v>42</v>
      </c>
      <c r="F23" s="304"/>
      <c r="G23" s="304"/>
      <c r="H23" s="304"/>
      <c r="I23" s="304"/>
      <c r="J23" s="304"/>
      <c r="K23" s="304"/>
      <c r="L23" s="304"/>
      <c r="M23" s="304"/>
      <c r="N23" s="304"/>
      <c r="O23" s="304"/>
      <c r="P23" s="304"/>
      <c r="Q23" s="304"/>
      <c r="R23" s="304"/>
      <c r="S23" s="304"/>
      <c r="T23" s="304"/>
      <c r="U23" s="304"/>
      <c r="V23" s="304"/>
      <c r="W23" s="304"/>
      <c r="X23" s="304"/>
      <c r="Y23" s="304"/>
      <c r="Z23" s="304"/>
      <c r="AA23" s="304"/>
      <c r="AB23" s="304"/>
      <c r="AC23" s="304"/>
      <c r="AD23" s="304"/>
      <c r="AE23" s="304"/>
      <c r="AF23" s="304"/>
      <c r="AG23" s="304"/>
      <c r="AH23" s="304"/>
      <c r="AI23" s="304"/>
      <c r="AJ23" s="304"/>
      <c r="AK23" s="304"/>
      <c r="AL23" s="304"/>
      <c r="AM23" s="304"/>
      <c r="AN23" s="304"/>
      <c r="AR23" s="21"/>
      <c r="BE23" s="298"/>
    </row>
    <row r="24" spans="1:71" s="1" customFormat="1" ht="6.9" customHeight="1">
      <c r="B24" s="21"/>
      <c r="AR24" s="21"/>
      <c r="BE24" s="298"/>
    </row>
    <row r="25" spans="1:71" s="1" customFormat="1" ht="6.9" customHeight="1">
      <c r="B25" s="21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21"/>
      <c r="BE25" s="298"/>
    </row>
    <row r="26" spans="1:71" s="2" customFormat="1" ht="25.95" customHeight="1">
      <c r="A26" s="34"/>
      <c r="B26" s="35"/>
      <c r="C26" s="34"/>
      <c r="D26" s="36" t="s">
        <v>43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05">
        <f>ROUND(AG54,2)</f>
        <v>0</v>
      </c>
      <c r="AL26" s="306"/>
      <c r="AM26" s="306"/>
      <c r="AN26" s="306"/>
      <c r="AO26" s="306"/>
      <c r="AP26" s="34"/>
      <c r="AQ26" s="34"/>
      <c r="AR26" s="35"/>
      <c r="BE26" s="298"/>
    </row>
    <row r="27" spans="1:71" s="2" customFormat="1" ht="6.9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98"/>
    </row>
    <row r="28" spans="1:71" s="2" customFormat="1" ht="13.2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07" t="s">
        <v>44</v>
      </c>
      <c r="M28" s="307"/>
      <c r="N28" s="307"/>
      <c r="O28" s="307"/>
      <c r="P28" s="307"/>
      <c r="Q28" s="34"/>
      <c r="R28" s="34"/>
      <c r="S28" s="34"/>
      <c r="T28" s="34"/>
      <c r="U28" s="34"/>
      <c r="V28" s="34"/>
      <c r="W28" s="307" t="s">
        <v>45</v>
      </c>
      <c r="X28" s="307"/>
      <c r="Y28" s="307"/>
      <c r="Z28" s="307"/>
      <c r="AA28" s="307"/>
      <c r="AB28" s="307"/>
      <c r="AC28" s="307"/>
      <c r="AD28" s="307"/>
      <c r="AE28" s="307"/>
      <c r="AF28" s="34"/>
      <c r="AG28" s="34"/>
      <c r="AH28" s="34"/>
      <c r="AI28" s="34"/>
      <c r="AJ28" s="34"/>
      <c r="AK28" s="307" t="s">
        <v>46</v>
      </c>
      <c r="AL28" s="307"/>
      <c r="AM28" s="307"/>
      <c r="AN28" s="307"/>
      <c r="AO28" s="307"/>
      <c r="AP28" s="34"/>
      <c r="AQ28" s="34"/>
      <c r="AR28" s="35"/>
      <c r="BE28" s="298"/>
    </row>
    <row r="29" spans="1:71" s="3" customFormat="1" ht="14.4" customHeight="1">
      <c r="B29" s="39"/>
      <c r="D29" s="28" t="s">
        <v>47</v>
      </c>
      <c r="F29" s="28" t="s">
        <v>48</v>
      </c>
      <c r="L29" s="292">
        <v>0.21</v>
      </c>
      <c r="M29" s="291"/>
      <c r="N29" s="291"/>
      <c r="O29" s="291"/>
      <c r="P29" s="291"/>
      <c r="W29" s="290">
        <f>ROUND(AZ54, 2)</f>
        <v>0</v>
      </c>
      <c r="X29" s="291"/>
      <c r="Y29" s="291"/>
      <c r="Z29" s="291"/>
      <c r="AA29" s="291"/>
      <c r="AB29" s="291"/>
      <c r="AC29" s="291"/>
      <c r="AD29" s="291"/>
      <c r="AE29" s="291"/>
      <c r="AK29" s="290">
        <f>ROUND(AV54, 2)</f>
        <v>0</v>
      </c>
      <c r="AL29" s="291"/>
      <c r="AM29" s="291"/>
      <c r="AN29" s="291"/>
      <c r="AO29" s="291"/>
      <c r="AR29" s="39"/>
      <c r="BE29" s="299"/>
    </row>
    <row r="30" spans="1:71" s="3" customFormat="1" ht="14.4" customHeight="1">
      <c r="B30" s="39"/>
      <c r="F30" s="28" t="s">
        <v>49</v>
      </c>
      <c r="L30" s="292">
        <v>0.15</v>
      </c>
      <c r="M30" s="291"/>
      <c r="N30" s="291"/>
      <c r="O30" s="291"/>
      <c r="P30" s="291"/>
      <c r="W30" s="290">
        <f>ROUND(BA54, 2)</f>
        <v>0</v>
      </c>
      <c r="X30" s="291"/>
      <c r="Y30" s="291"/>
      <c r="Z30" s="291"/>
      <c r="AA30" s="291"/>
      <c r="AB30" s="291"/>
      <c r="AC30" s="291"/>
      <c r="AD30" s="291"/>
      <c r="AE30" s="291"/>
      <c r="AK30" s="290">
        <f>ROUND(AW54, 2)</f>
        <v>0</v>
      </c>
      <c r="AL30" s="291"/>
      <c r="AM30" s="291"/>
      <c r="AN30" s="291"/>
      <c r="AO30" s="291"/>
      <c r="AR30" s="39"/>
      <c r="BE30" s="299"/>
    </row>
    <row r="31" spans="1:71" s="3" customFormat="1" ht="14.4" hidden="1" customHeight="1">
      <c r="B31" s="39"/>
      <c r="F31" s="28" t="s">
        <v>50</v>
      </c>
      <c r="L31" s="292">
        <v>0.21</v>
      </c>
      <c r="M31" s="291"/>
      <c r="N31" s="291"/>
      <c r="O31" s="291"/>
      <c r="P31" s="291"/>
      <c r="W31" s="290">
        <f>ROUND(BB54, 2)</f>
        <v>0</v>
      </c>
      <c r="X31" s="291"/>
      <c r="Y31" s="291"/>
      <c r="Z31" s="291"/>
      <c r="AA31" s="291"/>
      <c r="AB31" s="291"/>
      <c r="AC31" s="291"/>
      <c r="AD31" s="291"/>
      <c r="AE31" s="291"/>
      <c r="AK31" s="290">
        <v>0</v>
      </c>
      <c r="AL31" s="291"/>
      <c r="AM31" s="291"/>
      <c r="AN31" s="291"/>
      <c r="AO31" s="291"/>
      <c r="AR31" s="39"/>
      <c r="BE31" s="299"/>
    </row>
    <row r="32" spans="1:71" s="3" customFormat="1" ht="14.4" hidden="1" customHeight="1">
      <c r="B32" s="39"/>
      <c r="F32" s="28" t="s">
        <v>51</v>
      </c>
      <c r="L32" s="292">
        <v>0.15</v>
      </c>
      <c r="M32" s="291"/>
      <c r="N32" s="291"/>
      <c r="O32" s="291"/>
      <c r="P32" s="291"/>
      <c r="W32" s="290">
        <f>ROUND(BC54, 2)</f>
        <v>0</v>
      </c>
      <c r="X32" s="291"/>
      <c r="Y32" s="291"/>
      <c r="Z32" s="291"/>
      <c r="AA32" s="291"/>
      <c r="AB32" s="291"/>
      <c r="AC32" s="291"/>
      <c r="AD32" s="291"/>
      <c r="AE32" s="291"/>
      <c r="AK32" s="290">
        <v>0</v>
      </c>
      <c r="AL32" s="291"/>
      <c r="AM32" s="291"/>
      <c r="AN32" s="291"/>
      <c r="AO32" s="291"/>
      <c r="AR32" s="39"/>
      <c r="BE32" s="299"/>
    </row>
    <row r="33" spans="1:57" s="3" customFormat="1" ht="14.4" hidden="1" customHeight="1">
      <c r="B33" s="39"/>
      <c r="F33" s="28" t="s">
        <v>52</v>
      </c>
      <c r="L33" s="292">
        <v>0</v>
      </c>
      <c r="M33" s="291"/>
      <c r="N33" s="291"/>
      <c r="O33" s="291"/>
      <c r="P33" s="291"/>
      <c r="W33" s="290">
        <f>ROUND(BD54, 2)</f>
        <v>0</v>
      </c>
      <c r="X33" s="291"/>
      <c r="Y33" s="291"/>
      <c r="Z33" s="291"/>
      <c r="AA33" s="291"/>
      <c r="AB33" s="291"/>
      <c r="AC33" s="291"/>
      <c r="AD33" s="291"/>
      <c r="AE33" s="291"/>
      <c r="AK33" s="290">
        <v>0</v>
      </c>
      <c r="AL33" s="291"/>
      <c r="AM33" s="291"/>
      <c r="AN33" s="291"/>
      <c r="AO33" s="291"/>
      <c r="AR33" s="39"/>
    </row>
    <row r="34" spans="1:57" s="2" customFormat="1" ht="6.9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34"/>
    </row>
    <row r="35" spans="1:57" s="2" customFormat="1" ht="25.95" customHeight="1">
      <c r="A35" s="34"/>
      <c r="B35" s="35"/>
      <c r="C35" s="40"/>
      <c r="D35" s="41" t="s">
        <v>53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54</v>
      </c>
      <c r="U35" s="42"/>
      <c r="V35" s="42"/>
      <c r="W35" s="42"/>
      <c r="X35" s="296" t="s">
        <v>55</v>
      </c>
      <c r="Y35" s="294"/>
      <c r="Z35" s="294"/>
      <c r="AA35" s="294"/>
      <c r="AB35" s="294"/>
      <c r="AC35" s="42"/>
      <c r="AD35" s="42"/>
      <c r="AE35" s="42"/>
      <c r="AF35" s="42"/>
      <c r="AG35" s="42"/>
      <c r="AH35" s="42"/>
      <c r="AI35" s="42"/>
      <c r="AJ35" s="42"/>
      <c r="AK35" s="293">
        <f>SUM(AK26:AK33)</f>
        <v>0</v>
      </c>
      <c r="AL35" s="294"/>
      <c r="AM35" s="294"/>
      <c r="AN35" s="294"/>
      <c r="AO35" s="295"/>
      <c r="AP35" s="40"/>
      <c r="AQ35" s="40"/>
      <c r="AR35" s="35"/>
      <c r="BE35" s="34"/>
    </row>
    <row r="36" spans="1:57" s="2" customFormat="1" ht="6.9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pans="1:57" s="2" customFormat="1" ht="6.9" customHeight="1">
      <c r="A37" s="34"/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5"/>
      <c r="BE37" s="34"/>
    </row>
    <row r="41" spans="1:57" s="2" customFormat="1" ht="6.9" customHeight="1">
      <c r="A41" s="34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5"/>
      <c r="BE41" s="34"/>
    </row>
    <row r="42" spans="1:57" s="2" customFormat="1" ht="24.9" customHeight="1">
      <c r="A42" s="34"/>
      <c r="B42" s="35"/>
      <c r="C42" s="22" t="s">
        <v>56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5"/>
      <c r="BE42" s="34"/>
    </row>
    <row r="43" spans="1:57" s="2" customFormat="1" ht="6.9" customHeight="1">
      <c r="A43" s="34"/>
      <c r="B43" s="35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5"/>
      <c r="BE43" s="34"/>
    </row>
    <row r="44" spans="1:57" s="4" customFormat="1" ht="12" customHeight="1">
      <c r="B44" s="48"/>
      <c r="C44" s="28" t="s">
        <v>13</v>
      </c>
      <c r="L44" s="4" t="str">
        <f>K5</f>
        <v>13/2022</v>
      </c>
      <c r="AR44" s="48"/>
    </row>
    <row r="45" spans="1:57" s="5" customFormat="1" ht="36.9" customHeight="1">
      <c r="B45" s="49"/>
      <c r="C45" s="50" t="s">
        <v>16</v>
      </c>
      <c r="L45" s="310" t="str">
        <f>K6</f>
        <v>Rekonstrukce místních komunikací Poříčany</v>
      </c>
      <c r="M45" s="311"/>
      <c r="N45" s="311"/>
      <c r="O45" s="311"/>
      <c r="P45" s="311"/>
      <c r="Q45" s="311"/>
      <c r="R45" s="311"/>
      <c r="S45" s="311"/>
      <c r="T45" s="311"/>
      <c r="U45" s="311"/>
      <c r="V45" s="311"/>
      <c r="W45" s="311"/>
      <c r="X45" s="311"/>
      <c r="Y45" s="311"/>
      <c r="Z45" s="311"/>
      <c r="AA45" s="311"/>
      <c r="AB45" s="311"/>
      <c r="AC45" s="311"/>
      <c r="AD45" s="311"/>
      <c r="AE45" s="311"/>
      <c r="AF45" s="311"/>
      <c r="AG45" s="311"/>
      <c r="AH45" s="311"/>
      <c r="AI45" s="311"/>
      <c r="AJ45" s="311"/>
      <c r="AK45" s="311"/>
      <c r="AL45" s="311"/>
      <c r="AM45" s="311"/>
      <c r="AN45" s="311"/>
      <c r="AO45" s="311"/>
      <c r="AR45" s="49"/>
    </row>
    <row r="46" spans="1:57" s="2" customFormat="1" ht="6.9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5"/>
      <c r="BE46" s="34"/>
    </row>
    <row r="47" spans="1:57" s="2" customFormat="1" ht="12" customHeight="1">
      <c r="A47" s="34"/>
      <c r="B47" s="35"/>
      <c r="C47" s="28" t="s">
        <v>22</v>
      </c>
      <c r="D47" s="34"/>
      <c r="E47" s="34"/>
      <c r="F47" s="34"/>
      <c r="G47" s="34"/>
      <c r="H47" s="34"/>
      <c r="I47" s="34"/>
      <c r="J47" s="34"/>
      <c r="K47" s="34"/>
      <c r="L47" s="51" t="str">
        <f>IF(K8="","",K8)</f>
        <v>Poříčany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8" t="s">
        <v>24</v>
      </c>
      <c r="AJ47" s="34"/>
      <c r="AK47" s="34"/>
      <c r="AL47" s="34"/>
      <c r="AM47" s="312" t="str">
        <f>IF(AN8= "","",AN8)</f>
        <v>9. 6. 2022</v>
      </c>
      <c r="AN47" s="312"/>
      <c r="AO47" s="34"/>
      <c r="AP47" s="34"/>
      <c r="AQ47" s="34"/>
      <c r="AR47" s="35"/>
      <c r="BE47" s="34"/>
    </row>
    <row r="48" spans="1:57" s="2" customFormat="1" ht="6.9" customHeight="1">
      <c r="A48" s="34"/>
      <c r="B48" s="35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5"/>
      <c r="BE48" s="34"/>
    </row>
    <row r="49" spans="1:91" s="2" customFormat="1" ht="15.15" customHeight="1">
      <c r="A49" s="34"/>
      <c r="B49" s="35"/>
      <c r="C49" s="28" t="s">
        <v>30</v>
      </c>
      <c r="D49" s="34"/>
      <c r="E49" s="34"/>
      <c r="F49" s="34"/>
      <c r="G49" s="34"/>
      <c r="H49" s="34"/>
      <c r="I49" s="34"/>
      <c r="J49" s="34"/>
      <c r="K49" s="34"/>
      <c r="L49" s="4" t="str">
        <f>IF(E11= "","",E11)</f>
        <v xml:space="preserve"> 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8" t="s">
        <v>36</v>
      </c>
      <c r="AJ49" s="34"/>
      <c r="AK49" s="34"/>
      <c r="AL49" s="34"/>
      <c r="AM49" s="313" t="str">
        <f>IF(E17="","",E17)</f>
        <v>SELLA&amp;AGRETA s.r.o.</v>
      </c>
      <c r="AN49" s="314"/>
      <c r="AO49" s="314"/>
      <c r="AP49" s="314"/>
      <c r="AQ49" s="34"/>
      <c r="AR49" s="35"/>
      <c r="AS49" s="318" t="s">
        <v>57</v>
      </c>
      <c r="AT49" s="319"/>
      <c r="AU49" s="53"/>
      <c r="AV49" s="53"/>
      <c r="AW49" s="53"/>
      <c r="AX49" s="53"/>
      <c r="AY49" s="53"/>
      <c r="AZ49" s="53"/>
      <c r="BA49" s="53"/>
      <c r="BB49" s="53"/>
      <c r="BC49" s="53"/>
      <c r="BD49" s="54"/>
      <c r="BE49" s="34"/>
    </row>
    <row r="50" spans="1:91" s="2" customFormat="1" ht="15.15" customHeight="1">
      <c r="A50" s="34"/>
      <c r="B50" s="35"/>
      <c r="C50" s="28" t="s">
        <v>34</v>
      </c>
      <c r="D50" s="34"/>
      <c r="E50" s="34"/>
      <c r="F50" s="34"/>
      <c r="G50" s="34"/>
      <c r="H50" s="34"/>
      <c r="I50" s="34"/>
      <c r="J50" s="34"/>
      <c r="K50" s="34"/>
      <c r="L50" s="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8" t="s">
        <v>39</v>
      </c>
      <c r="AJ50" s="34"/>
      <c r="AK50" s="34"/>
      <c r="AL50" s="34"/>
      <c r="AM50" s="313" t="str">
        <f>IF(E20="","",E20)</f>
        <v>SELLA&amp;AGRETA s.r.o.</v>
      </c>
      <c r="AN50" s="314"/>
      <c r="AO50" s="314"/>
      <c r="AP50" s="314"/>
      <c r="AQ50" s="34"/>
      <c r="AR50" s="35"/>
      <c r="AS50" s="320"/>
      <c r="AT50" s="321"/>
      <c r="AU50" s="55"/>
      <c r="AV50" s="55"/>
      <c r="AW50" s="55"/>
      <c r="AX50" s="55"/>
      <c r="AY50" s="55"/>
      <c r="AZ50" s="55"/>
      <c r="BA50" s="55"/>
      <c r="BB50" s="55"/>
      <c r="BC50" s="55"/>
      <c r="BD50" s="56"/>
      <c r="BE50" s="34"/>
    </row>
    <row r="51" spans="1:91" s="2" customFormat="1" ht="10.95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5"/>
      <c r="AS51" s="320"/>
      <c r="AT51" s="321"/>
      <c r="AU51" s="55"/>
      <c r="AV51" s="55"/>
      <c r="AW51" s="55"/>
      <c r="AX51" s="55"/>
      <c r="AY51" s="55"/>
      <c r="AZ51" s="55"/>
      <c r="BA51" s="55"/>
      <c r="BB51" s="55"/>
      <c r="BC51" s="55"/>
      <c r="BD51" s="56"/>
      <c r="BE51" s="34"/>
    </row>
    <row r="52" spans="1:91" s="2" customFormat="1" ht="29.25" customHeight="1">
      <c r="A52" s="34"/>
      <c r="B52" s="35"/>
      <c r="C52" s="322" t="s">
        <v>58</v>
      </c>
      <c r="D52" s="323"/>
      <c r="E52" s="323"/>
      <c r="F52" s="323"/>
      <c r="G52" s="323"/>
      <c r="H52" s="57"/>
      <c r="I52" s="325" t="s">
        <v>59</v>
      </c>
      <c r="J52" s="323"/>
      <c r="K52" s="323"/>
      <c r="L52" s="323"/>
      <c r="M52" s="323"/>
      <c r="N52" s="323"/>
      <c r="O52" s="323"/>
      <c r="P52" s="323"/>
      <c r="Q52" s="323"/>
      <c r="R52" s="323"/>
      <c r="S52" s="323"/>
      <c r="T52" s="323"/>
      <c r="U52" s="323"/>
      <c r="V52" s="323"/>
      <c r="W52" s="323"/>
      <c r="X52" s="323"/>
      <c r="Y52" s="323"/>
      <c r="Z52" s="323"/>
      <c r="AA52" s="323"/>
      <c r="AB52" s="323"/>
      <c r="AC52" s="323"/>
      <c r="AD52" s="323"/>
      <c r="AE52" s="323"/>
      <c r="AF52" s="323"/>
      <c r="AG52" s="324" t="s">
        <v>60</v>
      </c>
      <c r="AH52" s="323"/>
      <c r="AI52" s="323"/>
      <c r="AJ52" s="323"/>
      <c r="AK52" s="323"/>
      <c r="AL52" s="323"/>
      <c r="AM52" s="323"/>
      <c r="AN52" s="325" t="s">
        <v>61</v>
      </c>
      <c r="AO52" s="323"/>
      <c r="AP52" s="323"/>
      <c r="AQ52" s="58" t="s">
        <v>62</v>
      </c>
      <c r="AR52" s="35"/>
      <c r="AS52" s="59" t="s">
        <v>63</v>
      </c>
      <c r="AT52" s="60" t="s">
        <v>64</v>
      </c>
      <c r="AU52" s="60" t="s">
        <v>65</v>
      </c>
      <c r="AV52" s="60" t="s">
        <v>66</v>
      </c>
      <c r="AW52" s="60" t="s">
        <v>67</v>
      </c>
      <c r="AX52" s="60" t="s">
        <v>68</v>
      </c>
      <c r="AY52" s="60" t="s">
        <v>69</v>
      </c>
      <c r="AZ52" s="60" t="s">
        <v>70</v>
      </c>
      <c r="BA52" s="60" t="s">
        <v>71</v>
      </c>
      <c r="BB52" s="60" t="s">
        <v>72</v>
      </c>
      <c r="BC52" s="60" t="s">
        <v>73</v>
      </c>
      <c r="BD52" s="61" t="s">
        <v>74</v>
      </c>
      <c r="BE52" s="34"/>
    </row>
    <row r="53" spans="1:91" s="2" customFormat="1" ht="10.95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5"/>
      <c r="AS53" s="62"/>
      <c r="AT53" s="63"/>
      <c r="AU53" s="63"/>
      <c r="AV53" s="63"/>
      <c r="AW53" s="63"/>
      <c r="AX53" s="63"/>
      <c r="AY53" s="63"/>
      <c r="AZ53" s="63"/>
      <c r="BA53" s="63"/>
      <c r="BB53" s="63"/>
      <c r="BC53" s="63"/>
      <c r="BD53" s="64"/>
      <c r="BE53" s="34"/>
    </row>
    <row r="54" spans="1:91" s="6" customFormat="1" ht="32.4" customHeight="1">
      <c r="B54" s="65"/>
      <c r="C54" s="66" t="s">
        <v>75</v>
      </c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315">
        <f>ROUND(SUM(AG55:AG58),2)</f>
        <v>0</v>
      </c>
      <c r="AH54" s="315"/>
      <c r="AI54" s="315"/>
      <c r="AJ54" s="315"/>
      <c r="AK54" s="315"/>
      <c r="AL54" s="315"/>
      <c r="AM54" s="315"/>
      <c r="AN54" s="316">
        <f>SUM(AG54,AT54)</f>
        <v>0</v>
      </c>
      <c r="AO54" s="316"/>
      <c r="AP54" s="316"/>
      <c r="AQ54" s="69" t="s">
        <v>3</v>
      </c>
      <c r="AR54" s="65"/>
      <c r="AS54" s="70">
        <f>ROUND(SUM(AS55:AS58),2)</f>
        <v>0</v>
      </c>
      <c r="AT54" s="71">
        <f>ROUND(SUM(AV54:AW54),2)</f>
        <v>0</v>
      </c>
      <c r="AU54" s="72">
        <f>ROUND(SUM(AU55:AU58),5)</f>
        <v>0</v>
      </c>
      <c r="AV54" s="71">
        <f>ROUND(AZ54*L29,2)</f>
        <v>0</v>
      </c>
      <c r="AW54" s="71">
        <f>ROUND(BA54*L30,2)</f>
        <v>0</v>
      </c>
      <c r="AX54" s="71">
        <f>ROUND(BB54*L29,2)</f>
        <v>0</v>
      </c>
      <c r="AY54" s="71">
        <f>ROUND(BC54*L30,2)</f>
        <v>0</v>
      </c>
      <c r="AZ54" s="71">
        <f>ROUND(SUM(AZ55:AZ58),2)</f>
        <v>0</v>
      </c>
      <c r="BA54" s="71">
        <f>ROUND(SUM(BA55:BA58),2)</f>
        <v>0</v>
      </c>
      <c r="BB54" s="71">
        <f>ROUND(SUM(BB55:BB58),2)</f>
        <v>0</v>
      </c>
      <c r="BC54" s="71">
        <f>ROUND(SUM(BC55:BC58),2)</f>
        <v>0</v>
      </c>
      <c r="BD54" s="73">
        <f>ROUND(SUM(BD55:BD58),2)</f>
        <v>0</v>
      </c>
      <c r="BS54" s="74" t="s">
        <v>76</v>
      </c>
      <c r="BT54" s="74" t="s">
        <v>77</v>
      </c>
      <c r="BU54" s="75" t="s">
        <v>78</v>
      </c>
      <c r="BV54" s="74" t="s">
        <v>79</v>
      </c>
      <c r="BW54" s="74" t="s">
        <v>5</v>
      </c>
      <c r="BX54" s="74" t="s">
        <v>80</v>
      </c>
      <c r="CL54" s="74" t="s">
        <v>19</v>
      </c>
    </row>
    <row r="55" spans="1:91" s="7" customFormat="1" ht="16.5" customHeight="1">
      <c r="A55" s="76" t="s">
        <v>81</v>
      </c>
      <c r="B55" s="77"/>
      <c r="C55" s="78"/>
      <c r="D55" s="317" t="s">
        <v>82</v>
      </c>
      <c r="E55" s="317"/>
      <c r="F55" s="317"/>
      <c r="G55" s="317"/>
      <c r="H55" s="317"/>
      <c r="I55" s="79"/>
      <c r="J55" s="317" t="s">
        <v>83</v>
      </c>
      <c r="K55" s="317"/>
      <c r="L55" s="317"/>
      <c r="M55" s="317"/>
      <c r="N55" s="317"/>
      <c r="O55" s="317"/>
      <c r="P55" s="317"/>
      <c r="Q55" s="317"/>
      <c r="R55" s="317"/>
      <c r="S55" s="317"/>
      <c r="T55" s="317"/>
      <c r="U55" s="317"/>
      <c r="V55" s="317"/>
      <c r="W55" s="317"/>
      <c r="X55" s="317"/>
      <c r="Y55" s="317"/>
      <c r="Z55" s="317"/>
      <c r="AA55" s="317"/>
      <c r="AB55" s="317"/>
      <c r="AC55" s="317"/>
      <c r="AD55" s="317"/>
      <c r="AE55" s="317"/>
      <c r="AF55" s="317"/>
      <c r="AG55" s="308">
        <f>'SO 101 - Rekonstrukce  ko...'!J30</f>
        <v>0</v>
      </c>
      <c r="AH55" s="309"/>
      <c r="AI55" s="309"/>
      <c r="AJ55" s="309"/>
      <c r="AK55" s="309"/>
      <c r="AL55" s="309"/>
      <c r="AM55" s="309"/>
      <c r="AN55" s="308">
        <f>SUM(AG55,AT55)</f>
        <v>0</v>
      </c>
      <c r="AO55" s="309"/>
      <c r="AP55" s="309"/>
      <c r="AQ55" s="80" t="s">
        <v>84</v>
      </c>
      <c r="AR55" s="77"/>
      <c r="AS55" s="81">
        <v>0</v>
      </c>
      <c r="AT55" s="82">
        <f>ROUND(SUM(AV55:AW55),2)</f>
        <v>0</v>
      </c>
      <c r="AU55" s="83">
        <f>'SO 101 - Rekonstrukce  ko...'!P90</f>
        <v>0</v>
      </c>
      <c r="AV55" s="82">
        <f>'SO 101 - Rekonstrukce  ko...'!J33</f>
        <v>0</v>
      </c>
      <c r="AW55" s="82">
        <f>'SO 101 - Rekonstrukce  ko...'!J34</f>
        <v>0</v>
      </c>
      <c r="AX55" s="82">
        <f>'SO 101 - Rekonstrukce  ko...'!J35</f>
        <v>0</v>
      </c>
      <c r="AY55" s="82">
        <f>'SO 101 - Rekonstrukce  ko...'!J36</f>
        <v>0</v>
      </c>
      <c r="AZ55" s="82">
        <f>'SO 101 - Rekonstrukce  ko...'!F33</f>
        <v>0</v>
      </c>
      <c r="BA55" s="82">
        <f>'SO 101 - Rekonstrukce  ko...'!F34</f>
        <v>0</v>
      </c>
      <c r="BB55" s="82">
        <f>'SO 101 - Rekonstrukce  ko...'!F35</f>
        <v>0</v>
      </c>
      <c r="BC55" s="82">
        <f>'SO 101 - Rekonstrukce  ko...'!F36</f>
        <v>0</v>
      </c>
      <c r="BD55" s="84">
        <f>'SO 101 - Rekonstrukce  ko...'!F37</f>
        <v>0</v>
      </c>
      <c r="BT55" s="85" t="s">
        <v>85</v>
      </c>
      <c r="BV55" s="85" t="s">
        <v>79</v>
      </c>
      <c r="BW55" s="85" t="s">
        <v>86</v>
      </c>
      <c r="BX55" s="85" t="s">
        <v>5</v>
      </c>
      <c r="CL55" s="85" t="s">
        <v>3</v>
      </c>
      <c r="CM55" s="85" t="s">
        <v>87</v>
      </c>
    </row>
    <row r="56" spans="1:91" s="7" customFormat="1" ht="16.5" customHeight="1">
      <c r="A56" s="76" t="s">
        <v>81</v>
      </c>
      <c r="B56" s="77"/>
      <c r="C56" s="78"/>
      <c r="D56" s="317" t="s">
        <v>88</v>
      </c>
      <c r="E56" s="317"/>
      <c r="F56" s="317"/>
      <c r="G56" s="317"/>
      <c r="H56" s="317"/>
      <c r="I56" s="79"/>
      <c r="J56" s="317" t="s">
        <v>89</v>
      </c>
      <c r="K56" s="317"/>
      <c r="L56" s="317"/>
      <c r="M56" s="317"/>
      <c r="N56" s="317"/>
      <c r="O56" s="317"/>
      <c r="P56" s="317"/>
      <c r="Q56" s="317"/>
      <c r="R56" s="317"/>
      <c r="S56" s="317"/>
      <c r="T56" s="317"/>
      <c r="U56" s="317"/>
      <c r="V56" s="317"/>
      <c r="W56" s="317"/>
      <c r="X56" s="317"/>
      <c r="Y56" s="317"/>
      <c r="Z56" s="317"/>
      <c r="AA56" s="317"/>
      <c r="AB56" s="317"/>
      <c r="AC56" s="317"/>
      <c r="AD56" s="317"/>
      <c r="AE56" s="317"/>
      <c r="AF56" s="317"/>
      <c r="AG56" s="308">
        <f>'SO 901 - Sadové a parkové...'!J30</f>
        <v>0</v>
      </c>
      <c r="AH56" s="309"/>
      <c r="AI56" s="309"/>
      <c r="AJ56" s="309"/>
      <c r="AK56" s="309"/>
      <c r="AL56" s="309"/>
      <c r="AM56" s="309"/>
      <c r="AN56" s="308">
        <f>SUM(AG56,AT56)</f>
        <v>0</v>
      </c>
      <c r="AO56" s="309"/>
      <c r="AP56" s="309"/>
      <c r="AQ56" s="80" t="s">
        <v>84</v>
      </c>
      <c r="AR56" s="77"/>
      <c r="AS56" s="81">
        <v>0</v>
      </c>
      <c r="AT56" s="82">
        <f>ROUND(SUM(AV56:AW56),2)</f>
        <v>0</v>
      </c>
      <c r="AU56" s="83">
        <f>'SO 901 - Sadové a parkové...'!P82</f>
        <v>0</v>
      </c>
      <c r="AV56" s="82">
        <f>'SO 901 - Sadové a parkové...'!J33</f>
        <v>0</v>
      </c>
      <c r="AW56" s="82">
        <f>'SO 901 - Sadové a parkové...'!J34</f>
        <v>0</v>
      </c>
      <c r="AX56" s="82">
        <f>'SO 901 - Sadové a parkové...'!J35</f>
        <v>0</v>
      </c>
      <c r="AY56" s="82">
        <f>'SO 901 - Sadové a parkové...'!J36</f>
        <v>0</v>
      </c>
      <c r="AZ56" s="82">
        <f>'SO 901 - Sadové a parkové...'!F33</f>
        <v>0</v>
      </c>
      <c r="BA56" s="82">
        <f>'SO 901 - Sadové a parkové...'!F34</f>
        <v>0</v>
      </c>
      <c r="BB56" s="82">
        <f>'SO 901 - Sadové a parkové...'!F35</f>
        <v>0</v>
      </c>
      <c r="BC56" s="82">
        <f>'SO 901 - Sadové a parkové...'!F36</f>
        <v>0</v>
      </c>
      <c r="BD56" s="84">
        <f>'SO 901 - Sadové a parkové...'!F37</f>
        <v>0</v>
      </c>
      <c r="BT56" s="85" t="s">
        <v>85</v>
      </c>
      <c r="BV56" s="85" t="s">
        <v>79</v>
      </c>
      <c r="BW56" s="85" t="s">
        <v>90</v>
      </c>
      <c r="BX56" s="85" t="s">
        <v>5</v>
      </c>
      <c r="CL56" s="85" t="s">
        <v>3</v>
      </c>
      <c r="CM56" s="85" t="s">
        <v>87</v>
      </c>
    </row>
    <row r="57" spans="1:91" s="7" customFormat="1" ht="16.5" customHeight="1">
      <c r="A57" s="76" t="s">
        <v>81</v>
      </c>
      <c r="B57" s="77"/>
      <c r="C57" s="78"/>
      <c r="D57" s="317" t="s">
        <v>91</v>
      </c>
      <c r="E57" s="317"/>
      <c r="F57" s="317"/>
      <c r="G57" s="317"/>
      <c r="H57" s="317"/>
      <c r="I57" s="79"/>
      <c r="J57" s="317" t="s">
        <v>92</v>
      </c>
      <c r="K57" s="317"/>
      <c r="L57" s="317"/>
      <c r="M57" s="317"/>
      <c r="N57" s="317"/>
      <c r="O57" s="317"/>
      <c r="P57" s="317"/>
      <c r="Q57" s="317"/>
      <c r="R57" s="317"/>
      <c r="S57" s="317"/>
      <c r="T57" s="317"/>
      <c r="U57" s="317"/>
      <c r="V57" s="317"/>
      <c r="W57" s="317"/>
      <c r="X57" s="317"/>
      <c r="Y57" s="317"/>
      <c r="Z57" s="317"/>
      <c r="AA57" s="317"/>
      <c r="AB57" s="317"/>
      <c r="AC57" s="317"/>
      <c r="AD57" s="317"/>
      <c r="AE57" s="317"/>
      <c r="AF57" s="317"/>
      <c r="AG57" s="308">
        <f>'SO 302 - Kanalizace dešťová'!J30</f>
        <v>0</v>
      </c>
      <c r="AH57" s="309"/>
      <c r="AI57" s="309"/>
      <c r="AJ57" s="309"/>
      <c r="AK57" s="309"/>
      <c r="AL57" s="309"/>
      <c r="AM57" s="309"/>
      <c r="AN57" s="308">
        <f>SUM(AG57,AT57)</f>
        <v>0</v>
      </c>
      <c r="AO57" s="309"/>
      <c r="AP57" s="309"/>
      <c r="AQ57" s="80" t="s">
        <v>84</v>
      </c>
      <c r="AR57" s="77"/>
      <c r="AS57" s="81">
        <v>0</v>
      </c>
      <c r="AT57" s="82">
        <f>ROUND(SUM(AV57:AW57),2)</f>
        <v>0</v>
      </c>
      <c r="AU57" s="83">
        <f>'SO 302 - Kanalizace dešťová'!P86</f>
        <v>0</v>
      </c>
      <c r="AV57" s="82">
        <f>'SO 302 - Kanalizace dešťová'!J33</f>
        <v>0</v>
      </c>
      <c r="AW57" s="82">
        <f>'SO 302 - Kanalizace dešťová'!J34</f>
        <v>0</v>
      </c>
      <c r="AX57" s="82">
        <f>'SO 302 - Kanalizace dešťová'!J35</f>
        <v>0</v>
      </c>
      <c r="AY57" s="82">
        <f>'SO 302 - Kanalizace dešťová'!J36</f>
        <v>0</v>
      </c>
      <c r="AZ57" s="82">
        <f>'SO 302 - Kanalizace dešťová'!F33</f>
        <v>0</v>
      </c>
      <c r="BA57" s="82">
        <f>'SO 302 - Kanalizace dešťová'!F34</f>
        <v>0</v>
      </c>
      <c r="BB57" s="82">
        <f>'SO 302 - Kanalizace dešťová'!F35</f>
        <v>0</v>
      </c>
      <c r="BC57" s="82">
        <f>'SO 302 - Kanalizace dešťová'!F36</f>
        <v>0</v>
      </c>
      <c r="BD57" s="84">
        <f>'SO 302 - Kanalizace dešťová'!F37</f>
        <v>0</v>
      </c>
      <c r="BT57" s="85" t="s">
        <v>85</v>
      </c>
      <c r="BV57" s="85" t="s">
        <v>79</v>
      </c>
      <c r="BW57" s="85" t="s">
        <v>93</v>
      </c>
      <c r="BX57" s="85" t="s">
        <v>5</v>
      </c>
      <c r="CL57" s="85" t="s">
        <v>94</v>
      </c>
      <c r="CM57" s="85" t="s">
        <v>87</v>
      </c>
    </row>
    <row r="58" spans="1:91" s="7" customFormat="1" ht="16.5" customHeight="1">
      <c r="A58" s="76" t="s">
        <v>81</v>
      </c>
      <c r="B58" s="77"/>
      <c r="C58" s="78"/>
      <c r="D58" s="317" t="s">
        <v>95</v>
      </c>
      <c r="E58" s="317"/>
      <c r="F58" s="317"/>
      <c r="G58" s="317"/>
      <c r="H58" s="317"/>
      <c r="I58" s="79"/>
      <c r="J58" s="317" t="s">
        <v>96</v>
      </c>
      <c r="K58" s="317"/>
      <c r="L58" s="317"/>
      <c r="M58" s="317"/>
      <c r="N58" s="317"/>
      <c r="O58" s="317"/>
      <c r="P58" s="317"/>
      <c r="Q58" s="317"/>
      <c r="R58" s="317"/>
      <c r="S58" s="317"/>
      <c r="T58" s="317"/>
      <c r="U58" s="317"/>
      <c r="V58" s="317"/>
      <c r="W58" s="317"/>
      <c r="X58" s="317"/>
      <c r="Y58" s="317"/>
      <c r="Z58" s="317"/>
      <c r="AA58" s="317"/>
      <c r="AB58" s="317"/>
      <c r="AC58" s="317"/>
      <c r="AD58" s="317"/>
      <c r="AE58" s="317"/>
      <c r="AF58" s="317"/>
      <c r="AG58" s="308">
        <f>'VON - Vedlejší a ostatní ...'!J30</f>
        <v>0</v>
      </c>
      <c r="AH58" s="309"/>
      <c r="AI58" s="309"/>
      <c r="AJ58" s="309"/>
      <c r="AK58" s="309"/>
      <c r="AL58" s="309"/>
      <c r="AM58" s="309"/>
      <c r="AN58" s="308">
        <f>SUM(AG58,AT58)</f>
        <v>0</v>
      </c>
      <c r="AO58" s="309"/>
      <c r="AP58" s="309"/>
      <c r="AQ58" s="80" t="s">
        <v>95</v>
      </c>
      <c r="AR58" s="77"/>
      <c r="AS58" s="86">
        <v>0</v>
      </c>
      <c r="AT58" s="87">
        <f>ROUND(SUM(AV58:AW58),2)</f>
        <v>0</v>
      </c>
      <c r="AU58" s="88">
        <f>'VON - Vedlejší a ostatní ...'!P80</f>
        <v>0</v>
      </c>
      <c r="AV58" s="87">
        <f>'VON - Vedlejší a ostatní ...'!J33</f>
        <v>0</v>
      </c>
      <c r="AW58" s="87">
        <f>'VON - Vedlejší a ostatní ...'!J34</f>
        <v>0</v>
      </c>
      <c r="AX58" s="87">
        <f>'VON - Vedlejší a ostatní ...'!J35</f>
        <v>0</v>
      </c>
      <c r="AY58" s="87">
        <f>'VON - Vedlejší a ostatní ...'!J36</f>
        <v>0</v>
      </c>
      <c r="AZ58" s="87">
        <f>'VON - Vedlejší a ostatní ...'!F33</f>
        <v>0</v>
      </c>
      <c r="BA58" s="87">
        <f>'VON - Vedlejší a ostatní ...'!F34</f>
        <v>0</v>
      </c>
      <c r="BB58" s="87">
        <f>'VON - Vedlejší a ostatní ...'!F35</f>
        <v>0</v>
      </c>
      <c r="BC58" s="87">
        <f>'VON - Vedlejší a ostatní ...'!F36</f>
        <v>0</v>
      </c>
      <c r="BD58" s="89">
        <f>'VON - Vedlejší a ostatní ...'!F37</f>
        <v>0</v>
      </c>
      <c r="BT58" s="85" t="s">
        <v>85</v>
      </c>
      <c r="BV58" s="85" t="s">
        <v>79</v>
      </c>
      <c r="BW58" s="85" t="s">
        <v>97</v>
      </c>
      <c r="BX58" s="85" t="s">
        <v>5</v>
      </c>
      <c r="CL58" s="85" t="s">
        <v>98</v>
      </c>
      <c r="CM58" s="85" t="s">
        <v>87</v>
      </c>
    </row>
    <row r="59" spans="1:91" s="2" customFormat="1" ht="30" customHeight="1">
      <c r="A59" s="34"/>
      <c r="B59" s="35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  <c r="AL59" s="34"/>
      <c r="AM59" s="34"/>
      <c r="AN59" s="34"/>
      <c r="AO59" s="34"/>
      <c r="AP59" s="34"/>
      <c r="AQ59" s="34"/>
      <c r="AR59" s="35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  <c r="BE59" s="34"/>
    </row>
    <row r="60" spans="1:91" s="2" customFormat="1" ht="6.9" customHeight="1">
      <c r="A60" s="34"/>
      <c r="B60" s="44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35"/>
      <c r="AS60" s="34"/>
      <c r="AT60" s="34"/>
      <c r="AU60" s="34"/>
      <c r="AV60" s="34"/>
      <c r="AW60" s="34"/>
      <c r="AX60" s="34"/>
      <c r="AY60" s="34"/>
      <c r="AZ60" s="34"/>
      <c r="BA60" s="34"/>
      <c r="BB60" s="34"/>
      <c r="BC60" s="34"/>
      <c r="BD60" s="34"/>
      <c r="BE60" s="34"/>
    </row>
  </sheetData>
  <mergeCells count="54">
    <mergeCell ref="AS49:AT51"/>
    <mergeCell ref="AM50:AP50"/>
    <mergeCell ref="C52:G52"/>
    <mergeCell ref="AG52:AM52"/>
    <mergeCell ref="I52:AF52"/>
    <mergeCell ref="AN52:AP52"/>
    <mergeCell ref="D58:H58"/>
    <mergeCell ref="J58:AF58"/>
    <mergeCell ref="AN57:AP57"/>
    <mergeCell ref="D57:H57"/>
    <mergeCell ref="J57:AF57"/>
    <mergeCell ref="AG57:AM57"/>
    <mergeCell ref="D56:H56"/>
    <mergeCell ref="AG56:AM56"/>
    <mergeCell ref="AN56:AP56"/>
    <mergeCell ref="D55:H55"/>
    <mergeCell ref="AG55:AM55"/>
    <mergeCell ref="J55:AF55"/>
    <mergeCell ref="AN55:AP55"/>
    <mergeCell ref="AK30:AO30"/>
    <mergeCell ref="L30:P30"/>
    <mergeCell ref="W30:AE30"/>
    <mergeCell ref="L31:P31"/>
    <mergeCell ref="AN58:AP58"/>
    <mergeCell ref="AG58:AM58"/>
    <mergeCell ref="L45:AO45"/>
    <mergeCell ref="AM47:AN47"/>
    <mergeCell ref="AM49:AP49"/>
    <mergeCell ref="AG54:AM54"/>
    <mergeCell ref="AN54:AP54"/>
    <mergeCell ref="J56:AF56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</mergeCells>
  <hyperlinks>
    <hyperlink ref="A55" location="'SO 101 - Rekonstrukce  ko...'!C2" display="/"/>
    <hyperlink ref="A56" location="'SO 901 - Sadové a parkové...'!C2" display="/"/>
    <hyperlink ref="A57" location="'SO 302 - Kanalizace dešťová'!C2" display="/"/>
    <hyperlink ref="A58" location="'VON - Vedlejší a ostatní ...'!C2" display="/"/>
  </hyperlinks>
  <pageMargins left="0.39374999999999999" right="0.39374999999999999" top="0.39374999999999999" bottom="0.39374999999999999" header="0" footer="0"/>
  <pageSetup paperSize="9" scale="6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676"/>
  <sheetViews>
    <sheetView showGridLines="0" topLeftCell="A247" workbookViewId="0">
      <selection activeCell="F274" sqref="F274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88" t="s">
        <v>6</v>
      </c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8" t="s">
        <v>86</v>
      </c>
    </row>
    <row r="3" spans="1:46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pans="1:46" s="1" customFormat="1" ht="24.9" customHeight="1">
      <c r="B4" s="21"/>
      <c r="D4" s="22" t="s">
        <v>99</v>
      </c>
      <c r="L4" s="21"/>
      <c r="M4" s="90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16.5" customHeight="1">
      <c r="B7" s="21"/>
      <c r="E7" s="327" t="str">
        <f>'Rekapitulace stavby'!K6</f>
        <v>Rekonstrukce místních komunikací Poříčany</v>
      </c>
      <c r="F7" s="328"/>
      <c r="G7" s="328"/>
      <c r="H7" s="328"/>
      <c r="L7" s="21"/>
    </row>
    <row r="8" spans="1:46" s="2" customFormat="1" ht="12" customHeight="1">
      <c r="A8" s="34"/>
      <c r="B8" s="35"/>
      <c r="C8" s="34"/>
      <c r="D8" s="28" t="s">
        <v>100</v>
      </c>
      <c r="E8" s="34"/>
      <c r="F8" s="34"/>
      <c r="G8" s="34"/>
      <c r="H8" s="34"/>
      <c r="I8" s="34"/>
      <c r="J8" s="34"/>
      <c r="K8" s="34"/>
      <c r="L8" s="9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5"/>
      <c r="C9" s="34"/>
      <c r="D9" s="34"/>
      <c r="E9" s="310" t="s">
        <v>101</v>
      </c>
      <c r="F9" s="326"/>
      <c r="G9" s="326"/>
      <c r="H9" s="326"/>
      <c r="I9" s="34"/>
      <c r="J9" s="34"/>
      <c r="K9" s="34"/>
      <c r="L9" s="9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9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5"/>
      <c r="C11" s="34"/>
      <c r="D11" s="28" t="s">
        <v>18</v>
      </c>
      <c r="E11" s="34"/>
      <c r="F11" s="26" t="s">
        <v>3</v>
      </c>
      <c r="G11" s="34"/>
      <c r="H11" s="34"/>
      <c r="I11" s="28" t="s">
        <v>20</v>
      </c>
      <c r="J11" s="26" t="s">
        <v>3</v>
      </c>
      <c r="K11" s="34"/>
      <c r="L11" s="9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5"/>
      <c r="C12" s="34"/>
      <c r="D12" s="28" t="s">
        <v>22</v>
      </c>
      <c r="E12" s="34"/>
      <c r="F12" s="26" t="s">
        <v>23</v>
      </c>
      <c r="G12" s="34"/>
      <c r="H12" s="34"/>
      <c r="I12" s="28" t="s">
        <v>24</v>
      </c>
      <c r="J12" s="52" t="str">
        <f>'Rekapitulace stavby'!AN8</f>
        <v>9. 6. 2022</v>
      </c>
      <c r="K12" s="34"/>
      <c r="L12" s="9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5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9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5"/>
      <c r="C14" s="34"/>
      <c r="D14" s="28" t="s">
        <v>30</v>
      </c>
      <c r="E14" s="34"/>
      <c r="F14" s="34"/>
      <c r="G14" s="34"/>
      <c r="H14" s="34"/>
      <c r="I14" s="28" t="s">
        <v>31</v>
      </c>
      <c r="J14" s="26" t="str">
        <f>IF('Rekapitulace stavby'!AN10="","",'Rekapitulace stavby'!AN10)</f>
        <v/>
      </c>
      <c r="K14" s="34"/>
      <c r="L14" s="9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5"/>
      <c r="C15" s="34"/>
      <c r="D15" s="34"/>
      <c r="E15" s="26" t="str">
        <f>IF('Rekapitulace stavby'!E11="","",'Rekapitulace stavby'!E11)</f>
        <v xml:space="preserve"> </v>
      </c>
      <c r="F15" s="34"/>
      <c r="G15" s="34"/>
      <c r="H15" s="34"/>
      <c r="I15" s="28" t="s">
        <v>33</v>
      </c>
      <c r="J15" s="26" t="str">
        <f>IF('Rekapitulace stavby'!AN11="","",'Rekapitulace stavby'!AN11)</f>
        <v/>
      </c>
      <c r="K15" s="34"/>
      <c r="L15" s="9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9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5"/>
      <c r="C17" s="34"/>
      <c r="D17" s="28" t="s">
        <v>34</v>
      </c>
      <c r="E17" s="34"/>
      <c r="F17" s="34"/>
      <c r="G17" s="34"/>
      <c r="H17" s="34"/>
      <c r="I17" s="28" t="s">
        <v>31</v>
      </c>
      <c r="J17" s="29" t="str">
        <f>'Rekapitulace stavby'!AN13</f>
        <v>Vyplň údaj</v>
      </c>
      <c r="K17" s="34"/>
      <c r="L17" s="9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5"/>
      <c r="C18" s="34"/>
      <c r="D18" s="34"/>
      <c r="E18" s="329" t="str">
        <f>'Rekapitulace stavby'!E14</f>
        <v>Vyplň údaj</v>
      </c>
      <c r="F18" s="300"/>
      <c r="G18" s="300"/>
      <c r="H18" s="300"/>
      <c r="I18" s="28" t="s">
        <v>33</v>
      </c>
      <c r="J18" s="29" t="str">
        <f>'Rekapitulace stavby'!AN14</f>
        <v>Vyplň údaj</v>
      </c>
      <c r="K18" s="34"/>
      <c r="L18" s="9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9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5"/>
      <c r="C20" s="34"/>
      <c r="D20" s="28" t="s">
        <v>36</v>
      </c>
      <c r="E20" s="34"/>
      <c r="F20" s="34"/>
      <c r="G20" s="34"/>
      <c r="H20" s="34"/>
      <c r="I20" s="28" t="s">
        <v>31</v>
      </c>
      <c r="J20" s="26" t="s">
        <v>3</v>
      </c>
      <c r="K20" s="34"/>
      <c r="L20" s="9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5"/>
      <c r="C21" s="34"/>
      <c r="D21" s="34"/>
      <c r="E21" s="26" t="s">
        <v>37</v>
      </c>
      <c r="F21" s="34"/>
      <c r="G21" s="34"/>
      <c r="H21" s="34"/>
      <c r="I21" s="28" t="s">
        <v>33</v>
      </c>
      <c r="J21" s="26" t="s">
        <v>3</v>
      </c>
      <c r="K21" s="34"/>
      <c r="L21" s="9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9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5"/>
      <c r="C23" s="34"/>
      <c r="D23" s="28" t="s">
        <v>39</v>
      </c>
      <c r="E23" s="34"/>
      <c r="F23" s="34"/>
      <c r="G23" s="34"/>
      <c r="H23" s="34"/>
      <c r="I23" s="28" t="s">
        <v>31</v>
      </c>
      <c r="J23" s="26" t="s">
        <v>40</v>
      </c>
      <c r="K23" s="34"/>
      <c r="L23" s="9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5"/>
      <c r="C24" s="34"/>
      <c r="D24" s="34"/>
      <c r="E24" s="26" t="s">
        <v>37</v>
      </c>
      <c r="F24" s="34"/>
      <c r="G24" s="34"/>
      <c r="H24" s="34"/>
      <c r="I24" s="28" t="s">
        <v>33</v>
      </c>
      <c r="J24" s="26" t="s">
        <v>3</v>
      </c>
      <c r="K24" s="34"/>
      <c r="L24" s="9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9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5"/>
      <c r="C26" s="34"/>
      <c r="D26" s="28" t="s">
        <v>41</v>
      </c>
      <c r="E26" s="34"/>
      <c r="F26" s="34"/>
      <c r="G26" s="34"/>
      <c r="H26" s="34"/>
      <c r="I26" s="34"/>
      <c r="J26" s="34"/>
      <c r="K26" s="34"/>
      <c r="L26" s="9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47.25" customHeight="1">
      <c r="A27" s="92"/>
      <c r="B27" s="93"/>
      <c r="C27" s="92"/>
      <c r="D27" s="92"/>
      <c r="E27" s="304" t="s">
        <v>42</v>
      </c>
      <c r="F27" s="304"/>
      <c r="G27" s="304"/>
      <c r="H27" s="304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9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5"/>
      <c r="C29" s="34"/>
      <c r="D29" s="63"/>
      <c r="E29" s="63"/>
      <c r="F29" s="63"/>
      <c r="G29" s="63"/>
      <c r="H29" s="63"/>
      <c r="I29" s="63"/>
      <c r="J29" s="63"/>
      <c r="K29" s="63"/>
      <c r="L29" s="9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5"/>
      <c r="C30" s="34"/>
      <c r="D30" s="95" t="s">
        <v>43</v>
      </c>
      <c r="E30" s="34"/>
      <c r="F30" s="34"/>
      <c r="G30" s="34"/>
      <c r="H30" s="34"/>
      <c r="I30" s="34"/>
      <c r="J30" s="68">
        <f>ROUND(J90, 2)</f>
        <v>0</v>
      </c>
      <c r="K30" s="34"/>
      <c r="L30" s="9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5"/>
      <c r="C31" s="34"/>
      <c r="D31" s="63"/>
      <c r="E31" s="63"/>
      <c r="F31" s="63"/>
      <c r="G31" s="63"/>
      <c r="H31" s="63"/>
      <c r="I31" s="63"/>
      <c r="J31" s="63"/>
      <c r="K31" s="63"/>
      <c r="L31" s="9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5"/>
      <c r="C32" s="34"/>
      <c r="D32" s="34"/>
      <c r="E32" s="34"/>
      <c r="F32" s="38" t="s">
        <v>45</v>
      </c>
      <c r="G32" s="34"/>
      <c r="H32" s="34"/>
      <c r="I32" s="38" t="s">
        <v>44</v>
      </c>
      <c r="J32" s="38" t="s">
        <v>46</v>
      </c>
      <c r="K32" s="34"/>
      <c r="L32" s="9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customHeight="1">
      <c r="A33" s="34"/>
      <c r="B33" s="35"/>
      <c r="C33" s="34"/>
      <c r="D33" s="96" t="s">
        <v>47</v>
      </c>
      <c r="E33" s="28" t="s">
        <v>48</v>
      </c>
      <c r="F33" s="97">
        <f>ROUND((SUM(BE90:BE675)),  2)</f>
        <v>0</v>
      </c>
      <c r="G33" s="34"/>
      <c r="H33" s="34"/>
      <c r="I33" s="98">
        <v>0.21</v>
      </c>
      <c r="J33" s="97">
        <f>ROUND(((SUM(BE90:BE675))*I33),  2)</f>
        <v>0</v>
      </c>
      <c r="K33" s="34"/>
      <c r="L33" s="9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5"/>
      <c r="C34" s="34"/>
      <c r="D34" s="34"/>
      <c r="E34" s="28" t="s">
        <v>49</v>
      </c>
      <c r="F34" s="97">
        <f>ROUND((SUM(BF90:BF675)),  2)</f>
        <v>0</v>
      </c>
      <c r="G34" s="34"/>
      <c r="H34" s="34"/>
      <c r="I34" s="98">
        <v>0.15</v>
      </c>
      <c r="J34" s="97">
        <f>ROUND(((SUM(BF90:BF675))*I34),  2)</f>
        <v>0</v>
      </c>
      <c r="K34" s="34"/>
      <c r="L34" s="9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5"/>
      <c r="C35" s="34"/>
      <c r="D35" s="34"/>
      <c r="E35" s="28" t="s">
        <v>50</v>
      </c>
      <c r="F35" s="97">
        <f>ROUND((SUM(BG90:BG675)),  2)</f>
        <v>0</v>
      </c>
      <c r="G35" s="34"/>
      <c r="H35" s="34"/>
      <c r="I35" s="98">
        <v>0.21</v>
      </c>
      <c r="J35" s="97">
        <f>0</f>
        <v>0</v>
      </c>
      <c r="K35" s="34"/>
      <c r="L35" s="9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5"/>
      <c r="C36" s="34"/>
      <c r="D36" s="34"/>
      <c r="E36" s="28" t="s">
        <v>51</v>
      </c>
      <c r="F36" s="97">
        <f>ROUND((SUM(BH90:BH675)),  2)</f>
        <v>0</v>
      </c>
      <c r="G36" s="34"/>
      <c r="H36" s="34"/>
      <c r="I36" s="98">
        <v>0.15</v>
      </c>
      <c r="J36" s="97">
        <f>0</f>
        <v>0</v>
      </c>
      <c r="K36" s="34"/>
      <c r="L36" s="9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5"/>
      <c r="C37" s="34"/>
      <c r="D37" s="34"/>
      <c r="E37" s="28" t="s">
        <v>52</v>
      </c>
      <c r="F37" s="97">
        <f>ROUND((SUM(BI90:BI675)),  2)</f>
        <v>0</v>
      </c>
      <c r="G37" s="34"/>
      <c r="H37" s="34"/>
      <c r="I37" s="98">
        <v>0</v>
      </c>
      <c r="J37" s="97">
        <f>0</f>
        <v>0</v>
      </c>
      <c r="K37" s="34"/>
      <c r="L37" s="9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9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5"/>
      <c r="C39" s="99"/>
      <c r="D39" s="100" t="s">
        <v>53</v>
      </c>
      <c r="E39" s="57"/>
      <c r="F39" s="57"/>
      <c r="G39" s="101" t="s">
        <v>54</v>
      </c>
      <c r="H39" s="102" t="s">
        <v>55</v>
      </c>
      <c r="I39" s="57"/>
      <c r="J39" s="103">
        <f>SUM(J30:J37)</f>
        <v>0</v>
      </c>
      <c r="K39" s="104"/>
      <c r="L39" s="9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9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" customHeight="1">
      <c r="A44" s="34"/>
      <c r="B44" s="46"/>
      <c r="C44" s="47"/>
      <c r="D44" s="47"/>
      <c r="E44" s="47"/>
      <c r="F44" s="47"/>
      <c r="G44" s="47"/>
      <c r="H44" s="47"/>
      <c r="I44" s="47"/>
      <c r="J44" s="47"/>
      <c r="K44" s="47"/>
      <c r="L44" s="9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customHeight="1">
      <c r="A45" s="34"/>
      <c r="B45" s="35"/>
      <c r="C45" s="22" t="s">
        <v>102</v>
      </c>
      <c r="D45" s="34"/>
      <c r="E45" s="34"/>
      <c r="F45" s="34"/>
      <c r="G45" s="34"/>
      <c r="H45" s="34"/>
      <c r="I45" s="34"/>
      <c r="J45" s="34"/>
      <c r="K45" s="34"/>
      <c r="L45" s="91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91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8" t="s">
        <v>16</v>
      </c>
      <c r="D47" s="34"/>
      <c r="E47" s="34"/>
      <c r="F47" s="34"/>
      <c r="G47" s="34"/>
      <c r="H47" s="34"/>
      <c r="I47" s="34"/>
      <c r="J47" s="34"/>
      <c r="K47" s="34"/>
      <c r="L47" s="91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4"/>
      <c r="D48" s="34"/>
      <c r="E48" s="327" t="str">
        <f>E7</f>
        <v>Rekonstrukce místních komunikací Poříčany</v>
      </c>
      <c r="F48" s="328"/>
      <c r="G48" s="328"/>
      <c r="H48" s="328"/>
      <c r="I48" s="34"/>
      <c r="J48" s="34"/>
      <c r="K48" s="34"/>
      <c r="L48" s="91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8" t="s">
        <v>100</v>
      </c>
      <c r="D49" s="34"/>
      <c r="E49" s="34"/>
      <c r="F49" s="34"/>
      <c r="G49" s="34"/>
      <c r="H49" s="34"/>
      <c r="I49" s="34"/>
      <c r="J49" s="34"/>
      <c r="K49" s="34"/>
      <c r="L49" s="91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310" t="str">
        <f>E9</f>
        <v>SO 101 - Rekonstrukce  komunikací  Přednádraží</v>
      </c>
      <c r="F50" s="326"/>
      <c r="G50" s="326"/>
      <c r="H50" s="326"/>
      <c r="I50" s="34"/>
      <c r="J50" s="34"/>
      <c r="K50" s="34"/>
      <c r="L50" s="91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91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8" t="s">
        <v>22</v>
      </c>
      <c r="D52" s="34"/>
      <c r="E52" s="34"/>
      <c r="F52" s="26" t="str">
        <f>F12</f>
        <v>Poříčany</v>
      </c>
      <c r="G52" s="34"/>
      <c r="H52" s="34"/>
      <c r="I52" s="28" t="s">
        <v>24</v>
      </c>
      <c r="J52" s="52" t="str">
        <f>IF(J12="","",J12)</f>
        <v>9. 6. 2022</v>
      </c>
      <c r="K52" s="34"/>
      <c r="L52" s="91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91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65" customHeight="1">
      <c r="A54" s="34"/>
      <c r="B54" s="35"/>
      <c r="C54" s="28" t="s">
        <v>30</v>
      </c>
      <c r="D54" s="34"/>
      <c r="E54" s="34"/>
      <c r="F54" s="26" t="str">
        <f>E15</f>
        <v xml:space="preserve"> </v>
      </c>
      <c r="G54" s="34"/>
      <c r="H54" s="34"/>
      <c r="I54" s="28" t="s">
        <v>36</v>
      </c>
      <c r="J54" s="32" t="str">
        <f>E21</f>
        <v>SELLA&amp;AGRETA s.r.o.</v>
      </c>
      <c r="K54" s="34"/>
      <c r="L54" s="91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25.65" customHeight="1">
      <c r="A55" s="34"/>
      <c r="B55" s="35"/>
      <c r="C55" s="28" t="s">
        <v>34</v>
      </c>
      <c r="D55" s="34"/>
      <c r="E55" s="34"/>
      <c r="F55" s="26" t="str">
        <f>IF(E18="","",E18)</f>
        <v>Vyplň údaj</v>
      </c>
      <c r="G55" s="34"/>
      <c r="H55" s="34"/>
      <c r="I55" s="28" t="s">
        <v>39</v>
      </c>
      <c r="J55" s="32" t="str">
        <f>E24</f>
        <v>SELLA&amp;AGRETA s.r.o.</v>
      </c>
      <c r="K55" s="34"/>
      <c r="L55" s="91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91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05" t="s">
        <v>103</v>
      </c>
      <c r="D57" s="99"/>
      <c r="E57" s="99"/>
      <c r="F57" s="99"/>
      <c r="G57" s="99"/>
      <c r="H57" s="99"/>
      <c r="I57" s="99"/>
      <c r="J57" s="106" t="s">
        <v>104</v>
      </c>
      <c r="K57" s="99"/>
      <c r="L57" s="91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4"/>
      <c r="D58" s="34"/>
      <c r="E58" s="34"/>
      <c r="F58" s="34"/>
      <c r="G58" s="34"/>
      <c r="H58" s="34"/>
      <c r="I58" s="34"/>
      <c r="J58" s="34"/>
      <c r="K58" s="34"/>
      <c r="L58" s="91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5" customHeight="1">
      <c r="A59" s="34"/>
      <c r="B59" s="35"/>
      <c r="C59" s="107" t="s">
        <v>75</v>
      </c>
      <c r="D59" s="34"/>
      <c r="E59" s="34"/>
      <c r="F59" s="34"/>
      <c r="G59" s="34"/>
      <c r="H59" s="34"/>
      <c r="I59" s="34"/>
      <c r="J59" s="68">
        <f>J90</f>
        <v>0</v>
      </c>
      <c r="K59" s="34"/>
      <c r="L59" s="91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8" t="s">
        <v>105</v>
      </c>
    </row>
    <row r="60" spans="1:47" s="9" customFormat="1" ht="24.9" customHeight="1">
      <c r="B60" s="108"/>
      <c r="D60" s="109" t="s">
        <v>106</v>
      </c>
      <c r="E60" s="110"/>
      <c r="F60" s="110"/>
      <c r="G60" s="110"/>
      <c r="H60" s="110"/>
      <c r="I60" s="110"/>
      <c r="J60" s="111">
        <f>J91</f>
        <v>0</v>
      </c>
      <c r="L60" s="108"/>
    </row>
    <row r="61" spans="1:47" s="10" customFormat="1" ht="19.95" customHeight="1">
      <c r="B61" s="112"/>
      <c r="D61" s="113" t="s">
        <v>107</v>
      </c>
      <c r="E61" s="114"/>
      <c r="F61" s="114"/>
      <c r="G61" s="114"/>
      <c r="H61" s="114"/>
      <c r="I61" s="114"/>
      <c r="J61" s="115">
        <f>J92</f>
        <v>0</v>
      </c>
      <c r="L61" s="112"/>
    </row>
    <row r="62" spans="1:47" s="10" customFormat="1" ht="19.95" customHeight="1">
      <c r="B62" s="112"/>
      <c r="D62" s="113" t="s">
        <v>108</v>
      </c>
      <c r="E62" s="114"/>
      <c r="F62" s="114"/>
      <c r="G62" s="114"/>
      <c r="H62" s="114"/>
      <c r="I62" s="114"/>
      <c r="J62" s="115">
        <f>J178</f>
        <v>0</v>
      </c>
      <c r="L62" s="112"/>
    </row>
    <row r="63" spans="1:47" s="10" customFormat="1" ht="19.95" customHeight="1">
      <c r="B63" s="112"/>
      <c r="D63" s="113" t="s">
        <v>109</v>
      </c>
      <c r="E63" s="114"/>
      <c r="F63" s="114"/>
      <c r="G63" s="114"/>
      <c r="H63" s="114"/>
      <c r="I63" s="114"/>
      <c r="J63" s="115">
        <f>J208</f>
        <v>0</v>
      </c>
      <c r="L63" s="112"/>
    </row>
    <row r="64" spans="1:47" s="10" customFormat="1" ht="19.95" customHeight="1">
      <c r="B64" s="112"/>
      <c r="D64" s="113" t="s">
        <v>110</v>
      </c>
      <c r="E64" s="114"/>
      <c r="F64" s="114"/>
      <c r="G64" s="114"/>
      <c r="H64" s="114"/>
      <c r="I64" s="114"/>
      <c r="J64" s="115">
        <f>J211</f>
        <v>0</v>
      </c>
      <c r="L64" s="112"/>
    </row>
    <row r="65" spans="1:31" s="10" customFormat="1" ht="19.95" customHeight="1">
      <c r="B65" s="112"/>
      <c r="D65" s="113" t="s">
        <v>111</v>
      </c>
      <c r="E65" s="114"/>
      <c r="F65" s="114"/>
      <c r="G65" s="114"/>
      <c r="H65" s="114"/>
      <c r="I65" s="114"/>
      <c r="J65" s="115">
        <f>J418</f>
        <v>0</v>
      </c>
      <c r="L65" s="112"/>
    </row>
    <row r="66" spans="1:31" s="10" customFormat="1" ht="19.95" customHeight="1">
      <c r="B66" s="112"/>
      <c r="D66" s="113" t="s">
        <v>112</v>
      </c>
      <c r="E66" s="114"/>
      <c r="F66" s="114"/>
      <c r="G66" s="114"/>
      <c r="H66" s="114"/>
      <c r="I66" s="114"/>
      <c r="J66" s="115">
        <f>J558</f>
        <v>0</v>
      </c>
      <c r="L66" s="112"/>
    </row>
    <row r="67" spans="1:31" s="10" customFormat="1" ht="19.95" customHeight="1">
      <c r="B67" s="112"/>
      <c r="D67" s="113" t="s">
        <v>113</v>
      </c>
      <c r="E67" s="114"/>
      <c r="F67" s="114"/>
      <c r="G67" s="114"/>
      <c r="H67" s="114"/>
      <c r="I67" s="114"/>
      <c r="J67" s="115">
        <f>J643</f>
        <v>0</v>
      </c>
      <c r="L67" s="112"/>
    </row>
    <row r="68" spans="1:31" s="10" customFormat="1" ht="19.95" customHeight="1">
      <c r="B68" s="112"/>
      <c r="D68" s="113" t="s">
        <v>114</v>
      </c>
      <c r="E68" s="114"/>
      <c r="F68" s="114"/>
      <c r="G68" s="114"/>
      <c r="H68" s="114"/>
      <c r="I68" s="114"/>
      <c r="J68" s="115">
        <f>J653</f>
        <v>0</v>
      </c>
      <c r="L68" s="112"/>
    </row>
    <row r="69" spans="1:31" s="9" customFormat="1" ht="24.9" customHeight="1">
      <c r="B69" s="108"/>
      <c r="D69" s="109" t="s">
        <v>115</v>
      </c>
      <c r="E69" s="110"/>
      <c r="F69" s="110"/>
      <c r="G69" s="110"/>
      <c r="H69" s="110"/>
      <c r="I69" s="110"/>
      <c r="J69" s="111">
        <f>J657</f>
        <v>0</v>
      </c>
      <c r="L69" s="108"/>
    </row>
    <row r="70" spans="1:31" s="10" customFormat="1" ht="19.95" customHeight="1">
      <c r="B70" s="112"/>
      <c r="D70" s="113" t="s">
        <v>116</v>
      </c>
      <c r="E70" s="114"/>
      <c r="F70" s="114"/>
      <c r="G70" s="114"/>
      <c r="H70" s="114"/>
      <c r="I70" s="114"/>
      <c r="J70" s="115">
        <f>J658</f>
        <v>0</v>
      </c>
      <c r="L70" s="112"/>
    </row>
    <row r="71" spans="1:31" s="2" customFormat="1" ht="21.75" customHeight="1">
      <c r="A71" s="34"/>
      <c r="B71" s="35"/>
      <c r="C71" s="34"/>
      <c r="D71" s="34"/>
      <c r="E71" s="34"/>
      <c r="F71" s="34"/>
      <c r="G71" s="34"/>
      <c r="H71" s="34"/>
      <c r="I71" s="34"/>
      <c r="J71" s="34"/>
      <c r="K71" s="34"/>
      <c r="L71" s="91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" customHeight="1">
      <c r="A72" s="34"/>
      <c r="B72" s="44"/>
      <c r="C72" s="45"/>
      <c r="D72" s="45"/>
      <c r="E72" s="45"/>
      <c r="F72" s="45"/>
      <c r="G72" s="45"/>
      <c r="H72" s="45"/>
      <c r="I72" s="45"/>
      <c r="J72" s="45"/>
      <c r="K72" s="45"/>
      <c r="L72" s="91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6" spans="1:31" s="2" customFormat="1" ht="6.9" customHeight="1">
      <c r="A76" s="34"/>
      <c r="B76" s="46"/>
      <c r="C76" s="47"/>
      <c r="D76" s="47"/>
      <c r="E76" s="47"/>
      <c r="F76" s="47"/>
      <c r="G76" s="47"/>
      <c r="H76" s="47"/>
      <c r="I76" s="47"/>
      <c r="J76" s="47"/>
      <c r="K76" s="47"/>
      <c r="L76" s="9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24.9" customHeight="1">
      <c r="A77" s="34"/>
      <c r="B77" s="35"/>
      <c r="C77" s="22" t="s">
        <v>117</v>
      </c>
      <c r="D77" s="34"/>
      <c r="E77" s="34"/>
      <c r="F77" s="34"/>
      <c r="G77" s="34"/>
      <c r="H77" s="34"/>
      <c r="I77" s="34"/>
      <c r="J77" s="34"/>
      <c r="K77" s="34"/>
      <c r="L77" s="9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" customHeight="1">
      <c r="A78" s="34"/>
      <c r="B78" s="35"/>
      <c r="C78" s="34"/>
      <c r="D78" s="34"/>
      <c r="E78" s="34"/>
      <c r="F78" s="34"/>
      <c r="G78" s="34"/>
      <c r="H78" s="34"/>
      <c r="I78" s="34"/>
      <c r="J78" s="34"/>
      <c r="K78" s="34"/>
      <c r="L78" s="91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8" t="s">
        <v>16</v>
      </c>
      <c r="D79" s="34"/>
      <c r="E79" s="34"/>
      <c r="F79" s="34"/>
      <c r="G79" s="34"/>
      <c r="H79" s="34"/>
      <c r="I79" s="34"/>
      <c r="J79" s="34"/>
      <c r="K79" s="34"/>
      <c r="L79" s="91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4"/>
      <c r="D80" s="34"/>
      <c r="E80" s="327" t="str">
        <f>E7</f>
        <v>Rekonstrukce místních komunikací Poříčany</v>
      </c>
      <c r="F80" s="328"/>
      <c r="G80" s="328"/>
      <c r="H80" s="328"/>
      <c r="I80" s="34"/>
      <c r="J80" s="34"/>
      <c r="K80" s="34"/>
      <c r="L80" s="91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8" t="s">
        <v>100</v>
      </c>
      <c r="D81" s="34"/>
      <c r="E81" s="34"/>
      <c r="F81" s="34"/>
      <c r="G81" s="34"/>
      <c r="H81" s="34"/>
      <c r="I81" s="34"/>
      <c r="J81" s="34"/>
      <c r="K81" s="34"/>
      <c r="L81" s="9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6.5" customHeight="1">
      <c r="A82" s="34"/>
      <c r="B82" s="35"/>
      <c r="C82" s="34"/>
      <c r="D82" s="34"/>
      <c r="E82" s="310" t="str">
        <f>E9</f>
        <v>SO 101 - Rekonstrukce  komunikací  Přednádraží</v>
      </c>
      <c r="F82" s="326"/>
      <c r="G82" s="326"/>
      <c r="H82" s="326"/>
      <c r="I82" s="34"/>
      <c r="J82" s="34"/>
      <c r="K82" s="34"/>
      <c r="L82" s="9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9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2" customHeight="1">
      <c r="A84" s="34"/>
      <c r="B84" s="35"/>
      <c r="C84" s="28" t="s">
        <v>22</v>
      </c>
      <c r="D84" s="34"/>
      <c r="E84" s="34"/>
      <c r="F84" s="26" t="str">
        <f>F12</f>
        <v>Poříčany</v>
      </c>
      <c r="G84" s="34"/>
      <c r="H84" s="34"/>
      <c r="I84" s="28" t="s">
        <v>24</v>
      </c>
      <c r="J84" s="52" t="str">
        <f>IF(J12="","",J12)</f>
        <v>9. 6. 2022</v>
      </c>
      <c r="K84" s="34"/>
      <c r="L84" s="9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6.9" customHeight="1">
      <c r="A85" s="34"/>
      <c r="B85" s="35"/>
      <c r="C85" s="34"/>
      <c r="D85" s="34"/>
      <c r="E85" s="34"/>
      <c r="F85" s="34"/>
      <c r="G85" s="34"/>
      <c r="H85" s="34"/>
      <c r="I85" s="34"/>
      <c r="J85" s="34"/>
      <c r="K85" s="34"/>
      <c r="L85" s="9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25.65" customHeight="1">
      <c r="A86" s="34"/>
      <c r="B86" s="35"/>
      <c r="C86" s="28" t="s">
        <v>30</v>
      </c>
      <c r="D86" s="34"/>
      <c r="E86" s="34"/>
      <c r="F86" s="26" t="str">
        <f>E15</f>
        <v xml:space="preserve"> </v>
      </c>
      <c r="G86" s="34"/>
      <c r="H86" s="34"/>
      <c r="I86" s="28" t="s">
        <v>36</v>
      </c>
      <c r="J86" s="32" t="str">
        <f>E21</f>
        <v>SELLA&amp;AGRETA s.r.o.</v>
      </c>
      <c r="K86" s="34"/>
      <c r="L86" s="9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25.65" customHeight="1">
      <c r="A87" s="34"/>
      <c r="B87" s="35"/>
      <c r="C87" s="28" t="s">
        <v>34</v>
      </c>
      <c r="D87" s="34"/>
      <c r="E87" s="34"/>
      <c r="F87" s="26" t="str">
        <f>IF(E18="","",E18)</f>
        <v>Vyplň údaj</v>
      </c>
      <c r="G87" s="34"/>
      <c r="H87" s="34"/>
      <c r="I87" s="28" t="s">
        <v>39</v>
      </c>
      <c r="J87" s="32" t="str">
        <f>E24</f>
        <v>SELLA&amp;AGRETA s.r.o.</v>
      </c>
      <c r="K87" s="34"/>
      <c r="L87" s="9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10.35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9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11" customFormat="1" ht="29.25" customHeight="1">
      <c r="A89" s="116"/>
      <c r="B89" s="117"/>
      <c r="C89" s="118" t="s">
        <v>118</v>
      </c>
      <c r="D89" s="119" t="s">
        <v>62</v>
      </c>
      <c r="E89" s="119" t="s">
        <v>58</v>
      </c>
      <c r="F89" s="119" t="s">
        <v>59</v>
      </c>
      <c r="G89" s="119" t="s">
        <v>119</v>
      </c>
      <c r="H89" s="119" t="s">
        <v>120</v>
      </c>
      <c r="I89" s="119" t="s">
        <v>121</v>
      </c>
      <c r="J89" s="119" t="s">
        <v>104</v>
      </c>
      <c r="K89" s="120" t="s">
        <v>122</v>
      </c>
      <c r="L89" s="121"/>
      <c r="M89" s="59" t="s">
        <v>3</v>
      </c>
      <c r="N89" s="60" t="s">
        <v>47</v>
      </c>
      <c r="O89" s="60" t="s">
        <v>123</v>
      </c>
      <c r="P89" s="60" t="s">
        <v>124</v>
      </c>
      <c r="Q89" s="60" t="s">
        <v>125</v>
      </c>
      <c r="R89" s="60" t="s">
        <v>126</v>
      </c>
      <c r="S89" s="60" t="s">
        <v>127</v>
      </c>
      <c r="T89" s="61" t="s">
        <v>128</v>
      </c>
      <c r="U89" s="116"/>
      <c r="V89" s="116"/>
      <c r="W89" s="116"/>
      <c r="X89" s="116"/>
      <c r="Y89" s="116"/>
      <c r="Z89" s="116"/>
      <c r="AA89" s="116"/>
      <c r="AB89" s="116"/>
      <c r="AC89" s="116"/>
      <c r="AD89" s="116"/>
      <c r="AE89" s="116"/>
    </row>
    <row r="90" spans="1:65" s="2" customFormat="1" ht="22.95" customHeight="1">
      <c r="A90" s="34"/>
      <c r="B90" s="35"/>
      <c r="C90" s="66" t="s">
        <v>129</v>
      </c>
      <c r="D90" s="34"/>
      <c r="E90" s="34"/>
      <c r="F90" s="34"/>
      <c r="G90" s="34"/>
      <c r="H90" s="34"/>
      <c r="I90" s="34"/>
      <c r="J90" s="122">
        <f>BK90</f>
        <v>0</v>
      </c>
      <c r="K90" s="34"/>
      <c r="L90" s="35"/>
      <c r="M90" s="62"/>
      <c r="N90" s="53"/>
      <c r="O90" s="63"/>
      <c r="P90" s="123">
        <f>P91+P657</f>
        <v>0</v>
      </c>
      <c r="Q90" s="63"/>
      <c r="R90" s="123">
        <f>R91+R657</f>
        <v>2494.9196442000007</v>
      </c>
      <c r="S90" s="63"/>
      <c r="T90" s="124">
        <f>T91+T657</f>
        <v>7.3710000000000004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8" t="s">
        <v>76</v>
      </c>
      <c r="AU90" s="18" t="s">
        <v>105</v>
      </c>
      <c r="BK90" s="125">
        <f>BK91+BK657</f>
        <v>0</v>
      </c>
    </row>
    <row r="91" spans="1:65" s="12" customFormat="1" ht="25.95" customHeight="1">
      <c r="B91" s="126"/>
      <c r="D91" s="127" t="s">
        <v>76</v>
      </c>
      <c r="E91" s="128" t="s">
        <v>130</v>
      </c>
      <c r="F91" s="128" t="s">
        <v>131</v>
      </c>
      <c r="I91" s="129"/>
      <c r="J91" s="130">
        <f>BK91</f>
        <v>0</v>
      </c>
      <c r="L91" s="126"/>
      <c r="M91" s="131"/>
      <c r="N91" s="132"/>
      <c r="O91" s="132"/>
      <c r="P91" s="133">
        <f>P92+P178+P208+P211+P418+P558+P643+P653</f>
        <v>0</v>
      </c>
      <c r="Q91" s="132"/>
      <c r="R91" s="133">
        <f>R92+R178+R208+R211+R418+R558+R643+R653</f>
        <v>2494.8972042000005</v>
      </c>
      <c r="S91" s="132"/>
      <c r="T91" s="134">
        <f>T92+T178+T208+T211+T418+T558+T643+T653</f>
        <v>7.3710000000000004</v>
      </c>
      <c r="AR91" s="127" t="s">
        <v>85</v>
      </c>
      <c r="AT91" s="135" t="s">
        <v>76</v>
      </c>
      <c r="AU91" s="135" t="s">
        <v>77</v>
      </c>
      <c r="AY91" s="127" t="s">
        <v>132</v>
      </c>
      <c r="BK91" s="136">
        <f>BK92+BK178+BK208+BK211+BK418+BK558+BK643+BK653</f>
        <v>0</v>
      </c>
    </row>
    <row r="92" spans="1:65" s="12" customFormat="1" ht="22.95" customHeight="1">
      <c r="B92" s="126"/>
      <c r="D92" s="127" t="s">
        <v>76</v>
      </c>
      <c r="E92" s="137" t="s">
        <v>85</v>
      </c>
      <c r="F92" s="137" t="s">
        <v>133</v>
      </c>
      <c r="I92" s="129"/>
      <c r="J92" s="138">
        <f>BK92</f>
        <v>0</v>
      </c>
      <c r="L92" s="126"/>
      <c r="M92" s="131"/>
      <c r="N92" s="132"/>
      <c r="O92" s="132"/>
      <c r="P92" s="133">
        <f>SUM(P93:P177)</f>
        <v>0</v>
      </c>
      <c r="Q92" s="132"/>
      <c r="R92" s="133">
        <f>SUM(R93:R177)</f>
        <v>1524.9390000000001</v>
      </c>
      <c r="S92" s="132"/>
      <c r="T92" s="134">
        <f>SUM(T93:T177)</f>
        <v>0</v>
      </c>
      <c r="AR92" s="127" t="s">
        <v>85</v>
      </c>
      <c r="AT92" s="135" t="s">
        <v>76</v>
      </c>
      <c r="AU92" s="135" t="s">
        <v>85</v>
      </c>
      <c r="AY92" s="127" t="s">
        <v>132</v>
      </c>
      <c r="BK92" s="136">
        <f>SUM(BK93:BK177)</f>
        <v>0</v>
      </c>
    </row>
    <row r="93" spans="1:65" s="2" customFormat="1" ht="24.15" customHeight="1">
      <c r="A93" s="34"/>
      <c r="B93" s="139"/>
      <c r="C93" s="140" t="s">
        <v>85</v>
      </c>
      <c r="D93" s="140" t="s">
        <v>134</v>
      </c>
      <c r="E93" s="141" t="s">
        <v>135</v>
      </c>
      <c r="F93" s="142" t="s">
        <v>136</v>
      </c>
      <c r="G93" s="143" t="s">
        <v>137</v>
      </c>
      <c r="H93" s="144">
        <v>275</v>
      </c>
      <c r="I93" s="145"/>
      <c r="J93" s="146">
        <f>ROUND(I93*H93,2)</f>
        <v>0</v>
      </c>
      <c r="K93" s="142" t="s">
        <v>3</v>
      </c>
      <c r="L93" s="35"/>
      <c r="M93" s="147" t="s">
        <v>3</v>
      </c>
      <c r="N93" s="148" t="s">
        <v>48</v>
      </c>
      <c r="O93" s="55"/>
      <c r="P93" s="149">
        <f>O93*H93</f>
        <v>0</v>
      </c>
      <c r="Q93" s="149">
        <v>0</v>
      </c>
      <c r="R93" s="149">
        <f>Q93*H93</f>
        <v>0</v>
      </c>
      <c r="S93" s="149">
        <v>0</v>
      </c>
      <c r="T93" s="150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51" t="s">
        <v>138</v>
      </c>
      <c r="AT93" s="151" t="s">
        <v>134</v>
      </c>
      <c r="AU93" s="151" t="s">
        <v>87</v>
      </c>
      <c r="AY93" s="18" t="s">
        <v>132</v>
      </c>
      <c r="BE93" s="152">
        <f>IF(N93="základní",J93,0)</f>
        <v>0</v>
      </c>
      <c r="BF93" s="152">
        <f>IF(N93="snížená",J93,0)</f>
        <v>0</v>
      </c>
      <c r="BG93" s="152">
        <f>IF(N93="zákl. přenesená",J93,0)</f>
        <v>0</v>
      </c>
      <c r="BH93" s="152">
        <f>IF(N93="sníž. přenesená",J93,0)</f>
        <v>0</v>
      </c>
      <c r="BI93" s="152">
        <f>IF(N93="nulová",J93,0)</f>
        <v>0</v>
      </c>
      <c r="BJ93" s="18" t="s">
        <v>85</v>
      </c>
      <c r="BK93" s="152">
        <f>ROUND(I93*H93,2)</f>
        <v>0</v>
      </c>
      <c r="BL93" s="18" t="s">
        <v>138</v>
      </c>
      <c r="BM93" s="151" t="s">
        <v>139</v>
      </c>
    </row>
    <row r="94" spans="1:65" s="2" customFormat="1" ht="19.2">
      <c r="A94" s="34"/>
      <c r="B94" s="35"/>
      <c r="C94" s="34"/>
      <c r="D94" s="153" t="s">
        <v>140</v>
      </c>
      <c r="E94" s="34"/>
      <c r="F94" s="154" t="s">
        <v>136</v>
      </c>
      <c r="G94" s="34"/>
      <c r="H94" s="34"/>
      <c r="I94" s="155"/>
      <c r="J94" s="34"/>
      <c r="K94" s="34"/>
      <c r="L94" s="35"/>
      <c r="M94" s="156"/>
      <c r="N94" s="157"/>
      <c r="O94" s="55"/>
      <c r="P94" s="55"/>
      <c r="Q94" s="55"/>
      <c r="R94" s="55"/>
      <c r="S94" s="55"/>
      <c r="T94" s="56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8" t="s">
        <v>140</v>
      </c>
      <c r="AU94" s="18" t="s">
        <v>87</v>
      </c>
    </row>
    <row r="95" spans="1:65" s="2" customFormat="1" ht="16.5" customHeight="1">
      <c r="A95" s="34"/>
      <c r="B95" s="139"/>
      <c r="C95" s="140" t="s">
        <v>87</v>
      </c>
      <c r="D95" s="158" t="s">
        <v>134</v>
      </c>
      <c r="E95" s="141" t="s">
        <v>141</v>
      </c>
      <c r="F95" s="142" t="s">
        <v>142</v>
      </c>
      <c r="G95" s="143" t="s">
        <v>143</v>
      </c>
      <c r="H95" s="144">
        <v>275</v>
      </c>
      <c r="I95" s="145"/>
      <c r="J95" s="146">
        <f>ROUND(I95*H95,2)</f>
        <v>0</v>
      </c>
      <c r="K95" s="142" t="s">
        <v>144</v>
      </c>
      <c r="L95" s="35"/>
      <c r="M95" s="147" t="s">
        <v>3</v>
      </c>
      <c r="N95" s="148" t="s">
        <v>48</v>
      </c>
      <c r="O95" s="55"/>
      <c r="P95" s="149">
        <f>O95*H95</f>
        <v>0</v>
      </c>
      <c r="Q95" s="149">
        <v>0</v>
      </c>
      <c r="R95" s="149">
        <f>Q95*H95</f>
        <v>0</v>
      </c>
      <c r="S95" s="149">
        <v>0</v>
      </c>
      <c r="T95" s="150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51" t="s">
        <v>138</v>
      </c>
      <c r="AT95" s="151" t="s">
        <v>134</v>
      </c>
      <c r="AU95" s="151" t="s">
        <v>87</v>
      </c>
      <c r="AY95" s="18" t="s">
        <v>132</v>
      </c>
      <c r="BE95" s="152">
        <f>IF(N95="základní",J95,0)</f>
        <v>0</v>
      </c>
      <c r="BF95" s="152">
        <f>IF(N95="snížená",J95,0)</f>
        <v>0</v>
      </c>
      <c r="BG95" s="152">
        <f>IF(N95="zákl. přenesená",J95,0)</f>
        <v>0</v>
      </c>
      <c r="BH95" s="152">
        <f>IF(N95="sníž. přenesená",J95,0)</f>
        <v>0</v>
      </c>
      <c r="BI95" s="152">
        <f>IF(N95="nulová",J95,0)</f>
        <v>0</v>
      </c>
      <c r="BJ95" s="18" t="s">
        <v>85</v>
      </c>
      <c r="BK95" s="152">
        <f>ROUND(I95*H95,2)</f>
        <v>0</v>
      </c>
      <c r="BL95" s="18" t="s">
        <v>138</v>
      </c>
      <c r="BM95" s="151" t="s">
        <v>145</v>
      </c>
    </row>
    <row r="96" spans="1:65" s="2" customFormat="1">
      <c r="A96" s="34"/>
      <c r="B96" s="35"/>
      <c r="C96" s="34"/>
      <c r="D96" s="153" t="s">
        <v>140</v>
      </c>
      <c r="E96" s="34"/>
      <c r="F96" s="154" t="s">
        <v>146</v>
      </c>
      <c r="G96" s="34"/>
      <c r="H96" s="34"/>
      <c r="I96" s="155"/>
      <c r="J96" s="34"/>
      <c r="K96" s="34"/>
      <c r="L96" s="35"/>
      <c r="M96" s="156"/>
      <c r="N96" s="157"/>
      <c r="O96" s="55"/>
      <c r="P96" s="55"/>
      <c r="Q96" s="55"/>
      <c r="R96" s="55"/>
      <c r="S96" s="55"/>
      <c r="T96" s="56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8" t="s">
        <v>140</v>
      </c>
      <c r="AU96" s="18" t="s">
        <v>87</v>
      </c>
    </row>
    <row r="97" spans="1:65" s="2" customFormat="1">
      <c r="A97" s="34"/>
      <c r="B97" s="35"/>
      <c r="C97" s="34"/>
      <c r="D97" s="159" t="s">
        <v>147</v>
      </c>
      <c r="E97" s="34"/>
      <c r="F97" s="160" t="s">
        <v>148</v>
      </c>
      <c r="G97" s="34"/>
      <c r="H97" s="34"/>
      <c r="I97" s="155"/>
      <c r="J97" s="34"/>
      <c r="K97" s="34"/>
      <c r="L97" s="35"/>
      <c r="M97" s="156"/>
      <c r="N97" s="157"/>
      <c r="O97" s="55"/>
      <c r="P97" s="55"/>
      <c r="Q97" s="55"/>
      <c r="R97" s="55"/>
      <c r="S97" s="55"/>
      <c r="T97" s="56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8" t="s">
        <v>147</v>
      </c>
      <c r="AU97" s="18" t="s">
        <v>87</v>
      </c>
    </row>
    <row r="98" spans="1:65" s="13" customFormat="1">
      <c r="B98" s="161"/>
      <c r="D98" s="153" t="s">
        <v>149</v>
      </c>
      <c r="E98" s="162" t="s">
        <v>3</v>
      </c>
      <c r="F98" s="163" t="s">
        <v>150</v>
      </c>
      <c r="H98" s="162" t="s">
        <v>3</v>
      </c>
      <c r="I98" s="164"/>
      <c r="L98" s="161"/>
      <c r="M98" s="165"/>
      <c r="N98" s="166"/>
      <c r="O98" s="166"/>
      <c r="P98" s="166"/>
      <c r="Q98" s="166"/>
      <c r="R98" s="166"/>
      <c r="S98" s="166"/>
      <c r="T98" s="167"/>
      <c r="AT98" s="162" t="s">
        <v>149</v>
      </c>
      <c r="AU98" s="162" t="s">
        <v>87</v>
      </c>
      <c r="AV98" s="13" t="s">
        <v>85</v>
      </c>
      <c r="AW98" s="13" t="s">
        <v>38</v>
      </c>
      <c r="AX98" s="13" t="s">
        <v>77</v>
      </c>
      <c r="AY98" s="162" t="s">
        <v>132</v>
      </c>
    </row>
    <row r="99" spans="1:65" s="14" customFormat="1">
      <c r="B99" s="168"/>
      <c r="D99" s="153" t="s">
        <v>149</v>
      </c>
      <c r="E99" s="169" t="s">
        <v>3</v>
      </c>
      <c r="F99" s="170" t="s">
        <v>151</v>
      </c>
      <c r="H99" s="171">
        <v>275</v>
      </c>
      <c r="I99" s="172"/>
      <c r="L99" s="168"/>
      <c r="M99" s="173"/>
      <c r="N99" s="174"/>
      <c r="O99" s="174"/>
      <c r="P99" s="174"/>
      <c r="Q99" s="174"/>
      <c r="R99" s="174"/>
      <c r="S99" s="174"/>
      <c r="T99" s="175"/>
      <c r="AT99" s="169" t="s">
        <v>149</v>
      </c>
      <c r="AU99" s="169" t="s">
        <v>87</v>
      </c>
      <c r="AV99" s="14" t="s">
        <v>87</v>
      </c>
      <c r="AW99" s="14" t="s">
        <v>38</v>
      </c>
      <c r="AX99" s="14" t="s">
        <v>85</v>
      </c>
      <c r="AY99" s="169" t="s">
        <v>132</v>
      </c>
    </row>
    <row r="100" spans="1:65" s="2" customFormat="1" ht="16.5" customHeight="1">
      <c r="A100" s="34"/>
      <c r="B100" s="139"/>
      <c r="C100" s="140" t="s">
        <v>152</v>
      </c>
      <c r="D100" s="140" t="s">
        <v>134</v>
      </c>
      <c r="E100" s="141" t="s">
        <v>153</v>
      </c>
      <c r="F100" s="142" t="s">
        <v>154</v>
      </c>
      <c r="G100" s="143" t="s">
        <v>137</v>
      </c>
      <c r="H100" s="144">
        <v>157</v>
      </c>
      <c r="I100" s="145"/>
      <c r="J100" s="146">
        <f>ROUND(I100*H100,2)</f>
        <v>0</v>
      </c>
      <c r="K100" s="142" t="s">
        <v>3</v>
      </c>
      <c r="L100" s="35"/>
      <c r="M100" s="147" t="s">
        <v>3</v>
      </c>
      <c r="N100" s="148" t="s">
        <v>48</v>
      </c>
      <c r="O100" s="55"/>
      <c r="P100" s="149">
        <f>O100*H100</f>
        <v>0</v>
      </c>
      <c r="Q100" s="149">
        <v>0</v>
      </c>
      <c r="R100" s="149">
        <f>Q100*H100</f>
        <v>0</v>
      </c>
      <c r="S100" s="149">
        <v>0</v>
      </c>
      <c r="T100" s="150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51" t="s">
        <v>138</v>
      </c>
      <c r="AT100" s="151" t="s">
        <v>134</v>
      </c>
      <c r="AU100" s="151" t="s">
        <v>87</v>
      </c>
      <c r="AY100" s="18" t="s">
        <v>132</v>
      </c>
      <c r="BE100" s="152">
        <f>IF(N100="základní",J100,0)</f>
        <v>0</v>
      </c>
      <c r="BF100" s="152">
        <f>IF(N100="snížená",J100,0)</f>
        <v>0</v>
      </c>
      <c r="BG100" s="152">
        <f>IF(N100="zákl. přenesená",J100,0)</f>
        <v>0</v>
      </c>
      <c r="BH100" s="152">
        <f>IF(N100="sníž. přenesená",J100,0)</f>
        <v>0</v>
      </c>
      <c r="BI100" s="152">
        <f>IF(N100="nulová",J100,0)</f>
        <v>0</v>
      </c>
      <c r="BJ100" s="18" t="s">
        <v>85</v>
      </c>
      <c r="BK100" s="152">
        <f>ROUND(I100*H100,2)</f>
        <v>0</v>
      </c>
      <c r="BL100" s="18" t="s">
        <v>138</v>
      </c>
      <c r="BM100" s="151" t="s">
        <v>155</v>
      </c>
    </row>
    <row r="101" spans="1:65" s="2" customFormat="1">
      <c r="A101" s="34"/>
      <c r="B101" s="35"/>
      <c r="C101" s="34"/>
      <c r="D101" s="153" t="s">
        <v>140</v>
      </c>
      <c r="E101" s="34"/>
      <c r="F101" s="154" t="s">
        <v>154</v>
      </c>
      <c r="G101" s="34"/>
      <c r="H101" s="34"/>
      <c r="I101" s="155"/>
      <c r="J101" s="34"/>
      <c r="K101" s="34"/>
      <c r="L101" s="35"/>
      <c r="M101" s="156"/>
      <c r="N101" s="157"/>
      <c r="O101" s="55"/>
      <c r="P101" s="55"/>
      <c r="Q101" s="55"/>
      <c r="R101" s="55"/>
      <c r="S101" s="55"/>
      <c r="T101" s="56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8" t="s">
        <v>140</v>
      </c>
      <c r="AU101" s="18" t="s">
        <v>87</v>
      </c>
    </row>
    <row r="102" spans="1:65" s="2" customFormat="1" ht="16.5" customHeight="1">
      <c r="A102" s="34"/>
      <c r="B102" s="139"/>
      <c r="C102" s="140" t="s">
        <v>138</v>
      </c>
      <c r="D102" s="140" t="s">
        <v>134</v>
      </c>
      <c r="E102" s="141" t="s">
        <v>156</v>
      </c>
      <c r="F102" s="142" t="s">
        <v>157</v>
      </c>
      <c r="G102" s="143" t="s">
        <v>158</v>
      </c>
      <c r="H102" s="144">
        <v>1207</v>
      </c>
      <c r="I102" s="145"/>
      <c r="J102" s="146">
        <f>ROUND(I102*H102,2)</f>
        <v>0</v>
      </c>
      <c r="K102" s="142" t="s">
        <v>3</v>
      </c>
      <c r="L102" s="35"/>
      <c r="M102" s="147" t="s">
        <v>3</v>
      </c>
      <c r="N102" s="148" t="s">
        <v>48</v>
      </c>
      <c r="O102" s="55"/>
      <c r="P102" s="149">
        <f>O102*H102</f>
        <v>0</v>
      </c>
      <c r="Q102" s="149">
        <v>0</v>
      </c>
      <c r="R102" s="149">
        <f>Q102*H102</f>
        <v>0</v>
      </c>
      <c r="S102" s="149">
        <v>0</v>
      </c>
      <c r="T102" s="150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51" t="s">
        <v>138</v>
      </c>
      <c r="AT102" s="151" t="s">
        <v>134</v>
      </c>
      <c r="AU102" s="151" t="s">
        <v>87</v>
      </c>
      <c r="AY102" s="18" t="s">
        <v>132</v>
      </c>
      <c r="BE102" s="152">
        <f>IF(N102="základní",J102,0)</f>
        <v>0</v>
      </c>
      <c r="BF102" s="152">
        <f>IF(N102="snížená",J102,0)</f>
        <v>0</v>
      </c>
      <c r="BG102" s="152">
        <f>IF(N102="zákl. přenesená",J102,0)</f>
        <v>0</v>
      </c>
      <c r="BH102" s="152">
        <f>IF(N102="sníž. přenesená",J102,0)</f>
        <v>0</v>
      </c>
      <c r="BI102" s="152">
        <f>IF(N102="nulová",J102,0)</f>
        <v>0</v>
      </c>
      <c r="BJ102" s="18" t="s">
        <v>85</v>
      </c>
      <c r="BK102" s="152">
        <f>ROUND(I102*H102,2)</f>
        <v>0</v>
      </c>
      <c r="BL102" s="18" t="s">
        <v>138</v>
      </c>
      <c r="BM102" s="151" t="s">
        <v>159</v>
      </c>
    </row>
    <row r="103" spans="1:65" s="2" customFormat="1">
      <c r="A103" s="34"/>
      <c r="B103" s="35"/>
      <c r="C103" s="34"/>
      <c r="D103" s="153" t="s">
        <v>140</v>
      </c>
      <c r="E103" s="34"/>
      <c r="F103" s="154" t="s">
        <v>157</v>
      </c>
      <c r="G103" s="34"/>
      <c r="H103" s="34"/>
      <c r="I103" s="155"/>
      <c r="J103" s="34"/>
      <c r="K103" s="34"/>
      <c r="L103" s="35"/>
      <c r="M103" s="156"/>
      <c r="N103" s="157"/>
      <c r="O103" s="55"/>
      <c r="P103" s="55"/>
      <c r="Q103" s="55"/>
      <c r="R103" s="55"/>
      <c r="S103" s="55"/>
      <c r="T103" s="56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8" t="s">
        <v>140</v>
      </c>
      <c r="AU103" s="18" t="s">
        <v>87</v>
      </c>
    </row>
    <row r="104" spans="1:65" s="2" customFormat="1" ht="16.5" customHeight="1">
      <c r="A104" s="34"/>
      <c r="B104" s="139"/>
      <c r="C104" s="140" t="s">
        <v>160</v>
      </c>
      <c r="D104" s="140" t="s">
        <v>134</v>
      </c>
      <c r="E104" s="141" t="s">
        <v>161</v>
      </c>
      <c r="F104" s="142" t="s">
        <v>162</v>
      </c>
      <c r="G104" s="340" t="s">
        <v>137</v>
      </c>
      <c r="H104" s="144">
        <v>1204</v>
      </c>
      <c r="I104" s="145"/>
      <c r="J104" s="146">
        <f>ROUND(I104*H104,2)</f>
        <v>0</v>
      </c>
      <c r="K104" s="142" t="s">
        <v>3</v>
      </c>
      <c r="L104" s="35"/>
      <c r="M104" s="147" t="s">
        <v>3</v>
      </c>
      <c r="N104" s="148" t="s">
        <v>48</v>
      </c>
      <c r="O104" s="55"/>
      <c r="P104" s="149">
        <f>O104*H104</f>
        <v>0</v>
      </c>
      <c r="Q104" s="149">
        <v>0</v>
      </c>
      <c r="R104" s="149">
        <f>Q104*H104</f>
        <v>0</v>
      </c>
      <c r="S104" s="149">
        <v>0</v>
      </c>
      <c r="T104" s="150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51" t="s">
        <v>138</v>
      </c>
      <c r="AT104" s="151" t="s">
        <v>134</v>
      </c>
      <c r="AU104" s="151" t="s">
        <v>87</v>
      </c>
      <c r="AY104" s="18" t="s">
        <v>132</v>
      </c>
      <c r="BE104" s="152">
        <f>IF(N104="základní",J104,0)</f>
        <v>0</v>
      </c>
      <c r="BF104" s="152">
        <f>IF(N104="snížená",J104,0)</f>
        <v>0</v>
      </c>
      <c r="BG104" s="152">
        <f>IF(N104="zákl. přenesená",J104,0)</f>
        <v>0</v>
      </c>
      <c r="BH104" s="152">
        <f>IF(N104="sníž. přenesená",J104,0)</f>
        <v>0</v>
      </c>
      <c r="BI104" s="152">
        <f>IF(N104="nulová",J104,0)</f>
        <v>0</v>
      </c>
      <c r="BJ104" s="18" t="s">
        <v>85</v>
      </c>
      <c r="BK104" s="152">
        <f>ROUND(I104*H104,2)</f>
        <v>0</v>
      </c>
      <c r="BL104" s="18" t="s">
        <v>138</v>
      </c>
      <c r="BM104" s="151" t="s">
        <v>164</v>
      </c>
    </row>
    <row r="105" spans="1:65" s="2" customFormat="1">
      <c r="A105" s="34"/>
      <c r="B105" s="35"/>
      <c r="C105" s="34"/>
      <c r="D105" s="153" t="s">
        <v>140</v>
      </c>
      <c r="E105" s="34"/>
      <c r="F105" s="154" t="s">
        <v>1329</v>
      </c>
      <c r="G105" s="34"/>
      <c r="H105" s="34"/>
      <c r="I105" s="155"/>
      <c r="J105" s="34"/>
      <c r="K105" s="34"/>
      <c r="L105" s="35"/>
      <c r="M105" s="156"/>
      <c r="N105" s="157"/>
      <c r="O105" s="55"/>
      <c r="P105" s="55"/>
      <c r="Q105" s="55"/>
      <c r="R105" s="55"/>
      <c r="S105" s="55"/>
      <c r="T105" s="56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8" t="s">
        <v>140</v>
      </c>
      <c r="AU105" s="18" t="s">
        <v>87</v>
      </c>
    </row>
    <row r="106" spans="1:65" s="2" customFormat="1" ht="16.5" customHeight="1">
      <c r="A106" s="34"/>
      <c r="B106" s="139"/>
      <c r="C106" s="140" t="s">
        <v>165</v>
      </c>
      <c r="D106" s="140" t="s">
        <v>134</v>
      </c>
      <c r="E106" s="141" t="s">
        <v>166</v>
      </c>
      <c r="F106" s="142" t="s">
        <v>167</v>
      </c>
      <c r="G106" s="143" t="s">
        <v>163</v>
      </c>
      <c r="H106" s="144">
        <v>1328.27</v>
      </c>
      <c r="I106" s="145"/>
      <c r="J106" s="146">
        <f>ROUND(I106*H106,2)</f>
        <v>0</v>
      </c>
      <c r="K106" s="142" t="s">
        <v>3</v>
      </c>
      <c r="L106" s="35"/>
      <c r="M106" s="147" t="s">
        <v>3</v>
      </c>
      <c r="N106" s="148" t="s">
        <v>48</v>
      </c>
      <c r="O106" s="55"/>
      <c r="P106" s="149">
        <f>O106*H106</f>
        <v>0</v>
      </c>
      <c r="Q106" s="149">
        <v>0</v>
      </c>
      <c r="R106" s="149">
        <f>Q106*H106</f>
        <v>0</v>
      </c>
      <c r="S106" s="149">
        <v>0</v>
      </c>
      <c r="T106" s="150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51" t="s">
        <v>138</v>
      </c>
      <c r="AT106" s="151" t="s">
        <v>134</v>
      </c>
      <c r="AU106" s="151" t="s">
        <v>87</v>
      </c>
      <c r="AY106" s="18" t="s">
        <v>132</v>
      </c>
      <c r="BE106" s="152">
        <f>IF(N106="základní",J106,0)</f>
        <v>0</v>
      </c>
      <c r="BF106" s="152">
        <f>IF(N106="snížená",J106,0)</f>
        <v>0</v>
      </c>
      <c r="BG106" s="152">
        <f>IF(N106="zákl. přenesená",J106,0)</f>
        <v>0</v>
      </c>
      <c r="BH106" s="152">
        <f>IF(N106="sníž. přenesená",J106,0)</f>
        <v>0</v>
      </c>
      <c r="BI106" s="152">
        <f>IF(N106="nulová",J106,0)</f>
        <v>0</v>
      </c>
      <c r="BJ106" s="18" t="s">
        <v>85</v>
      </c>
      <c r="BK106" s="152">
        <f>ROUND(I106*H106,2)</f>
        <v>0</v>
      </c>
      <c r="BL106" s="18" t="s">
        <v>138</v>
      </c>
      <c r="BM106" s="151" t="s">
        <v>168</v>
      </c>
    </row>
    <row r="107" spans="1:65" s="2" customFormat="1">
      <c r="A107" s="34"/>
      <c r="B107" s="35"/>
      <c r="C107" s="34"/>
      <c r="D107" s="153" t="s">
        <v>140</v>
      </c>
      <c r="E107" s="34"/>
      <c r="F107" s="154" t="s">
        <v>167</v>
      </c>
      <c r="G107" s="34"/>
      <c r="H107" s="34"/>
      <c r="I107" s="155"/>
      <c r="J107" s="34"/>
      <c r="K107" s="34"/>
      <c r="L107" s="35"/>
      <c r="M107" s="156"/>
      <c r="N107" s="157"/>
      <c r="O107" s="55"/>
      <c r="P107" s="55"/>
      <c r="Q107" s="55"/>
      <c r="R107" s="55"/>
      <c r="S107" s="55"/>
      <c r="T107" s="56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8" t="s">
        <v>140</v>
      </c>
      <c r="AU107" s="18" t="s">
        <v>87</v>
      </c>
    </row>
    <row r="108" spans="1:65" s="2" customFormat="1" ht="16.5" customHeight="1">
      <c r="A108" s="34"/>
      <c r="B108" s="139"/>
      <c r="C108" s="140" t="s">
        <v>169</v>
      </c>
      <c r="D108" s="140" t="s">
        <v>134</v>
      </c>
      <c r="E108" s="141" t="s">
        <v>170</v>
      </c>
      <c r="F108" s="142" t="s">
        <v>171</v>
      </c>
      <c r="G108" s="143" t="s">
        <v>163</v>
      </c>
      <c r="H108" s="144">
        <v>640.36</v>
      </c>
      <c r="I108" s="145"/>
      <c r="J108" s="146">
        <f>ROUND(I108*H108,2)</f>
        <v>0</v>
      </c>
      <c r="K108" s="142" t="s">
        <v>3</v>
      </c>
      <c r="L108" s="35"/>
      <c r="M108" s="147" t="s">
        <v>3</v>
      </c>
      <c r="N108" s="148" t="s">
        <v>48</v>
      </c>
      <c r="O108" s="55"/>
      <c r="P108" s="149">
        <f>O108*H108</f>
        <v>0</v>
      </c>
      <c r="Q108" s="149">
        <v>0</v>
      </c>
      <c r="R108" s="149">
        <f>Q108*H108</f>
        <v>0</v>
      </c>
      <c r="S108" s="149">
        <v>0</v>
      </c>
      <c r="T108" s="150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51" t="s">
        <v>138</v>
      </c>
      <c r="AT108" s="151" t="s">
        <v>134</v>
      </c>
      <c r="AU108" s="151" t="s">
        <v>87</v>
      </c>
      <c r="AY108" s="18" t="s">
        <v>132</v>
      </c>
      <c r="BE108" s="152">
        <f>IF(N108="základní",J108,0)</f>
        <v>0</v>
      </c>
      <c r="BF108" s="152">
        <f>IF(N108="snížená",J108,0)</f>
        <v>0</v>
      </c>
      <c r="BG108" s="152">
        <f>IF(N108="zákl. přenesená",J108,0)</f>
        <v>0</v>
      </c>
      <c r="BH108" s="152">
        <f>IF(N108="sníž. přenesená",J108,0)</f>
        <v>0</v>
      </c>
      <c r="BI108" s="152">
        <f>IF(N108="nulová",J108,0)</f>
        <v>0</v>
      </c>
      <c r="BJ108" s="18" t="s">
        <v>85</v>
      </c>
      <c r="BK108" s="152">
        <f>ROUND(I108*H108,2)</f>
        <v>0</v>
      </c>
      <c r="BL108" s="18" t="s">
        <v>138</v>
      </c>
      <c r="BM108" s="151" t="s">
        <v>172</v>
      </c>
    </row>
    <row r="109" spans="1:65" s="2" customFormat="1">
      <c r="A109" s="34"/>
      <c r="B109" s="35"/>
      <c r="C109" s="34"/>
      <c r="D109" s="153" t="s">
        <v>140</v>
      </c>
      <c r="E109" s="34"/>
      <c r="F109" s="154" t="s">
        <v>171</v>
      </c>
      <c r="G109" s="34"/>
      <c r="H109" s="34"/>
      <c r="I109" s="155"/>
      <c r="J109" s="34"/>
      <c r="K109" s="34"/>
      <c r="L109" s="35"/>
      <c r="M109" s="156"/>
      <c r="N109" s="157"/>
      <c r="O109" s="55"/>
      <c r="P109" s="55"/>
      <c r="Q109" s="55"/>
      <c r="R109" s="55"/>
      <c r="S109" s="55"/>
      <c r="T109" s="56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8" t="s">
        <v>140</v>
      </c>
      <c r="AU109" s="18" t="s">
        <v>87</v>
      </c>
    </row>
    <row r="110" spans="1:65" s="2" customFormat="1" ht="16.5" customHeight="1">
      <c r="A110" s="34"/>
      <c r="B110" s="139"/>
      <c r="C110" s="140" t="s">
        <v>173</v>
      </c>
      <c r="D110" s="140" t="s">
        <v>134</v>
      </c>
      <c r="E110" s="141" t="s">
        <v>174</v>
      </c>
      <c r="F110" s="142" t="s">
        <v>175</v>
      </c>
      <c r="G110" s="143" t="s">
        <v>163</v>
      </c>
      <c r="H110" s="144">
        <v>77.98</v>
      </c>
      <c r="I110" s="145"/>
      <c r="J110" s="146">
        <f>ROUND(I110*H110,2)</f>
        <v>0</v>
      </c>
      <c r="K110" s="142" t="s">
        <v>3</v>
      </c>
      <c r="L110" s="35"/>
      <c r="M110" s="147" t="s">
        <v>3</v>
      </c>
      <c r="N110" s="148" t="s">
        <v>48</v>
      </c>
      <c r="O110" s="55"/>
      <c r="P110" s="149">
        <f>O110*H110</f>
        <v>0</v>
      </c>
      <c r="Q110" s="149">
        <v>0</v>
      </c>
      <c r="R110" s="149">
        <f>Q110*H110</f>
        <v>0</v>
      </c>
      <c r="S110" s="149">
        <v>0</v>
      </c>
      <c r="T110" s="150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51" t="s">
        <v>138</v>
      </c>
      <c r="AT110" s="151" t="s">
        <v>134</v>
      </c>
      <c r="AU110" s="151" t="s">
        <v>87</v>
      </c>
      <c r="AY110" s="18" t="s">
        <v>132</v>
      </c>
      <c r="BE110" s="152">
        <f>IF(N110="základní",J110,0)</f>
        <v>0</v>
      </c>
      <c r="BF110" s="152">
        <f>IF(N110="snížená",J110,0)</f>
        <v>0</v>
      </c>
      <c r="BG110" s="152">
        <f>IF(N110="zákl. přenesená",J110,0)</f>
        <v>0</v>
      </c>
      <c r="BH110" s="152">
        <f>IF(N110="sníž. přenesená",J110,0)</f>
        <v>0</v>
      </c>
      <c r="BI110" s="152">
        <f>IF(N110="nulová",J110,0)</f>
        <v>0</v>
      </c>
      <c r="BJ110" s="18" t="s">
        <v>85</v>
      </c>
      <c r="BK110" s="152">
        <f>ROUND(I110*H110,2)</f>
        <v>0</v>
      </c>
      <c r="BL110" s="18" t="s">
        <v>138</v>
      </c>
      <c r="BM110" s="151" t="s">
        <v>176</v>
      </c>
    </row>
    <row r="111" spans="1:65" s="2" customFormat="1">
      <c r="A111" s="34"/>
      <c r="B111" s="35"/>
      <c r="C111" s="34"/>
      <c r="D111" s="153" t="s">
        <v>140</v>
      </c>
      <c r="E111" s="34"/>
      <c r="F111" s="154" t="s">
        <v>175</v>
      </c>
      <c r="G111" s="34"/>
      <c r="H111" s="34"/>
      <c r="I111" s="155"/>
      <c r="J111" s="34"/>
      <c r="K111" s="34"/>
      <c r="L111" s="35"/>
      <c r="M111" s="156"/>
      <c r="N111" s="157"/>
      <c r="O111" s="55"/>
      <c r="P111" s="55"/>
      <c r="Q111" s="55"/>
      <c r="R111" s="55"/>
      <c r="S111" s="55"/>
      <c r="T111" s="56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8" t="s">
        <v>140</v>
      </c>
      <c r="AU111" s="18" t="s">
        <v>87</v>
      </c>
    </row>
    <row r="112" spans="1:65" s="2" customFormat="1" ht="16.5" customHeight="1">
      <c r="A112" s="34"/>
      <c r="B112" s="139"/>
      <c r="C112" s="140" t="s">
        <v>177</v>
      </c>
      <c r="D112" s="140" t="s">
        <v>134</v>
      </c>
      <c r="E112" s="141" t="s">
        <v>178</v>
      </c>
      <c r="F112" s="142" t="s">
        <v>179</v>
      </c>
      <c r="G112" s="143" t="s">
        <v>163</v>
      </c>
      <c r="H112" s="144">
        <v>951.63599999999997</v>
      </c>
      <c r="I112" s="145"/>
      <c r="J112" s="146">
        <f>ROUND(I112*H112,2)</f>
        <v>0</v>
      </c>
      <c r="K112" s="142" t="s">
        <v>3</v>
      </c>
      <c r="L112" s="35"/>
      <c r="M112" s="147" t="s">
        <v>3</v>
      </c>
      <c r="N112" s="148" t="s">
        <v>48</v>
      </c>
      <c r="O112" s="55"/>
      <c r="P112" s="149">
        <f>O112*H112</f>
        <v>0</v>
      </c>
      <c r="Q112" s="149">
        <v>0</v>
      </c>
      <c r="R112" s="149">
        <f>Q112*H112</f>
        <v>0</v>
      </c>
      <c r="S112" s="149">
        <v>0</v>
      </c>
      <c r="T112" s="150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51" t="s">
        <v>138</v>
      </c>
      <c r="AT112" s="151" t="s">
        <v>134</v>
      </c>
      <c r="AU112" s="151" t="s">
        <v>87</v>
      </c>
      <c r="AY112" s="18" t="s">
        <v>132</v>
      </c>
      <c r="BE112" s="152">
        <f>IF(N112="základní",J112,0)</f>
        <v>0</v>
      </c>
      <c r="BF112" s="152">
        <f>IF(N112="snížená",J112,0)</f>
        <v>0</v>
      </c>
      <c r="BG112" s="152">
        <f>IF(N112="zákl. přenesená",J112,0)</f>
        <v>0</v>
      </c>
      <c r="BH112" s="152">
        <f>IF(N112="sníž. přenesená",J112,0)</f>
        <v>0</v>
      </c>
      <c r="BI112" s="152">
        <f>IF(N112="nulová",J112,0)</f>
        <v>0</v>
      </c>
      <c r="BJ112" s="18" t="s">
        <v>85</v>
      </c>
      <c r="BK112" s="152">
        <f>ROUND(I112*H112,2)</f>
        <v>0</v>
      </c>
      <c r="BL112" s="18" t="s">
        <v>138</v>
      </c>
      <c r="BM112" s="151" t="s">
        <v>180</v>
      </c>
    </row>
    <row r="113" spans="1:65" s="2" customFormat="1">
      <c r="A113" s="34"/>
      <c r="B113" s="35"/>
      <c r="C113" s="34"/>
      <c r="D113" s="153" t="s">
        <v>140</v>
      </c>
      <c r="E113" s="34"/>
      <c r="F113" s="154" t="s">
        <v>179</v>
      </c>
      <c r="G113" s="34"/>
      <c r="H113" s="34"/>
      <c r="I113" s="155"/>
      <c r="J113" s="34"/>
      <c r="K113" s="34"/>
      <c r="L113" s="35"/>
      <c r="M113" s="156"/>
      <c r="N113" s="157"/>
      <c r="O113" s="55"/>
      <c r="P113" s="55"/>
      <c r="Q113" s="55"/>
      <c r="R113" s="55"/>
      <c r="S113" s="55"/>
      <c r="T113" s="56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8" t="s">
        <v>140</v>
      </c>
      <c r="AU113" s="18" t="s">
        <v>87</v>
      </c>
    </row>
    <row r="114" spans="1:65" s="2" customFormat="1" ht="16.5" customHeight="1">
      <c r="A114" s="34"/>
      <c r="B114" s="139"/>
      <c r="C114" s="140" t="s">
        <v>181</v>
      </c>
      <c r="D114" s="140" t="s">
        <v>134</v>
      </c>
      <c r="E114" s="141" t="s">
        <v>182</v>
      </c>
      <c r="F114" s="142" t="s">
        <v>183</v>
      </c>
      <c r="G114" s="143" t="s">
        <v>163</v>
      </c>
      <c r="H114" s="144">
        <v>430.8</v>
      </c>
      <c r="I114" s="145"/>
      <c r="J114" s="146">
        <f>ROUND(I114*H114,2)</f>
        <v>0</v>
      </c>
      <c r="K114" s="142" t="s">
        <v>3</v>
      </c>
      <c r="L114" s="35"/>
      <c r="M114" s="147" t="s">
        <v>3</v>
      </c>
      <c r="N114" s="148" t="s">
        <v>48</v>
      </c>
      <c r="O114" s="55"/>
      <c r="P114" s="149">
        <f>O114*H114</f>
        <v>0</v>
      </c>
      <c r="Q114" s="149">
        <v>0</v>
      </c>
      <c r="R114" s="149">
        <f>Q114*H114</f>
        <v>0</v>
      </c>
      <c r="S114" s="149">
        <v>0</v>
      </c>
      <c r="T114" s="150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51" t="s">
        <v>138</v>
      </c>
      <c r="AT114" s="151" t="s">
        <v>134</v>
      </c>
      <c r="AU114" s="151" t="s">
        <v>87</v>
      </c>
      <c r="AY114" s="18" t="s">
        <v>132</v>
      </c>
      <c r="BE114" s="152">
        <f>IF(N114="základní",J114,0)</f>
        <v>0</v>
      </c>
      <c r="BF114" s="152">
        <f>IF(N114="snížená",J114,0)</f>
        <v>0</v>
      </c>
      <c r="BG114" s="152">
        <f>IF(N114="zákl. přenesená",J114,0)</f>
        <v>0</v>
      </c>
      <c r="BH114" s="152">
        <f>IF(N114="sníž. přenesená",J114,0)</f>
        <v>0</v>
      </c>
      <c r="BI114" s="152">
        <f>IF(N114="nulová",J114,0)</f>
        <v>0</v>
      </c>
      <c r="BJ114" s="18" t="s">
        <v>85</v>
      </c>
      <c r="BK114" s="152">
        <f>ROUND(I114*H114,2)</f>
        <v>0</v>
      </c>
      <c r="BL114" s="18" t="s">
        <v>138</v>
      </c>
      <c r="BM114" s="151" t="s">
        <v>184</v>
      </c>
    </row>
    <row r="115" spans="1:65" s="2" customFormat="1">
      <c r="A115" s="34"/>
      <c r="B115" s="35"/>
      <c r="C115" s="34"/>
      <c r="D115" s="153" t="s">
        <v>140</v>
      </c>
      <c r="E115" s="34"/>
      <c r="F115" s="154" t="s">
        <v>183</v>
      </c>
      <c r="G115" s="34"/>
      <c r="H115" s="34"/>
      <c r="I115" s="155"/>
      <c r="J115" s="34"/>
      <c r="K115" s="34"/>
      <c r="L115" s="35"/>
      <c r="M115" s="156"/>
      <c r="N115" s="157"/>
      <c r="O115" s="55"/>
      <c r="P115" s="55"/>
      <c r="Q115" s="55"/>
      <c r="R115" s="55"/>
      <c r="S115" s="55"/>
      <c r="T115" s="56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8" t="s">
        <v>140</v>
      </c>
      <c r="AU115" s="18" t="s">
        <v>87</v>
      </c>
    </row>
    <row r="116" spans="1:65" s="2" customFormat="1" ht="16.5" customHeight="1">
      <c r="A116" s="34"/>
      <c r="B116" s="139"/>
      <c r="C116" s="140" t="s">
        <v>185</v>
      </c>
      <c r="D116" s="140" t="s">
        <v>134</v>
      </c>
      <c r="E116" s="141" t="s">
        <v>186</v>
      </c>
      <c r="F116" s="142" t="s">
        <v>187</v>
      </c>
      <c r="G116" s="143" t="s">
        <v>188</v>
      </c>
      <c r="H116" s="339">
        <f>276+951.636</f>
        <v>1227.636</v>
      </c>
      <c r="I116" s="145"/>
      <c r="J116" s="146">
        <f>ROUND(I116*H116,2)</f>
        <v>0</v>
      </c>
      <c r="K116" s="142" t="s">
        <v>144</v>
      </c>
      <c r="L116" s="35"/>
      <c r="M116" s="147" t="s">
        <v>3</v>
      </c>
      <c r="N116" s="148" t="s">
        <v>48</v>
      </c>
      <c r="O116" s="55"/>
      <c r="P116" s="149">
        <f>O116*H116</f>
        <v>0</v>
      </c>
      <c r="Q116" s="149">
        <v>0</v>
      </c>
      <c r="R116" s="149">
        <f>Q116*H116</f>
        <v>0</v>
      </c>
      <c r="S116" s="149">
        <v>0</v>
      </c>
      <c r="T116" s="150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51" t="s">
        <v>138</v>
      </c>
      <c r="AT116" s="151" t="s">
        <v>134</v>
      </c>
      <c r="AU116" s="151" t="s">
        <v>87</v>
      </c>
      <c r="AY116" s="18" t="s">
        <v>132</v>
      </c>
      <c r="BE116" s="152">
        <f>IF(N116="základní",J116,0)</f>
        <v>0</v>
      </c>
      <c r="BF116" s="152">
        <f>IF(N116="snížená",J116,0)</f>
        <v>0</v>
      </c>
      <c r="BG116" s="152">
        <f>IF(N116="zákl. přenesená",J116,0)</f>
        <v>0</v>
      </c>
      <c r="BH116" s="152">
        <f>IF(N116="sníž. přenesená",J116,0)</f>
        <v>0</v>
      </c>
      <c r="BI116" s="152">
        <f>IF(N116="nulová",J116,0)</f>
        <v>0</v>
      </c>
      <c r="BJ116" s="18" t="s">
        <v>85</v>
      </c>
      <c r="BK116" s="152">
        <f>ROUND(I116*H116,2)</f>
        <v>0</v>
      </c>
      <c r="BL116" s="18" t="s">
        <v>138</v>
      </c>
      <c r="BM116" s="151" t="s">
        <v>189</v>
      </c>
    </row>
    <row r="117" spans="1:65" s="2" customFormat="1">
      <c r="A117" s="34"/>
      <c r="B117" s="35"/>
      <c r="C117" s="34"/>
      <c r="D117" s="153" t="s">
        <v>140</v>
      </c>
      <c r="E117" s="34"/>
      <c r="F117" s="154" t="s">
        <v>190</v>
      </c>
      <c r="G117" s="34"/>
      <c r="H117" s="34"/>
      <c r="I117" s="155"/>
      <c r="J117" s="34"/>
      <c r="K117" s="34"/>
      <c r="L117" s="35"/>
      <c r="M117" s="156"/>
      <c r="N117" s="157"/>
      <c r="O117" s="55"/>
      <c r="P117" s="55"/>
      <c r="Q117" s="55"/>
      <c r="R117" s="55"/>
      <c r="S117" s="55"/>
      <c r="T117" s="56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8" t="s">
        <v>140</v>
      </c>
      <c r="AU117" s="18" t="s">
        <v>87</v>
      </c>
    </row>
    <row r="118" spans="1:65" s="2" customFormat="1">
      <c r="A118" s="34"/>
      <c r="B118" s="35"/>
      <c r="C118" s="34"/>
      <c r="D118" s="159" t="s">
        <v>147</v>
      </c>
      <c r="E118" s="34"/>
      <c r="F118" s="160" t="s">
        <v>191</v>
      </c>
      <c r="G118" s="34"/>
      <c r="H118" s="34"/>
      <c r="I118" s="155"/>
      <c r="J118" s="34"/>
      <c r="K118" s="34"/>
      <c r="L118" s="35"/>
      <c r="M118" s="156"/>
      <c r="N118" s="157"/>
      <c r="O118" s="55"/>
      <c r="P118" s="55"/>
      <c r="Q118" s="55"/>
      <c r="R118" s="55"/>
      <c r="S118" s="55"/>
      <c r="T118" s="56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8" t="s">
        <v>147</v>
      </c>
      <c r="AU118" s="18" t="s">
        <v>87</v>
      </c>
    </row>
    <row r="119" spans="1:65" s="2" customFormat="1" ht="24.15" customHeight="1">
      <c r="A119" s="34"/>
      <c r="B119" s="139"/>
      <c r="C119" s="140" t="s">
        <v>192</v>
      </c>
      <c r="D119" s="140" t="s">
        <v>134</v>
      </c>
      <c r="E119" s="141" t="s">
        <v>193</v>
      </c>
      <c r="F119" s="142" t="s">
        <v>194</v>
      </c>
      <c r="G119" s="143" t="s">
        <v>163</v>
      </c>
      <c r="H119" s="144">
        <v>388.51499999999999</v>
      </c>
      <c r="I119" s="145"/>
      <c r="J119" s="146">
        <f>ROUND(I119*H119,2)</f>
        <v>0</v>
      </c>
      <c r="K119" s="142" t="s">
        <v>3</v>
      </c>
      <c r="L119" s="35"/>
      <c r="M119" s="147" t="s">
        <v>3</v>
      </c>
      <c r="N119" s="148" t="s">
        <v>48</v>
      </c>
      <c r="O119" s="55"/>
      <c r="P119" s="149">
        <f>O119*H119</f>
        <v>0</v>
      </c>
      <c r="Q119" s="149">
        <v>0</v>
      </c>
      <c r="R119" s="149">
        <f>Q119*H119</f>
        <v>0</v>
      </c>
      <c r="S119" s="149">
        <v>0</v>
      </c>
      <c r="T119" s="150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51" t="s">
        <v>138</v>
      </c>
      <c r="AT119" s="151" t="s">
        <v>134</v>
      </c>
      <c r="AU119" s="151" t="s">
        <v>87</v>
      </c>
      <c r="AY119" s="18" t="s">
        <v>132</v>
      </c>
      <c r="BE119" s="152">
        <f>IF(N119="základní",J119,0)</f>
        <v>0</v>
      </c>
      <c r="BF119" s="152">
        <f>IF(N119="snížená",J119,0)</f>
        <v>0</v>
      </c>
      <c r="BG119" s="152">
        <f>IF(N119="zákl. přenesená",J119,0)</f>
        <v>0</v>
      </c>
      <c r="BH119" s="152">
        <f>IF(N119="sníž. přenesená",J119,0)</f>
        <v>0</v>
      </c>
      <c r="BI119" s="152">
        <f>IF(N119="nulová",J119,0)</f>
        <v>0</v>
      </c>
      <c r="BJ119" s="18" t="s">
        <v>85</v>
      </c>
      <c r="BK119" s="152">
        <f>ROUND(I119*H119,2)</f>
        <v>0</v>
      </c>
      <c r="BL119" s="18" t="s">
        <v>138</v>
      </c>
      <c r="BM119" s="151" t="s">
        <v>195</v>
      </c>
    </row>
    <row r="120" spans="1:65" s="2" customFormat="1" ht="19.2">
      <c r="A120" s="34"/>
      <c r="B120" s="35"/>
      <c r="C120" s="34"/>
      <c r="D120" s="153" t="s">
        <v>140</v>
      </c>
      <c r="E120" s="34"/>
      <c r="F120" s="154" t="s">
        <v>194</v>
      </c>
      <c r="G120" s="34"/>
      <c r="H120" s="34"/>
      <c r="I120" s="155"/>
      <c r="J120" s="34"/>
      <c r="K120" s="34"/>
      <c r="L120" s="35"/>
      <c r="M120" s="156"/>
      <c r="N120" s="157"/>
      <c r="O120" s="55"/>
      <c r="P120" s="55"/>
      <c r="Q120" s="55"/>
      <c r="R120" s="55"/>
      <c r="S120" s="55"/>
      <c r="T120" s="56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8" t="s">
        <v>140</v>
      </c>
      <c r="AU120" s="18" t="s">
        <v>87</v>
      </c>
    </row>
    <row r="121" spans="1:65" s="2" customFormat="1" ht="16.5" customHeight="1">
      <c r="A121" s="34"/>
      <c r="B121" s="139"/>
      <c r="C121" s="176" t="s">
        <v>196</v>
      </c>
      <c r="D121" s="176" t="s">
        <v>158</v>
      </c>
      <c r="E121" s="177" t="s">
        <v>197</v>
      </c>
      <c r="F121" s="178" t="s">
        <v>198</v>
      </c>
      <c r="G121" s="179" t="s">
        <v>199</v>
      </c>
      <c r="H121" s="180">
        <v>1104.2639999999999</v>
      </c>
      <c r="I121" s="181"/>
      <c r="J121" s="182">
        <f>ROUND(I121*H121,2)</f>
        <v>0</v>
      </c>
      <c r="K121" s="178" t="s">
        <v>200</v>
      </c>
      <c r="L121" s="183"/>
      <c r="M121" s="184" t="s">
        <v>3</v>
      </c>
      <c r="N121" s="185" t="s">
        <v>48</v>
      </c>
      <c r="O121" s="55"/>
      <c r="P121" s="149">
        <f>O121*H121</f>
        <v>0</v>
      </c>
      <c r="Q121" s="149">
        <v>1</v>
      </c>
      <c r="R121" s="149">
        <f>Q121*H121</f>
        <v>1104.2639999999999</v>
      </c>
      <c r="S121" s="149">
        <v>0</v>
      </c>
      <c r="T121" s="150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51" t="s">
        <v>173</v>
      </c>
      <c r="AT121" s="151" t="s">
        <v>158</v>
      </c>
      <c r="AU121" s="151" t="s">
        <v>87</v>
      </c>
      <c r="AY121" s="18" t="s">
        <v>132</v>
      </c>
      <c r="BE121" s="152">
        <f>IF(N121="základní",J121,0)</f>
        <v>0</v>
      </c>
      <c r="BF121" s="152">
        <f>IF(N121="snížená",J121,0)</f>
        <v>0</v>
      </c>
      <c r="BG121" s="152">
        <f>IF(N121="zákl. přenesená",J121,0)</f>
        <v>0</v>
      </c>
      <c r="BH121" s="152">
        <f>IF(N121="sníž. přenesená",J121,0)</f>
        <v>0</v>
      </c>
      <c r="BI121" s="152">
        <f>IF(N121="nulová",J121,0)</f>
        <v>0</v>
      </c>
      <c r="BJ121" s="18" t="s">
        <v>85</v>
      </c>
      <c r="BK121" s="152">
        <f>ROUND(I121*H121,2)</f>
        <v>0</v>
      </c>
      <c r="BL121" s="18" t="s">
        <v>138</v>
      </c>
      <c r="BM121" s="151" t="s">
        <v>201</v>
      </c>
    </row>
    <row r="122" spans="1:65" s="2" customFormat="1">
      <c r="A122" s="34"/>
      <c r="B122" s="35"/>
      <c r="C122" s="34"/>
      <c r="D122" s="153" t="s">
        <v>140</v>
      </c>
      <c r="E122" s="34"/>
      <c r="F122" s="154" t="s">
        <v>198</v>
      </c>
      <c r="G122" s="34"/>
      <c r="H122" s="34"/>
      <c r="I122" s="155"/>
      <c r="J122" s="34"/>
      <c r="K122" s="34"/>
      <c r="L122" s="35"/>
      <c r="M122" s="156"/>
      <c r="N122" s="157"/>
      <c r="O122" s="55"/>
      <c r="P122" s="55"/>
      <c r="Q122" s="55"/>
      <c r="R122" s="55"/>
      <c r="S122" s="55"/>
      <c r="T122" s="56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8" t="s">
        <v>140</v>
      </c>
      <c r="AU122" s="18" t="s">
        <v>87</v>
      </c>
    </row>
    <row r="123" spans="1:65" s="2" customFormat="1" ht="16.5" customHeight="1">
      <c r="A123" s="34"/>
      <c r="B123" s="139"/>
      <c r="C123" s="140" t="s">
        <v>202</v>
      </c>
      <c r="D123" s="140" t="s">
        <v>134</v>
      </c>
      <c r="E123" s="141" t="s">
        <v>203</v>
      </c>
      <c r="F123" s="142" t="s">
        <v>204</v>
      </c>
      <c r="G123" s="143" t="s">
        <v>163</v>
      </c>
      <c r="H123" s="144">
        <v>164.79499999999999</v>
      </c>
      <c r="I123" s="145"/>
      <c r="J123" s="146">
        <f>ROUND(I123*H123,2)</f>
        <v>0</v>
      </c>
      <c r="K123" s="142" t="s">
        <v>3</v>
      </c>
      <c r="L123" s="35"/>
      <c r="M123" s="147" t="s">
        <v>3</v>
      </c>
      <c r="N123" s="148" t="s">
        <v>48</v>
      </c>
      <c r="O123" s="55"/>
      <c r="P123" s="149">
        <f>O123*H123</f>
        <v>0</v>
      </c>
      <c r="Q123" s="149">
        <v>0</v>
      </c>
      <c r="R123" s="149">
        <f>Q123*H123</f>
        <v>0</v>
      </c>
      <c r="S123" s="149">
        <v>0</v>
      </c>
      <c r="T123" s="150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51" t="s">
        <v>138</v>
      </c>
      <c r="AT123" s="151" t="s">
        <v>134</v>
      </c>
      <c r="AU123" s="151" t="s">
        <v>87</v>
      </c>
      <c r="AY123" s="18" t="s">
        <v>132</v>
      </c>
      <c r="BE123" s="152">
        <f>IF(N123="základní",J123,0)</f>
        <v>0</v>
      </c>
      <c r="BF123" s="152">
        <f>IF(N123="snížená",J123,0)</f>
        <v>0</v>
      </c>
      <c r="BG123" s="152">
        <f>IF(N123="zákl. přenesená",J123,0)</f>
        <v>0</v>
      </c>
      <c r="BH123" s="152">
        <f>IF(N123="sníž. přenesená",J123,0)</f>
        <v>0</v>
      </c>
      <c r="BI123" s="152">
        <f>IF(N123="nulová",J123,0)</f>
        <v>0</v>
      </c>
      <c r="BJ123" s="18" t="s">
        <v>85</v>
      </c>
      <c r="BK123" s="152">
        <f>ROUND(I123*H123,2)</f>
        <v>0</v>
      </c>
      <c r="BL123" s="18" t="s">
        <v>138</v>
      </c>
      <c r="BM123" s="151" t="s">
        <v>205</v>
      </c>
    </row>
    <row r="124" spans="1:65" s="2" customFormat="1">
      <c r="A124" s="34"/>
      <c r="B124" s="35"/>
      <c r="C124" s="34"/>
      <c r="D124" s="153" t="s">
        <v>140</v>
      </c>
      <c r="E124" s="34"/>
      <c r="F124" s="154" t="s">
        <v>204</v>
      </c>
      <c r="G124" s="34"/>
      <c r="H124" s="34"/>
      <c r="I124" s="155"/>
      <c r="J124" s="34"/>
      <c r="K124" s="34"/>
      <c r="L124" s="35"/>
      <c r="M124" s="156"/>
      <c r="N124" s="157"/>
      <c r="O124" s="55"/>
      <c r="P124" s="55"/>
      <c r="Q124" s="55"/>
      <c r="R124" s="55"/>
      <c r="S124" s="55"/>
      <c r="T124" s="56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8" t="s">
        <v>140</v>
      </c>
      <c r="AU124" s="18" t="s">
        <v>87</v>
      </c>
    </row>
    <row r="125" spans="1:65" s="2" customFormat="1" ht="16.5" customHeight="1">
      <c r="A125" s="34"/>
      <c r="B125" s="139"/>
      <c r="C125" s="140" t="s">
        <v>9</v>
      </c>
      <c r="D125" s="140" t="s">
        <v>134</v>
      </c>
      <c r="E125" s="141" t="s">
        <v>206</v>
      </c>
      <c r="F125" s="142" t="s">
        <v>207</v>
      </c>
      <c r="G125" s="143" t="s">
        <v>137</v>
      </c>
      <c r="H125" s="144">
        <v>5808.51</v>
      </c>
      <c r="I125" s="145"/>
      <c r="J125" s="146">
        <f>ROUND(I125*H125,2)</f>
        <v>0</v>
      </c>
      <c r="K125" s="142" t="s">
        <v>3</v>
      </c>
      <c r="L125" s="35"/>
      <c r="M125" s="147" t="s">
        <v>3</v>
      </c>
      <c r="N125" s="148" t="s">
        <v>48</v>
      </c>
      <c r="O125" s="55"/>
      <c r="P125" s="149">
        <f>O125*H125</f>
        <v>0</v>
      </c>
      <c r="Q125" s="149">
        <v>0</v>
      </c>
      <c r="R125" s="149">
        <f>Q125*H125</f>
        <v>0</v>
      </c>
      <c r="S125" s="149">
        <v>0</v>
      </c>
      <c r="T125" s="150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51" t="s">
        <v>138</v>
      </c>
      <c r="AT125" s="151" t="s">
        <v>134</v>
      </c>
      <c r="AU125" s="151" t="s">
        <v>87</v>
      </c>
      <c r="AY125" s="18" t="s">
        <v>132</v>
      </c>
      <c r="BE125" s="152">
        <f>IF(N125="základní",J125,0)</f>
        <v>0</v>
      </c>
      <c r="BF125" s="152">
        <f>IF(N125="snížená",J125,0)</f>
        <v>0</v>
      </c>
      <c r="BG125" s="152">
        <f>IF(N125="zákl. přenesená",J125,0)</f>
        <v>0</v>
      </c>
      <c r="BH125" s="152">
        <f>IF(N125="sníž. přenesená",J125,0)</f>
        <v>0</v>
      </c>
      <c r="BI125" s="152">
        <f>IF(N125="nulová",J125,0)</f>
        <v>0</v>
      </c>
      <c r="BJ125" s="18" t="s">
        <v>85</v>
      </c>
      <c r="BK125" s="152">
        <f>ROUND(I125*H125,2)</f>
        <v>0</v>
      </c>
      <c r="BL125" s="18" t="s">
        <v>138</v>
      </c>
      <c r="BM125" s="151" t="s">
        <v>208</v>
      </c>
    </row>
    <row r="126" spans="1:65" s="2" customFormat="1">
      <c r="A126" s="34"/>
      <c r="B126" s="35"/>
      <c r="C126" s="34"/>
      <c r="D126" s="153" t="s">
        <v>140</v>
      </c>
      <c r="E126" s="34"/>
      <c r="F126" s="154" t="s">
        <v>207</v>
      </c>
      <c r="G126" s="34"/>
      <c r="H126" s="34"/>
      <c r="I126" s="155"/>
      <c r="J126" s="34"/>
      <c r="K126" s="34"/>
      <c r="L126" s="35"/>
      <c r="M126" s="156"/>
      <c r="N126" s="157"/>
      <c r="O126" s="55"/>
      <c r="P126" s="55"/>
      <c r="Q126" s="55"/>
      <c r="R126" s="55"/>
      <c r="S126" s="55"/>
      <c r="T126" s="56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8" t="s">
        <v>140</v>
      </c>
      <c r="AU126" s="18" t="s">
        <v>87</v>
      </c>
    </row>
    <row r="127" spans="1:65" s="2" customFormat="1" ht="16.5" customHeight="1">
      <c r="A127" s="34"/>
      <c r="B127" s="139"/>
      <c r="C127" s="140" t="s">
        <v>209</v>
      </c>
      <c r="D127" s="140" t="s">
        <v>134</v>
      </c>
      <c r="E127" s="141" t="s">
        <v>210</v>
      </c>
      <c r="F127" s="142" t="s">
        <v>211</v>
      </c>
      <c r="G127" s="143" t="s">
        <v>137</v>
      </c>
      <c r="H127" s="144">
        <v>227</v>
      </c>
      <c r="I127" s="145"/>
      <c r="J127" s="146">
        <f>ROUND(I127*H127,2)</f>
        <v>0</v>
      </c>
      <c r="K127" s="142" t="s">
        <v>3</v>
      </c>
      <c r="L127" s="35"/>
      <c r="M127" s="147" t="s">
        <v>3</v>
      </c>
      <c r="N127" s="148" t="s">
        <v>48</v>
      </c>
      <c r="O127" s="55"/>
      <c r="P127" s="149">
        <f>O127*H127</f>
        <v>0</v>
      </c>
      <c r="Q127" s="149">
        <v>0</v>
      </c>
      <c r="R127" s="149">
        <f>Q127*H127</f>
        <v>0</v>
      </c>
      <c r="S127" s="149">
        <v>0</v>
      </c>
      <c r="T127" s="15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51" t="s">
        <v>138</v>
      </c>
      <c r="AT127" s="151" t="s">
        <v>134</v>
      </c>
      <c r="AU127" s="151" t="s">
        <v>87</v>
      </c>
      <c r="AY127" s="18" t="s">
        <v>132</v>
      </c>
      <c r="BE127" s="152">
        <f>IF(N127="základní",J127,0)</f>
        <v>0</v>
      </c>
      <c r="BF127" s="152">
        <f>IF(N127="snížená",J127,0)</f>
        <v>0</v>
      </c>
      <c r="BG127" s="152">
        <f>IF(N127="zákl. přenesená",J127,0)</f>
        <v>0</v>
      </c>
      <c r="BH127" s="152">
        <f>IF(N127="sníž. přenesená",J127,0)</f>
        <v>0</v>
      </c>
      <c r="BI127" s="152">
        <f>IF(N127="nulová",J127,0)</f>
        <v>0</v>
      </c>
      <c r="BJ127" s="18" t="s">
        <v>85</v>
      </c>
      <c r="BK127" s="152">
        <f>ROUND(I127*H127,2)</f>
        <v>0</v>
      </c>
      <c r="BL127" s="18" t="s">
        <v>138</v>
      </c>
      <c r="BM127" s="151" t="s">
        <v>212</v>
      </c>
    </row>
    <row r="128" spans="1:65" s="2" customFormat="1">
      <c r="A128" s="34"/>
      <c r="B128" s="35"/>
      <c r="C128" s="34"/>
      <c r="D128" s="153" t="s">
        <v>140</v>
      </c>
      <c r="E128" s="34"/>
      <c r="F128" s="154" t="s">
        <v>211</v>
      </c>
      <c r="G128" s="34"/>
      <c r="H128" s="34"/>
      <c r="I128" s="155"/>
      <c r="J128" s="34"/>
      <c r="K128" s="34"/>
      <c r="L128" s="35"/>
      <c r="M128" s="156"/>
      <c r="N128" s="157"/>
      <c r="O128" s="55"/>
      <c r="P128" s="55"/>
      <c r="Q128" s="55"/>
      <c r="R128" s="55"/>
      <c r="S128" s="55"/>
      <c r="T128" s="56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8" t="s">
        <v>140</v>
      </c>
      <c r="AU128" s="18" t="s">
        <v>87</v>
      </c>
    </row>
    <row r="129" spans="1:65" s="2" customFormat="1" ht="24.15" customHeight="1">
      <c r="A129" s="34"/>
      <c r="B129" s="139"/>
      <c r="C129" s="140" t="s">
        <v>213</v>
      </c>
      <c r="D129" s="140" t="s">
        <v>134</v>
      </c>
      <c r="E129" s="141" t="s">
        <v>214</v>
      </c>
      <c r="F129" s="142" t="s">
        <v>215</v>
      </c>
      <c r="G129" s="143" t="s">
        <v>137</v>
      </c>
      <c r="H129" s="144">
        <v>1700</v>
      </c>
      <c r="I129" s="145"/>
      <c r="J129" s="146">
        <f>ROUND(I129*H129,2)</f>
        <v>0</v>
      </c>
      <c r="K129" s="142" t="s">
        <v>3</v>
      </c>
      <c r="L129" s="35"/>
      <c r="M129" s="147" t="s">
        <v>3</v>
      </c>
      <c r="N129" s="148" t="s">
        <v>48</v>
      </c>
      <c r="O129" s="55"/>
      <c r="P129" s="149">
        <f>O129*H129</f>
        <v>0</v>
      </c>
      <c r="Q129" s="149">
        <v>0</v>
      </c>
      <c r="R129" s="149">
        <f>Q129*H129</f>
        <v>0</v>
      </c>
      <c r="S129" s="149">
        <v>0</v>
      </c>
      <c r="T129" s="15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51" t="s">
        <v>138</v>
      </c>
      <c r="AT129" s="151" t="s">
        <v>134</v>
      </c>
      <c r="AU129" s="151" t="s">
        <v>87</v>
      </c>
      <c r="AY129" s="18" t="s">
        <v>132</v>
      </c>
      <c r="BE129" s="152">
        <f>IF(N129="základní",J129,0)</f>
        <v>0</v>
      </c>
      <c r="BF129" s="152">
        <f>IF(N129="snížená",J129,0)</f>
        <v>0</v>
      </c>
      <c r="BG129" s="152">
        <f>IF(N129="zákl. přenesená",J129,0)</f>
        <v>0</v>
      </c>
      <c r="BH129" s="152">
        <f>IF(N129="sníž. přenesená",J129,0)</f>
        <v>0</v>
      </c>
      <c r="BI129" s="152">
        <f>IF(N129="nulová",J129,0)</f>
        <v>0</v>
      </c>
      <c r="BJ129" s="18" t="s">
        <v>85</v>
      </c>
      <c r="BK129" s="152">
        <f>ROUND(I129*H129,2)</f>
        <v>0</v>
      </c>
      <c r="BL129" s="18" t="s">
        <v>138</v>
      </c>
      <c r="BM129" s="151" t="s">
        <v>216</v>
      </c>
    </row>
    <row r="130" spans="1:65" s="2" customFormat="1" ht="19.2">
      <c r="A130" s="34"/>
      <c r="B130" s="35"/>
      <c r="C130" s="34"/>
      <c r="D130" s="153" t="s">
        <v>140</v>
      </c>
      <c r="E130" s="34"/>
      <c r="F130" s="154" t="s">
        <v>215</v>
      </c>
      <c r="G130" s="34"/>
      <c r="H130" s="34"/>
      <c r="I130" s="155"/>
      <c r="J130" s="34"/>
      <c r="K130" s="34"/>
      <c r="L130" s="35"/>
      <c r="M130" s="156"/>
      <c r="N130" s="157"/>
      <c r="O130" s="55"/>
      <c r="P130" s="55"/>
      <c r="Q130" s="55"/>
      <c r="R130" s="55"/>
      <c r="S130" s="55"/>
      <c r="T130" s="56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8" t="s">
        <v>140</v>
      </c>
      <c r="AU130" s="18" t="s">
        <v>87</v>
      </c>
    </row>
    <row r="131" spans="1:65" s="2" customFormat="1" ht="16.5" customHeight="1">
      <c r="A131" s="34"/>
      <c r="B131" s="139"/>
      <c r="C131" s="176" t="s">
        <v>217</v>
      </c>
      <c r="D131" s="186" t="s">
        <v>158</v>
      </c>
      <c r="E131" s="177" t="s">
        <v>218</v>
      </c>
      <c r="F131" s="178" t="s">
        <v>219</v>
      </c>
      <c r="G131" s="179" t="s">
        <v>220</v>
      </c>
      <c r="H131" s="180">
        <v>34</v>
      </c>
      <c r="I131" s="181"/>
      <c r="J131" s="182">
        <f>ROUND(I131*H131,2)</f>
        <v>0</v>
      </c>
      <c r="K131" s="178" t="s">
        <v>200</v>
      </c>
      <c r="L131" s="183"/>
      <c r="M131" s="184" t="s">
        <v>3</v>
      </c>
      <c r="N131" s="185" t="s">
        <v>48</v>
      </c>
      <c r="O131" s="55"/>
      <c r="P131" s="149">
        <f>O131*H131</f>
        <v>0</v>
      </c>
      <c r="Q131" s="149">
        <v>1E-3</v>
      </c>
      <c r="R131" s="149">
        <f>Q131*H131</f>
        <v>3.4000000000000002E-2</v>
      </c>
      <c r="S131" s="149">
        <v>0</v>
      </c>
      <c r="T131" s="15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51" t="s">
        <v>173</v>
      </c>
      <c r="AT131" s="151" t="s">
        <v>158</v>
      </c>
      <c r="AU131" s="151" t="s">
        <v>87</v>
      </c>
      <c r="AY131" s="18" t="s">
        <v>132</v>
      </c>
      <c r="BE131" s="152">
        <f>IF(N131="základní",J131,0)</f>
        <v>0</v>
      </c>
      <c r="BF131" s="152">
        <f>IF(N131="snížená",J131,0)</f>
        <v>0</v>
      </c>
      <c r="BG131" s="152">
        <f>IF(N131="zákl. přenesená",J131,0)</f>
        <v>0</v>
      </c>
      <c r="BH131" s="152">
        <f>IF(N131="sníž. přenesená",J131,0)</f>
        <v>0</v>
      </c>
      <c r="BI131" s="152">
        <f>IF(N131="nulová",J131,0)</f>
        <v>0</v>
      </c>
      <c r="BJ131" s="18" t="s">
        <v>85</v>
      </c>
      <c r="BK131" s="152">
        <f>ROUND(I131*H131,2)</f>
        <v>0</v>
      </c>
      <c r="BL131" s="18" t="s">
        <v>138</v>
      </c>
      <c r="BM131" s="151" t="s">
        <v>221</v>
      </c>
    </row>
    <row r="132" spans="1:65" s="2" customFormat="1">
      <c r="A132" s="34"/>
      <c r="B132" s="35"/>
      <c r="C132" s="34"/>
      <c r="D132" s="153" t="s">
        <v>140</v>
      </c>
      <c r="E132" s="34"/>
      <c r="F132" s="154" t="s">
        <v>219</v>
      </c>
      <c r="G132" s="34"/>
      <c r="H132" s="34"/>
      <c r="I132" s="155"/>
      <c r="J132" s="34"/>
      <c r="K132" s="34"/>
      <c r="L132" s="35"/>
      <c r="M132" s="156"/>
      <c r="N132" s="157"/>
      <c r="O132" s="55"/>
      <c r="P132" s="55"/>
      <c r="Q132" s="55"/>
      <c r="R132" s="55"/>
      <c r="S132" s="55"/>
      <c r="T132" s="56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8" t="s">
        <v>140</v>
      </c>
      <c r="AU132" s="18" t="s">
        <v>87</v>
      </c>
    </row>
    <row r="133" spans="1:65" s="14" customFormat="1">
      <c r="B133" s="168"/>
      <c r="D133" s="153" t="s">
        <v>149</v>
      </c>
      <c r="F133" s="170" t="s">
        <v>222</v>
      </c>
      <c r="H133" s="171">
        <v>34</v>
      </c>
      <c r="I133" s="172"/>
      <c r="L133" s="168"/>
      <c r="M133" s="173"/>
      <c r="N133" s="174"/>
      <c r="O133" s="174"/>
      <c r="P133" s="174"/>
      <c r="Q133" s="174"/>
      <c r="R133" s="174"/>
      <c r="S133" s="174"/>
      <c r="T133" s="175"/>
      <c r="AT133" s="169" t="s">
        <v>149</v>
      </c>
      <c r="AU133" s="169" t="s">
        <v>87</v>
      </c>
      <c r="AV133" s="14" t="s">
        <v>87</v>
      </c>
      <c r="AW133" s="14" t="s">
        <v>4</v>
      </c>
      <c r="AX133" s="14" t="s">
        <v>85</v>
      </c>
      <c r="AY133" s="169" t="s">
        <v>132</v>
      </c>
    </row>
    <row r="134" spans="1:65" s="2" customFormat="1" ht="16.5" customHeight="1">
      <c r="A134" s="34"/>
      <c r="B134" s="139"/>
      <c r="C134" s="140" t="s">
        <v>223</v>
      </c>
      <c r="D134" s="140" t="s">
        <v>134</v>
      </c>
      <c r="E134" s="141" t="s">
        <v>224</v>
      </c>
      <c r="F134" s="142" t="s">
        <v>225</v>
      </c>
      <c r="G134" s="143" t="s">
        <v>163</v>
      </c>
      <c r="H134" s="144">
        <v>14.7</v>
      </c>
      <c r="I134" s="145"/>
      <c r="J134" s="146">
        <f>ROUND(I134*H134,2)</f>
        <v>0</v>
      </c>
      <c r="K134" s="142" t="s">
        <v>3</v>
      </c>
      <c r="L134" s="35"/>
      <c r="M134" s="147" t="s">
        <v>3</v>
      </c>
      <c r="N134" s="148" t="s">
        <v>48</v>
      </c>
      <c r="O134" s="55"/>
      <c r="P134" s="149">
        <f>O134*H134</f>
        <v>0</v>
      </c>
      <c r="Q134" s="149">
        <v>0</v>
      </c>
      <c r="R134" s="149">
        <f>Q134*H134</f>
        <v>0</v>
      </c>
      <c r="S134" s="149">
        <v>0</v>
      </c>
      <c r="T134" s="150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51" t="s">
        <v>138</v>
      </c>
      <c r="AT134" s="151" t="s">
        <v>134</v>
      </c>
      <c r="AU134" s="151" t="s">
        <v>87</v>
      </c>
      <c r="AY134" s="18" t="s">
        <v>132</v>
      </c>
      <c r="BE134" s="152">
        <f>IF(N134="základní",J134,0)</f>
        <v>0</v>
      </c>
      <c r="BF134" s="152">
        <f>IF(N134="snížená",J134,0)</f>
        <v>0</v>
      </c>
      <c r="BG134" s="152">
        <f>IF(N134="zákl. přenesená",J134,0)</f>
        <v>0</v>
      </c>
      <c r="BH134" s="152">
        <f>IF(N134="sníž. přenesená",J134,0)</f>
        <v>0</v>
      </c>
      <c r="BI134" s="152">
        <f>IF(N134="nulová",J134,0)</f>
        <v>0</v>
      </c>
      <c r="BJ134" s="18" t="s">
        <v>85</v>
      </c>
      <c r="BK134" s="152">
        <f>ROUND(I134*H134,2)</f>
        <v>0</v>
      </c>
      <c r="BL134" s="18" t="s">
        <v>138</v>
      </c>
      <c r="BM134" s="151" t="s">
        <v>226</v>
      </c>
    </row>
    <row r="135" spans="1:65" s="2" customFormat="1">
      <c r="A135" s="34"/>
      <c r="B135" s="35"/>
      <c r="C135" s="34"/>
      <c r="D135" s="153" t="s">
        <v>140</v>
      </c>
      <c r="E135" s="34"/>
      <c r="F135" s="154" t="s">
        <v>225</v>
      </c>
      <c r="G135" s="34"/>
      <c r="H135" s="34"/>
      <c r="I135" s="155"/>
      <c r="J135" s="34"/>
      <c r="K135" s="34"/>
      <c r="L135" s="35"/>
      <c r="M135" s="156"/>
      <c r="N135" s="157"/>
      <c r="O135" s="55"/>
      <c r="P135" s="55"/>
      <c r="Q135" s="55"/>
      <c r="R135" s="55"/>
      <c r="S135" s="55"/>
      <c r="T135" s="56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8" t="s">
        <v>140</v>
      </c>
      <c r="AU135" s="18" t="s">
        <v>87</v>
      </c>
    </row>
    <row r="136" spans="1:65" s="2" customFormat="1" ht="16.5" customHeight="1">
      <c r="A136" s="34"/>
      <c r="B136" s="139"/>
      <c r="C136" s="140" t="s">
        <v>227</v>
      </c>
      <c r="D136" s="140" t="s">
        <v>134</v>
      </c>
      <c r="E136" s="141" t="s">
        <v>228</v>
      </c>
      <c r="F136" s="142" t="s">
        <v>229</v>
      </c>
      <c r="G136" s="143" t="s">
        <v>158</v>
      </c>
      <c r="H136" s="144">
        <v>161</v>
      </c>
      <c r="I136" s="145"/>
      <c r="J136" s="146">
        <f>ROUND(I136*H136,2)</f>
        <v>0</v>
      </c>
      <c r="K136" s="142" t="s">
        <v>3</v>
      </c>
      <c r="L136" s="35"/>
      <c r="M136" s="147" t="s">
        <v>3</v>
      </c>
      <c r="N136" s="148" t="s">
        <v>48</v>
      </c>
      <c r="O136" s="55"/>
      <c r="P136" s="149">
        <f>O136*H136</f>
        <v>0</v>
      </c>
      <c r="Q136" s="149">
        <v>0</v>
      </c>
      <c r="R136" s="149">
        <f>Q136*H136</f>
        <v>0</v>
      </c>
      <c r="S136" s="149">
        <v>0</v>
      </c>
      <c r="T136" s="15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51" t="s">
        <v>138</v>
      </c>
      <c r="AT136" s="151" t="s">
        <v>134</v>
      </c>
      <c r="AU136" s="151" t="s">
        <v>87</v>
      </c>
      <c r="AY136" s="18" t="s">
        <v>132</v>
      </c>
      <c r="BE136" s="152">
        <f>IF(N136="základní",J136,0)</f>
        <v>0</v>
      </c>
      <c r="BF136" s="152">
        <f>IF(N136="snížená",J136,0)</f>
        <v>0</v>
      </c>
      <c r="BG136" s="152">
        <f>IF(N136="zákl. přenesená",J136,0)</f>
        <v>0</v>
      </c>
      <c r="BH136" s="152">
        <f>IF(N136="sníž. přenesená",J136,0)</f>
        <v>0</v>
      </c>
      <c r="BI136" s="152">
        <f>IF(N136="nulová",J136,0)</f>
        <v>0</v>
      </c>
      <c r="BJ136" s="18" t="s">
        <v>85</v>
      </c>
      <c r="BK136" s="152">
        <f>ROUND(I136*H136,2)</f>
        <v>0</v>
      </c>
      <c r="BL136" s="18" t="s">
        <v>138</v>
      </c>
      <c r="BM136" s="151" t="s">
        <v>230</v>
      </c>
    </row>
    <row r="137" spans="1:65" s="2" customFormat="1">
      <c r="A137" s="34"/>
      <c r="B137" s="35"/>
      <c r="C137" s="34"/>
      <c r="D137" s="153" t="s">
        <v>140</v>
      </c>
      <c r="E137" s="34"/>
      <c r="F137" s="154" t="s">
        <v>229</v>
      </c>
      <c r="G137" s="34"/>
      <c r="H137" s="34"/>
      <c r="I137" s="155"/>
      <c r="J137" s="34"/>
      <c r="K137" s="34"/>
      <c r="L137" s="35"/>
      <c r="M137" s="156"/>
      <c r="N137" s="157"/>
      <c r="O137" s="55"/>
      <c r="P137" s="55"/>
      <c r="Q137" s="55"/>
      <c r="R137" s="55"/>
      <c r="S137" s="55"/>
      <c r="T137" s="56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8" t="s">
        <v>140</v>
      </c>
      <c r="AU137" s="18" t="s">
        <v>87</v>
      </c>
    </row>
    <row r="138" spans="1:65" s="2" customFormat="1" ht="16.5" customHeight="1">
      <c r="A138" s="34"/>
      <c r="B138" s="139"/>
      <c r="C138" s="176" t="s">
        <v>8</v>
      </c>
      <c r="D138" s="187" t="s">
        <v>158</v>
      </c>
      <c r="E138" s="177" t="s">
        <v>231</v>
      </c>
      <c r="F138" s="178" t="s">
        <v>232</v>
      </c>
      <c r="G138" s="179" t="s">
        <v>199</v>
      </c>
      <c r="H138" s="180">
        <v>420.64100000000002</v>
      </c>
      <c r="I138" s="181"/>
      <c r="J138" s="182">
        <f>ROUND(I138*H138,2)</f>
        <v>0</v>
      </c>
      <c r="K138" s="178" t="s">
        <v>3</v>
      </c>
      <c r="L138" s="183"/>
      <c r="M138" s="184" t="s">
        <v>3</v>
      </c>
      <c r="N138" s="185" t="s">
        <v>48</v>
      </c>
      <c r="O138" s="55"/>
      <c r="P138" s="149">
        <f>O138*H138</f>
        <v>0</v>
      </c>
      <c r="Q138" s="149">
        <v>1</v>
      </c>
      <c r="R138" s="149">
        <f>Q138*H138</f>
        <v>420.64100000000002</v>
      </c>
      <c r="S138" s="149">
        <v>0</v>
      </c>
      <c r="T138" s="15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51" t="s">
        <v>173</v>
      </c>
      <c r="AT138" s="151" t="s">
        <v>158</v>
      </c>
      <c r="AU138" s="151" t="s">
        <v>87</v>
      </c>
      <c r="AY138" s="18" t="s">
        <v>132</v>
      </c>
      <c r="BE138" s="152">
        <f>IF(N138="základní",J138,0)</f>
        <v>0</v>
      </c>
      <c r="BF138" s="152">
        <f>IF(N138="snížená",J138,0)</f>
        <v>0</v>
      </c>
      <c r="BG138" s="152">
        <f>IF(N138="zákl. přenesená",J138,0)</f>
        <v>0</v>
      </c>
      <c r="BH138" s="152">
        <f>IF(N138="sníž. přenesená",J138,0)</f>
        <v>0</v>
      </c>
      <c r="BI138" s="152">
        <f>IF(N138="nulová",J138,0)</f>
        <v>0</v>
      </c>
      <c r="BJ138" s="18" t="s">
        <v>85</v>
      </c>
      <c r="BK138" s="152">
        <f>ROUND(I138*H138,2)</f>
        <v>0</v>
      </c>
      <c r="BL138" s="18" t="s">
        <v>138</v>
      </c>
      <c r="BM138" s="151" t="s">
        <v>233</v>
      </c>
    </row>
    <row r="139" spans="1:65" s="2" customFormat="1">
      <c r="A139" s="34"/>
      <c r="B139" s="35"/>
      <c r="C139" s="34"/>
      <c r="D139" s="153" t="s">
        <v>140</v>
      </c>
      <c r="E139" s="34"/>
      <c r="F139" s="154" t="s">
        <v>232</v>
      </c>
      <c r="G139" s="34"/>
      <c r="H139" s="34"/>
      <c r="I139" s="155"/>
      <c r="J139" s="34"/>
      <c r="K139" s="34"/>
      <c r="L139" s="35"/>
      <c r="M139" s="156"/>
      <c r="N139" s="157"/>
      <c r="O139" s="55"/>
      <c r="P139" s="55"/>
      <c r="Q139" s="55"/>
      <c r="R139" s="55"/>
      <c r="S139" s="55"/>
      <c r="T139" s="56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8" t="s">
        <v>140</v>
      </c>
      <c r="AU139" s="18" t="s">
        <v>87</v>
      </c>
    </row>
    <row r="140" spans="1:65" s="13" customFormat="1">
      <c r="B140" s="161"/>
      <c r="D140" s="153" t="s">
        <v>149</v>
      </c>
      <c r="E140" s="162" t="s">
        <v>3</v>
      </c>
      <c r="F140" s="163" t="s">
        <v>234</v>
      </c>
      <c r="H140" s="162" t="s">
        <v>3</v>
      </c>
      <c r="I140" s="164"/>
      <c r="L140" s="161"/>
      <c r="M140" s="165"/>
      <c r="N140" s="166"/>
      <c r="O140" s="166"/>
      <c r="P140" s="166"/>
      <c r="Q140" s="166"/>
      <c r="R140" s="166"/>
      <c r="S140" s="166"/>
      <c r="T140" s="167"/>
      <c r="AT140" s="162" t="s">
        <v>149</v>
      </c>
      <c r="AU140" s="162" t="s">
        <v>87</v>
      </c>
      <c r="AV140" s="13" t="s">
        <v>85</v>
      </c>
      <c r="AW140" s="13" t="s">
        <v>38</v>
      </c>
      <c r="AX140" s="13" t="s">
        <v>77</v>
      </c>
      <c r="AY140" s="162" t="s">
        <v>132</v>
      </c>
    </row>
    <row r="141" spans="1:65" s="13" customFormat="1">
      <c r="B141" s="161"/>
      <c r="D141" s="153" t="s">
        <v>149</v>
      </c>
      <c r="E141" s="162" t="s">
        <v>3</v>
      </c>
      <c r="F141" s="163" t="s">
        <v>235</v>
      </c>
      <c r="H141" s="162" t="s">
        <v>3</v>
      </c>
      <c r="I141" s="164"/>
      <c r="L141" s="161"/>
      <c r="M141" s="165"/>
      <c r="N141" s="166"/>
      <c r="O141" s="166"/>
      <c r="P141" s="166"/>
      <c r="Q141" s="166"/>
      <c r="R141" s="166"/>
      <c r="S141" s="166"/>
      <c r="T141" s="167"/>
      <c r="AT141" s="162" t="s">
        <v>149</v>
      </c>
      <c r="AU141" s="162" t="s">
        <v>87</v>
      </c>
      <c r="AV141" s="13" t="s">
        <v>85</v>
      </c>
      <c r="AW141" s="13" t="s">
        <v>38</v>
      </c>
      <c r="AX141" s="13" t="s">
        <v>77</v>
      </c>
      <c r="AY141" s="162" t="s">
        <v>132</v>
      </c>
    </row>
    <row r="142" spans="1:65" s="13" customFormat="1">
      <c r="B142" s="161"/>
      <c r="D142" s="153" t="s">
        <v>149</v>
      </c>
      <c r="E142" s="162" t="s">
        <v>3</v>
      </c>
      <c r="F142" s="163" t="s">
        <v>236</v>
      </c>
      <c r="H142" s="162" t="s">
        <v>3</v>
      </c>
      <c r="I142" s="164"/>
      <c r="L142" s="161"/>
      <c r="M142" s="165"/>
      <c r="N142" s="166"/>
      <c r="O142" s="166"/>
      <c r="P142" s="166"/>
      <c r="Q142" s="166"/>
      <c r="R142" s="166"/>
      <c r="S142" s="166"/>
      <c r="T142" s="167"/>
      <c r="AT142" s="162" t="s">
        <v>149</v>
      </c>
      <c r="AU142" s="162" t="s">
        <v>87</v>
      </c>
      <c r="AV142" s="13" t="s">
        <v>85</v>
      </c>
      <c r="AW142" s="13" t="s">
        <v>38</v>
      </c>
      <c r="AX142" s="13" t="s">
        <v>77</v>
      </c>
      <c r="AY142" s="162" t="s">
        <v>132</v>
      </c>
    </row>
    <row r="143" spans="1:65" s="13" customFormat="1">
      <c r="B143" s="161"/>
      <c r="D143" s="153" t="s">
        <v>149</v>
      </c>
      <c r="E143" s="162" t="s">
        <v>3</v>
      </c>
      <c r="F143" s="163" t="s">
        <v>237</v>
      </c>
      <c r="H143" s="162" t="s">
        <v>3</v>
      </c>
      <c r="I143" s="164"/>
      <c r="L143" s="161"/>
      <c r="M143" s="165"/>
      <c r="N143" s="166"/>
      <c r="O143" s="166"/>
      <c r="P143" s="166"/>
      <c r="Q143" s="166"/>
      <c r="R143" s="166"/>
      <c r="S143" s="166"/>
      <c r="T143" s="167"/>
      <c r="AT143" s="162" t="s">
        <v>149</v>
      </c>
      <c r="AU143" s="162" t="s">
        <v>87</v>
      </c>
      <c r="AV143" s="13" t="s">
        <v>85</v>
      </c>
      <c r="AW143" s="13" t="s">
        <v>38</v>
      </c>
      <c r="AX143" s="13" t="s">
        <v>77</v>
      </c>
      <c r="AY143" s="162" t="s">
        <v>132</v>
      </c>
    </row>
    <row r="144" spans="1:65" s="14" customFormat="1">
      <c r="B144" s="168"/>
      <c r="D144" s="153" t="s">
        <v>149</v>
      </c>
      <c r="E144" s="169" t="s">
        <v>3</v>
      </c>
      <c r="F144" s="170" t="s">
        <v>238</v>
      </c>
      <c r="H144" s="171">
        <v>129.38999999999999</v>
      </c>
      <c r="I144" s="172"/>
      <c r="L144" s="168"/>
      <c r="M144" s="173"/>
      <c r="N144" s="174"/>
      <c r="O144" s="174"/>
      <c r="P144" s="174"/>
      <c r="Q144" s="174"/>
      <c r="R144" s="174"/>
      <c r="S144" s="174"/>
      <c r="T144" s="175"/>
      <c r="AT144" s="169" t="s">
        <v>149</v>
      </c>
      <c r="AU144" s="169" t="s">
        <v>87</v>
      </c>
      <c r="AV144" s="14" t="s">
        <v>87</v>
      </c>
      <c r="AW144" s="14" t="s">
        <v>38</v>
      </c>
      <c r="AX144" s="14" t="s">
        <v>77</v>
      </c>
      <c r="AY144" s="169" t="s">
        <v>132</v>
      </c>
    </row>
    <row r="145" spans="1:65" s="13" customFormat="1">
      <c r="B145" s="161"/>
      <c r="D145" s="153" t="s">
        <v>149</v>
      </c>
      <c r="E145" s="162" t="s">
        <v>3</v>
      </c>
      <c r="F145" s="163" t="s">
        <v>239</v>
      </c>
      <c r="H145" s="162" t="s">
        <v>3</v>
      </c>
      <c r="I145" s="164"/>
      <c r="L145" s="161"/>
      <c r="M145" s="165"/>
      <c r="N145" s="166"/>
      <c r="O145" s="166"/>
      <c r="P145" s="166"/>
      <c r="Q145" s="166"/>
      <c r="R145" s="166"/>
      <c r="S145" s="166"/>
      <c r="T145" s="167"/>
      <c r="AT145" s="162" t="s">
        <v>149</v>
      </c>
      <c r="AU145" s="162" t="s">
        <v>87</v>
      </c>
      <c r="AV145" s="13" t="s">
        <v>85</v>
      </c>
      <c r="AW145" s="13" t="s">
        <v>38</v>
      </c>
      <c r="AX145" s="13" t="s">
        <v>77</v>
      </c>
      <c r="AY145" s="162" t="s">
        <v>132</v>
      </c>
    </row>
    <row r="146" spans="1:65" s="14" customFormat="1">
      <c r="B146" s="168"/>
      <c r="D146" s="153" t="s">
        <v>149</v>
      </c>
      <c r="E146" s="169" t="s">
        <v>3</v>
      </c>
      <c r="F146" s="170" t="s">
        <v>240</v>
      </c>
      <c r="H146" s="171">
        <v>57</v>
      </c>
      <c r="I146" s="172"/>
      <c r="L146" s="168"/>
      <c r="M146" s="173"/>
      <c r="N146" s="174"/>
      <c r="O146" s="174"/>
      <c r="P146" s="174"/>
      <c r="Q146" s="174"/>
      <c r="R146" s="174"/>
      <c r="S146" s="174"/>
      <c r="T146" s="175"/>
      <c r="AT146" s="169" t="s">
        <v>149</v>
      </c>
      <c r="AU146" s="169" t="s">
        <v>87</v>
      </c>
      <c r="AV146" s="14" t="s">
        <v>87</v>
      </c>
      <c r="AW146" s="14" t="s">
        <v>38</v>
      </c>
      <c r="AX146" s="14" t="s">
        <v>77</v>
      </c>
      <c r="AY146" s="169" t="s">
        <v>132</v>
      </c>
    </row>
    <row r="147" spans="1:65" s="13" customFormat="1">
      <c r="B147" s="161"/>
      <c r="D147" s="153" t="s">
        <v>149</v>
      </c>
      <c r="E147" s="162" t="s">
        <v>3</v>
      </c>
      <c r="F147" s="163" t="s">
        <v>241</v>
      </c>
      <c r="H147" s="162" t="s">
        <v>3</v>
      </c>
      <c r="I147" s="164"/>
      <c r="L147" s="161"/>
      <c r="M147" s="165"/>
      <c r="N147" s="166"/>
      <c r="O147" s="166"/>
      <c r="P147" s="166"/>
      <c r="Q147" s="166"/>
      <c r="R147" s="166"/>
      <c r="S147" s="166"/>
      <c r="T147" s="167"/>
      <c r="AT147" s="162" t="s">
        <v>149</v>
      </c>
      <c r="AU147" s="162" t="s">
        <v>87</v>
      </c>
      <c r="AV147" s="13" t="s">
        <v>85</v>
      </c>
      <c r="AW147" s="13" t="s">
        <v>38</v>
      </c>
      <c r="AX147" s="13" t="s">
        <v>77</v>
      </c>
      <c r="AY147" s="162" t="s">
        <v>132</v>
      </c>
    </row>
    <row r="148" spans="1:65" s="14" customFormat="1">
      <c r="B148" s="168"/>
      <c r="D148" s="153" t="s">
        <v>149</v>
      </c>
      <c r="E148" s="169" t="s">
        <v>3</v>
      </c>
      <c r="F148" s="170" t="s">
        <v>242</v>
      </c>
      <c r="H148" s="171">
        <v>28</v>
      </c>
      <c r="I148" s="172"/>
      <c r="L148" s="168"/>
      <c r="M148" s="173"/>
      <c r="N148" s="174"/>
      <c r="O148" s="174"/>
      <c r="P148" s="174"/>
      <c r="Q148" s="174"/>
      <c r="R148" s="174"/>
      <c r="S148" s="174"/>
      <c r="T148" s="175"/>
      <c r="AT148" s="169" t="s">
        <v>149</v>
      </c>
      <c r="AU148" s="169" t="s">
        <v>87</v>
      </c>
      <c r="AV148" s="14" t="s">
        <v>87</v>
      </c>
      <c r="AW148" s="14" t="s">
        <v>38</v>
      </c>
      <c r="AX148" s="14" t="s">
        <v>77</v>
      </c>
      <c r="AY148" s="169" t="s">
        <v>132</v>
      </c>
    </row>
    <row r="149" spans="1:65" s="13" customFormat="1">
      <c r="B149" s="161"/>
      <c r="D149" s="153" t="s">
        <v>149</v>
      </c>
      <c r="E149" s="162" t="s">
        <v>3</v>
      </c>
      <c r="F149" s="163" t="s">
        <v>243</v>
      </c>
      <c r="H149" s="162" t="s">
        <v>3</v>
      </c>
      <c r="I149" s="164"/>
      <c r="L149" s="161"/>
      <c r="M149" s="165"/>
      <c r="N149" s="166"/>
      <c r="O149" s="166"/>
      <c r="P149" s="166"/>
      <c r="Q149" s="166"/>
      <c r="R149" s="166"/>
      <c r="S149" s="166"/>
      <c r="T149" s="167"/>
      <c r="AT149" s="162" t="s">
        <v>149</v>
      </c>
      <c r="AU149" s="162" t="s">
        <v>87</v>
      </c>
      <c r="AV149" s="13" t="s">
        <v>85</v>
      </c>
      <c r="AW149" s="13" t="s">
        <v>38</v>
      </c>
      <c r="AX149" s="13" t="s">
        <v>77</v>
      </c>
      <c r="AY149" s="162" t="s">
        <v>132</v>
      </c>
    </row>
    <row r="150" spans="1:65" s="14" customFormat="1">
      <c r="B150" s="168"/>
      <c r="D150" s="153" t="s">
        <v>149</v>
      </c>
      <c r="E150" s="169" t="s">
        <v>3</v>
      </c>
      <c r="F150" s="170" t="s">
        <v>169</v>
      </c>
      <c r="H150" s="171">
        <v>7</v>
      </c>
      <c r="I150" s="172"/>
      <c r="L150" s="168"/>
      <c r="M150" s="173"/>
      <c r="N150" s="174"/>
      <c r="O150" s="174"/>
      <c r="P150" s="174"/>
      <c r="Q150" s="174"/>
      <c r="R150" s="174"/>
      <c r="S150" s="174"/>
      <c r="T150" s="175"/>
      <c r="AT150" s="169" t="s">
        <v>149</v>
      </c>
      <c r="AU150" s="169" t="s">
        <v>87</v>
      </c>
      <c r="AV150" s="14" t="s">
        <v>87</v>
      </c>
      <c r="AW150" s="14" t="s">
        <v>38</v>
      </c>
      <c r="AX150" s="14" t="s">
        <v>77</v>
      </c>
      <c r="AY150" s="169" t="s">
        <v>132</v>
      </c>
    </row>
    <row r="151" spans="1:65" s="15" customFormat="1">
      <c r="B151" s="188"/>
      <c r="D151" s="153" t="s">
        <v>149</v>
      </c>
      <c r="E151" s="189" t="s">
        <v>3</v>
      </c>
      <c r="F151" s="190" t="s">
        <v>244</v>
      </c>
      <c r="H151" s="191">
        <v>221.39</v>
      </c>
      <c r="I151" s="192"/>
      <c r="L151" s="188"/>
      <c r="M151" s="193"/>
      <c r="N151" s="194"/>
      <c r="O151" s="194"/>
      <c r="P151" s="194"/>
      <c r="Q151" s="194"/>
      <c r="R151" s="194"/>
      <c r="S151" s="194"/>
      <c r="T151" s="195"/>
      <c r="AT151" s="189" t="s">
        <v>149</v>
      </c>
      <c r="AU151" s="189" t="s">
        <v>87</v>
      </c>
      <c r="AV151" s="15" t="s">
        <v>138</v>
      </c>
      <c r="AW151" s="15" t="s">
        <v>38</v>
      </c>
      <c r="AX151" s="15" t="s">
        <v>85</v>
      </c>
      <c r="AY151" s="189" t="s">
        <v>132</v>
      </c>
    </row>
    <row r="152" spans="1:65" s="14" customFormat="1">
      <c r="B152" s="168"/>
      <c r="D152" s="153" t="s">
        <v>149</v>
      </c>
      <c r="F152" s="170" t="s">
        <v>245</v>
      </c>
      <c r="H152" s="171">
        <v>420.64100000000002</v>
      </c>
      <c r="I152" s="172"/>
      <c r="L152" s="168"/>
      <c r="M152" s="173"/>
      <c r="N152" s="174"/>
      <c r="O152" s="174"/>
      <c r="P152" s="174"/>
      <c r="Q152" s="174"/>
      <c r="R152" s="174"/>
      <c r="S152" s="174"/>
      <c r="T152" s="175"/>
      <c r="AT152" s="169" t="s">
        <v>149</v>
      </c>
      <c r="AU152" s="169" t="s">
        <v>87</v>
      </c>
      <c r="AV152" s="14" t="s">
        <v>87</v>
      </c>
      <c r="AW152" s="14" t="s">
        <v>4</v>
      </c>
      <c r="AX152" s="14" t="s">
        <v>85</v>
      </c>
      <c r="AY152" s="169" t="s">
        <v>132</v>
      </c>
    </row>
    <row r="153" spans="1:65" s="2" customFormat="1" ht="16.5" customHeight="1">
      <c r="A153" s="34"/>
      <c r="B153" s="139"/>
      <c r="C153" s="176" t="s">
        <v>246</v>
      </c>
      <c r="D153" s="187" t="s">
        <v>158</v>
      </c>
      <c r="E153" s="177" t="s">
        <v>247</v>
      </c>
      <c r="F153" s="178" t="s">
        <v>248</v>
      </c>
      <c r="G153" s="179" t="s">
        <v>199</v>
      </c>
      <c r="H153" s="180">
        <v>45.4</v>
      </c>
      <c r="I153" s="181"/>
      <c r="J153" s="182">
        <f>ROUND(I153*H153,2)</f>
        <v>0</v>
      </c>
      <c r="K153" s="178" t="s">
        <v>3</v>
      </c>
      <c r="L153" s="183"/>
      <c r="M153" s="184" t="s">
        <v>3</v>
      </c>
      <c r="N153" s="185" t="s">
        <v>48</v>
      </c>
      <c r="O153" s="55"/>
      <c r="P153" s="149">
        <f>O153*H153</f>
        <v>0</v>
      </c>
      <c r="Q153" s="149">
        <v>0</v>
      </c>
      <c r="R153" s="149">
        <f>Q153*H153</f>
        <v>0</v>
      </c>
      <c r="S153" s="149">
        <v>0</v>
      </c>
      <c r="T153" s="150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51" t="s">
        <v>173</v>
      </c>
      <c r="AT153" s="151" t="s">
        <v>158</v>
      </c>
      <c r="AU153" s="151" t="s">
        <v>87</v>
      </c>
      <c r="AY153" s="18" t="s">
        <v>132</v>
      </c>
      <c r="BE153" s="152">
        <f>IF(N153="základní",J153,0)</f>
        <v>0</v>
      </c>
      <c r="BF153" s="152">
        <f>IF(N153="snížená",J153,0)</f>
        <v>0</v>
      </c>
      <c r="BG153" s="152">
        <f>IF(N153="zákl. přenesená",J153,0)</f>
        <v>0</v>
      </c>
      <c r="BH153" s="152">
        <f>IF(N153="sníž. přenesená",J153,0)</f>
        <v>0</v>
      </c>
      <c r="BI153" s="152">
        <f>IF(N153="nulová",J153,0)</f>
        <v>0</v>
      </c>
      <c r="BJ153" s="18" t="s">
        <v>85</v>
      </c>
      <c r="BK153" s="152">
        <f>ROUND(I153*H153,2)</f>
        <v>0</v>
      </c>
      <c r="BL153" s="18" t="s">
        <v>138</v>
      </c>
      <c r="BM153" s="151" t="s">
        <v>249</v>
      </c>
    </row>
    <row r="154" spans="1:65" s="2" customFormat="1">
      <c r="A154" s="34"/>
      <c r="B154" s="35"/>
      <c r="C154" s="34"/>
      <c r="D154" s="153" t="s">
        <v>140</v>
      </c>
      <c r="E154" s="34"/>
      <c r="F154" s="154" t="s">
        <v>248</v>
      </c>
      <c r="G154" s="34"/>
      <c r="H154" s="34"/>
      <c r="I154" s="155"/>
      <c r="J154" s="34"/>
      <c r="K154" s="34"/>
      <c r="L154" s="35"/>
      <c r="M154" s="156"/>
      <c r="N154" s="157"/>
      <c r="O154" s="55"/>
      <c r="P154" s="55"/>
      <c r="Q154" s="55"/>
      <c r="R154" s="55"/>
      <c r="S154" s="55"/>
      <c r="T154" s="56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8" t="s">
        <v>140</v>
      </c>
      <c r="AU154" s="18" t="s">
        <v>87</v>
      </c>
    </row>
    <row r="155" spans="1:65" s="13" customFormat="1">
      <c r="B155" s="161"/>
      <c r="D155" s="153" t="s">
        <v>149</v>
      </c>
      <c r="E155" s="162" t="s">
        <v>3</v>
      </c>
      <c r="F155" s="163" t="s">
        <v>250</v>
      </c>
      <c r="H155" s="162" t="s">
        <v>3</v>
      </c>
      <c r="I155" s="164"/>
      <c r="L155" s="161"/>
      <c r="M155" s="165"/>
      <c r="N155" s="166"/>
      <c r="O155" s="166"/>
      <c r="P155" s="166"/>
      <c r="Q155" s="166"/>
      <c r="R155" s="166"/>
      <c r="S155" s="166"/>
      <c r="T155" s="167"/>
      <c r="AT155" s="162" t="s">
        <v>149</v>
      </c>
      <c r="AU155" s="162" t="s">
        <v>87</v>
      </c>
      <c r="AV155" s="13" t="s">
        <v>85</v>
      </c>
      <c r="AW155" s="13" t="s">
        <v>38</v>
      </c>
      <c r="AX155" s="13" t="s">
        <v>77</v>
      </c>
      <c r="AY155" s="162" t="s">
        <v>132</v>
      </c>
    </row>
    <row r="156" spans="1:65" s="13" customFormat="1">
      <c r="B156" s="161"/>
      <c r="D156" s="153" t="s">
        <v>149</v>
      </c>
      <c r="E156" s="162" t="s">
        <v>3</v>
      </c>
      <c r="F156" s="163" t="s">
        <v>251</v>
      </c>
      <c r="H156" s="162" t="s">
        <v>3</v>
      </c>
      <c r="I156" s="164"/>
      <c r="L156" s="161"/>
      <c r="M156" s="165"/>
      <c r="N156" s="166"/>
      <c r="O156" s="166"/>
      <c r="P156" s="166"/>
      <c r="Q156" s="166"/>
      <c r="R156" s="166"/>
      <c r="S156" s="166"/>
      <c r="T156" s="167"/>
      <c r="AT156" s="162" t="s">
        <v>149</v>
      </c>
      <c r="AU156" s="162" t="s">
        <v>87</v>
      </c>
      <c r="AV156" s="13" t="s">
        <v>85</v>
      </c>
      <c r="AW156" s="13" t="s">
        <v>38</v>
      </c>
      <c r="AX156" s="13" t="s">
        <v>77</v>
      </c>
      <c r="AY156" s="162" t="s">
        <v>132</v>
      </c>
    </row>
    <row r="157" spans="1:65" s="14" customFormat="1">
      <c r="B157" s="168"/>
      <c r="D157" s="153" t="s">
        <v>149</v>
      </c>
      <c r="E157" s="169" t="s">
        <v>3</v>
      </c>
      <c r="F157" s="170" t="s">
        <v>252</v>
      </c>
      <c r="H157" s="171">
        <v>45.4</v>
      </c>
      <c r="I157" s="172"/>
      <c r="L157" s="168"/>
      <c r="M157" s="173"/>
      <c r="N157" s="174"/>
      <c r="O157" s="174"/>
      <c r="P157" s="174"/>
      <c r="Q157" s="174"/>
      <c r="R157" s="174"/>
      <c r="S157" s="174"/>
      <c r="T157" s="175"/>
      <c r="AT157" s="169" t="s">
        <v>149</v>
      </c>
      <c r="AU157" s="169" t="s">
        <v>87</v>
      </c>
      <c r="AV157" s="14" t="s">
        <v>87</v>
      </c>
      <c r="AW157" s="14" t="s">
        <v>38</v>
      </c>
      <c r="AX157" s="14" t="s">
        <v>85</v>
      </c>
      <c r="AY157" s="169" t="s">
        <v>132</v>
      </c>
    </row>
    <row r="158" spans="1:65" s="2" customFormat="1" ht="16.5" customHeight="1">
      <c r="A158" s="34"/>
      <c r="B158" s="139"/>
      <c r="C158" s="140" t="s">
        <v>253</v>
      </c>
      <c r="D158" s="158" t="s">
        <v>134</v>
      </c>
      <c r="E158" s="141" t="s">
        <v>254</v>
      </c>
      <c r="F158" s="142" t="s">
        <v>255</v>
      </c>
      <c r="G158" s="143" t="s">
        <v>143</v>
      </c>
      <c r="H158" s="144">
        <v>1700</v>
      </c>
      <c r="I158" s="145"/>
      <c r="J158" s="146">
        <f>ROUND(I158*H158,2)</f>
        <v>0</v>
      </c>
      <c r="K158" s="142" t="s">
        <v>144</v>
      </c>
      <c r="L158" s="35"/>
      <c r="M158" s="147" t="s">
        <v>3</v>
      </c>
      <c r="N158" s="148" t="s">
        <v>48</v>
      </c>
      <c r="O158" s="55"/>
      <c r="P158" s="149">
        <f>O158*H158</f>
        <v>0</v>
      </c>
      <c r="Q158" s="149">
        <v>0</v>
      </c>
      <c r="R158" s="149">
        <f>Q158*H158</f>
        <v>0</v>
      </c>
      <c r="S158" s="149">
        <v>0</v>
      </c>
      <c r="T158" s="150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51" t="s">
        <v>138</v>
      </c>
      <c r="AT158" s="151" t="s">
        <v>134</v>
      </c>
      <c r="AU158" s="151" t="s">
        <v>87</v>
      </c>
      <c r="AY158" s="18" t="s">
        <v>132</v>
      </c>
      <c r="BE158" s="152">
        <f>IF(N158="základní",J158,0)</f>
        <v>0</v>
      </c>
      <c r="BF158" s="152">
        <f>IF(N158="snížená",J158,0)</f>
        <v>0</v>
      </c>
      <c r="BG158" s="152">
        <f>IF(N158="zákl. přenesená",J158,0)</f>
        <v>0</v>
      </c>
      <c r="BH158" s="152">
        <f>IF(N158="sníž. přenesená",J158,0)</f>
        <v>0</v>
      </c>
      <c r="BI158" s="152">
        <f>IF(N158="nulová",J158,0)</f>
        <v>0</v>
      </c>
      <c r="BJ158" s="18" t="s">
        <v>85</v>
      </c>
      <c r="BK158" s="152">
        <f>ROUND(I158*H158,2)</f>
        <v>0</v>
      </c>
      <c r="BL158" s="18" t="s">
        <v>138</v>
      </c>
      <c r="BM158" s="151" t="s">
        <v>256</v>
      </c>
    </row>
    <row r="159" spans="1:65" s="2" customFormat="1">
      <c r="A159" s="34"/>
      <c r="B159" s="35"/>
      <c r="C159" s="34"/>
      <c r="D159" s="153" t="s">
        <v>140</v>
      </c>
      <c r="E159" s="34"/>
      <c r="F159" s="154" t="s">
        <v>257</v>
      </c>
      <c r="G159" s="34"/>
      <c r="H159" s="34"/>
      <c r="I159" s="155"/>
      <c r="J159" s="34"/>
      <c r="K159" s="34"/>
      <c r="L159" s="35"/>
      <c r="M159" s="156"/>
      <c r="N159" s="157"/>
      <c r="O159" s="55"/>
      <c r="P159" s="55"/>
      <c r="Q159" s="55"/>
      <c r="R159" s="55"/>
      <c r="S159" s="55"/>
      <c r="T159" s="56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8" t="s">
        <v>140</v>
      </c>
      <c r="AU159" s="18" t="s">
        <v>87</v>
      </c>
    </row>
    <row r="160" spans="1:65" s="2" customFormat="1">
      <c r="A160" s="34"/>
      <c r="B160" s="35"/>
      <c r="C160" s="34"/>
      <c r="D160" s="159" t="s">
        <v>147</v>
      </c>
      <c r="E160" s="34"/>
      <c r="F160" s="160" t="s">
        <v>258</v>
      </c>
      <c r="G160" s="34"/>
      <c r="H160" s="34"/>
      <c r="I160" s="155"/>
      <c r="J160" s="34"/>
      <c r="K160" s="34"/>
      <c r="L160" s="35"/>
      <c r="M160" s="156"/>
      <c r="N160" s="157"/>
      <c r="O160" s="55"/>
      <c r="P160" s="55"/>
      <c r="Q160" s="55"/>
      <c r="R160" s="55"/>
      <c r="S160" s="55"/>
      <c r="T160" s="56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8" t="s">
        <v>147</v>
      </c>
      <c r="AU160" s="18" t="s">
        <v>87</v>
      </c>
    </row>
    <row r="161" spans="1:65" s="13" customFormat="1">
      <c r="B161" s="161"/>
      <c r="D161" s="153" t="s">
        <v>149</v>
      </c>
      <c r="E161" s="162" t="s">
        <v>3</v>
      </c>
      <c r="F161" s="163" t="s">
        <v>259</v>
      </c>
      <c r="H161" s="162" t="s">
        <v>3</v>
      </c>
      <c r="I161" s="164"/>
      <c r="L161" s="161"/>
      <c r="M161" s="165"/>
      <c r="N161" s="166"/>
      <c r="O161" s="166"/>
      <c r="P161" s="166"/>
      <c r="Q161" s="166"/>
      <c r="R161" s="166"/>
      <c r="S161" s="166"/>
      <c r="T161" s="167"/>
      <c r="AT161" s="162" t="s">
        <v>149</v>
      </c>
      <c r="AU161" s="162" t="s">
        <v>87</v>
      </c>
      <c r="AV161" s="13" t="s">
        <v>85</v>
      </c>
      <c r="AW161" s="13" t="s">
        <v>38</v>
      </c>
      <c r="AX161" s="13" t="s">
        <v>77</v>
      </c>
      <c r="AY161" s="162" t="s">
        <v>132</v>
      </c>
    </row>
    <row r="162" spans="1:65" s="14" customFormat="1">
      <c r="B162" s="168"/>
      <c r="D162" s="153" t="s">
        <v>149</v>
      </c>
      <c r="E162" s="169" t="s">
        <v>3</v>
      </c>
      <c r="F162" s="170" t="s">
        <v>260</v>
      </c>
      <c r="H162" s="171">
        <v>1700</v>
      </c>
      <c r="I162" s="172"/>
      <c r="L162" s="168"/>
      <c r="M162" s="173"/>
      <c r="N162" s="174"/>
      <c r="O162" s="174"/>
      <c r="P162" s="174"/>
      <c r="Q162" s="174"/>
      <c r="R162" s="174"/>
      <c r="S162" s="174"/>
      <c r="T162" s="175"/>
      <c r="AT162" s="169" t="s">
        <v>149</v>
      </c>
      <c r="AU162" s="169" t="s">
        <v>87</v>
      </c>
      <c r="AV162" s="14" t="s">
        <v>87</v>
      </c>
      <c r="AW162" s="14" t="s">
        <v>38</v>
      </c>
      <c r="AX162" s="14" t="s">
        <v>85</v>
      </c>
      <c r="AY162" s="169" t="s">
        <v>132</v>
      </c>
    </row>
    <row r="163" spans="1:65" s="2" customFormat="1" ht="16.5" customHeight="1">
      <c r="A163" s="34"/>
      <c r="B163" s="139"/>
      <c r="C163" s="140" t="s">
        <v>261</v>
      </c>
      <c r="D163" s="158" t="s">
        <v>134</v>
      </c>
      <c r="E163" s="141" t="s">
        <v>262</v>
      </c>
      <c r="F163" s="142" t="s">
        <v>263</v>
      </c>
      <c r="G163" s="143" t="s">
        <v>143</v>
      </c>
      <c r="H163" s="144">
        <v>1700</v>
      </c>
      <c r="I163" s="145"/>
      <c r="J163" s="146">
        <f>ROUND(I163*H163,2)</f>
        <v>0</v>
      </c>
      <c r="K163" s="142" t="s">
        <v>144</v>
      </c>
      <c r="L163" s="35"/>
      <c r="M163" s="147" t="s">
        <v>3</v>
      </c>
      <c r="N163" s="148" t="s">
        <v>48</v>
      </c>
      <c r="O163" s="55"/>
      <c r="P163" s="149">
        <f>O163*H163</f>
        <v>0</v>
      </c>
      <c r="Q163" s="149">
        <v>0</v>
      </c>
      <c r="R163" s="149">
        <f>Q163*H163</f>
        <v>0</v>
      </c>
      <c r="S163" s="149">
        <v>0</v>
      </c>
      <c r="T163" s="150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51" t="s">
        <v>138</v>
      </c>
      <c r="AT163" s="151" t="s">
        <v>134</v>
      </c>
      <c r="AU163" s="151" t="s">
        <v>87</v>
      </c>
      <c r="AY163" s="18" t="s">
        <v>132</v>
      </c>
      <c r="BE163" s="152">
        <f>IF(N163="základní",J163,0)</f>
        <v>0</v>
      </c>
      <c r="BF163" s="152">
        <f>IF(N163="snížená",J163,0)</f>
        <v>0</v>
      </c>
      <c r="BG163" s="152">
        <f>IF(N163="zákl. přenesená",J163,0)</f>
        <v>0</v>
      </c>
      <c r="BH163" s="152">
        <f>IF(N163="sníž. přenesená",J163,0)</f>
        <v>0</v>
      </c>
      <c r="BI163" s="152">
        <f>IF(N163="nulová",J163,0)</f>
        <v>0</v>
      </c>
      <c r="BJ163" s="18" t="s">
        <v>85</v>
      </c>
      <c r="BK163" s="152">
        <f>ROUND(I163*H163,2)</f>
        <v>0</v>
      </c>
      <c r="BL163" s="18" t="s">
        <v>138</v>
      </c>
      <c r="BM163" s="151" t="s">
        <v>264</v>
      </c>
    </row>
    <row r="164" spans="1:65" s="2" customFormat="1">
      <c r="A164" s="34"/>
      <c r="B164" s="35"/>
      <c r="C164" s="34"/>
      <c r="D164" s="153" t="s">
        <v>140</v>
      </c>
      <c r="E164" s="34"/>
      <c r="F164" s="154" t="s">
        <v>265</v>
      </c>
      <c r="G164" s="34"/>
      <c r="H164" s="34"/>
      <c r="I164" s="155"/>
      <c r="J164" s="34"/>
      <c r="K164" s="34"/>
      <c r="L164" s="35"/>
      <c r="M164" s="156"/>
      <c r="N164" s="157"/>
      <c r="O164" s="55"/>
      <c r="P164" s="55"/>
      <c r="Q164" s="55"/>
      <c r="R164" s="55"/>
      <c r="S164" s="55"/>
      <c r="T164" s="56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8" t="s">
        <v>140</v>
      </c>
      <c r="AU164" s="18" t="s">
        <v>87</v>
      </c>
    </row>
    <row r="165" spans="1:65" s="2" customFormat="1">
      <c r="A165" s="34"/>
      <c r="B165" s="35"/>
      <c r="C165" s="34"/>
      <c r="D165" s="159" t="s">
        <v>147</v>
      </c>
      <c r="E165" s="34"/>
      <c r="F165" s="160" t="s">
        <v>266</v>
      </c>
      <c r="G165" s="34"/>
      <c r="H165" s="34"/>
      <c r="I165" s="155"/>
      <c r="J165" s="34"/>
      <c r="K165" s="34"/>
      <c r="L165" s="35"/>
      <c r="M165" s="156"/>
      <c r="N165" s="157"/>
      <c r="O165" s="55"/>
      <c r="P165" s="55"/>
      <c r="Q165" s="55"/>
      <c r="R165" s="55"/>
      <c r="S165" s="55"/>
      <c r="T165" s="56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8" t="s">
        <v>147</v>
      </c>
      <c r="AU165" s="18" t="s">
        <v>87</v>
      </c>
    </row>
    <row r="166" spans="1:65" s="13" customFormat="1">
      <c r="B166" s="161"/>
      <c r="D166" s="153" t="s">
        <v>149</v>
      </c>
      <c r="E166" s="162" t="s">
        <v>3</v>
      </c>
      <c r="F166" s="163" t="s">
        <v>259</v>
      </c>
      <c r="H166" s="162" t="s">
        <v>3</v>
      </c>
      <c r="I166" s="164"/>
      <c r="L166" s="161"/>
      <c r="M166" s="165"/>
      <c r="N166" s="166"/>
      <c r="O166" s="166"/>
      <c r="P166" s="166"/>
      <c r="Q166" s="166"/>
      <c r="R166" s="166"/>
      <c r="S166" s="166"/>
      <c r="T166" s="167"/>
      <c r="AT166" s="162" t="s">
        <v>149</v>
      </c>
      <c r="AU166" s="162" t="s">
        <v>87</v>
      </c>
      <c r="AV166" s="13" t="s">
        <v>85</v>
      </c>
      <c r="AW166" s="13" t="s">
        <v>38</v>
      </c>
      <c r="AX166" s="13" t="s">
        <v>77</v>
      </c>
      <c r="AY166" s="162" t="s">
        <v>132</v>
      </c>
    </row>
    <row r="167" spans="1:65" s="14" customFormat="1">
      <c r="B167" s="168"/>
      <c r="D167" s="153" t="s">
        <v>149</v>
      </c>
      <c r="E167" s="169" t="s">
        <v>3</v>
      </c>
      <c r="F167" s="170" t="s">
        <v>260</v>
      </c>
      <c r="H167" s="171">
        <v>1700</v>
      </c>
      <c r="I167" s="172"/>
      <c r="L167" s="168"/>
      <c r="M167" s="173"/>
      <c r="N167" s="174"/>
      <c r="O167" s="174"/>
      <c r="P167" s="174"/>
      <c r="Q167" s="174"/>
      <c r="R167" s="174"/>
      <c r="S167" s="174"/>
      <c r="T167" s="175"/>
      <c r="AT167" s="169" t="s">
        <v>149</v>
      </c>
      <c r="AU167" s="169" t="s">
        <v>87</v>
      </c>
      <c r="AV167" s="14" t="s">
        <v>87</v>
      </c>
      <c r="AW167" s="14" t="s">
        <v>38</v>
      </c>
      <c r="AX167" s="14" t="s">
        <v>85</v>
      </c>
      <c r="AY167" s="169" t="s">
        <v>132</v>
      </c>
    </row>
    <row r="168" spans="1:65" s="2" customFormat="1" ht="24.15" customHeight="1">
      <c r="A168" s="34"/>
      <c r="B168" s="139"/>
      <c r="C168" s="140" t="s">
        <v>267</v>
      </c>
      <c r="D168" s="140" t="s">
        <v>134</v>
      </c>
      <c r="E168" s="141" t="s">
        <v>268</v>
      </c>
      <c r="F168" s="142" t="s">
        <v>269</v>
      </c>
      <c r="G168" s="143" t="s">
        <v>270</v>
      </c>
      <c r="H168" s="339">
        <f>276*1.8+1808.108</f>
        <v>2304.9079999999999</v>
      </c>
      <c r="I168" s="145"/>
      <c r="J168" s="146">
        <f>ROUND(I168*H168,2)</f>
        <v>0</v>
      </c>
      <c r="K168" s="142" t="s">
        <v>3</v>
      </c>
      <c r="L168" s="35"/>
      <c r="M168" s="147" t="s">
        <v>3</v>
      </c>
      <c r="N168" s="148" t="s">
        <v>48</v>
      </c>
      <c r="O168" s="55"/>
      <c r="P168" s="149">
        <f>O168*H168</f>
        <v>0</v>
      </c>
      <c r="Q168" s="149">
        <v>0</v>
      </c>
      <c r="R168" s="149">
        <f>Q168*H168</f>
        <v>0</v>
      </c>
      <c r="S168" s="149">
        <v>0</v>
      </c>
      <c r="T168" s="150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51" t="s">
        <v>138</v>
      </c>
      <c r="AT168" s="151" t="s">
        <v>134</v>
      </c>
      <c r="AU168" s="151" t="s">
        <v>87</v>
      </c>
      <c r="AY168" s="18" t="s">
        <v>132</v>
      </c>
      <c r="BE168" s="152">
        <f>IF(N168="základní",J168,0)</f>
        <v>0</v>
      </c>
      <c r="BF168" s="152">
        <f>IF(N168="snížená",J168,0)</f>
        <v>0</v>
      </c>
      <c r="BG168" s="152">
        <f>IF(N168="zákl. přenesená",J168,0)</f>
        <v>0</v>
      </c>
      <c r="BH168" s="152">
        <f>IF(N168="sníž. přenesená",J168,0)</f>
        <v>0</v>
      </c>
      <c r="BI168" s="152">
        <f>IF(N168="nulová",J168,0)</f>
        <v>0</v>
      </c>
      <c r="BJ168" s="18" t="s">
        <v>85</v>
      </c>
      <c r="BK168" s="152">
        <f>ROUND(I168*H168,2)</f>
        <v>0</v>
      </c>
      <c r="BL168" s="18" t="s">
        <v>138</v>
      </c>
      <c r="BM168" s="151" t="s">
        <v>271</v>
      </c>
    </row>
    <row r="169" spans="1:65" s="2" customFormat="1" ht="19.2">
      <c r="A169" s="34"/>
      <c r="B169" s="35"/>
      <c r="C169" s="34"/>
      <c r="D169" s="153" t="s">
        <v>140</v>
      </c>
      <c r="E169" s="34"/>
      <c r="F169" s="154" t="s">
        <v>269</v>
      </c>
      <c r="G169" s="34"/>
      <c r="H169" s="34"/>
      <c r="I169" s="155"/>
      <c r="J169" s="34"/>
      <c r="K169" s="34"/>
      <c r="L169" s="35"/>
      <c r="M169" s="156"/>
      <c r="N169" s="157"/>
      <c r="O169" s="55"/>
      <c r="P169" s="55"/>
      <c r="Q169" s="55"/>
      <c r="R169" s="55"/>
      <c r="S169" s="55"/>
      <c r="T169" s="56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8" t="s">
        <v>140</v>
      </c>
      <c r="AU169" s="18" t="s">
        <v>87</v>
      </c>
    </row>
    <row r="170" spans="1:65" s="2" customFormat="1" ht="24.15" customHeight="1">
      <c r="A170" s="34"/>
      <c r="B170" s="139"/>
      <c r="C170" s="140" t="s">
        <v>272</v>
      </c>
      <c r="D170" s="140" t="s">
        <v>134</v>
      </c>
      <c r="E170" s="141" t="s">
        <v>273</v>
      </c>
      <c r="F170" s="142" t="s">
        <v>274</v>
      </c>
      <c r="G170" s="143" t="s">
        <v>270</v>
      </c>
      <c r="H170" s="285">
        <f>1204*2.4</f>
        <v>2889.6</v>
      </c>
      <c r="I170" s="145"/>
      <c r="J170" s="146">
        <f>ROUND(I170*H170,2)</f>
        <v>0</v>
      </c>
      <c r="K170" s="142" t="s">
        <v>3</v>
      </c>
      <c r="L170" s="35"/>
      <c r="M170" s="147" t="s">
        <v>3</v>
      </c>
      <c r="N170" s="148" t="s">
        <v>48</v>
      </c>
      <c r="O170" s="55"/>
      <c r="P170" s="149">
        <f>O170*H170</f>
        <v>0</v>
      </c>
      <c r="Q170" s="149">
        <v>0</v>
      </c>
      <c r="R170" s="149">
        <f>Q170*H170</f>
        <v>0</v>
      </c>
      <c r="S170" s="149">
        <v>0</v>
      </c>
      <c r="T170" s="150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51" t="s">
        <v>138</v>
      </c>
      <c r="AT170" s="151" t="s">
        <v>134</v>
      </c>
      <c r="AU170" s="151" t="s">
        <v>87</v>
      </c>
      <c r="AY170" s="18" t="s">
        <v>132</v>
      </c>
      <c r="BE170" s="152">
        <f>IF(N170="základní",J170,0)</f>
        <v>0</v>
      </c>
      <c r="BF170" s="152">
        <f>IF(N170="snížená",J170,0)</f>
        <v>0</v>
      </c>
      <c r="BG170" s="152">
        <f>IF(N170="zákl. přenesená",J170,0)</f>
        <v>0</v>
      </c>
      <c r="BH170" s="152">
        <f>IF(N170="sníž. přenesená",J170,0)</f>
        <v>0</v>
      </c>
      <c r="BI170" s="152">
        <f>IF(N170="nulová",J170,0)</f>
        <v>0</v>
      </c>
      <c r="BJ170" s="18" t="s">
        <v>85</v>
      </c>
      <c r="BK170" s="152">
        <f>ROUND(I170*H170,2)</f>
        <v>0</v>
      </c>
      <c r="BL170" s="18" t="s">
        <v>138</v>
      </c>
      <c r="BM170" s="151" t="s">
        <v>275</v>
      </c>
    </row>
    <row r="171" spans="1:65" s="2" customFormat="1">
      <c r="A171" s="34"/>
      <c r="B171" s="35"/>
      <c r="C171" s="34"/>
      <c r="D171" s="153" t="s">
        <v>140</v>
      </c>
      <c r="E171" s="34"/>
      <c r="F171" s="154" t="s">
        <v>274</v>
      </c>
      <c r="G171" s="34"/>
      <c r="H171" s="34"/>
      <c r="I171" s="155"/>
      <c r="J171" s="34"/>
      <c r="K171" s="34"/>
      <c r="L171" s="35"/>
      <c r="M171" s="156"/>
      <c r="N171" s="157"/>
      <c r="O171" s="55"/>
      <c r="P171" s="55"/>
      <c r="Q171" s="55"/>
      <c r="R171" s="55"/>
      <c r="S171" s="55"/>
      <c r="T171" s="56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8" t="s">
        <v>140</v>
      </c>
      <c r="AU171" s="18" t="s">
        <v>87</v>
      </c>
    </row>
    <row r="172" spans="1:65" s="2" customFormat="1" ht="21.75" customHeight="1">
      <c r="A172" s="34"/>
      <c r="B172" s="139"/>
      <c r="C172" s="140" t="s">
        <v>276</v>
      </c>
      <c r="D172" s="140" t="s">
        <v>134</v>
      </c>
      <c r="E172" s="141" t="s">
        <v>277</v>
      </c>
      <c r="F172" s="142" t="s">
        <v>278</v>
      </c>
      <c r="G172" s="143" t="s">
        <v>270</v>
      </c>
      <c r="H172" s="144">
        <v>7.4</v>
      </c>
      <c r="I172" s="145"/>
      <c r="J172" s="146">
        <f>ROUND(I172*H172,2)</f>
        <v>0</v>
      </c>
      <c r="K172" s="142" t="s">
        <v>3</v>
      </c>
      <c r="L172" s="35"/>
      <c r="M172" s="147" t="s">
        <v>3</v>
      </c>
      <c r="N172" s="148" t="s">
        <v>48</v>
      </c>
      <c r="O172" s="55"/>
      <c r="P172" s="149">
        <f>O172*H172</f>
        <v>0</v>
      </c>
      <c r="Q172" s="149">
        <v>0</v>
      </c>
      <c r="R172" s="149">
        <f>Q172*H172</f>
        <v>0</v>
      </c>
      <c r="S172" s="149">
        <v>0</v>
      </c>
      <c r="T172" s="150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51" t="s">
        <v>138</v>
      </c>
      <c r="AT172" s="151" t="s">
        <v>134</v>
      </c>
      <c r="AU172" s="151" t="s">
        <v>87</v>
      </c>
      <c r="AY172" s="18" t="s">
        <v>132</v>
      </c>
      <c r="BE172" s="152">
        <f>IF(N172="základní",J172,0)</f>
        <v>0</v>
      </c>
      <c r="BF172" s="152">
        <f>IF(N172="snížená",J172,0)</f>
        <v>0</v>
      </c>
      <c r="BG172" s="152">
        <f>IF(N172="zákl. přenesená",J172,0)</f>
        <v>0</v>
      </c>
      <c r="BH172" s="152">
        <f>IF(N172="sníž. přenesená",J172,0)</f>
        <v>0</v>
      </c>
      <c r="BI172" s="152">
        <f>IF(N172="nulová",J172,0)</f>
        <v>0</v>
      </c>
      <c r="BJ172" s="18" t="s">
        <v>85</v>
      </c>
      <c r="BK172" s="152">
        <f>ROUND(I172*H172,2)</f>
        <v>0</v>
      </c>
      <c r="BL172" s="18" t="s">
        <v>138</v>
      </c>
      <c r="BM172" s="151" t="s">
        <v>279</v>
      </c>
    </row>
    <row r="173" spans="1:65" s="2" customFormat="1">
      <c r="A173" s="34"/>
      <c r="B173" s="35"/>
      <c r="C173" s="34"/>
      <c r="D173" s="153" t="s">
        <v>140</v>
      </c>
      <c r="E173" s="34"/>
      <c r="F173" s="154" t="s">
        <v>278</v>
      </c>
      <c r="G173" s="34"/>
      <c r="H173" s="34"/>
      <c r="I173" s="155"/>
      <c r="J173" s="34"/>
      <c r="K173" s="34"/>
      <c r="L173" s="35"/>
      <c r="M173" s="156"/>
      <c r="N173" s="157"/>
      <c r="O173" s="55"/>
      <c r="P173" s="55"/>
      <c r="Q173" s="55"/>
      <c r="R173" s="55"/>
      <c r="S173" s="55"/>
      <c r="T173" s="56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8" t="s">
        <v>140</v>
      </c>
      <c r="AU173" s="18" t="s">
        <v>87</v>
      </c>
    </row>
    <row r="174" spans="1:65" s="2" customFormat="1" ht="16.5" customHeight="1">
      <c r="A174" s="34"/>
      <c r="B174" s="139"/>
      <c r="C174" s="140" t="s">
        <v>281</v>
      </c>
      <c r="D174" s="140" t="s">
        <v>134</v>
      </c>
      <c r="E174" s="141" t="s">
        <v>282</v>
      </c>
      <c r="F174" s="142" t="s">
        <v>283</v>
      </c>
      <c r="G174" s="143" t="s">
        <v>158</v>
      </c>
      <c r="H174" s="144">
        <v>39</v>
      </c>
      <c r="I174" s="145"/>
      <c r="J174" s="146">
        <f>ROUND(I174*H174,2)</f>
        <v>0</v>
      </c>
      <c r="K174" s="142" t="s">
        <v>3</v>
      </c>
      <c r="L174" s="35"/>
      <c r="M174" s="147" t="s">
        <v>3</v>
      </c>
      <c r="N174" s="148" t="s">
        <v>48</v>
      </c>
      <c r="O174" s="55"/>
      <c r="P174" s="149">
        <f>O174*H174</f>
        <v>0</v>
      </c>
      <c r="Q174" s="149">
        <v>0</v>
      </c>
      <c r="R174" s="149">
        <f>Q174*H174</f>
        <v>0</v>
      </c>
      <c r="S174" s="149">
        <v>0</v>
      </c>
      <c r="T174" s="150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51" t="s">
        <v>138</v>
      </c>
      <c r="AT174" s="151" t="s">
        <v>134</v>
      </c>
      <c r="AU174" s="151" t="s">
        <v>87</v>
      </c>
      <c r="AY174" s="18" t="s">
        <v>132</v>
      </c>
      <c r="BE174" s="152">
        <f>IF(N174="základní",J174,0)</f>
        <v>0</v>
      </c>
      <c r="BF174" s="152">
        <f>IF(N174="snížená",J174,0)</f>
        <v>0</v>
      </c>
      <c r="BG174" s="152">
        <f>IF(N174="zákl. přenesená",J174,0)</f>
        <v>0</v>
      </c>
      <c r="BH174" s="152">
        <f>IF(N174="sníž. přenesená",J174,0)</f>
        <v>0</v>
      </c>
      <c r="BI174" s="152">
        <f>IF(N174="nulová",J174,0)</f>
        <v>0</v>
      </c>
      <c r="BJ174" s="18" t="s">
        <v>85</v>
      </c>
      <c r="BK174" s="152">
        <f>ROUND(I174*H174,2)</f>
        <v>0</v>
      </c>
      <c r="BL174" s="18" t="s">
        <v>138</v>
      </c>
      <c r="BM174" s="151" t="s">
        <v>284</v>
      </c>
    </row>
    <row r="175" spans="1:65" s="2" customFormat="1">
      <c r="A175" s="34"/>
      <c r="B175" s="35"/>
      <c r="C175" s="34"/>
      <c r="D175" s="153" t="s">
        <v>140</v>
      </c>
      <c r="E175" s="34"/>
      <c r="F175" s="154" t="s">
        <v>283</v>
      </c>
      <c r="G175" s="34"/>
      <c r="H175" s="34"/>
      <c r="I175" s="155"/>
      <c r="J175" s="34"/>
      <c r="K175" s="34"/>
      <c r="L175" s="35"/>
      <c r="M175" s="156"/>
      <c r="N175" s="157"/>
      <c r="O175" s="55"/>
      <c r="P175" s="55"/>
      <c r="Q175" s="55"/>
      <c r="R175" s="55"/>
      <c r="S175" s="55"/>
      <c r="T175" s="56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8" t="s">
        <v>140</v>
      </c>
      <c r="AU175" s="18" t="s">
        <v>87</v>
      </c>
    </row>
    <row r="176" spans="1:65" s="2" customFormat="1" ht="16.5" customHeight="1">
      <c r="A176" s="34"/>
      <c r="B176" s="139"/>
      <c r="C176" s="140" t="s">
        <v>285</v>
      </c>
      <c r="D176" s="140" t="s">
        <v>134</v>
      </c>
      <c r="E176" s="141" t="s">
        <v>286</v>
      </c>
      <c r="F176" s="142" t="s">
        <v>287</v>
      </c>
      <c r="G176" s="143" t="s">
        <v>270</v>
      </c>
      <c r="H176" s="144">
        <v>319</v>
      </c>
      <c r="I176" s="145"/>
      <c r="J176" s="146">
        <f>ROUND(I176*H176,2)</f>
        <v>0</v>
      </c>
      <c r="K176" s="142" t="s">
        <v>3</v>
      </c>
      <c r="L176" s="35"/>
      <c r="M176" s="147" t="s">
        <v>3</v>
      </c>
      <c r="N176" s="148" t="s">
        <v>48</v>
      </c>
      <c r="O176" s="55"/>
      <c r="P176" s="149">
        <f>O176*H176</f>
        <v>0</v>
      </c>
      <c r="Q176" s="149">
        <v>0</v>
      </c>
      <c r="R176" s="149">
        <f>Q176*H176</f>
        <v>0</v>
      </c>
      <c r="S176" s="149">
        <v>0</v>
      </c>
      <c r="T176" s="150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51" t="s">
        <v>138</v>
      </c>
      <c r="AT176" s="151" t="s">
        <v>134</v>
      </c>
      <c r="AU176" s="151" t="s">
        <v>87</v>
      </c>
      <c r="AY176" s="18" t="s">
        <v>132</v>
      </c>
      <c r="BE176" s="152">
        <f>IF(N176="základní",J176,0)</f>
        <v>0</v>
      </c>
      <c r="BF176" s="152">
        <f>IF(N176="snížená",J176,0)</f>
        <v>0</v>
      </c>
      <c r="BG176" s="152">
        <f>IF(N176="zákl. přenesená",J176,0)</f>
        <v>0</v>
      </c>
      <c r="BH176" s="152">
        <f>IF(N176="sníž. přenesená",J176,0)</f>
        <v>0</v>
      </c>
      <c r="BI176" s="152">
        <f>IF(N176="nulová",J176,0)</f>
        <v>0</v>
      </c>
      <c r="BJ176" s="18" t="s">
        <v>85</v>
      </c>
      <c r="BK176" s="152">
        <f>ROUND(I176*H176,2)</f>
        <v>0</v>
      </c>
      <c r="BL176" s="18" t="s">
        <v>138</v>
      </c>
      <c r="BM176" s="151" t="s">
        <v>288</v>
      </c>
    </row>
    <row r="177" spans="1:65" s="2" customFormat="1">
      <c r="A177" s="34"/>
      <c r="B177" s="35"/>
      <c r="C177" s="34"/>
      <c r="D177" s="153" t="s">
        <v>140</v>
      </c>
      <c r="E177" s="34"/>
      <c r="F177" s="154" t="s">
        <v>287</v>
      </c>
      <c r="G177" s="34"/>
      <c r="H177" s="34"/>
      <c r="I177" s="155"/>
      <c r="J177" s="34"/>
      <c r="K177" s="34"/>
      <c r="L177" s="35"/>
      <c r="M177" s="156"/>
      <c r="N177" s="157"/>
      <c r="O177" s="55"/>
      <c r="P177" s="55"/>
      <c r="Q177" s="55"/>
      <c r="R177" s="55"/>
      <c r="S177" s="55"/>
      <c r="T177" s="56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8" t="s">
        <v>140</v>
      </c>
      <c r="AU177" s="18" t="s">
        <v>87</v>
      </c>
    </row>
    <row r="178" spans="1:65" s="12" customFormat="1" ht="22.95" customHeight="1">
      <c r="B178" s="126"/>
      <c r="D178" s="127" t="s">
        <v>76</v>
      </c>
      <c r="E178" s="137" t="s">
        <v>87</v>
      </c>
      <c r="F178" s="137" t="s">
        <v>292</v>
      </c>
      <c r="I178" s="129"/>
      <c r="J178" s="138">
        <f>BK178</f>
        <v>0</v>
      </c>
      <c r="L178" s="126"/>
      <c r="M178" s="131"/>
      <c r="N178" s="132"/>
      <c r="O178" s="132"/>
      <c r="P178" s="133">
        <f>SUM(P179:P207)</f>
        <v>0</v>
      </c>
      <c r="Q178" s="132"/>
      <c r="R178" s="133">
        <f>SUM(R179:R207)</f>
        <v>0.19412400000000002</v>
      </c>
      <c r="S178" s="132"/>
      <c r="T178" s="134">
        <f>SUM(T179:T207)</f>
        <v>0</v>
      </c>
      <c r="AR178" s="127" t="s">
        <v>85</v>
      </c>
      <c r="AT178" s="135" t="s">
        <v>76</v>
      </c>
      <c r="AU178" s="135" t="s">
        <v>85</v>
      </c>
      <c r="AY178" s="127" t="s">
        <v>132</v>
      </c>
      <c r="BK178" s="136">
        <f>SUM(BK179:BK207)</f>
        <v>0</v>
      </c>
    </row>
    <row r="179" spans="1:65" s="2" customFormat="1" ht="24.15" customHeight="1">
      <c r="A179" s="34"/>
      <c r="B179" s="139"/>
      <c r="C179" s="176" t="s">
        <v>293</v>
      </c>
      <c r="D179" s="176" t="s">
        <v>158</v>
      </c>
      <c r="E179" s="177" t="s">
        <v>294</v>
      </c>
      <c r="F179" s="178" t="s">
        <v>295</v>
      </c>
      <c r="G179" s="179" t="s">
        <v>296</v>
      </c>
      <c r="H179" s="180">
        <v>377.3</v>
      </c>
      <c r="I179" s="181"/>
      <c r="J179" s="182">
        <f>ROUND(I179*H179,2)</f>
        <v>0</v>
      </c>
      <c r="K179" s="178" t="s">
        <v>3</v>
      </c>
      <c r="L179" s="183"/>
      <c r="M179" s="184" t="s">
        <v>3</v>
      </c>
      <c r="N179" s="185" t="s">
        <v>48</v>
      </c>
      <c r="O179" s="55"/>
      <c r="P179" s="149">
        <f>O179*H179</f>
        <v>0</v>
      </c>
      <c r="Q179" s="149">
        <v>4.8000000000000001E-4</v>
      </c>
      <c r="R179" s="149">
        <f>Q179*H179</f>
        <v>0.18110400000000001</v>
      </c>
      <c r="S179" s="149">
        <v>0</v>
      </c>
      <c r="T179" s="150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51" t="s">
        <v>173</v>
      </c>
      <c r="AT179" s="151" t="s">
        <v>158</v>
      </c>
      <c r="AU179" s="151" t="s">
        <v>87</v>
      </c>
      <c r="AY179" s="18" t="s">
        <v>132</v>
      </c>
      <c r="BE179" s="152">
        <f>IF(N179="základní",J179,0)</f>
        <v>0</v>
      </c>
      <c r="BF179" s="152">
        <f>IF(N179="snížená",J179,0)</f>
        <v>0</v>
      </c>
      <c r="BG179" s="152">
        <f>IF(N179="zákl. přenesená",J179,0)</f>
        <v>0</v>
      </c>
      <c r="BH179" s="152">
        <f>IF(N179="sníž. přenesená",J179,0)</f>
        <v>0</v>
      </c>
      <c r="BI179" s="152">
        <f>IF(N179="nulová",J179,0)</f>
        <v>0</v>
      </c>
      <c r="BJ179" s="18" t="s">
        <v>85</v>
      </c>
      <c r="BK179" s="152">
        <f>ROUND(I179*H179,2)</f>
        <v>0</v>
      </c>
      <c r="BL179" s="18" t="s">
        <v>138</v>
      </c>
      <c r="BM179" s="151" t="s">
        <v>297</v>
      </c>
    </row>
    <row r="180" spans="1:65" s="2" customFormat="1">
      <c r="A180" s="34"/>
      <c r="B180" s="35"/>
      <c r="C180" s="34"/>
      <c r="D180" s="153" t="s">
        <v>140</v>
      </c>
      <c r="E180" s="34"/>
      <c r="F180" s="154" t="s">
        <v>295</v>
      </c>
      <c r="G180" s="34"/>
      <c r="H180" s="34"/>
      <c r="I180" s="155"/>
      <c r="J180" s="34"/>
      <c r="K180" s="34"/>
      <c r="L180" s="35"/>
      <c r="M180" s="156"/>
      <c r="N180" s="157"/>
      <c r="O180" s="55"/>
      <c r="P180" s="55"/>
      <c r="Q180" s="55"/>
      <c r="R180" s="55"/>
      <c r="S180" s="55"/>
      <c r="T180" s="56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8" t="s">
        <v>140</v>
      </c>
      <c r="AU180" s="18" t="s">
        <v>87</v>
      </c>
    </row>
    <row r="181" spans="1:65" s="13" customFormat="1">
      <c r="B181" s="161"/>
      <c r="D181" s="153" t="s">
        <v>149</v>
      </c>
      <c r="E181" s="162" t="s">
        <v>3</v>
      </c>
      <c r="F181" s="163" t="s">
        <v>298</v>
      </c>
      <c r="H181" s="162" t="s">
        <v>3</v>
      </c>
      <c r="I181" s="164"/>
      <c r="L181" s="161"/>
      <c r="M181" s="165"/>
      <c r="N181" s="166"/>
      <c r="O181" s="166"/>
      <c r="P181" s="166"/>
      <c r="Q181" s="166"/>
      <c r="R181" s="166"/>
      <c r="S181" s="166"/>
      <c r="T181" s="167"/>
      <c r="AT181" s="162" t="s">
        <v>149</v>
      </c>
      <c r="AU181" s="162" t="s">
        <v>87</v>
      </c>
      <c r="AV181" s="13" t="s">
        <v>85</v>
      </c>
      <c r="AW181" s="13" t="s">
        <v>38</v>
      </c>
      <c r="AX181" s="13" t="s">
        <v>77</v>
      </c>
      <c r="AY181" s="162" t="s">
        <v>132</v>
      </c>
    </row>
    <row r="182" spans="1:65" s="13" customFormat="1">
      <c r="B182" s="161"/>
      <c r="D182" s="153" t="s">
        <v>149</v>
      </c>
      <c r="E182" s="162" t="s">
        <v>3</v>
      </c>
      <c r="F182" s="163" t="s">
        <v>299</v>
      </c>
      <c r="H182" s="162" t="s">
        <v>3</v>
      </c>
      <c r="I182" s="164"/>
      <c r="L182" s="161"/>
      <c r="M182" s="165"/>
      <c r="N182" s="166"/>
      <c r="O182" s="166"/>
      <c r="P182" s="166"/>
      <c r="Q182" s="166"/>
      <c r="R182" s="166"/>
      <c r="S182" s="166"/>
      <c r="T182" s="167"/>
      <c r="AT182" s="162" t="s">
        <v>149</v>
      </c>
      <c r="AU182" s="162" t="s">
        <v>87</v>
      </c>
      <c r="AV182" s="13" t="s">
        <v>85</v>
      </c>
      <c r="AW182" s="13" t="s">
        <v>38</v>
      </c>
      <c r="AX182" s="13" t="s">
        <v>77</v>
      </c>
      <c r="AY182" s="162" t="s">
        <v>132</v>
      </c>
    </row>
    <row r="183" spans="1:65" s="13" customFormat="1">
      <c r="B183" s="161"/>
      <c r="D183" s="153" t="s">
        <v>149</v>
      </c>
      <c r="E183" s="162" t="s">
        <v>3</v>
      </c>
      <c r="F183" s="163" t="s">
        <v>300</v>
      </c>
      <c r="H183" s="162" t="s">
        <v>3</v>
      </c>
      <c r="I183" s="164"/>
      <c r="L183" s="161"/>
      <c r="M183" s="165"/>
      <c r="N183" s="166"/>
      <c r="O183" s="166"/>
      <c r="P183" s="166"/>
      <c r="Q183" s="166"/>
      <c r="R183" s="166"/>
      <c r="S183" s="166"/>
      <c r="T183" s="167"/>
      <c r="AT183" s="162" t="s">
        <v>149</v>
      </c>
      <c r="AU183" s="162" t="s">
        <v>87</v>
      </c>
      <c r="AV183" s="13" t="s">
        <v>85</v>
      </c>
      <c r="AW183" s="13" t="s">
        <v>38</v>
      </c>
      <c r="AX183" s="13" t="s">
        <v>77</v>
      </c>
      <c r="AY183" s="162" t="s">
        <v>132</v>
      </c>
    </row>
    <row r="184" spans="1:65" s="13" customFormat="1">
      <c r="B184" s="161"/>
      <c r="D184" s="153" t="s">
        <v>149</v>
      </c>
      <c r="E184" s="162" t="s">
        <v>3</v>
      </c>
      <c r="F184" s="163" t="s">
        <v>301</v>
      </c>
      <c r="H184" s="162" t="s">
        <v>3</v>
      </c>
      <c r="I184" s="164"/>
      <c r="L184" s="161"/>
      <c r="M184" s="165"/>
      <c r="N184" s="166"/>
      <c r="O184" s="166"/>
      <c r="P184" s="166"/>
      <c r="Q184" s="166"/>
      <c r="R184" s="166"/>
      <c r="S184" s="166"/>
      <c r="T184" s="167"/>
      <c r="AT184" s="162" t="s">
        <v>149</v>
      </c>
      <c r="AU184" s="162" t="s">
        <v>87</v>
      </c>
      <c r="AV184" s="13" t="s">
        <v>85</v>
      </c>
      <c r="AW184" s="13" t="s">
        <v>38</v>
      </c>
      <c r="AX184" s="13" t="s">
        <v>77</v>
      </c>
      <c r="AY184" s="162" t="s">
        <v>132</v>
      </c>
    </row>
    <row r="185" spans="1:65" s="14" customFormat="1">
      <c r="B185" s="168"/>
      <c r="D185" s="153" t="s">
        <v>149</v>
      </c>
      <c r="E185" s="169" t="s">
        <v>3</v>
      </c>
      <c r="F185" s="170" t="s">
        <v>302</v>
      </c>
      <c r="H185" s="171">
        <v>207</v>
      </c>
      <c r="I185" s="172"/>
      <c r="L185" s="168"/>
      <c r="M185" s="173"/>
      <c r="N185" s="174"/>
      <c r="O185" s="174"/>
      <c r="P185" s="174"/>
      <c r="Q185" s="174"/>
      <c r="R185" s="174"/>
      <c r="S185" s="174"/>
      <c r="T185" s="175"/>
      <c r="AT185" s="169" t="s">
        <v>149</v>
      </c>
      <c r="AU185" s="169" t="s">
        <v>87</v>
      </c>
      <c r="AV185" s="14" t="s">
        <v>87</v>
      </c>
      <c r="AW185" s="14" t="s">
        <v>38</v>
      </c>
      <c r="AX185" s="14" t="s">
        <v>77</v>
      </c>
      <c r="AY185" s="169" t="s">
        <v>132</v>
      </c>
    </row>
    <row r="186" spans="1:65" s="14" customFormat="1">
      <c r="B186" s="168"/>
      <c r="D186" s="153" t="s">
        <v>149</v>
      </c>
      <c r="E186" s="169" t="s">
        <v>3</v>
      </c>
      <c r="F186" s="170" t="s">
        <v>303</v>
      </c>
      <c r="H186" s="171">
        <v>40</v>
      </c>
      <c r="I186" s="172"/>
      <c r="L186" s="168"/>
      <c r="M186" s="173"/>
      <c r="N186" s="174"/>
      <c r="O186" s="174"/>
      <c r="P186" s="174"/>
      <c r="Q186" s="174"/>
      <c r="R186" s="174"/>
      <c r="S186" s="174"/>
      <c r="T186" s="175"/>
      <c r="AT186" s="169" t="s">
        <v>149</v>
      </c>
      <c r="AU186" s="169" t="s">
        <v>87</v>
      </c>
      <c r="AV186" s="14" t="s">
        <v>87</v>
      </c>
      <c r="AW186" s="14" t="s">
        <v>38</v>
      </c>
      <c r="AX186" s="14" t="s">
        <v>77</v>
      </c>
      <c r="AY186" s="169" t="s">
        <v>132</v>
      </c>
    </row>
    <row r="187" spans="1:65" s="14" customFormat="1">
      <c r="B187" s="168"/>
      <c r="D187" s="153" t="s">
        <v>149</v>
      </c>
      <c r="E187" s="169" t="s">
        <v>3</v>
      </c>
      <c r="F187" s="170" t="s">
        <v>303</v>
      </c>
      <c r="H187" s="171">
        <v>40</v>
      </c>
      <c r="I187" s="172"/>
      <c r="L187" s="168"/>
      <c r="M187" s="173"/>
      <c r="N187" s="174"/>
      <c r="O187" s="174"/>
      <c r="P187" s="174"/>
      <c r="Q187" s="174"/>
      <c r="R187" s="174"/>
      <c r="S187" s="174"/>
      <c r="T187" s="175"/>
      <c r="AT187" s="169" t="s">
        <v>149</v>
      </c>
      <c r="AU187" s="169" t="s">
        <v>87</v>
      </c>
      <c r="AV187" s="14" t="s">
        <v>87</v>
      </c>
      <c r="AW187" s="14" t="s">
        <v>38</v>
      </c>
      <c r="AX187" s="14" t="s">
        <v>77</v>
      </c>
      <c r="AY187" s="169" t="s">
        <v>132</v>
      </c>
    </row>
    <row r="188" spans="1:65" s="14" customFormat="1">
      <c r="B188" s="168"/>
      <c r="D188" s="153" t="s">
        <v>149</v>
      </c>
      <c r="E188" s="169" t="s">
        <v>3</v>
      </c>
      <c r="F188" s="170" t="s">
        <v>304</v>
      </c>
      <c r="H188" s="171">
        <v>56</v>
      </c>
      <c r="I188" s="172"/>
      <c r="L188" s="168"/>
      <c r="M188" s="173"/>
      <c r="N188" s="174"/>
      <c r="O188" s="174"/>
      <c r="P188" s="174"/>
      <c r="Q188" s="174"/>
      <c r="R188" s="174"/>
      <c r="S188" s="174"/>
      <c r="T188" s="175"/>
      <c r="AT188" s="169" t="s">
        <v>149</v>
      </c>
      <c r="AU188" s="169" t="s">
        <v>87</v>
      </c>
      <c r="AV188" s="14" t="s">
        <v>87</v>
      </c>
      <c r="AW188" s="14" t="s">
        <v>38</v>
      </c>
      <c r="AX188" s="14" t="s">
        <v>77</v>
      </c>
      <c r="AY188" s="169" t="s">
        <v>132</v>
      </c>
    </row>
    <row r="189" spans="1:65" s="15" customFormat="1">
      <c r="B189" s="188"/>
      <c r="D189" s="153" t="s">
        <v>149</v>
      </c>
      <c r="E189" s="189" t="s">
        <v>3</v>
      </c>
      <c r="F189" s="190" t="s">
        <v>244</v>
      </c>
      <c r="H189" s="191">
        <v>343</v>
      </c>
      <c r="I189" s="192"/>
      <c r="L189" s="188"/>
      <c r="M189" s="193"/>
      <c r="N189" s="194"/>
      <c r="O189" s="194"/>
      <c r="P189" s="194"/>
      <c r="Q189" s="194"/>
      <c r="R189" s="194"/>
      <c r="S189" s="194"/>
      <c r="T189" s="195"/>
      <c r="AT189" s="189" t="s">
        <v>149</v>
      </c>
      <c r="AU189" s="189" t="s">
        <v>87</v>
      </c>
      <c r="AV189" s="15" t="s">
        <v>138</v>
      </c>
      <c r="AW189" s="15" t="s">
        <v>38</v>
      </c>
      <c r="AX189" s="15" t="s">
        <v>85</v>
      </c>
      <c r="AY189" s="189" t="s">
        <v>132</v>
      </c>
    </row>
    <row r="190" spans="1:65" s="14" customFormat="1">
      <c r="B190" s="168"/>
      <c r="D190" s="153" t="s">
        <v>149</v>
      </c>
      <c r="F190" s="170" t="s">
        <v>305</v>
      </c>
      <c r="H190" s="171">
        <v>377.3</v>
      </c>
      <c r="I190" s="172"/>
      <c r="L190" s="168"/>
      <c r="M190" s="173"/>
      <c r="N190" s="174"/>
      <c r="O190" s="174"/>
      <c r="P190" s="174"/>
      <c r="Q190" s="174"/>
      <c r="R190" s="174"/>
      <c r="S190" s="174"/>
      <c r="T190" s="175"/>
      <c r="AT190" s="169" t="s">
        <v>149</v>
      </c>
      <c r="AU190" s="169" t="s">
        <v>87</v>
      </c>
      <c r="AV190" s="14" t="s">
        <v>87</v>
      </c>
      <c r="AW190" s="14" t="s">
        <v>4</v>
      </c>
      <c r="AX190" s="14" t="s">
        <v>85</v>
      </c>
      <c r="AY190" s="169" t="s">
        <v>132</v>
      </c>
    </row>
    <row r="191" spans="1:65" s="2" customFormat="1" ht="16.5" customHeight="1">
      <c r="A191" s="34"/>
      <c r="B191" s="139"/>
      <c r="C191" s="140" t="s">
        <v>306</v>
      </c>
      <c r="D191" s="140" t="s">
        <v>134</v>
      </c>
      <c r="E191" s="141" t="s">
        <v>307</v>
      </c>
      <c r="F191" s="142" t="s">
        <v>308</v>
      </c>
      <c r="G191" s="143" t="s">
        <v>163</v>
      </c>
      <c r="H191" s="144">
        <v>106.74</v>
      </c>
      <c r="I191" s="145"/>
      <c r="J191" s="146">
        <f>ROUND(I191*H191,2)</f>
        <v>0</v>
      </c>
      <c r="K191" s="142" t="s">
        <v>3</v>
      </c>
      <c r="L191" s="35"/>
      <c r="M191" s="147" t="s">
        <v>3</v>
      </c>
      <c r="N191" s="148" t="s">
        <v>48</v>
      </c>
      <c r="O191" s="55"/>
      <c r="P191" s="149">
        <f>O191*H191</f>
        <v>0</v>
      </c>
      <c r="Q191" s="149">
        <v>0</v>
      </c>
      <c r="R191" s="149">
        <f>Q191*H191</f>
        <v>0</v>
      </c>
      <c r="S191" s="149">
        <v>0</v>
      </c>
      <c r="T191" s="150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51" t="s">
        <v>138</v>
      </c>
      <c r="AT191" s="151" t="s">
        <v>134</v>
      </c>
      <c r="AU191" s="151" t="s">
        <v>87</v>
      </c>
      <c r="AY191" s="18" t="s">
        <v>132</v>
      </c>
      <c r="BE191" s="152">
        <f>IF(N191="základní",J191,0)</f>
        <v>0</v>
      </c>
      <c r="BF191" s="152">
        <f>IF(N191="snížená",J191,0)</f>
        <v>0</v>
      </c>
      <c r="BG191" s="152">
        <f>IF(N191="zákl. přenesená",J191,0)</f>
        <v>0</v>
      </c>
      <c r="BH191" s="152">
        <f>IF(N191="sníž. přenesená",J191,0)</f>
        <v>0</v>
      </c>
      <c r="BI191" s="152">
        <f>IF(N191="nulová",J191,0)</f>
        <v>0</v>
      </c>
      <c r="BJ191" s="18" t="s">
        <v>85</v>
      </c>
      <c r="BK191" s="152">
        <f>ROUND(I191*H191,2)</f>
        <v>0</v>
      </c>
      <c r="BL191" s="18" t="s">
        <v>138</v>
      </c>
      <c r="BM191" s="151" t="s">
        <v>309</v>
      </c>
    </row>
    <row r="192" spans="1:65" s="2" customFormat="1">
      <c r="A192" s="34"/>
      <c r="B192" s="35"/>
      <c r="C192" s="34"/>
      <c r="D192" s="153" t="s">
        <v>140</v>
      </c>
      <c r="E192" s="34"/>
      <c r="F192" s="154" t="s">
        <v>308</v>
      </c>
      <c r="G192" s="34"/>
      <c r="H192" s="34"/>
      <c r="I192" s="155"/>
      <c r="J192" s="34"/>
      <c r="K192" s="34"/>
      <c r="L192" s="35"/>
      <c r="M192" s="156"/>
      <c r="N192" s="157"/>
      <c r="O192" s="55"/>
      <c r="P192" s="55"/>
      <c r="Q192" s="55"/>
      <c r="R192" s="55"/>
      <c r="S192" s="55"/>
      <c r="T192" s="56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8" t="s">
        <v>140</v>
      </c>
      <c r="AU192" s="18" t="s">
        <v>87</v>
      </c>
    </row>
    <row r="193" spans="1:65" s="2" customFormat="1" ht="16.5" customHeight="1">
      <c r="A193" s="34"/>
      <c r="B193" s="139"/>
      <c r="C193" s="140" t="s">
        <v>310</v>
      </c>
      <c r="D193" s="140" t="s">
        <v>134</v>
      </c>
      <c r="E193" s="141" t="s">
        <v>311</v>
      </c>
      <c r="F193" s="142" t="s">
        <v>312</v>
      </c>
      <c r="G193" s="143" t="s">
        <v>158</v>
      </c>
      <c r="H193" s="144">
        <v>343</v>
      </c>
      <c r="I193" s="145"/>
      <c r="J193" s="146">
        <f>ROUND(I193*H193,2)</f>
        <v>0</v>
      </c>
      <c r="K193" s="142" t="s">
        <v>3</v>
      </c>
      <c r="L193" s="35"/>
      <c r="M193" s="147" t="s">
        <v>3</v>
      </c>
      <c r="N193" s="148" t="s">
        <v>48</v>
      </c>
      <c r="O193" s="55"/>
      <c r="P193" s="149">
        <f>O193*H193</f>
        <v>0</v>
      </c>
      <c r="Q193" s="149">
        <v>0</v>
      </c>
      <c r="R193" s="149">
        <f>Q193*H193</f>
        <v>0</v>
      </c>
      <c r="S193" s="149">
        <v>0</v>
      </c>
      <c r="T193" s="150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51" t="s">
        <v>138</v>
      </c>
      <c r="AT193" s="151" t="s">
        <v>134</v>
      </c>
      <c r="AU193" s="151" t="s">
        <v>87</v>
      </c>
      <c r="AY193" s="18" t="s">
        <v>132</v>
      </c>
      <c r="BE193" s="152">
        <f>IF(N193="základní",J193,0)</f>
        <v>0</v>
      </c>
      <c r="BF193" s="152">
        <f>IF(N193="snížená",J193,0)</f>
        <v>0</v>
      </c>
      <c r="BG193" s="152">
        <f>IF(N193="zákl. přenesená",J193,0)</f>
        <v>0</v>
      </c>
      <c r="BH193" s="152">
        <f>IF(N193="sníž. přenesená",J193,0)</f>
        <v>0</v>
      </c>
      <c r="BI193" s="152">
        <f>IF(N193="nulová",J193,0)</f>
        <v>0</v>
      </c>
      <c r="BJ193" s="18" t="s">
        <v>85</v>
      </c>
      <c r="BK193" s="152">
        <f>ROUND(I193*H193,2)</f>
        <v>0</v>
      </c>
      <c r="BL193" s="18" t="s">
        <v>138</v>
      </c>
      <c r="BM193" s="151" t="s">
        <v>313</v>
      </c>
    </row>
    <row r="194" spans="1:65" s="2" customFormat="1">
      <c r="A194" s="34"/>
      <c r="B194" s="35"/>
      <c r="C194" s="34"/>
      <c r="D194" s="153" t="s">
        <v>140</v>
      </c>
      <c r="E194" s="34"/>
      <c r="F194" s="154" t="s">
        <v>312</v>
      </c>
      <c r="G194" s="34"/>
      <c r="H194" s="34"/>
      <c r="I194" s="155"/>
      <c r="J194" s="34"/>
      <c r="K194" s="34"/>
      <c r="L194" s="35"/>
      <c r="M194" s="156"/>
      <c r="N194" s="157"/>
      <c r="O194" s="55"/>
      <c r="P194" s="55"/>
      <c r="Q194" s="55"/>
      <c r="R194" s="55"/>
      <c r="S194" s="55"/>
      <c r="T194" s="56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8" t="s">
        <v>140</v>
      </c>
      <c r="AU194" s="18" t="s">
        <v>87</v>
      </c>
    </row>
    <row r="195" spans="1:65" s="2" customFormat="1" ht="16.5" customHeight="1">
      <c r="A195" s="34"/>
      <c r="B195" s="139"/>
      <c r="C195" s="140" t="s">
        <v>314</v>
      </c>
      <c r="D195" s="140" t="s">
        <v>134</v>
      </c>
      <c r="E195" s="141" t="s">
        <v>315</v>
      </c>
      <c r="F195" s="142" t="s">
        <v>316</v>
      </c>
      <c r="G195" s="143" t="s">
        <v>317</v>
      </c>
      <c r="H195" s="144">
        <v>14</v>
      </c>
      <c r="I195" s="145"/>
      <c r="J195" s="146">
        <f>ROUND(I195*H195,2)</f>
        <v>0</v>
      </c>
      <c r="K195" s="142" t="s">
        <v>144</v>
      </c>
      <c r="L195" s="35"/>
      <c r="M195" s="147" t="s">
        <v>3</v>
      </c>
      <c r="N195" s="148" t="s">
        <v>48</v>
      </c>
      <c r="O195" s="55"/>
      <c r="P195" s="149">
        <f>O195*H195</f>
        <v>0</v>
      </c>
      <c r="Q195" s="149">
        <v>0</v>
      </c>
      <c r="R195" s="149">
        <f>Q195*H195</f>
        <v>0</v>
      </c>
      <c r="S195" s="149">
        <v>0</v>
      </c>
      <c r="T195" s="150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51" t="s">
        <v>138</v>
      </c>
      <c r="AT195" s="151" t="s">
        <v>134</v>
      </c>
      <c r="AU195" s="151" t="s">
        <v>87</v>
      </c>
      <c r="AY195" s="18" t="s">
        <v>132</v>
      </c>
      <c r="BE195" s="152">
        <f>IF(N195="základní",J195,0)</f>
        <v>0</v>
      </c>
      <c r="BF195" s="152">
        <f>IF(N195="snížená",J195,0)</f>
        <v>0</v>
      </c>
      <c r="BG195" s="152">
        <f>IF(N195="zákl. přenesená",J195,0)</f>
        <v>0</v>
      </c>
      <c r="BH195" s="152">
        <f>IF(N195="sníž. přenesená",J195,0)</f>
        <v>0</v>
      </c>
      <c r="BI195" s="152">
        <f>IF(N195="nulová",J195,0)</f>
        <v>0</v>
      </c>
      <c r="BJ195" s="18" t="s">
        <v>85</v>
      </c>
      <c r="BK195" s="152">
        <f>ROUND(I195*H195,2)</f>
        <v>0</v>
      </c>
      <c r="BL195" s="18" t="s">
        <v>138</v>
      </c>
      <c r="BM195" s="151" t="s">
        <v>318</v>
      </c>
    </row>
    <row r="196" spans="1:65" s="2" customFormat="1">
      <c r="A196" s="34"/>
      <c r="B196" s="35"/>
      <c r="C196" s="34"/>
      <c r="D196" s="153" t="s">
        <v>140</v>
      </c>
      <c r="E196" s="34"/>
      <c r="F196" s="154" t="s">
        <v>319</v>
      </c>
      <c r="G196" s="34"/>
      <c r="H196" s="34"/>
      <c r="I196" s="155"/>
      <c r="J196" s="34"/>
      <c r="K196" s="34"/>
      <c r="L196" s="35"/>
      <c r="M196" s="156"/>
      <c r="N196" s="157"/>
      <c r="O196" s="55"/>
      <c r="P196" s="55"/>
      <c r="Q196" s="55"/>
      <c r="R196" s="55"/>
      <c r="S196" s="55"/>
      <c r="T196" s="56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8" t="s">
        <v>140</v>
      </c>
      <c r="AU196" s="18" t="s">
        <v>87</v>
      </c>
    </row>
    <row r="197" spans="1:65" s="2" customFormat="1">
      <c r="A197" s="34"/>
      <c r="B197" s="35"/>
      <c r="C197" s="34"/>
      <c r="D197" s="159" t="s">
        <v>147</v>
      </c>
      <c r="E197" s="34"/>
      <c r="F197" s="160" t="s">
        <v>320</v>
      </c>
      <c r="G197" s="34"/>
      <c r="H197" s="34"/>
      <c r="I197" s="155"/>
      <c r="J197" s="34"/>
      <c r="K197" s="34"/>
      <c r="L197" s="35"/>
      <c r="M197" s="156"/>
      <c r="N197" s="157"/>
      <c r="O197" s="55"/>
      <c r="P197" s="55"/>
      <c r="Q197" s="55"/>
      <c r="R197" s="55"/>
      <c r="S197" s="55"/>
      <c r="T197" s="56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8" t="s">
        <v>147</v>
      </c>
      <c r="AU197" s="18" t="s">
        <v>87</v>
      </c>
    </row>
    <row r="198" spans="1:65" s="13" customFormat="1">
      <c r="B198" s="161"/>
      <c r="D198" s="153" t="s">
        <v>149</v>
      </c>
      <c r="E198" s="162" t="s">
        <v>3</v>
      </c>
      <c r="F198" s="163" t="s">
        <v>321</v>
      </c>
      <c r="H198" s="162" t="s">
        <v>3</v>
      </c>
      <c r="I198" s="164"/>
      <c r="L198" s="161"/>
      <c r="M198" s="165"/>
      <c r="N198" s="166"/>
      <c r="O198" s="166"/>
      <c r="P198" s="166"/>
      <c r="Q198" s="166"/>
      <c r="R198" s="166"/>
      <c r="S198" s="166"/>
      <c r="T198" s="167"/>
      <c r="AT198" s="162" t="s">
        <v>149</v>
      </c>
      <c r="AU198" s="162" t="s">
        <v>87</v>
      </c>
      <c r="AV198" s="13" t="s">
        <v>85</v>
      </c>
      <c r="AW198" s="13" t="s">
        <v>38</v>
      </c>
      <c r="AX198" s="13" t="s">
        <v>77</v>
      </c>
      <c r="AY198" s="162" t="s">
        <v>132</v>
      </c>
    </row>
    <row r="199" spans="1:65" s="14" customFormat="1">
      <c r="B199" s="168"/>
      <c r="D199" s="153" t="s">
        <v>149</v>
      </c>
      <c r="E199" s="169" t="s">
        <v>3</v>
      </c>
      <c r="F199" s="170" t="s">
        <v>202</v>
      </c>
      <c r="H199" s="171">
        <v>14</v>
      </c>
      <c r="I199" s="172"/>
      <c r="L199" s="168"/>
      <c r="M199" s="173"/>
      <c r="N199" s="174"/>
      <c r="O199" s="174"/>
      <c r="P199" s="174"/>
      <c r="Q199" s="174"/>
      <c r="R199" s="174"/>
      <c r="S199" s="174"/>
      <c r="T199" s="175"/>
      <c r="AT199" s="169" t="s">
        <v>149</v>
      </c>
      <c r="AU199" s="169" t="s">
        <v>87</v>
      </c>
      <c r="AV199" s="14" t="s">
        <v>87</v>
      </c>
      <c r="AW199" s="14" t="s">
        <v>38</v>
      </c>
      <c r="AX199" s="14" t="s">
        <v>85</v>
      </c>
      <c r="AY199" s="169" t="s">
        <v>132</v>
      </c>
    </row>
    <row r="200" spans="1:65" s="2" customFormat="1" ht="16.5" customHeight="1">
      <c r="A200" s="34"/>
      <c r="B200" s="139"/>
      <c r="C200" s="176" t="s">
        <v>322</v>
      </c>
      <c r="D200" s="176" t="s">
        <v>158</v>
      </c>
      <c r="E200" s="177" t="s">
        <v>323</v>
      </c>
      <c r="F200" s="178" t="s">
        <v>324</v>
      </c>
      <c r="G200" s="179" t="s">
        <v>317</v>
      </c>
      <c r="H200" s="180">
        <v>14</v>
      </c>
      <c r="I200" s="181"/>
      <c r="J200" s="182">
        <f>ROUND(I200*H200,2)</f>
        <v>0</v>
      </c>
      <c r="K200" s="178" t="s">
        <v>144</v>
      </c>
      <c r="L200" s="183"/>
      <c r="M200" s="184" t="s">
        <v>3</v>
      </c>
      <c r="N200" s="185" t="s">
        <v>48</v>
      </c>
      <c r="O200" s="55"/>
      <c r="P200" s="149">
        <f>O200*H200</f>
        <v>0</v>
      </c>
      <c r="Q200" s="149">
        <v>7.6000000000000004E-4</v>
      </c>
      <c r="R200" s="149">
        <f>Q200*H200</f>
        <v>1.064E-2</v>
      </c>
      <c r="S200" s="149">
        <v>0</v>
      </c>
      <c r="T200" s="150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51" t="s">
        <v>173</v>
      </c>
      <c r="AT200" s="151" t="s">
        <v>158</v>
      </c>
      <c r="AU200" s="151" t="s">
        <v>87</v>
      </c>
      <c r="AY200" s="18" t="s">
        <v>132</v>
      </c>
      <c r="BE200" s="152">
        <f>IF(N200="základní",J200,0)</f>
        <v>0</v>
      </c>
      <c r="BF200" s="152">
        <f>IF(N200="snížená",J200,0)</f>
        <v>0</v>
      </c>
      <c r="BG200" s="152">
        <f>IF(N200="zákl. přenesená",J200,0)</f>
        <v>0</v>
      </c>
      <c r="BH200" s="152">
        <f>IF(N200="sníž. přenesená",J200,0)</f>
        <v>0</v>
      </c>
      <c r="BI200" s="152">
        <f>IF(N200="nulová",J200,0)</f>
        <v>0</v>
      </c>
      <c r="BJ200" s="18" t="s">
        <v>85</v>
      </c>
      <c r="BK200" s="152">
        <f>ROUND(I200*H200,2)</f>
        <v>0</v>
      </c>
      <c r="BL200" s="18" t="s">
        <v>138</v>
      </c>
      <c r="BM200" s="151" t="s">
        <v>325</v>
      </c>
    </row>
    <row r="201" spans="1:65" s="2" customFormat="1">
      <c r="A201" s="34"/>
      <c r="B201" s="35"/>
      <c r="C201" s="34"/>
      <c r="D201" s="153" t="s">
        <v>140</v>
      </c>
      <c r="E201" s="34"/>
      <c r="F201" s="154" t="s">
        <v>324</v>
      </c>
      <c r="G201" s="34"/>
      <c r="H201" s="34"/>
      <c r="I201" s="155"/>
      <c r="J201" s="34"/>
      <c r="K201" s="34"/>
      <c r="L201" s="35"/>
      <c r="M201" s="156"/>
      <c r="N201" s="157"/>
      <c r="O201" s="55"/>
      <c r="P201" s="55"/>
      <c r="Q201" s="55"/>
      <c r="R201" s="55"/>
      <c r="S201" s="55"/>
      <c r="T201" s="56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8" t="s">
        <v>140</v>
      </c>
      <c r="AU201" s="18" t="s">
        <v>87</v>
      </c>
    </row>
    <row r="202" spans="1:65" s="13" customFormat="1">
      <c r="B202" s="161"/>
      <c r="D202" s="153" t="s">
        <v>149</v>
      </c>
      <c r="E202" s="162" t="s">
        <v>3</v>
      </c>
      <c r="F202" s="163" t="s">
        <v>321</v>
      </c>
      <c r="H202" s="162" t="s">
        <v>3</v>
      </c>
      <c r="I202" s="164"/>
      <c r="L202" s="161"/>
      <c r="M202" s="165"/>
      <c r="N202" s="166"/>
      <c r="O202" s="166"/>
      <c r="P202" s="166"/>
      <c r="Q202" s="166"/>
      <c r="R202" s="166"/>
      <c r="S202" s="166"/>
      <c r="T202" s="167"/>
      <c r="AT202" s="162" t="s">
        <v>149</v>
      </c>
      <c r="AU202" s="162" t="s">
        <v>87</v>
      </c>
      <c r="AV202" s="13" t="s">
        <v>85</v>
      </c>
      <c r="AW202" s="13" t="s">
        <v>38</v>
      </c>
      <c r="AX202" s="13" t="s">
        <v>77</v>
      </c>
      <c r="AY202" s="162" t="s">
        <v>132</v>
      </c>
    </row>
    <row r="203" spans="1:65" s="14" customFormat="1">
      <c r="B203" s="168"/>
      <c r="D203" s="153" t="s">
        <v>149</v>
      </c>
      <c r="E203" s="169" t="s">
        <v>3</v>
      </c>
      <c r="F203" s="170" t="s">
        <v>202</v>
      </c>
      <c r="H203" s="171">
        <v>14</v>
      </c>
      <c r="I203" s="172"/>
      <c r="L203" s="168"/>
      <c r="M203" s="173"/>
      <c r="N203" s="174"/>
      <c r="O203" s="174"/>
      <c r="P203" s="174"/>
      <c r="Q203" s="174"/>
      <c r="R203" s="174"/>
      <c r="S203" s="174"/>
      <c r="T203" s="175"/>
      <c r="AT203" s="169" t="s">
        <v>149</v>
      </c>
      <c r="AU203" s="169" t="s">
        <v>87</v>
      </c>
      <c r="AV203" s="14" t="s">
        <v>87</v>
      </c>
      <c r="AW203" s="14" t="s">
        <v>38</v>
      </c>
      <c r="AX203" s="14" t="s">
        <v>85</v>
      </c>
      <c r="AY203" s="169" t="s">
        <v>132</v>
      </c>
    </row>
    <row r="204" spans="1:65" s="2" customFormat="1" ht="16.5" customHeight="1">
      <c r="A204" s="34"/>
      <c r="B204" s="139"/>
      <c r="C204" s="176" t="s">
        <v>326</v>
      </c>
      <c r="D204" s="176" t="s">
        <v>158</v>
      </c>
      <c r="E204" s="177" t="s">
        <v>327</v>
      </c>
      <c r="F204" s="178" t="s">
        <v>328</v>
      </c>
      <c r="G204" s="179" t="s">
        <v>317</v>
      </c>
      <c r="H204" s="180">
        <v>14</v>
      </c>
      <c r="I204" s="181"/>
      <c r="J204" s="182">
        <f>ROUND(I204*H204,2)</f>
        <v>0</v>
      </c>
      <c r="K204" s="178" t="s">
        <v>144</v>
      </c>
      <c r="L204" s="183"/>
      <c r="M204" s="184" t="s">
        <v>3</v>
      </c>
      <c r="N204" s="185" t="s">
        <v>48</v>
      </c>
      <c r="O204" s="55"/>
      <c r="P204" s="149">
        <f>O204*H204</f>
        <v>0</v>
      </c>
      <c r="Q204" s="149">
        <v>1.7000000000000001E-4</v>
      </c>
      <c r="R204" s="149">
        <f>Q204*H204</f>
        <v>2.3800000000000002E-3</v>
      </c>
      <c r="S204" s="149">
        <v>0</v>
      </c>
      <c r="T204" s="150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51" t="s">
        <v>173</v>
      </c>
      <c r="AT204" s="151" t="s">
        <v>158</v>
      </c>
      <c r="AU204" s="151" t="s">
        <v>87</v>
      </c>
      <c r="AY204" s="18" t="s">
        <v>132</v>
      </c>
      <c r="BE204" s="152">
        <f>IF(N204="základní",J204,0)</f>
        <v>0</v>
      </c>
      <c r="BF204" s="152">
        <f>IF(N204="snížená",J204,0)</f>
        <v>0</v>
      </c>
      <c r="BG204" s="152">
        <f>IF(N204="zákl. přenesená",J204,0)</f>
        <v>0</v>
      </c>
      <c r="BH204" s="152">
        <f>IF(N204="sníž. přenesená",J204,0)</f>
        <v>0</v>
      </c>
      <c r="BI204" s="152">
        <f>IF(N204="nulová",J204,0)</f>
        <v>0</v>
      </c>
      <c r="BJ204" s="18" t="s">
        <v>85</v>
      </c>
      <c r="BK204" s="152">
        <f>ROUND(I204*H204,2)</f>
        <v>0</v>
      </c>
      <c r="BL204" s="18" t="s">
        <v>138</v>
      </c>
      <c r="BM204" s="151" t="s">
        <v>329</v>
      </c>
    </row>
    <row r="205" spans="1:65" s="2" customFormat="1">
      <c r="A205" s="34"/>
      <c r="B205" s="35"/>
      <c r="C205" s="34"/>
      <c r="D205" s="153" t="s">
        <v>140</v>
      </c>
      <c r="E205" s="34"/>
      <c r="F205" s="154" t="s">
        <v>328</v>
      </c>
      <c r="G205" s="34"/>
      <c r="H205" s="34"/>
      <c r="I205" s="155"/>
      <c r="J205" s="34"/>
      <c r="K205" s="34"/>
      <c r="L205" s="35"/>
      <c r="M205" s="156"/>
      <c r="N205" s="157"/>
      <c r="O205" s="55"/>
      <c r="P205" s="55"/>
      <c r="Q205" s="55"/>
      <c r="R205" s="55"/>
      <c r="S205" s="55"/>
      <c r="T205" s="56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8" t="s">
        <v>140</v>
      </c>
      <c r="AU205" s="18" t="s">
        <v>87</v>
      </c>
    </row>
    <row r="206" spans="1:65" s="13" customFormat="1">
      <c r="B206" s="161"/>
      <c r="D206" s="153" t="s">
        <v>149</v>
      </c>
      <c r="E206" s="162" t="s">
        <v>3</v>
      </c>
      <c r="F206" s="163" t="s">
        <v>321</v>
      </c>
      <c r="H206" s="162" t="s">
        <v>3</v>
      </c>
      <c r="I206" s="164"/>
      <c r="L206" s="161"/>
      <c r="M206" s="165"/>
      <c r="N206" s="166"/>
      <c r="O206" s="166"/>
      <c r="P206" s="166"/>
      <c r="Q206" s="166"/>
      <c r="R206" s="166"/>
      <c r="S206" s="166"/>
      <c r="T206" s="167"/>
      <c r="AT206" s="162" t="s">
        <v>149</v>
      </c>
      <c r="AU206" s="162" t="s">
        <v>87</v>
      </c>
      <c r="AV206" s="13" t="s">
        <v>85</v>
      </c>
      <c r="AW206" s="13" t="s">
        <v>38</v>
      </c>
      <c r="AX206" s="13" t="s">
        <v>77</v>
      </c>
      <c r="AY206" s="162" t="s">
        <v>132</v>
      </c>
    </row>
    <row r="207" spans="1:65" s="14" customFormat="1">
      <c r="B207" s="168"/>
      <c r="D207" s="153" t="s">
        <v>149</v>
      </c>
      <c r="E207" s="169" t="s">
        <v>3</v>
      </c>
      <c r="F207" s="170" t="s">
        <v>202</v>
      </c>
      <c r="H207" s="171">
        <v>14</v>
      </c>
      <c r="I207" s="172"/>
      <c r="L207" s="168"/>
      <c r="M207" s="173"/>
      <c r="N207" s="174"/>
      <c r="O207" s="174"/>
      <c r="P207" s="174"/>
      <c r="Q207" s="174"/>
      <c r="R207" s="174"/>
      <c r="S207" s="174"/>
      <c r="T207" s="175"/>
      <c r="AT207" s="169" t="s">
        <v>149</v>
      </c>
      <c r="AU207" s="169" t="s">
        <v>87</v>
      </c>
      <c r="AV207" s="14" t="s">
        <v>87</v>
      </c>
      <c r="AW207" s="14" t="s">
        <v>38</v>
      </c>
      <c r="AX207" s="14" t="s">
        <v>85</v>
      </c>
      <c r="AY207" s="169" t="s">
        <v>132</v>
      </c>
    </row>
    <row r="208" spans="1:65" s="12" customFormat="1" ht="22.95" customHeight="1">
      <c r="B208" s="126"/>
      <c r="D208" s="127" t="s">
        <v>76</v>
      </c>
      <c r="E208" s="137" t="s">
        <v>138</v>
      </c>
      <c r="F208" s="137" t="s">
        <v>330</v>
      </c>
      <c r="I208" s="129"/>
      <c r="J208" s="138">
        <f>BK208</f>
        <v>0</v>
      </c>
      <c r="L208" s="126"/>
      <c r="M208" s="131"/>
      <c r="N208" s="132"/>
      <c r="O208" s="132"/>
      <c r="P208" s="133">
        <f>SUM(P209:P210)</f>
        <v>0</v>
      </c>
      <c r="Q208" s="132"/>
      <c r="R208" s="133">
        <f>SUM(R209:R210)</f>
        <v>0</v>
      </c>
      <c r="S208" s="132"/>
      <c r="T208" s="134">
        <f>SUM(T209:T210)</f>
        <v>0</v>
      </c>
      <c r="AR208" s="127" t="s">
        <v>85</v>
      </c>
      <c r="AT208" s="135" t="s">
        <v>76</v>
      </c>
      <c r="AU208" s="135" t="s">
        <v>85</v>
      </c>
      <c r="AY208" s="127" t="s">
        <v>132</v>
      </c>
      <c r="BK208" s="136">
        <f>SUM(BK209:BK210)</f>
        <v>0</v>
      </c>
    </row>
    <row r="209" spans="1:65" s="2" customFormat="1" ht="16.5" customHeight="1">
      <c r="A209" s="34"/>
      <c r="B209" s="139"/>
      <c r="C209" s="140" t="s">
        <v>303</v>
      </c>
      <c r="D209" s="140" t="s">
        <v>134</v>
      </c>
      <c r="E209" s="141" t="s">
        <v>331</v>
      </c>
      <c r="F209" s="142" t="s">
        <v>332</v>
      </c>
      <c r="G209" s="143" t="s">
        <v>137</v>
      </c>
      <c r="H209" s="144">
        <v>4683.3</v>
      </c>
      <c r="I209" s="145"/>
      <c r="J209" s="146">
        <f>ROUND(I209*H209,2)</f>
        <v>0</v>
      </c>
      <c r="K209" s="142" t="s">
        <v>3</v>
      </c>
      <c r="L209" s="35"/>
      <c r="M209" s="147" t="s">
        <v>3</v>
      </c>
      <c r="N209" s="148" t="s">
        <v>48</v>
      </c>
      <c r="O209" s="55"/>
      <c r="P209" s="149">
        <f>O209*H209</f>
        <v>0</v>
      </c>
      <c r="Q209" s="149">
        <v>0</v>
      </c>
      <c r="R209" s="149">
        <f>Q209*H209</f>
        <v>0</v>
      </c>
      <c r="S209" s="149">
        <v>0</v>
      </c>
      <c r="T209" s="150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51" t="s">
        <v>138</v>
      </c>
      <c r="AT209" s="151" t="s">
        <v>134</v>
      </c>
      <c r="AU209" s="151" t="s">
        <v>87</v>
      </c>
      <c r="AY209" s="18" t="s">
        <v>132</v>
      </c>
      <c r="BE209" s="152">
        <f>IF(N209="základní",J209,0)</f>
        <v>0</v>
      </c>
      <c r="BF209" s="152">
        <f>IF(N209="snížená",J209,0)</f>
        <v>0</v>
      </c>
      <c r="BG209" s="152">
        <f>IF(N209="zákl. přenesená",J209,0)</f>
        <v>0</v>
      </c>
      <c r="BH209" s="152">
        <f>IF(N209="sníž. přenesená",J209,0)</f>
        <v>0</v>
      </c>
      <c r="BI209" s="152">
        <f>IF(N209="nulová",J209,0)</f>
        <v>0</v>
      </c>
      <c r="BJ209" s="18" t="s">
        <v>85</v>
      </c>
      <c r="BK209" s="152">
        <f>ROUND(I209*H209,2)</f>
        <v>0</v>
      </c>
      <c r="BL209" s="18" t="s">
        <v>138</v>
      </c>
      <c r="BM209" s="151" t="s">
        <v>333</v>
      </c>
    </row>
    <row r="210" spans="1:65" s="2" customFormat="1">
      <c r="A210" s="34"/>
      <c r="B210" s="35"/>
      <c r="C210" s="34"/>
      <c r="D210" s="153" t="s">
        <v>140</v>
      </c>
      <c r="E210" s="34"/>
      <c r="F210" s="154" t="s">
        <v>332</v>
      </c>
      <c r="G210" s="34"/>
      <c r="H210" s="34"/>
      <c r="I210" s="155"/>
      <c r="J210" s="34"/>
      <c r="K210" s="34"/>
      <c r="L210" s="35"/>
      <c r="M210" s="156"/>
      <c r="N210" s="157"/>
      <c r="O210" s="55"/>
      <c r="P210" s="55"/>
      <c r="Q210" s="55"/>
      <c r="R210" s="55"/>
      <c r="S210" s="55"/>
      <c r="T210" s="56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8" t="s">
        <v>140</v>
      </c>
      <c r="AU210" s="18" t="s">
        <v>87</v>
      </c>
    </row>
    <row r="211" spans="1:65" s="12" customFormat="1" ht="22.95" customHeight="1">
      <c r="B211" s="126"/>
      <c r="D211" s="127" t="s">
        <v>76</v>
      </c>
      <c r="E211" s="137" t="s">
        <v>160</v>
      </c>
      <c r="F211" s="137" t="s">
        <v>334</v>
      </c>
      <c r="I211" s="129"/>
      <c r="J211" s="138">
        <f>BK211</f>
        <v>0</v>
      </c>
      <c r="L211" s="126"/>
      <c r="M211" s="131"/>
      <c r="N211" s="132"/>
      <c r="O211" s="132"/>
      <c r="P211" s="133">
        <f>SUM(P212:P417)</f>
        <v>0</v>
      </c>
      <c r="Q211" s="132"/>
      <c r="R211" s="133">
        <f>SUM(R212:R417)</f>
        <v>932.99186840000027</v>
      </c>
      <c r="S211" s="132"/>
      <c r="T211" s="134">
        <f>SUM(T212:T417)</f>
        <v>0</v>
      </c>
      <c r="AR211" s="127" t="s">
        <v>85</v>
      </c>
      <c r="AT211" s="135" t="s">
        <v>76</v>
      </c>
      <c r="AU211" s="135" t="s">
        <v>85</v>
      </c>
      <c r="AY211" s="127" t="s">
        <v>132</v>
      </c>
      <c r="BK211" s="136">
        <f>SUM(BK212:BK417)</f>
        <v>0</v>
      </c>
    </row>
    <row r="212" spans="1:65" s="2" customFormat="1" ht="24.15" customHeight="1">
      <c r="A212" s="34"/>
      <c r="B212" s="139"/>
      <c r="C212" s="140" t="s">
        <v>335</v>
      </c>
      <c r="D212" s="140" t="s">
        <v>134</v>
      </c>
      <c r="E212" s="141" t="s">
        <v>336</v>
      </c>
      <c r="F212" s="142" t="s">
        <v>337</v>
      </c>
      <c r="G212" s="143" t="s">
        <v>163</v>
      </c>
      <c r="H212" s="144">
        <v>179.59100000000001</v>
      </c>
      <c r="I212" s="145"/>
      <c r="J212" s="146">
        <f>ROUND(I212*H212,2)</f>
        <v>0</v>
      </c>
      <c r="K212" s="142" t="s">
        <v>3</v>
      </c>
      <c r="L212" s="35"/>
      <c r="M212" s="147" t="s">
        <v>3</v>
      </c>
      <c r="N212" s="148" t="s">
        <v>48</v>
      </c>
      <c r="O212" s="55"/>
      <c r="P212" s="149">
        <f>O212*H212</f>
        <v>0</v>
      </c>
      <c r="Q212" s="149">
        <v>0</v>
      </c>
      <c r="R212" s="149">
        <f>Q212*H212</f>
        <v>0</v>
      </c>
      <c r="S212" s="149">
        <v>0</v>
      </c>
      <c r="T212" s="150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51" t="s">
        <v>138</v>
      </c>
      <c r="AT212" s="151" t="s">
        <v>134</v>
      </c>
      <c r="AU212" s="151" t="s">
        <v>87</v>
      </c>
      <c r="AY212" s="18" t="s">
        <v>132</v>
      </c>
      <c r="BE212" s="152">
        <f>IF(N212="základní",J212,0)</f>
        <v>0</v>
      </c>
      <c r="BF212" s="152">
        <f>IF(N212="snížená",J212,0)</f>
        <v>0</v>
      </c>
      <c r="BG212" s="152">
        <f>IF(N212="zákl. přenesená",J212,0)</f>
        <v>0</v>
      </c>
      <c r="BH212" s="152">
        <f>IF(N212="sníž. přenesená",J212,0)</f>
        <v>0</v>
      </c>
      <c r="BI212" s="152">
        <f>IF(N212="nulová",J212,0)</f>
        <v>0</v>
      </c>
      <c r="BJ212" s="18" t="s">
        <v>85</v>
      </c>
      <c r="BK212" s="152">
        <f>ROUND(I212*H212,2)</f>
        <v>0</v>
      </c>
      <c r="BL212" s="18" t="s">
        <v>138</v>
      </c>
      <c r="BM212" s="151" t="s">
        <v>338</v>
      </c>
    </row>
    <row r="213" spans="1:65" s="2" customFormat="1" ht="19.2">
      <c r="A213" s="34"/>
      <c r="B213" s="35"/>
      <c r="C213" s="34"/>
      <c r="D213" s="153" t="s">
        <v>140</v>
      </c>
      <c r="E213" s="34"/>
      <c r="F213" s="154" t="s">
        <v>337</v>
      </c>
      <c r="G213" s="34"/>
      <c r="H213" s="34"/>
      <c r="I213" s="155"/>
      <c r="J213" s="34"/>
      <c r="K213" s="34"/>
      <c r="L213" s="35"/>
      <c r="M213" s="156"/>
      <c r="N213" s="157"/>
      <c r="O213" s="55"/>
      <c r="P213" s="55"/>
      <c r="Q213" s="55"/>
      <c r="R213" s="55"/>
      <c r="S213" s="55"/>
      <c r="T213" s="56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8" t="s">
        <v>140</v>
      </c>
      <c r="AU213" s="18" t="s">
        <v>87</v>
      </c>
    </row>
    <row r="214" spans="1:65" s="2" customFormat="1" ht="16.5" customHeight="1">
      <c r="A214" s="34"/>
      <c r="B214" s="139"/>
      <c r="C214" s="140" t="s">
        <v>29</v>
      </c>
      <c r="D214" s="140" t="s">
        <v>134</v>
      </c>
      <c r="E214" s="141" t="s">
        <v>339</v>
      </c>
      <c r="F214" s="142" t="s">
        <v>340</v>
      </c>
      <c r="G214" s="143" t="s">
        <v>137</v>
      </c>
      <c r="H214" s="144">
        <v>7495.18</v>
      </c>
      <c r="I214" s="145"/>
      <c r="J214" s="146">
        <f>ROUND(I214*H214,2)</f>
        <v>0</v>
      </c>
      <c r="K214" s="142" t="s">
        <v>3</v>
      </c>
      <c r="L214" s="35"/>
      <c r="M214" s="147" t="s">
        <v>3</v>
      </c>
      <c r="N214" s="148" t="s">
        <v>48</v>
      </c>
      <c r="O214" s="55"/>
      <c r="P214" s="149">
        <f>O214*H214</f>
        <v>0</v>
      </c>
      <c r="Q214" s="149">
        <v>0</v>
      </c>
      <c r="R214" s="149">
        <f>Q214*H214</f>
        <v>0</v>
      </c>
      <c r="S214" s="149">
        <v>0</v>
      </c>
      <c r="T214" s="150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51" t="s">
        <v>138</v>
      </c>
      <c r="AT214" s="151" t="s">
        <v>134</v>
      </c>
      <c r="AU214" s="151" t="s">
        <v>87</v>
      </c>
      <c r="AY214" s="18" t="s">
        <v>132</v>
      </c>
      <c r="BE214" s="152">
        <f>IF(N214="základní",J214,0)</f>
        <v>0</v>
      </c>
      <c r="BF214" s="152">
        <f>IF(N214="snížená",J214,0)</f>
        <v>0</v>
      </c>
      <c r="BG214" s="152">
        <f>IF(N214="zákl. přenesená",J214,0)</f>
        <v>0</v>
      </c>
      <c r="BH214" s="152">
        <f>IF(N214="sníž. přenesená",J214,0)</f>
        <v>0</v>
      </c>
      <c r="BI214" s="152">
        <f>IF(N214="nulová",J214,0)</f>
        <v>0</v>
      </c>
      <c r="BJ214" s="18" t="s">
        <v>85</v>
      </c>
      <c r="BK214" s="152">
        <f>ROUND(I214*H214,2)</f>
        <v>0</v>
      </c>
      <c r="BL214" s="18" t="s">
        <v>138</v>
      </c>
      <c r="BM214" s="151" t="s">
        <v>341</v>
      </c>
    </row>
    <row r="215" spans="1:65" s="2" customFormat="1">
      <c r="A215" s="34"/>
      <c r="B215" s="35"/>
      <c r="C215" s="34"/>
      <c r="D215" s="153" t="s">
        <v>140</v>
      </c>
      <c r="E215" s="34"/>
      <c r="F215" s="154" t="s">
        <v>340</v>
      </c>
      <c r="G215" s="34"/>
      <c r="H215" s="34"/>
      <c r="I215" s="155"/>
      <c r="J215" s="34"/>
      <c r="K215" s="34"/>
      <c r="L215" s="35"/>
      <c r="M215" s="156"/>
      <c r="N215" s="157"/>
      <c r="O215" s="55"/>
      <c r="P215" s="55"/>
      <c r="Q215" s="55"/>
      <c r="R215" s="55"/>
      <c r="S215" s="55"/>
      <c r="T215" s="56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8" t="s">
        <v>140</v>
      </c>
      <c r="AU215" s="18" t="s">
        <v>87</v>
      </c>
    </row>
    <row r="216" spans="1:65" s="2" customFormat="1" ht="16.5" customHeight="1">
      <c r="A216" s="34"/>
      <c r="B216" s="139"/>
      <c r="C216" s="140" t="s">
        <v>342</v>
      </c>
      <c r="D216" s="140" t="s">
        <v>134</v>
      </c>
      <c r="E216" s="141" t="s">
        <v>343</v>
      </c>
      <c r="F216" s="142" t="s">
        <v>344</v>
      </c>
      <c r="G216" s="143" t="s">
        <v>137</v>
      </c>
      <c r="H216" s="144">
        <v>57</v>
      </c>
      <c r="I216" s="145"/>
      <c r="J216" s="146">
        <f>ROUND(I216*H216,2)</f>
        <v>0</v>
      </c>
      <c r="K216" s="142" t="s">
        <v>3</v>
      </c>
      <c r="L216" s="35"/>
      <c r="M216" s="147" t="s">
        <v>3</v>
      </c>
      <c r="N216" s="148" t="s">
        <v>48</v>
      </c>
      <c r="O216" s="55"/>
      <c r="P216" s="149">
        <f>O216*H216</f>
        <v>0</v>
      </c>
      <c r="Q216" s="149">
        <v>0</v>
      </c>
      <c r="R216" s="149">
        <f>Q216*H216</f>
        <v>0</v>
      </c>
      <c r="S216" s="149">
        <v>0</v>
      </c>
      <c r="T216" s="150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51" t="s">
        <v>138</v>
      </c>
      <c r="AT216" s="151" t="s">
        <v>134</v>
      </c>
      <c r="AU216" s="151" t="s">
        <v>87</v>
      </c>
      <c r="AY216" s="18" t="s">
        <v>132</v>
      </c>
      <c r="BE216" s="152">
        <f>IF(N216="základní",J216,0)</f>
        <v>0</v>
      </c>
      <c r="BF216" s="152">
        <f>IF(N216="snížená",J216,0)</f>
        <v>0</v>
      </c>
      <c r="BG216" s="152">
        <f>IF(N216="zákl. přenesená",J216,0)</f>
        <v>0</v>
      </c>
      <c r="BH216" s="152">
        <f>IF(N216="sníž. přenesená",J216,0)</f>
        <v>0</v>
      </c>
      <c r="BI216" s="152">
        <f>IF(N216="nulová",J216,0)</f>
        <v>0</v>
      </c>
      <c r="BJ216" s="18" t="s">
        <v>85</v>
      </c>
      <c r="BK216" s="152">
        <f>ROUND(I216*H216,2)</f>
        <v>0</v>
      </c>
      <c r="BL216" s="18" t="s">
        <v>138</v>
      </c>
      <c r="BM216" s="151" t="s">
        <v>345</v>
      </c>
    </row>
    <row r="217" spans="1:65" s="2" customFormat="1">
      <c r="A217" s="34"/>
      <c r="B217" s="35"/>
      <c r="C217" s="34"/>
      <c r="D217" s="153" t="s">
        <v>140</v>
      </c>
      <c r="E217" s="34"/>
      <c r="F217" s="154" t="s">
        <v>344</v>
      </c>
      <c r="G217" s="34"/>
      <c r="H217" s="34"/>
      <c r="I217" s="155"/>
      <c r="J217" s="34"/>
      <c r="K217" s="34"/>
      <c r="L217" s="35"/>
      <c r="M217" s="156"/>
      <c r="N217" s="157"/>
      <c r="O217" s="55"/>
      <c r="P217" s="55"/>
      <c r="Q217" s="55"/>
      <c r="R217" s="55"/>
      <c r="S217" s="55"/>
      <c r="T217" s="56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8" t="s">
        <v>140</v>
      </c>
      <c r="AU217" s="18" t="s">
        <v>87</v>
      </c>
    </row>
    <row r="218" spans="1:65" s="2" customFormat="1" ht="16.5" customHeight="1">
      <c r="A218" s="34"/>
      <c r="B218" s="139"/>
      <c r="C218" s="140" t="s">
        <v>346</v>
      </c>
      <c r="D218" s="140" t="s">
        <v>134</v>
      </c>
      <c r="E218" s="141" t="s">
        <v>347</v>
      </c>
      <c r="F218" s="142" t="s">
        <v>348</v>
      </c>
      <c r="G218" s="143" t="s">
        <v>137</v>
      </c>
      <c r="H218" s="144">
        <v>4597.92</v>
      </c>
      <c r="I218" s="145"/>
      <c r="J218" s="146">
        <f>ROUND(I218*H218,2)</f>
        <v>0</v>
      </c>
      <c r="K218" s="142" t="s">
        <v>3</v>
      </c>
      <c r="L218" s="35"/>
      <c r="M218" s="147" t="s">
        <v>3</v>
      </c>
      <c r="N218" s="148" t="s">
        <v>48</v>
      </c>
      <c r="O218" s="55"/>
      <c r="P218" s="149">
        <f>O218*H218</f>
        <v>0</v>
      </c>
      <c r="Q218" s="149">
        <v>0</v>
      </c>
      <c r="R218" s="149">
        <f>Q218*H218</f>
        <v>0</v>
      </c>
      <c r="S218" s="149">
        <v>0</v>
      </c>
      <c r="T218" s="150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51" t="s">
        <v>138</v>
      </c>
      <c r="AT218" s="151" t="s">
        <v>134</v>
      </c>
      <c r="AU218" s="151" t="s">
        <v>87</v>
      </c>
      <c r="AY218" s="18" t="s">
        <v>132</v>
      </c>
      <c r="BE218" s="152">
        <f>IF(N218="základní",J218,0)</f>
        <v>0</v>
      </c>
      <c r="BF218" s="152">
        <f>IF(N218="snížená",J218,0)</f>
        <v>0</v>
      </c>
      <c r="BG218" s="152">
        <f>IF(N218="zákl. přenesená",J218,0)</f>
        <v>0</v>
      </c>
      <c r="BH218" s="152">
        <f>IF(N218="sníž. přenesená",J218,0)</f>
        <v>0</v>
      </c>
      <c r="BI218" s="152">
        <f>IF(N218="nulová",J218,0)</f>
        <v>0</v>
      </c>
      <c r="BJ218" s="18" t="s">
        <v>85</v>
      </c>
      <c r="BK218" s="152">
        <f>ROUND(I218*H218,2)</f>
        <v>0</v>
      </c>
      <c r="BL218" s="18" t="s">
        <v>138</v>
      </c>
      <c r="BM218" s="151" t="s">
        <v>349</v>
      </c>
    </row>
    <row r="219" spans="1:65" s="2" customFormat="1">
      <c r="A219" s="34"/>
      <c r="B219" s="35"/>
      <c r="C219" s="34"/>
      <c r="D219" s="153" t="s">
        <v>140</v>
      </c>
      <c r="E219" s="34"/>
      <c r="F219" s="154" t="s">
        <v>348</v>
      </c>
      <c r="G219" s="34"/>
      <c r="H219" s="34"/>
      <c r="I219" s="155"/>
      <c r="J219" s="34"/>
      <c r="K219" s="34"/>
      <c r="L219" s="35"/>
      <c r="M219" s="156"/>
      <c r="N219" s="157"/>
      <c r="O219" s="55"/>
      <c r="P219" s="55"/>
      <c r="Q219" s="55"/>
      <c r="R219" s="55"/>
      <c r="S219" s="55"/>
      <c r="T219" s="56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8" t="s">
        <v>140</v>
      </c>
      <c r="AU219" s="18" t="s">
        <v>87</v>
      </c>
    </row>
    <row r="220" spans="1:65" s="2" customFormat="1" ht="26.4" customHeight="1">
      <c r="A220" s="34"/>
      <c r="B220" s="139"/>
      <c r="C220" s="341" t="s">
        <v>350</v>
      </c>
      <c r="D220" s="347" t="s">
        <v>134</v>
      </c>
      <c r="E220" s="348" t="s">
        <v>1334</v>
      </c>
      <c r="F220" s="349" t="s">
        <v>1335</v>
      </c>
      <c r="G220" s="143" t="s">
        <v>137</v>
      </c>
      <c r="H220" s="144">
        <v>2298.96</v>
      </c>
      <c r="I220" s="145"/>
      <c r="J220" s="146">
        <f>ROUND(I220*H220,2)</f>
        <v>0</v>
      </c>
      <c r="K220" s="142" t="s">
        <v>3</v>
      </c>
      <c r="L220" s="35"/>
      <c r="M220" s="147" t="s">
        <v>3</v>
      </c>
      <c r="N220" s="148" t="s">
        <v>48</v>
      </c>
      <c r="O220" s="55"/>
      <c r="P220" s="149">
        <f>O220*H220</f>
        <v>0</v>
      </c>
      <c r="Q220" s="149">
        <v>0</v>
      </c>
      <c r="R220" s="149">
        <f>Q220*H220</f>
        <v>0</v>
      </c>
      <c r="S220" s="149">
        <v>0</v>
      </c>
      <c r="T220" s="150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51" t="s">
        <v>138</v>
      </c>
      <c r="AT220" s="151" t="s">
        <v>134</v>
      </c>
      <c r="AU220" s="151" t="s">
        <v>87</v>
      </c>
      <c r="AY220" s="18" t="s">
        <v>132</v>
      </c>
      <c r="BE220" s="152">
        <f>IF(N220="základní",J220,0)</f>
        <v>0</v>
      </c>
      <c r="BF220" s="152">
        <f>IF(N220="snížená",J220,0)</f>
        <v>0</v>
      </c>
      <c r="BG220" s="152">
        <f>IF(N220="zákl. přenesená",J220,0)</f>
        <v>0</v>
      </c>
      <c r="BH220" s="152">
        <f>IF(N220="sníž. přenesená",J220,0)</f>
        <v>0</v>
      </c>
      <c r="BI220" s="152">
        <f>IF(N220="nulová",J220,0)</f>
        <v>0</v>
      </c>
      <c r="BJ220" s="18" t="s">
        <v>85</v>
      </c>
      <c r="BK220" s="152">
        <f>ROUND(I220*H220,2)</f>
        <v>0</v>
      </c>
      <c r="BL220" s="18" t="s">
        <v>138</v>
      </c>
      <c r="BM220" s="151" t="s">
        <v>351</v>
      </c>
    </row>
    <row r="221" spans="1:65" s="2" customFormat="1">
      <c r="A221" s="34"/>
      <c r="B221" s="35"/>
      <c r="C221" s="342"/>
      <c r="D221" s="153" t="s">
        <v>140</v>
      </c>
      <c r="E221" s="34"/>
      <c r="F221" s="350" t="s">
        <v>1336</v>
      </c>
      <c r="G221" s="34"/>
      <c r="H221" s="34"/>
      <c r="I221" s="155"/>
      <c r="J221" s="34"/>
      <c r="K221" s="34"/>
      <c r="L221" s="35"/>
      <c r="M221" s="156"/>
      <c r="N221" s="157"/>
      <c r="O221" s="55"/>
      <c r="P221" s="55"/>
      <c r="Q221" s="55"/>
      <c r="R221" s="55"/>
      <c r="S221" s="55"/>
      <c r="T221" s="56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8" t="s">
        <v>140</v>
      </c>
      <c r="AU221" s="18" t="s">
        <v>87</v>
      </c>
    </row>
    <row r="222" spans="1:65" s="2" customFormat="1" ht="21" customHeight="1">
      <c r="A222" s="34"/>
      <c r="B222" s="139"/>
      <c r="C222" s="341" t="s">
        <v>352</v>
      </c>
      <c r="D222" s="343" t="s">
        <v>134</v>
      </c>
      <c r="E222" s="344" t="s">
        <v>1331</v>
      </c>
      <c r="F222" s="345" t="s">
        <v>1332</v>
      </c>
      <c r="G222" s="143" t="s">
        <v>137</v>
      </c>
      <c r="H222" s="144">
        <v>2298.96</v>
      </c>
      <c r="I222" s="145"/>
      <c r="J222" s="146">
        <f>ROUND(I222*H222,2)</f>
        <v>0</v>
      </c>
      <c r="K222" s="142" t="s">
        <v>3</v>
      </c>
      <c r="L222" s="35"/>
      <c r="M222" s="147" t="s">
        <v>3</v>
      </c>
      <c r="N222" s="148" t="s">
        <v>48</v>
      </c>
      <c r="O222" s="55"/>
      <c r="P222" s="149">
        <f>O222*H222</f>
        <v>0</v>
      </c>
      <c r="Q222" s="149">
        <v>0</v>
      </c>
      <c r="R222" s="149">
        <f>Q222*H222</f>
        <v>0</v>
      </c>
      <c r="S222" s="149">
        <v>0</v>
      </c>
      <c r="T222" s="150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51" t="s">
        <v>138</v>
      </c>
      <c r="AT222" s="151" t="s">
        <v>134</v>
      </c>
      <c r="AU222" s="151" t="s">
        <v>87</v>
      </c>
      <c r="AY222" s="18" t="s">
        <v>132</v>
      </c>
      <c r="BE222" s="152">
        <f>IF(N222="základní",J222,0)</f>
        <v>0</v>
      </c>
      <c r="BF222" s="152">
        <f>IF(N222="snížená",J222,0)</f>
        <v>0</v>
      </c>
      <c r="BG222" s="152">
        <f>IF(N222="zákl. přenesená",J222,0)</f>
        <v>0</v>
      </c>
      <c r="BH222" s="152">
        <f>IF(N222="sníž. přenesená",J222,0)</f>
        <v>0</v>
      </c>
      <c r="BI222" s="152">
        <f>IF(N222="nulová",J222,0)</f>
        <v>0</v>
      </c>
      <c r="BJ222" s="18" t="s">
        <v>85</v>
      </c>
      <c r="BK222" s="152">
        <f>ROUND(I222*H222,2)</f>
        <v>0</v>
      </c>
      <c r="BL222" s="18" t="s">
        <v>138</v>
      </c>
      <c r="BM222" s="151" t="s">
        <v>353</v>
      </c>
    </row>
    <row r="223" spans="1:65" s="2" customFormat="1">
      <c r="A223" s="34"/>
      <c r="B223" s="35"/>
      <c r="C223" s="342"/>
      <c r="D223" s="153" t="s">
        <v>140</v>
      </c>
      <c r="E223" s="34"/>
      <c r="F223" s="346" t="s">
        <v>1333</v>
      </c>
      <c r="G223" s="34"/>
      <c r="H223" s="34"/>
      <c r="I223" s="155"/>
      <c r="J223" s="34"/>
      <c r="K223" s="34"/>
      <c r="L223" s="35"/>
      <c r="M223" s="156"/>
      <c r="N223" s="157"/>
      <c r="O223" s="55"/>
      <c r="P223" s="55"/>
      <c r="Q223" s="55"/>
      <c r="R223" s="55"/>
      <c r="S223" s="55"/>
      <c r="T223" s="56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8" t="s">
        <v>140</v>
      </c>
      <c r="AU223" s="18" t="s">
        <v>87</v>
      </c>
    </row>
    <row r="224" spans="1:65" s="2" customFormat="1" ht="16.5" customHeight="1">
      <c r="A224" s="287"/>
      <c r="B224" s="139"/>
      <c r="C224" s="341" t="s">
        <v>1330</v>
      </c>
      <c r="D224" s="351" t="s">
        <v>134</v>
      </c>
      <c r="E224" s="352" t="s">
        <v>1337</v>
      </c>
      <c r="F224" s="353" t="s">
        <v>1338</v>
      </c>
      <c r="G224" s="143" t="s">
        <v>137</v>
      </c>
      <c r="H224" s="144">
        <v>2298.96</v>
      </c>
      <c r="I224" s="145"/>
      <c r="J224" s="146">
        <f>ROUND(I224*H224,2)</f>
        <v>0</v>
      </c>
      <c r="K224" s="142" t="s">
        <v>3</v>
      </c>
      <c r="L224" s="35"/>
      <c r="M224" s="147" t="s">
        <v>3</v>
      </c>
      <c r="N224" s="148" t="s">
        <v>48</v>
      </c>
      <c r="O224" s="55"/>
      <c r="P224" s="149">
        <f>O224*H224</f>
        <v>0</v>
      </c>
      <c r="Q224" s="149">
        <v>0</v>
      </c>
      <c r="R224" s="149">
        <f>Q224*H224</f>
        <v>0</v>
      </c>
      <c r="S224" s="149">
        <v>0</v>
      </c>
      <c r="T224" s="150">
        <f>S224*H224</f>
        <v>0</v>
      </c>
      <c r="U224" s="287"/>
      <c r="V224" s="287"/>
      <c r="W224" s="287"/>
      <c r="X224" s="287"/>
      <c r="Y224" s="287"/>
      <c r="Z224" s="287"/>
      <c r="AA224" s="287"/>
      <c r="AB224" s="287"/>
      <c r="AC224" s="287"/>
      <c r="AD224" s="287"/>
      <c r="AE224" s="287"/>
      <c r="AR224" s="151" t="s">
        <v>138</v>
      </c>
      <c r="AT224" s="151" t="s">
        <v>134</v>
      </c>
      <c r="AU224" s="151" t="s">
        <v>87</v>
      </c>
      <c r="AY224" s="18" t="s">
        <v>132</v>
      </c>
      <c r="BE224" s="152">
        <f>IF(N224="základní",J224,0)</f>
        <v>0</v>
      </c>
      <c r="BF224" s="152">
        <f>IF(N224="snížená",J224,0)</f>
        <v>0</v>
      </c>
      <c r="BG224" s="152">
        <f>IF(N224="zákl. přenesená",J224,0)</f>
        <v>0</v>
      </c>
      <c r="BH224" s="152">
        <f>IF(N224="sníž. přenesená",J224,0)</f>
        <v>0</v>
      </c>
      <c r="BI224" s="152">
        <f>IF(N224="nulová",J224,0)</f>
        <v>0</v>
      </c>
      <c r="BJ224" s="18" t="s">
        <v>85</v>
      </c>
      <c r="BK224" s="152">
        <f>ROUND(I224*H224,2)</f>
        <v>0</v>
      </c>
      <c r="BL224" s="18" t="s">
        <v>138</v>
      </c>
      <c r="BM224" s="151" t="s">
        <v>353</v>
      </c>
    </row>
    <row r="225" spans="1:65" s="2" customFormat="1">
      <c r="A225" s="287"/>
      <c r="B225" s="35"/>
      <c r="C225" s="287"/>
      <c r="D225" s="153" t="s">
        <v>140</v>
      </c>
      <c r="E225" s="287"/>
      <c r="F225" s="354" t="s">
        <v>1339</v>
      </c>
      <c r="G225" s="287"/>
      <c r="H225" s="287"/>
      <c r="I225" s="155"/>
      <c r="J225" s="287"/>
      <c r="K225" s="287"/>
      <c r="L225" s="35"/>
      <c r="M225" s="156"/>
      <c r="N225" s="157"/>
      <c r="O225" s="55"/>
      <c r="P225" s="55"/>
      <c r="Q225" s="55"/>
      <c r="R225" s="55"/>
      <c r="S225" s="55"/>
      <c r="T225" s="56"/>
      <c r="U225" s="287"/>
      <c r="V225" s="287"/>
      <c r="W225" s="287"/>
      <c r="X225" s="287"/>
      <c r="Y225" s="287"/>
      <c r="Z225" s="287"/>
      <c r="AA225" s="287"/>
      <c r="AB225" s="287"/>
      <c r="AC225" s="287"/>
      <c r="AD225" s="287"/>
      <c r="AE225" s="287"/>
      <c r="AT225" s="18" t="s">
        <v>140</v>
      </c>
      <c r="AU225" s="18" t="s">
        <v>87</v>
      </c>
    </row>
    <row r="226" spans="1:65" s="2" customFormat="1" ht="24.15" customHeight="1">
      <c r="A226" s="34"/>
      <c r="B226" s="139"/>
      <c r="C226" s="140" t="s">
        <v>354</v>
      </c>
      <c r="D226" s="140" t="s">
        <v>134</v>
      </c>
      <c r="E226" s="141" t="s">
        <v>355</v>
      </c>
      <c r="F226" s="142" t="s">
        <v>356</v>
      </c>
      <c r="G226" s="143" t="s">
        <v>137</v>
      </c>
      <c r="H226" s="144">
        <f>(1027.14+26.52+884.34+28.56)</f>
        <v>1966.56</v>
      </c>
      <c r="I226" s="145"/>
      <c r="J226" s="146">
        <f>ROUND(I226*H226,2)</f>
        <v>0</v>
      </c>
      <c r="K226" s="142" t="s">
        <v>3</v>
      </c>
      <c r="L226" s="35"/>
      <c r="M226" s="147" t="s">
        <v>3</v>
      </c>
      <c r="N226" s="148" t="s">
        <v>48</v>
      </c>
      <c r="O226" s="55"/>
      <c r="P226" s="149">
        <f>O226*H226</f>
        <v>0</v>
      </c>
      <c r="Q226" s="149">
        <v>0</v>
      </c>
      <c r="R226" s="149">
        <f>Q226*H226</f>
        <v>0</v>
      </c>
      <c r="S226" s="149">
        <v>0</v>
      </c>
      <c r="T226" s="150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51" t="s">
        <v>138</v>
      </c>
      <c r="AT226" s="151" t="s">
        <v>134</v>
      </c>
      <c r="AU226" s="151" t="s">
        <v>87</v>
      </c>
      <c r="AY226" s="18" t="s">
        <v>132</v>
      </c>
      <c r="BE226" s="152">
        <f>IF(N226="základní",J226,0)</f>
        <v>0</v>
      </c>
      <c r="BF226" s="152">
        <f>IF(N226="snížená",J226,0)</f>
        <v>0</v>
      </c>
      <c r="BG226" s="152">
        <f>IF(N226="zákl. přenesená",J226,0)</f>
        <v>0</v>
      </c>
      <c r="BH226" s="152">
        <f>IF(N226="sníž. přenesená",J226,0)</f>
        <v>0</v>
      </c>
      <c r="BI226" s="152">
        <f>IF(N226="nulová",J226,0)</f>
        <v>0</v>
      </c>
      <c r="BJ226" s="18" t="s">
        <v>85</v>
      </c>
      <c r="BK226" s="152">
        <f>ROUND(I226*H226,2)</f>
        <v>0</v>
      </c>
      <c r="BL226" s="18" t="s">
        <v>138</v>
      </c>
      <c r="BM226" s="151" t="s">
        <v>357</v>
      </c>
    </row>
    <row r="227" spans="1:65" s="2" customFormat="1" ht="19.2">
      <c r="A227" s="34"/>
      <c r="B227" s="35"/>
      <c r="C227" s="34"/>
      <c r="D227" s="153" t="s">
        <v>140</v>
      </c>
      <c r="E227" s="34"/>
      <c r="F227" s="154" t="s">
        <v>356</v>
      </c>
      <c r="G227" s="34"/>
      <c r="H227" s="34"/>
      <c r="I227" s="155"/>
      <c r="J227" s="34"/>
      <c r="K227" s="34"/>
      <c r="L227" s="35"/>
      <c r="M227" s="156"/>
      <c r="N227" s="157"/>
      <c r="O227" s="55"/>
      <c r="P227" s="55"/>
      <c r="Q227" s="55"/>
      <c r="R227" s="55"/>
      <c r="S227" s="55"/>
      <c r="T227" s="56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8" t="s">
        <v>140</v>
      </c>
      <c r="AU227" s="18" t="s">
        <v>87</v>
      </c>
    </row>
    <row r="228" spans="1:65" s="2" customFormat="1" ht="16.5" customHeight="1">
      <c r="A228" s="34"/>
      <c r="B228" s="139"/>
      <c r="C228" s="140" t="s">
        <v>358</v>
      </c>
      <c r="D228" s="140" t="s">
        <v>134</v>
      </c>
      <c r="E228" s="141" t="s">
        <v>359</v>
      </c>
      <c r="F228" s="142" t="s">
        <v>360</v>
      </c>
      <c r="G228" s="143" t="s">
        <v>137</v>
      </c>
      <c r="H228" s="144">
        <v>455</v>
      </c>
      <c r="I228" s="145"/>
      <c r="J228" s="146">
        <f>ROUND(I228*H228,2)</f>
        <v>0</v>
      </c>
      <c r="K228" s="142" t="s">
        <v>3</v>
      </c>
      <c r="L228" s="35"/>
      <c r="M228" s="147" t="s">
        <v>3</v>
      </c>
      <c r="N228" s="148" t="s">
        <v>48</v>
      </c>
      <c r="O228" s="55"/>
      <c r="P228" s="149">
        <f>O228*H228</f>
        <v>0</v>
      </c>
      <c r="Q228" s="149">
        <v>0</v>
      </c>
      <c r="R228" s="149">
        <f>Q228*H228</f>
        <v>0</v>
      </c>
      <c r="S228" s="149">
        <v>0</v>
      </c>
      <c r="T228" s="150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51" t="s">
        <v>138</v>
      </c>
      <c r="AT228" s="151" t="s">
        <v>134</v>
      </c>
      <c r="AU228" s="151" t="s">
        <v>87</v>
      </c>
      <c r="AY228" s="18" t="s">
        <v>132</v>
      </c>
      <c r="BE228" s="152">
        <f>IF(N228="základní",J228,0)</f>
        <v>0</v>
      </c>
      <c r="BF228" s="152">
        <f>IF(N228="snížená",J228,0)</f>
        <v>0</v>
      </c>
      <c r="BG228" s="152">
        <f>IF(N228="zákl. přenesená",J228,0)</f>
        <v>0</v>
      </c>
      <c r="BH228" s="152">
        <f>IF(N228="sníž. přenesená",J228,0)</f>
        <v>0</v>
      </c>
      <c r="BI228" s="152">
        <f>IF(N228="nulová",J228,0)</f>
        <v>0</v>
      </c>
      <c r="BJ228" s="18" t="s">
        <v>85</v>
      </c>
      <c r="BK228" s="152">
        <f>ROUND(I228*H228,2)</f>
        <v>0</v>
      </c>
      <c r="BL228" s="18" t="s">
        <v>138</v>
      </c>
      <c r="BM228" s="151" t="s">
        <v>361</v>
      </c>
    </row>
    <row r="229" spans="1:65" s="2" customFormat="1">
      <c r="A229" s="34"/>
      <c r="B229" s="35"/>
      <c r="C229" s="34"/>
      <c r="D229" s="153" t="s">
        <v>140</v>
      </c>
      <c r="E229" s="34"/>
      <c r="F229" s="154" t="s">
        <v>360</v>
      </c>
      <c r="G229" s="34"/>
      <c r="H229" s="34"/>
      <c r="I229" s="155"/>
      <c r="J229" s="34"/>
      <c r="K229" s="34"/>
      <c r="L229" s="35"/>
      <c r="M229" s="156"/>
      <c r="N229" s="157"/>
      <c r="O229" s="55"/>
      <c r="P229" s="55"/>
      <c r="Q229" s="55"/>
      <c r="R229" s="55"/>
      <c r="S229" s="55"/>
      <c r="T229" s="56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8" t="s">
        <v>140</v>
      </c>
      <c r="AU229" s="18" t="s">
        <v>87</v>
      </c>
    </row>
    <row r="230" spans="1:65" s="2" customFormat="1" ht="16.5" customHeight="1">
      <c r="A230" s="34"/>
      <c r="B230" s="139"/>
      <c r="C230" s="140" t="s">
        <v>362</v>
      </c>
      <c r="D230" s="140" t="s">
        <v>134</v>
      </c>
      <c r="E230" s="141" t="s">
        <v>363</v>
      </c>
      <c r="F230" s="142" t="s">
        <v>364</v>
      </c>
      <c r="G230" s="143" t="s">
        <v>296</v>
      </c>
      <c r="H230" s="144">
        <v>521</v>
      </c>
      <c r="I230" s="145"/>
      <c r="J230" s="146">
        <f>ROUND(I230*H230,2)</f>
        <v>0</v>
      </c>
      <c r="K230" s="142" t="s">
        <v>144</v>
      </c>
      <c r="L230" s="35"/>
      <c r="M230" s="147" t="s">
        <v>3</v>
      </c>
      <c r="N230" s="148" t="s">
        <v>48</v>
      </c>
      <c r="O230" s="55"/>
      <c r="P230" s="149">
        <f>O230*H230</f>
        <v>0</v>
      </c>
      <c r="Q230" s="149">
        <v>0.1295</v>
      </c>
      <c r="R230" s="149">
        <f>Q230*H230</f>
        <v>67.469499999999996</v>
      </c>
      <c r="S230" s="149">
        <v>0</v>
      </c>
      <c r="T230" s="150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51" t="s">
        <v>138</v>
      </c>
      <c r="AT230" s="151" t="s">
        <v>134</v>
      </c>
      <c r="AU230" s="151" t="s">
        <v>87</v>
      </c>
      <c r="AY230" s="18" t="s">
        <v>132</v>
      </c>
      <c r="BE230" s="152">
        <f>IF(N230="základní",J230,0)</f>
        <v>0</v>
      </c>
      <c r="BF230" s="152">
        <f>IF(N230="snížená",J230,0)</f>
        <v>0</v>
      </c>
      <c r="BG230" s="152">
        <f>IF(N230="zákl. přenesená",J230,0)</f>
        <v>0</v>
      </c>
      <c r="BH230" s="152">
        <f>IF(N230="sníž. přenesená",J230,0)</f>
        <v>0</v>
      </c>
      <c r="BI230" s="152">
        <f>IF(N230="nulová",J230,0)</f>
        <v>0</v>
      </c>
      <c r="BJ230" s="18" t="s">
        <v>85</v>
      </c>
      <c r="BK230" s="152">
        <f>ROUND(I230*H230,2)</f>
        <v>0</v>
      </c>
      <c r="BL230" s="18" t="s">
        <v>138</v>
      </c>
      <c r="BM230" s="151" t="s">
        <v>365</v>
      </c>
    </row>
    <row r="231" spans="1:65" s="2" customFormat="1" ht="19.2">
      <c r="A231" s="34"/>
      <c r="B231" s="35"/>
      <c r="C231" s="34"/>
      <c r="D231" s="153" t="s">
        <v>140</v>
      </c>
      <c r="E231" s="34"/>
      <c r="F231" s="154" t="s">
        <v>366</v>
      </c>
      <c r="G231" s="34"/>
      <c r="H231" s="34"/>
      <c r="I231" s="155"/>
      <c r="J231" s="34"/>
      <c r="K231" s="34"/>
      <c r="L231" s="35"/>
      <c r="M231" s="156"/>
      <c r="N231" s="157"/>
      <c r="O231" s="55"/>
      <c r="P231" s="55"/>
      <c r="Q231" s="55"/>
      <c r="R231" s="55"/>
      <c r="S231" s="55"/>
      <c r="T231" s="56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8" t="s">
        <v>140</v>
      </c>
      <c r="AU231" s="18" t="s">
        <v>87</v>
      </c>
    </row>
    <row r="232" spans="1:65" s="2" customFormat="1">
      <c r="A232" s="34"/>
      <c r="B232" s="35"/>
      <c r="C232" s="34"/>
      <c r="D232" s="159" t="s">
        <v>147</v>
      </c>
      <c r="E232" s="34"/>
      <c r="F232" s="160" t="s">
        <v>367</v>
      </c>
      <c r="G232" s="34"/>
      <c r="H232" s="34"/>
      <c r="I232" s="155"/>
      <c r="J232" s="34"/>
      <c r="K232" s="34"/>
      <c r="L232" s="35"/>
      <c r="M232" s="156"/>
      <c r="N232" s="157"/>
      <c r="O232" s="55"/>
      <c r="P232" s="55"/>
      <c r="Q232" s="55"/>
      <c r="R232" s="55"/>
      <c r="S232" s="55"/>
      <c r="T232" s="56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8" t="s">
        <v>147</v>
      </c>
      <c r="AU232" s="18" t="s">
        <v>87</v>
      </c>
    </row>
    <row r="233" spans="1:65" s="2" customFormat="1" ht="16.5" customHeight="1">
      <c r="A233" s="34"/>
      <c r="B233" s="139"/>
      <c r="C233" s="176" t="s">
        <v>368</v>
      </c>
      <c r="D233" s="176" t="s">
        <v>158</v>
      </c>
      <c r="E233" s="177" t="s">
        <v>369</v>
      </c>
      <c r="F233" s="178" t="s">
        <v>370</v>
      </c>
      <c r="G233" s="179" t="s">
        <v>158</v>
      </c>
      <c r="H233" s="180">
        <v>521</v>
      </c>
      <c r="I233" s="181"/>
      <c r="J233" s="182">
        <f>ROUND(I233*H233,2)</f>
        <v>0</v>
      </c>
      <c r="K233" s="178" t="s">
        <v>3</v>
      </c>
      <c r="L233" s="183"/>
      <c r="M233" s="184" t="s">
        <v>3</v>
      </c>
      <c r="N233" s="185" t="s">
        <v>48</v>
      </c>
      <c r="O233" s="55"/>
      <c r="P233" s="149">
        <f>O233*H233</f>
        <v>0</v>
      </c>
      <c r="Q233" s="149">
        <v>0</v>
      </c>
      <c r="R233" s="149">
        <f>Q233*H233</f>
        <v>0</v>
      </c>
      <c r="S233" s="149">
        <v>0</v>
      </c>
      <c r="T233" s="150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51" t="s">
        <v>173</v>
      </c>
      <c r="AT233" s="151" t="s">
        <v>158</v>
      </c>
      <c r="AU233" s="151" t="s">
        <v>87</v>
      </c>
      <c r="AY233" s="18" t="s">
        <v>132</v>
      </c>
      <c r="BE233" s="152">
        <f>IF(N233="základní",J233,0)</f>
        <v>0</v>
      </c>
      <c r="BF233" s="152">
        <f>IF(N233="snížená",J233,0)</f>
        <v>0</v>
      </c>
      <c r="BG233" s="152">
        <f>IF(N233="zákl. přenesená",J233,0)</f>
        <v>0</v>
      </c>
      <c r="BH233" s="152">
        <f>IF(N233="sníž. přenesená",J233,0)</f>
        <v>0</v>
      </c>
      <c r="BI233" s="152">
        <f>IF(N233="nulová",J233,0)</f>
        <v>0</v>
      </c>
      <c r="BJ233" s="18" t="s">
        <v>85</v>
      </c>
      <c r="BK233" s="152">
        <f>ROUND(I233*H233,2)</f>
        <v>0</v>
      </c>
      <c r="BL233" s="18" t="s">
        <v>138</v>
      </c>
      <c r="BM233" s="151" t="s">
        <v>371</v>
      </c>
    </row>
    <row r="234" spans="1:65" s="2" customFormat="1">
      <c r="A234" s="34"/>
      <c r="B234" s="35"/>
      <c r="C234" s="34"/>
      <c r="D234" s="153" t="s">
        <v>140</v>
      </c>
      <c r="E234" s="34"/>
      <c r="F234" s="154" t="s">
        <v>370</v>
      </c>
      <c r="G234" s="34"/>
      <c r="H234" s="34"/>
      <c r="I234" s="155"/>
      <c r="J234" s="34"/>
      <c r="K234" s="34"/>
      <c r="L234" s="35"/>
      <c r="M234" s="156"/>
      <c r="N234" s="157"/>
      <c r="O234" s="55"/>
      <c r="P234" s="55"/>
      <c r="Q234" s="55"/>
      <c r="R234" s="55"/>
      <c r="S234" s="55"/>
      <c r="T234" s="56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8" t="s">
        <v>140</v>
      </c>
      <c r="AU234" s="18" t="s">
        <v>87</v>
      </c>
    </row>
    <row r="235" spans="1:65" s="2" customFormat="1" ht="16.5" customHeight="1">
      <c r="A235" s="34"/>
      <c r="B235" s="139"/>
      <c r="C235" s="140" t="s">
        <v>372</v>
      </c>
      <c r="D235" s="140" t="s">
        <v>134</v>
      </c>
      <c r="E235" s="141" t="s">
        <v>373</v>
      </c>
      <c r="F235" s="142" t="s">
        <v>374</v>
      </c>
      <c r="G235" s="143" t="s">
        <v>296</v>
      </c>
      <c r="H235" s="144">
        <v>24</v>
      </c>
      <c r="I235" s="145"/>
      <c r="J235" s="146">
        <f>ROUND(I235*H235,2)</f>
        <v>0</v>
      </c>
      <c r="K235" s="142" t="s">
        <v>144</v>
      </c>
      <c r="L235" s="35"/>
      <c r="M235" s="147" t="s">
        <v>3</v>
      </c>
      <c r="N235" s="148" t="s">
        <v>48</v>
      </c>
      <c r="O235" s="55"/>
      <c r="P235" s="149">
        <f>O235*H235</f>
        <v>0</v>
      </c>
      <c r="Q235" s="149">
        <v>0</v>
      </c>
      <c r="R235" s="149">
        <f>Q235*H235</f>
        <v>0</v>
      </c>
      <c r="S235" s="149">
        <v>0</v>
      </c>
      <c r="T235" s="150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51" t="s">
        <v>138</v>
      </c>
      <c r="AT235" s="151" t="s">
        <v>134</v>
      </c>
      <c r="AU235" s="151" t="s">
        <v>87</v>
      </c>
      <c r="AY235" s="18" t="s">
        <v>132</v>
      </c>
      <c r="BE235" s="152">
        <f>IF(N235="základní",J235,0)</f>
        <v>0</v>
      </c>
      <c r="BF235" s="152">
        <f>IF(N235="snížená",J235,0)</f>
        <v>0</v>
      </c>
      <c r="BG235" s="152">
        <f>IF(N235="zákl. přenesená",J235,0)</f>
        <v>0</v>
      </c>
      <c r="BH235" s="152">
        <f>IF(N235="sníž. přenesená",J235,0)</f>
        <v>0</v>
      </c>
      <c r="BI235" s="152">
        <f>IF(N235="nulová",J235,0)</f>
        <v>0</v>
      </c>
      <c r="BJ235" s="18" t="s">
        <v>85</v>
      </c>
      <c r="BK235" s="152">
        <f>ROUND(I235*H235,2)</f>
        <v>0</v>
      </c>
      <c r="BL235" s="18" t="s">
        <v>138</v>
      </c>
      <c r="BM235" s="151" t="s">
        <v>375</v>
      </c>
    </row>
    <row r="236" spans="1:65" s="2" customFormat="1">
      <c r="A236" s="34"/>
      <c r="B236" s="35"/>
      <c r="C236" s="34"/>
      <c r="D236" s="153" t="s">
        <v>140</v>
      </c>
      <c r="E236" s="34"/>
      <c r="F236" s="154" t="s">
        <v>376</v>
      </c>
      <c r="G236" s="34"/>
      <c r="H236" s="34"/>
      <c r="I236" s="155"/>
      <c r="J236" s="34"/>
      <c r="K236" s="34"/>
      <c r="L236" s="35"/>
      <c r="M236" s="156"/>
      <c r="N236" s="157"/>
      <c r="O236" s="55"/>
      <c r="P236" s="55"/>
      <c r="Q236" s="55"/>
      <c r="R236" s="55"/>
      <c r="S236" s="55"/>
      <c r="T236" s="56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8" t="s">
        <v>140</v>
      </c>
      <c r="AU236" s="18" t="s">
        <v>87</v>
      </c>
    </row>
    <row r="237" spans="1:65" s="2" customFormat="1">
      <c r="A237" s="34"/>
      <c r="B237" s="35"/>
      <c r="C237" s="34"/>
      <c r="D237" s="159" t="s">
        <v>147</v>
      </c>
      <c r="E237" s="34"/>
      <c r="F237" s="160" t="s">
        <v>377</v>
      </c>
      <c r="G237" s="34"/>
      <c r="H237" s="34"/>
      <c r="I237" s="155"/>
      <c r="J237" s="34"/>
      <c r="K237" s="34"/>
      <c r="L237" s="35"/>
      <c r="M237" s="156"/>
      <c r="N237" s="157"/>
      <c r="O237" s="55"/>
      <c r="P237" s="55"/>
      <c r="Q237" s="55"/>
      <c r="R237" s="55"/>
      <c r="S237" s="55"/>
      <c r="T237" s="56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8" t="s">
        <v>147</v>
      </c>
      <c r="AU237" s="18" t="s">
        <v>87</v>
      </c>
    </row>
    <row r="238" spans="1:65" s="2" customFormat="1" ht="16.5" customHeight="1">
      <c r="A238" s="34"/>
      <c r="B238" s="139"/>
      <c r="C238" s="140" t="s">
        <v>378</v>
      </c>
      <c r="D238" s="140" t="s">
        <v>134</v>
      </c>
      <c r="E238" s="141" t="s">
        <v>379</v>
      </c>
      <c r="F238" s="142" t="s">
        <v>380</v>
      </c>
      <c r="G238" s="143" t="s">
        <v>143</v>
      </c>
      <c r="H238" s="144">
        <v>264</v>
      </c>
      <c r="I238" s="145"/>
      <c r="J238" s="146">
        <f>ROUND(I238*H238,2)</f>
        <v>0</v>
      </c>
      <c r="K238" s="142" t="s">
        <v>144</v>
      </c>
      <c r="L238" s="35"/>
      <c r="M238" s="147" t="s">
        <v>3</v>
      </c>
      <c r="N238" s="148" t="s">
        <v>48</v>
      </c>
      <c r="O238" s="55"/>
      <c r="P238" s="149">
        <f>O238*H238</f>
        <v>0</v>
      </c>
      <c r="Q238" s="149">
        <v>0.19536000000000001</v>
      </c>
      <c r="R238" s="149">
        <f>Q238*H238</f>
        <v>51.575040000000001</v>
      </c>
      <c r="S238" s="149">
        <v>0</v>
      </c>
      <c r="T238" s="150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51" t="s">
        <v>138</v>
      </c>
      <c r="AT238" s="151" t="s">
        <v>134</v>
      </c>
      <c r="AU238" s="151" t="s">
        <v>87</v>
      </c>
      <c r="AY238" s="18" t="s">
        <v>132</v>
      </c>
      <c r="BE238" s="152">
        <f>IF(N238="základní",J238,0)</f>
        <v>0</v>
      </c>
      <c r="BF238" s="152">
        <f>IF(N238="snížená",J238,0)</f>
        <v>0</v>
      </c>
      <c r="BG238" s="152">
        <f>IF(N238="zákl. přenesená",J238,0)</f>
        <v>0</v>
      </c>
      <c r="BH238" s="152">
        <f>IF(N238="sníž. přenesená",J238,0)</f>
        <v>0</v>
      </c>
      <c r="BI238" s="152">
        <f>IF(N238="nulová",J238,0)</f>
        <v>0</v>
      </c>
      <c r="BJ238" s="18" t="s">
        <v>85</v>
      </c>
      <c r="BK238" s="152">
        <f>ROUND(I238*H238,2)</f>
        <v>0</v>
      </c>
      <c r="BL238" s="18" t="s">
        <v>138</v>
      </c>
      <c r="BM238" s="151" t="s">
        <v>381</v>
      </c>
    </row>
    <row r="239" spans="1:65" s="2" customFormat="1" ht="19.2">
      <c r="A239" s="34"/>
      <c r="B239" s="35"/>
      <c r="C239" s="34"/>
      <c r="D239" s="153" t="s">
        <v>140</v>
      </c>
      <c r="E239" s="34"/>
      <c r="F239" s="154" t="s">
        <v>382</v>
      </c>
      <c r="G239" s="34"/>
      <c r="H239" s="34"/>
      <c r="I239" s="155"/>
      <c r="J239" s="34"/>
      <c r="K239" s="34"/>
      <c r="L239" s="35"/>
      <c r="M239" s="156"/>
      <c r="N239" s="157"/>
      <c r="O239" s="55"/>
      <c r="P239" s="55"/>
      <c r="Q239" s="55"/>
      <c r="R239" s="55"/>
      <c r="S239" s="55"/>
      <c r="T239" s="56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8" t="s">
        <v>140</v>
      </c>
      <c r="AU239" s="18" t="s">
        <v>87</v>
      </c>
    </row>
    <row r="240" spans="1:65" s="2" customFormat="1">
      <c r="A240" s="34"/>
      <c r="B240" s="35"/>
      <c r="C240" s="34"/>
      <c r="D240" s="159" t="s">
        <v>147</v>
      </c>
      <c r="E240" s="34"/>
      <c r="F240" s="160" t="s">
        <v>383</v>
      </c>
      <c r="G240" s="34"/>
      <c r="H240" s="34"/>
      <c r="I240" s="155"/>
      <c r="J240" s="34"/>
      <c r="K240" s="34"/>
      <c r="L240" s="35"/>
      <c r="M240" s="156"/>
      <c r="N240" s="157"/>
      <c r="O240" s="55"/>
      <c r="P240" s="55"/>
      <c r="Q240" s="55"/>
      <c r="R240" s="55"/>
      <c r="S240" s="55"/>
      <c r="T240" s="56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8" t="s">
        <v>147</v>
      </c>
      <c r="AU240" s="18" t="s">
        <v>87</v>
      </c>
    </row>
    <row r="241" spans="1:65" s="13" customFormat="1">
      <c r="B241" s="161"/>
      <c r="D241" s="153" t="s">
        <v>149</v>
      </c>
      <c r="E241" s="162" t="s">
        <v>3</v>
      </c>
      <c r="F241" s="163" t="s">
        <v>384</v>
      </c>
      <c r="H241" s="162" t="s">
        <v>3</v>
      </c>
      <c r="I241" s="164"/>
      <c r="L241" s="161"/>
      <c r="M241" s="165"/>
      <c r="N241" s="166"/>
      <c r="O241" s="166"/>
      <c r="P241" s="166"/>
      <c r="Q241" s="166"/>
      <c r="R241" s="166"/>
      <c r="S241" s="166"/>
      <c r="T241" s="167"/>
      <c r="AT241" s="162" t="s">
        <v>149</v>
      </c>
      <c r="AU241" s="162" t="s">
        <v>87</v>
      </c>
      <c r="AV241" s="13" t="s">
        <v>85</v>
      </c>
      <c r="AW241" s="13" t="s">
        <v>38</v>
      </c>
      <c r="AX241" s="13" t="s">
        <v>77</v>
      </c>
      <c r="AY241" s="162" t="s">
        <v>132</v>
      </c>
    </row>
    <row r="242" spans="1:65" s="14" customFormat="1">
      <c r="B242" s="168"/>
      <c r="D242" s="153" t="s">
        <v>149</v>
      </c>
      <c r="E242" s="169" t="s">
        <v>3</v>
      </c>
      <c r="F242" s="170" t="s">
        <v>181</v>
      </c>
      <c r="H242" s="171">
        <v>10</v>
      </c>
      <c r="I242" s="172"/>
      <c r="L242" s="168"/>
      <c r="M242" s="173"/>
      <c r="N242" s="174"/>
      <c r="O242" s="174"/>
      <c r="P242" s="174"/>
      <c r="Q242" s="174"/>
      <c r="R242" s="174"/>
      <c r="S242" s="174"/>
      <c r="T242" s="175"/>
      <c r="AT242" s="169" t="s">
        <v>149</v>
      </c>
      <c r="AU242" s="169" t="s">
        <v>87</v>
      </c>
      <c r="AV242" s="14" t="s">
        <v>87</v>
      </c>
      <c r="AW242" s="14" t="s">
        <v>38</v>
      </c>
      <c r="AX242" s="14" t="s">
        <v>77</v>
      </c>
      <c r="AY242" s="169" t="s">
        <v>132</v>
      </c>
    </row>
    <row r="243" spans="1:65" s="14" customFormat="1">
      <c r="B243" s="168"/>
      <c r="D243" s="153" t="s">
        <v>149</v>
      </c>
      <c r="E243" s="169" t="s">
        <v>3</v>
      </c>
      <c r="F243" s="170" t="s">
        <v>185</v>
      </c>
      <c r="H243" s="171">
        <v>11</v>
      </c>
      <c r="I243" s="172"/>
      <c r="L243" s="168"/>
      <c r="M243" s="173"/>
      <c r="N243" s="174"/>
      <c r="O243" s="174"/>
      <c r="P243" s="174"/>
      <c r="Q243" s="174"/>
      <c r="R243" s="174"/>
      <c r="S243" s="174"/>
      <c r="T243" s="175"/>
      <c r="AT243" s="169" t="s">
        <v>149</v>
      </c>
      <c r="AU243" s="169" t="s">
        <v>87</v>
      </c>
      <c r="AV243" s="14" t="s">
        <v>87</v>
      </c>
      <c r="AW243" s="14" t="s">
        <v>38</v>
      </c>
      <c r="AX243" s="14" t="s">
        <v>77</v>
      </c>
      <c r="AY243" s="169" t="s">
        <v>132</v>
      </c>
    </row>
    <row r="244" spans="1:65" s="14" customFormat="1">
      <c r="B244" s="168"/>
      <c r="D244" s="153" t="s">
        <v>149</v>
      </c>
      <c r="E244" s="169" t="s">
        <v>3</v>
      </c>
      <c r="F244" s="170" t="s">
        <v>181</v>
      </c>
      <c r="H244" s="171">
        <v>10</v>
      </c>
      <c r="I244" s="172"/>
      <c r="L244" s="168"/>
      <c r="M244" s="173"/>
      <c r="N244" s="174"/>
      <c r="O244" s="174"/>
      <c r="P244" s="174"/>
      <c r="Q244" s="174"/>
      <c r="R244" s="174"/>
      <c r="S244" s="174"/>
      <c r="T244" s="175"/>
      <c r="AT244" s="169" t="s">
        <v>149</v>
      </c>
      <c r="AU244" s="169" t="s">
        <v>87</v>
      </c>
      <c r="AV244" s="14" t="s">
        <v>87</v>
      </c>
      <c r="AW244" s="14" t="s">
        <v>38</v>
      </c>
      <c r="AX244" s="14" t="s">
        <v>77</v>
      </c>
      <c r="AY244" s="169" t="s">
        <v>132</v>
      </c>
    </row>
    <row r="245" spans="1:65" s="13" customFormat="1">
      <c r="B245" s="161"/>
      <c r="D245" s="153" t="s">
        <v>149</v>
      </c>
      <c r="E245" s="162" t="s">
        <v>3</v>
      </c>
      <c r="F245" s="163" t="s">
        <v>385</v>
      </c>
      <c r="H245" s="162" t="s">
        <v>3</v>
      </c>
      <c r="I245" s="164"/>
      <c r="L245" s="161"/>
      <c r="M245" s="165"/>
      <c r="N245" s="166"/>
      <c r="O245" s="166"/>
      <c r="P245" s="166"/>
      <c r="Q245" s="166"/>
      <c r="R245" s="166"/>
      <c r="S245" s="166"/>
      <c r="T245" s="167"/>
      <c r="AT245" s="162" t="s">
        <v>149</v>
      </c>
      <c r="AU245" s="162" t="s">
        <v>87</v>
      </c>
      <c r="AV245" s="13" t="s">
        <v>85</v>
      </c>
      <c r="AW245" s="13" t="s">
        <v>38</v>
      </c>
      <c r="AX245" s="13" t="s">
        <v>77</v>
      </c>
      <c r="AY245" s="162" t="s">
        <v>132</v>
      </c>
    </row>
    <row r="246" spans="1:65" s="14" customFormat="1">
      <c r="B246" s="168"/>
      <c r="D246" s="153" t="s">
        <v>149</v>
      </c>
      <c r="E246" s="169" t="s">
        <v>3</v>
      </c>
      <c r="F246" s="170" t="s">
        <v>276</v>
      </c>
      <c r="H246" s="171">
        <v>27</v>
      </c>
      <c r="I246" s="172"/>
      <c r="L246" s="168"/>
      <c r="M246" s="173"/>
      <c r="N246" s="174"/>
      <c r="O246" s="174"/>
      <c r="P246" s="174"/>
      <c r="Q246" s="174"/>
      <c r="R246" s="174"/>
      <c r="S246" s="174"/>
      <c r="T246" s="175"/>
      <c r="AT246" s="169" t="s">
        <v>149</v>
      </c>
      <c r="AU246" s="169" t="s">
        <v>87</v>
      </c>
      <c r="AV246" s="14" t="s">
        <v>87</v>
      </c>
      <c r="AW246" s="14" t="s">
        <v>38</v>
      </c>
      <c r="AX246" s="14" t="s">
        <v>77</v>
      </c>
      <c r="AY246" s="169" t="s">
        <v>132</v>
      </c>
    </row>
    <row r="247" spans="1:65" s="13" customFormat="1">
      <c r="B247" s="161"/>
      <c r="D247" s="153" t="s">
        <v>149</v>
      </c>
      <c r="E247" s="162" t="s">
        <v>3</v>
      </c>
      <c r="F247" s="163" t="s">
        <v>386</v>
      </c>
      <c r="H247" s="162" t="s">
        <v>3</v>
      </c>
      <c r="I247" s="164"/>
      <c r="L247" s="161"/>
      <c r="M247" s="165"/>
      <c r="N247" s="166"/>
      <c r="O247" s="166"/>
      <c r="P247" s="166"/>
      <c r="Q247" s="166"/>
      <c r="R247" s="166"/>
      <c r="S247" s="166"/>
      <c r="T247" s="167"/>
      <c r="AT247" s="162" t="s">
        <v>149</v>
      </c>
      <c r="AU247" s="162" t="s">
        <v>87</v>
      </c>
      <c r="AV247" s="13" t="s">
        <v>85</v>
      </c>
      <c r="AW247" s="13" t="s">
        <v>38</v>
      </c>
      <c r="AX247" s="13" t="s">
        <v>77</v>
      </c>
      <c r="AY247" s="162" t="s">
        <v>132</v>
      </c>
    </row>
    <row r="248" spans="1:65" s="14" customFormat="1">
      <c r="B248" s="168"/>
      <c r="D248" s="153" t="s">
        <v>149</v>
      </c>
      <c r="E248" s="169" t="s">
        <v>3</v>
      </c>
      <c r="F248" s="170" t="s">
        <v>387</v>
      </c>
      <c r="H248" s="171">
        <v>148</v>
      </c>
      <c r="I248" s="172"/>
      <c r="L248" s="168"/>
      <c r="M248" s="173"/>
      <c r="N248" s="174"/>
      <c r="O248" s="174"/>
      <c r="P248" s="174"/>
      <c r="Q248" s="174"/>
      <c r="R248" s="174"/>
      <c r="S248" s="174"/>
      <c r="T248" s="175"/>
      <c r="AT248" s="169" t="s">
        <v>149</v>
      </c>
      <c r="AU248" s="169" t="s">
        <v>87</v>
      </c>
      <c r="AV248" s="14" t="s">
        <v>87</v>
      </c>
      <c r="AW248" s="14" t="s">
        <v>38</v>
      </c>
      <c r="AX248" s="14" t="s">
        <v>77</v>
      </c>
      <c r="AY248" s="169" t="s">
        <v>132</v>
      </c>
    </row>
    <row r="249" spans="1:65" s="14" customFormat="1">
      <c r="B249" s="168"/>
      <c r="D249" s="153" t="s">
        <v>149</v>
      </c>
      <c r="E249" s="169" t="s">
        <v>3</v>
      </c>
      <c r="F249" s="170" t="s">
        <v>388</v>
      </c>
      <c r="H249" s="171">
        <v>58</v>
      </c>
      <c r="I249" s="172"/>
      <c r="L249" s="168"/>
      <c r="M249" s="173"/>
      <c r="N249" s="174"/>
      <c r="O249" s="174"/>
      <c r="P249" s="174"/>
      <c r="Q249" s="174"/>
      <c r="R249" s="174"/>
      <c r="S249" s="174"/>
      <c r="T249" s="175"/>
      <c r="AT249" s="169" t="s">
        <v>149</v>
      </c>
      <c r="AU249" s="169" t="s">
        <v>87</v>
      </c>
      <c r="AV249" s="14" t="s">
        <v>87</v>
      </c>
      <c r="AW249" s="14" t="s">
        <v>38</v>
      </c>
      <c r="AX249" s="14" t="s">
        <v>77</v>
      </c>
      <c r="AY249" s="169" t="s">
        <v>132</v>
      </c>
    </row>
    <row r="250" spans="1:65" s="15" customFormat="1">
      <c r="B250" s="188"/>
      <c r="D250" s="153" t="s">
        <v>149</v>
      </c>
      <c r="E250" s="189" t="s">
        <v>3</v>
      </c>
      <c r="F250" s="190" t="s">
        <v>244</v>
      </c>
      <c r="H250" s="191">
        <v>264</v>
      </c>
      <c r="I250" s="192"/>
      <c r="L250" s="188"/>
      <c r="M250" s="193"/>
      <c r="N250" s="194"/>
      <c r="O250" s="194"/>
      <c r="P250" s="194"/>
      <c r="Q250" s="194"/>
      <c r="R250" s="194"/>
      <c r="S250" s="194"/>
      <c r="T250" s="195"/>
      <c r="AT250" s="189" t="s">
        <v>149</v>
      </c>
      <c r="AU250" s="189" t="s">
        <v>87</v>
      </c>
      <c r="AV250" s="15" t="s">
        <v>138</v>
      </c>
      <c r="AW250" s="15" t="s">
        <v>38</v>
      </c>
      <c r="AX250" s="15" t="s">
        <v>85</v>
      </c>
      <c r="AY250" s="189" t="s">
        <v>132</v>
      </c>
    </row>
    <row r="251" spans="1:65" s="2" customFormat="1" ht="16.5" customHeight="1">
      <c r="A251" s="34"/>
      <c r="B251" s="139"/>
      <c r="C251" s="176" t="s">
        <v>389</v>
      </c>
      <c r="D251" s="176" t="s">
        <v>158</v>
      </c>
      <c r="E251" s="177" t="s">
        <v>390</v>
      </c>
      <c r="F251" s="178" t="s">
        <v>391</v>
      </c>
      <c r="G251" s="179" t="s">
        <v>143</v>
      </c>
      <c r="H251" s="180">
        <v>271.92</v>
      </c>
      <c r="I251" s="181"/>
      <c r="J251" s="182">
        <f>ROUND(I251*H251,2)</f>
        <v>0</v>
      </c>
      <c r="K251" s="178" t="s">
        <v>3</v>
      </c>
      <c r="L251" s="183"/>
      <c r="M251" s="184" t="s">
        <v>3</v>
      </c>
      <c r="N251" s="185" t="s">
        <v>48</v>
      </c>
      <c r="O251" s="55"/>
      <c r="P251" s="149">
        <f>O251*H251</f>
        <v>0</v>
      </c>
      <c r="Q251" s="149">
        <v>0.41699999999999998</v>
      </c>
      <c r="R251" s="149">
        <f>Q251*H251</f>
        <v>113.39064</v>
      </c>
      <c r="S251" s="149">
        <v>0</v>
      </c>
      <c r="T251" s="150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51" t="s">
        <v>173</v>
      </c>
      <c r="AT251" s="151" t="s">
        <v>158</v>
      </c>
      <c r="AU251" s="151" t="s">
        <v>87</v>
      </c>
      <c r="AY251" s="18" t="s">
        <v>132</v>
      </c>
      <c r="BE251" s="152">
        <f>IF(N251="základní",J251,0)</f>
        <v>0</v>
      </c>
      <c r="BF251" s="152">
        <f>IF(N251="snížená",J251,0)</f>
        <v>0</v>
      </c>
      <c r="BG251" s="152">
        <f>IF(N251="zákl. přenesená",J251,0)</f>
        <v>0</v>
      </c>
      <c r="BH251" s="152">
        <f>IF(N251="sníž. přenesená",J251,0)</f>
        <v>0</v>
      </c>
      <c r="BI251" s="152">
        <f>IF(N251="nulová",J251,0)</f>
        <v>0</v>
      </c>
      <c r="BJ251" s="18" t="s">
        <v>85</v>
      </c>
      <c r="BK251" s="152">
        <f>ROUND(I251*H251,2)</f>
        <v>0</v>
      </c>
      <c r="BL251" s="18" t="s">
        <v>138</v>
      </c>
      <c r="BM251" s="151" t="s">
        <v>392</v>
      </c>
    </row>
    <row r="252" spans="1:65" s="2" customFormat="1">
      <c r="A252" s="34"/>
      <c r="B252" s="35"/>
      <c r="C252" s="34"/>
      <c r="D252" s="153" t="s">
        <v>140</v>
      </c>
      <c r="E252" s="34"/>
      <c r="F252" s="154" t="s">
        <v>391</v>
      </c>
      <c r="G252" s="34"/>
      <c r="H252" s="34"/>
      <c r="I252" s="155"/>
      <c r="J252" s="34"/>
      <c r="K252" s="34"/>
      <c r="L252" s="35"/>
      <c r="M252" s="156"/>
      <c r="N252" s="157"/>
      <c r="O252" s="55"/>
      <c r="P252" s="55"/>
      <c r="Q252" s="55"/>
      <c r="R252" s="55"/>
      <c r="S252" s="55"/>
      <c r="T252" s="56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8" t="s">
        <v>140</v>
      </c>
      <c r="AU252" s="18" t="s">
        <v>87</v>
      </c>
    </row>
    <row r="253" spans="1:65" s="13" customFormat="1">
      <c r="B253" s="161"/>
      <c r="D253" s="153" t="s">
        <v>149</v>
      </c>
      <c r="E253" s="162" t="s">
        <v>3</v>
      </c>
      <c r="F253" s="163" t="s">
        <v>393</v>
      </c>
      <c r="H253" s="162" t="s">
        <v>3</v>
      </c>
      <c r="I253" s="164"/>
      <c r="L253" s="161"/>
      <c r="M253" s="165"/>
      <c r="N253" s="166"/>
      <c r="O253" s="166"/>
      <c r="P253" s="166"/>
      <c r="Q253" s="166"/>
      <c r="R253" s="166"/>
      <c r="S253" s="166"/>
      <c r="T253" s="167"/>
      <c r="AT253" s="162" t="s">
        <v>149</v>
      </c>
      <c r="AU253" s="162" t="s">
        <v>87</v>
      </c>
      <c r="AV253" s="13" t="s">
        <v>85</v>
      </c>
      <c r="AW253" s="13" t="s">
        <v>38</v>
      </c>
      <c r="AX253" s="13" t="s">
        <v>77</v>
      </c>
      <c r="AY253" s="162" t="s">
        <v>132</v>
      </c>
    </row>
    <row r="254" spans="1:65" s="13" customFormat="1">
      <c r="B254" s="161"/>
      <c r="D254" s="153" t="s">
        <v>149</v>
      </c>
      <c r="E254" s="162" t="s">
        <v>3</v>
      </c>
      <c r="F254" s="163" t="s">
        <v>394</v>
      </c>
      <c r="H254" s="162" t="s">
        <v>3</v>
      </c>
      <c r="I254" s="164"/>
      <c r="L254" s="161"/>
      <c r="M254" s="165"/>
      <c r="N254" s="166"/>
      <c r="O254" s="166"/>
      <c r="P254" s="166"/>
      <c r="Q254" s="166"/>
      <c r="R254" s="166"/>
      <c r="S254" s="166"/>
      <c r="T254" s="167"/>
      <c r="AT254" s="162" t="s">
        <v>149</v>
      </c>
      <c r="AU254" s="162" t="s">
        <v>87</v>
      </c>
      <c r="AV254" s="13" t="s">
        <v>85</v>
      </c>
      <c r="AW254" s="13" t="s">
        <v>38</v>
      </c>
      <c r="AX254" s="13" t="s">
        <v>77</v>
      </c>
      <c r="AY254" s="162" t="s">
        <v>132</v>
      </c>
    </row>
    <row r="255" spans="1:65" s="13" customFormat="1">
      <c r="B255" s="161"/>
      <c r="D255" s="153" t="s">
        <v>149</v>
      </c>
      <c r="E255" s="162" t="s">
        <v>3</v>
      </c>
      <c r="F255" s="163" t="s">
        <v>384</v>
      </c>
      <c r="H255" s="162" t="s">
        <v>3</v>
      </c>
      <c r="I255" s="164"/>
      <c r="L255" s="161"/>
      <c r="M255" s="165"/>
      <c r="N255" s="166"/>
      <c r="O255" s="166"/>
      <c r="P255" s="166"/>
      <c r="Q255" s="166"/>
      <c r="R255" s="166"/>
      <c r="S255" s="166"/>
      <c r="T255" s="167"/>
      <c r="AT255" s="162" t="s">
        <v>149</v>
      </c>
      <c r="AU255" s="162" t="s">
        <v>87</v>
      </c>
      <c r="AV255" s="13" t="s">
        <v>85</v>
      </c>
      <c r="AW255" s="13" t="s">
        <v>38</v>
      </c>
      <c r="AX255" s="13" t="s">
        <v>77</v>
      </c>
      <c r="AY255" s="162" t="s">
        <v>132</v>
      </c>
    </row>
    <row r="256" spans="1:65" s="14" customFormat="1">
      <c r="B256" s="168"/>
      <c r="D256" s="153" t="s">
        <v>149</v>
      </c>
      <c r="E256" s="169" t="s">
        <v>3</v>
      </c>
      <c r="F256" s="170" t="s">
        <v>181</v>
      </c>
      <c r="H256" s="171">
        <v>10</v>
      </c>
      <c r="I256" s="172"/>
      <c r="L256" s="168"/>
      <c r="M256" s="173"/>
      <c r="N256" s="174"/>
      <c r="O256" s="174"/>
      <c r="P256" s="174"/>
      <c r="Q256" s="174"/>
      <c r="R256" s="174"/>
      <c r="S256" s="174"/>
      <c r="T256" s="175"/>
      <c r="AT256" s="169" t="s">
        <v>149</v>
      </c>
      <c r="AU256" s="169" t="s">
        <v>87</v>
      </c>
      <c r="AV256" s="14" t="s">
        <v>87</v>
      </c>
      <c r="AW256" s="14" t="s">
        <v>38</v>
      </c>
      <c r="AX256" s="14" t="s">
        <v>77</v>
      </c>
      <c r="AY256" s="169" t="s">
        <v>132</v>
      </c>
    </row>
    <row r="257" spans="1:65" s="14" customFormat="1">
      <c r="B257" s="168"/>
      <c r="D257" s="153" t="s">
        <v>149</v>
      </c>
      <c r="E257" s="169" t="s">
        <v>3</v>
      </c>
      <c r="F257" s="170" t="s">
        <v>185</v>
      </c>
      <c r="H257" s="171">
        <v>11</v>
      </c>
      <c r="I257" s="172"/>
      <c r="L257" s="168"/>
      <c r="M257" s="173"/>
      <c r="N257" s="174"/>
      <c r="O257" s="174"/>
      <c r="P257" s="174"/>
      <c r="Q257" s="174"/>
      <c r="R257" s="174"/>
      <c r="S257" s="174"/>
      <c r="T257" s="175"/>
      <c r="AT257" s="169" t="s">
        <v>149</v>
      </c>
      <c r="AU257" s="169" t="s">
        <v>87</v>
      </c>
      <c r="AV257" s="14" t="s">
        <v>87</v>
      </c>
      <c r="AW257" s="14" t="s">
        <v>38</v>
      </c>
      <c r="AX257" s="14" t="s">
        <v>77</v>
      </c>
      <c r="AY257" s="169" t="s">
        <v>132</v>
      </c>
    </row>
    <row r="258" spans="1:65" s="14" customFormat="1">
      <c r="B258" s="168"/>
      <c r="D258" s="153" t="s">
        <v>149</v>
      </c>
      <c r="E258" s="169" t="s">
        <v>3</v>
      </c>
      <c r="F258" s="170" t="s">
        <v>181</v>
      </c>
      <c r="H258" s="171">
        <v>10</v>
      </c>
      <c r="I258" s="172"/>
      <c r="L258" s="168"/>
      <c r="M258" s="173"/>
      <c r="N258" s="174"/>
      <c r="O258" s="174"/>
      <c r="P258" s="174"/>
      <c r="Q258" s="174"/>
      <c r="R258" s="174"/>
      <c r="S258" s="174"/>
      <c r="T258" s="175"/>
      <c r="AT258" s="169" t="s">
        <v>149</v>
      </c>
      <c r="AU258" s="169" t="s">
        <v>87</v>
      </c>
      <c r="AV258" s="14" t="s">
        <v>87</v>
      </c>
      <c r="AW258" s="14" t="s">
        <v>38</v>
      </c>
      <c r="AX258" s="14" t="s">
        <v>77</v>
      </c>
      <c r="AY258" s="169" t="s">
        <v>132</v>
      </c>
    </row>
    <row r="259" spans="1:65" s="13" customFormat="1">
      <c r="B259" s="161"/>
      <c r="D259" s="153" t="s">
        <v>149</v>
      </c>
      <c r="E259" s="162" t="s">
        <v>3</v>
      </c>
      <c r="F259" s="163" t="s">
        <v>395</v>
      </c>
      <c r="H259" s="162" t="s">
        <v>3</v>
      </c>
      <c r="I259" s="164"/>
      <c r="L259" s="161"/>
      <c r="M259" s="165"/>
      <c r="N259" s="166"/>
      <c r="O259" s="166"/>
      <c r="P259" s="166"/>
      <c r="Q259" s="166"/>
      <c r="R259" s="166"/>
      <c r="S259" s="166"/>
      <c r="T259" s="167"/>
      <c r="AT259" s="162" t="s">
        <v>149</v>
      </c>
      <c r="AU259" s="162" t="s">
        <v>87</v>
      </c>
      <c r="AV259" s="13" t="s">
        <v>85</v>
      </c>
      <c r="AW259" s="13" t="s">
        <v>38</v>
      </c>
      <c r="AX259" s="13" t="s">
        <v>77</v>
      </c>
      <c r="AY259" s="162" t="s">
        <v>132</v>
      </c>
    </row>
    <row r="260" spans="1:65" s="14" customFormat="1">
      <c r="B260" s="168"/>
      <c r="D260" s="153" t="s">
        <v>149</v>
      </c>
      <c r="E260" s="169" t="s">
        <v>3</v>
      </c>
      <c r="F260" s="170" t="s">
        <v>276</v>
      </c>
      <c r="H260" s="171">
        <v>27</v>
      </c>
      <c r="I260" s="172"/>
      <c r="L260" s="168"/>
      <c r="M260" s="173"/>
      <c r="N260" s="174"/>
      <c r="O260" s="174"/>
      <c r="P260" s="174"/>
      <c r="Q260" s="174"/>
      <c r="R260" s="174"/>
      <c r="S260" s="174"/>
      <c r="T260" s="175"/>
      <c r="AT260" s="169" t="s">
        <v>149</v>
      </c>
      <c r="AU260" s="169" t="s">
        <v>87</v>
      </c>
      <c r="AV260" s="14" t="s">
        <v>87</v>
      </c>
      <c r="AW260" s="14" t="s">
        <v>38</v>
      </c>
      <c r="AX260" s="14" t="s">
        <v>77</v>
      </c>
      <c r="AY260" s="169" t="s">
        <v>132</v>
      </c>
    </row>
    <row r="261" spans="1:65" s="13" customFormat="1">
      <c r="B261" s="161"/>
      <c r="D261" s="153" t="s">
        <v>149</v>
      </c>
      <c r="E261" s="162" t="s">
        <v>3</v>
      </c>
      <c r="F261" s="163" t="s">
        <v>386</v>
      </c>
      <c r="H261" s="162" t="s">
        <v>3</v>
      </c>
      <c r="I261" s="164"/>
      <c r="L261" s="161"/>
      <c r="M261" s="165"/>
      <c r="N261" s="166"/>
      <c r="O261" s="166"/>
      <c r="P261" s="166"/>
      <c r="Q261" s="166"/>
      <c r="R261" s="166"/>
      <c r="S261" s="166"/>
      <c r="T261" s="167"/>
      <c r="AT261" s="162" t="s">
        <v>149</v>
      </c>
      <c r="AU261" s="162" t="s">
        <v>87</v>
      </c>
      <c r="AV261" s="13" t="s">
        <v>85</v>
      </c>
      <c r="AW261" s="13" t="s">
        <v>38</v>
      </c>
      <c r="AX261" s="13" t="s">
        <v>77</v>
      </c>
      <c r="AY261" s="162" t="s">
        <v>132</v>
      </c>
    </row>
    <row r="262" spans="1:65" s="14" customFormat="1">
      <c r="B262" s="168"/>
      <c r="D262" s="153" t="s">
        <v>149</v>
      </c>
      <c r="E262" s="169" t="s">
        <v>3</v>
      </c>
      <c r="F262" s="170" t="s">
        <v>387</v>
      </c>
      <c r="H262" s="171">
        <v>148</v>
      </c>
      <c r="I262" s="172"/>
      <c r="L262" s="168"/>
      <c r="M262" s="173"/>
      <c r="N262" s="174"/>
      <c r="O262" s="174"/>
      <c r="P262" s="174"/>
      <c r="Q262" s="174"/>
      <c r="R262" s="174"/>
      <c r="S262" s="174"/>
      <c r="T262" s="175"/>
      <c r="AT262" s="169" t="s">
        <v>149</v>
      </c>
      <c r="AU262" s="169" t="s">
        <v>87</v>
      </c>
      <c r="AV262" s="14" t="s">
        <v>87</v>
      </c>
      <c r="AW262" s="14" t="s">
        <v>38</v>
      </c>
      <c r="AX262" s="14" t="s">
        <v>77</v>
      </c>
      <c r="AY262" s="169" t="s">
        <v>132</v>
      </c>
    </row>
    <row r="263" spans="1:65" s="14" customFormat="1">
      <c r="B263" s="168"/>
      <c r="D263" s="153" t="s">
        <v>149</v>
      </c>
      <c r="E263" s="169" t="s">
        <v>3</v>
      </c>
      <c r="F263" s="170" t="s">
        <v>388</v>
      </c>
      <c r="H263" s="171">
        <v>58</v>
      </c>
      <c r="I263" s="172"/>
      <c r="L263" s="168"/>
      <c r="M263" s="173"/>
      <c r="N263" s="174"/>
      <c r="O263" s="174"/>
      <c r="P263" s="174"/>
      <c r="Q263" s="174"/>
      <c r="R263" s="174"/>
      <c r="S263" s="174"/>
      <c r="T263" s="175"/>
      <c r="AT263" s="169" t="s">
        <v>149</v>
      </c>
      <c r="AU263" s="169" t="s">
        <v>87</v>
      </c>
      <c r="AV263" s="14" t="s">
        <v>87</v>
      </c>
      <c r="AW263" s="14" t="s">
        <v>38</v>
      </c>
      <c r="AX263" s="14" t="s">
        <v>77</v>
      </c>
      <c r="AY263" s="169" t="s">
        <v>132</v>
      </c>
    </row>
    <row r="264" spans="1:65" s="15" customFormat="1">
      <c r="B264" s="188"/>
      <c r="D264" s="153" t="s">
        <v>149</v>
      </c>
      <c r="E264" s="189" t="s">
        <v>3</v>
      </c>
      <c r="F264" s="190" t="s">
        <v>244</v>
      </c>
      <c r="H264" s="191">
        <v>264</v>
      </c>
      <c r="I264" s="192"/>
      <c r="L264" s="188"/>
      <c r="M264" s="193"/>
      <c r="N264" s="194"/>
      <c r="O264" s="194"/>
      <c r="P264" s="194"/>
      <c r="Q264" s="194"/>
      <c r="R264" s="194"/>
      <c r="S264" s="194"/>
      <c r="T264" s="195"/>
      <c r="AT264" s="189" t="s">
        <v>149</v>
      </c>
      <c r="AU264" s="189" t="s">
        <v>87</v>
      </c>
      <c r="AV264" s="15" t="s">
        <v>138</v>
      </c>
      <c r="AW264" s="15" t="s">
        <v>38</v>
      </c>
      <c r="AX264" s="15" t="s">
        <v>85</v>
      </c>
      <c r="AY264" s="189" t="s">
        <v>132</v>
      </c>
    </row>
    <row r="265" spans="1:65" s="14" customFormat="1">
      <c r="B265" s="168"/>
      <c r="D265" s="153" t="s">
        <v>149</v>
      </c>
      <c r="F265" s="170" t="s">
        <v>396</v>
      </c>
      <c r="H265" s="171">
        <v>271.92</v>
      </c>
      <c r="I265" s="172"/>
      <c r="L265" s="168"/>
      <c r="M265" s="173"/>
      <c r="N265" s="174"/>
      <c r="O265" s="174"/>
      <c r="P265" s="174"/>
      <c r="Q265" s="174"/>
      <c r="R265" s="174"/>
      <c r="S265" s="174"/>
      <c r="T265" s="175"/>
      <c r="AT265" s="169" t="s">
        <v>149</v>
      </c>
      <c r="AU265" s="169" t="s">
        <v>87</v>
      </c>
      <c r="AV265" s="14" t="s">
        <v>87</v>
      </c>
      <c r="AW265" s="14" t="s">
        <v>4</v>
      </c>
      <c r="AX265" s="14" t="s">
        <v>85</v>
      </c>
      <c r="AY265" s="169" t="s">
        <v>132</v>
      </c>
    </row>
    <row r="266" spans="1:65" s="2" customFormat="1" ht="16.5" customHeight="1">
      <c r="A266" s="34"/>
      <c r="B266" s="139"/>
      <c r="C266" s="140" t="s">
        <v>397</v>
      </c>
      <c r="D266" s="140" t="s">
        <v>134</v>
      </c>
      <c r="E266" s="141" t="s">
        <v>398</v>
      </c>
      <c r="F266" s="142" t="s">
        <v>399</v>
      </c>
      <c r="G266" s="143" t="s">
        <v>143</v>
      </c>
      <c r="H266" s="144">
        <v>271.92</v>
      </c>
      <c r="I266" s="145"/>
      <c r="J266" s="146">
        <f>ROUND(I266*H266,2)</f>
        <v>0</v>
      </c>
      <c r="K266" s="142" t="s">
        <v>144</v>
      </c>
      <c r="L266" s="35"/>
      <c r="M266" s="147" t="s">
        <v>3</v>
      </c>
      <c r="N266" s="148" t="s">
        <v>48</v>
      </c>
      <c r="O266" s="55"/>
      <c r="P266" s="149">
        <f>O266*H266</f>
        <v>0</v>
      </c>
      <c r="Q266" s="149">
        <v>1.2E-2</v>
      </c>
      <c r="R266" s="149">
        <f>Q266*H266</f>
        <v>3.2630400000000002</v>
      </c>
      <c r="S266" s="149">
        <v>0</v>
      </c>
      <c r="T266" s="150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51" t="s">
        <v>138</v>
      </c>
      <c r="AT266" s="151" t="s">
        <v>134</v>
      </c>
      <c r="AU266" s="151" t="s">
        <v>87</v>
      </c>
      <c r="AY266" s="18" t="s">
        <v>132</v>
      </c>
      <c r="BE266" s="152">
        <f>IF(N266="základní",J266,0)</f>
        <v>0</v>
      </c>
      <c r="BF266" s="152">
        <f>IF(N266="snížená",J266,0)</f>
        <v>0</v>
      </c>
      <c r="BG266" s="152">
        <f>IF(N266="zákl. přenesená",J266,0)</f>
        <v>0</v>
      </c>
      <c r="BH266" s="152">
        <f>IF(N266="sníž. přenesená",J266,0)</f>
        <v>0</v>
      </c>
      <c r="BI266" s="152">
        <f>IF(N266="nulová",J266,0)</f>
        <v>0</v>
      </c>
      <c r="BJ266" s="18" t="s">
        <v>85</v>
      </c>
      <c r="BK266" s="152">
        <f>ROUND(I266*H266,2)</f>
        <v>0</v>
      </c>
      <c r="BL266" s="18" t="s">
        <v>138</v>
      </c>
      <c r="BM266" s="151" t="s">
        <v>400</v>
      </c>
    </row>
    <row r="267" spans="1:65" s="2" customFormat="1">
      <c r="A267" s="34"/>
      <c r="B267" s="35"/>
      <c r="C267" s="34"/>
      <c r="D267" s="153" t="s">
        <v>140</v>
      </c>
      <c r="E267" s="34"/>
      <c r="F267" s="154" t="s">
        <v>401</v>
      </c>
      <c r="G267" s="34"/>
      <c r="H267" s="34"/>
      <c r="I267" s="155"/>
      <c r="J267" s="34"/>
      <c r="K267" s="34"/>
      <c r="L267" s="35"/>
      <c r="M267" s="156"/>
      <c r="N267" s="157"/>
      <c r="O267" s="55"/>
      <c r="P267" s="55"/>
      <c r="Q267" s="55"/>
      <c r="R267" s="55"/>
      <c r="S267" s="55"/>
      <c r="T267" s="56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8" t="s">
        <v>140</v>
      </c>
      <c r="AU267" s="18" t="s">
        <v>87</v>
      </c>
    </row>
    <row r="268" spans="1:65" s="2" customFormat="1">
      <c r="A268" s="34"/>
      <c r="B268" s="35"/>
      <c r="C268" s="34"/>
      <c r="D268" s="159" t="s">
        <v>147</v>
      </c>
      <c r="E268" s="34"/>
      <c r="F268" s="160" t="s">
        <v>402</v>
      </c>
      <c r="G268" s="34"/>
      <c r="H268" s="34"/>
      <c r="I268" s="155"/>
      <c r="J268" s="34"/>
      <c r="K268" s="34"/>
      <c r="L268" s="35"/>
      <c r="M268" s="156"/>
      <c r="N268" s="157"/>
      <c r="O268" s="55"/>
      <c r="P268" s="55"/>
      <c r="Q268" s="55"/>
      <c r="R268" s="55"/>
      <c r="S268" s="55"/>
      <c r="T268" s="56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8" t="s">
        <v>147</v>
      </c>
      <c r="AU268" s="18" t="s">
        <v>87</v>
      </c>
    </row>
    <row r="269" spans="1:65" s="13" customFormat="1">
      <c r="B269" s="161"/>
      <c r="D269" s="153" t="s">
        <v>149</v>
      </c>
      <c r="E269" s="162" t="s">
        <v>3</v>
      </c>
      <c r="F269" s="163" t="s">
        <v>393</v>
      </c>
      <c r="H269" s="162" t="s">
        <v>3</v>
      </c>
      <c r="I269" s="164"/>
      <c r="L269" s="161"/>
      <c r="M269" s="165"/>
      <c r="N269" s="166"/>
      <c r="O269" s="166"/>
      <c r="P269" s="166"/>
      <c r="Q269" s="166"/>
      <c r="R269" s="166"/>
      <c r="S269" s="166"/>
      <c r="T269" s="167"/>
      <c r="AT269" s="162" t="s">
        <v>149</v>
      </c>
      <c r="AU269" s="162" t="s">
        <v>87</v>
      </c>
      <c r="AV269" s="13" t="s">
        <v>85</v>
      </c>
      <c r="AW269" s="13" t="s">
        <v>38</v>
      </c>
      <c r="AX269" s="13" t="s">
        <v>77</v>
      </c>
      <c r="AY269" s="162" t="s">
        <v>132</v>
      </c>
    </row>
    <row r="270" spans="1:65" s="13" customFormat="1">
      <c r="B270" s="161"/>
      <c r="D270" s="153" t="s">
        <v>149</v>
      </c>
      <c r="E270" s="162" t="s">
        <v>3</v>
      </c>
      <c r="F270" s="163" t="s">
        <v>403</v>
      </c>
      <c r="H270" s="162" t="s">
        <v>3</v>
      </c>
      <c r="I270" s="164"/>
      <c r="L270" s="161"/>
      <c r="M270" s="165"/>
      <c r="N270" s="166"/>
      <c r="O270" s="166"/>
      <c r="P270" s="166"/>
      <c r="Q270" s="166"/>
      <c r="R270" s="166"/>
      <c r="S270" s="166"/>
      <c r="T270" s="167"/>
      <c r="AT270" s="162" t="s">
        <v>149</v>
      </c>
      <c r="AU270" s="162" t="s">
        <v>87</v>
      </c>
      <c r="AV270" s="13" t="s">
        <v>85</v>
      </c>
      <c r="AW270" s="13" t="s">
        <v>38</v>
      </c>
      <c r="AX270" s="13" t="s">
        <v>77</v>
      </c>
      <c r="AY270" s="162" t="s">
        <v>132</v>
      </c>
    </row>
    <row r="271" spans="1:65" s="13" customFormat="1">
      <c r="B271" s="161"/>
      <c r="D271" s="153" t="s">
        <v>149</v>
      </c>
      <c r="E271" s="162" t="s">
        <v>3</v>
      </c>
      <c r="F271" s="163" t="s">
        <v>384</v>
      </c>
      <c r="H271" s="162" t="s">
        <v>3</v>
      </c>
      <c r="I271" s="164"/>
      <c r="L271" s="161"/>
      <c r="M271" s="165"/>
      <c r="N271" s="166"/>
      <c r="O271" s="166"/>
      <c r="P271" s="166"/>
      <c r="Q271" s="166"/>
      <c r="R271" s="166"/>
      <c r="S271" s="166"/>
      <c r="T271" s="167"/>
      <c r="AT271" s="162" t="s">
        <v>149</v>
      </c>
      <c r="AU271" s="162" t="s">
        <v>87</v>
      </c>
      <c r="AV271" s="13" t="s">
        <v>85</v>
      </c>
      <c r="AW271" s="13" t="s">
        <v>38</v>
      </c>
      <c r="AX271" s="13" t="s">
        <v>77</v>
      </c>
      <c r="AY271" s="162" t="s">
        <v>132</v>
      </c>
    </row>
    <row r="272" spans="1:65" s="14" customFormat="1">
      <c r="B272" s="168"/>
      <c r="D272" s="153" t="s">
        <v>149</v>
      </c>
      <c r="E272" s="169" t="s">
        <v>3</v>
      </c>
      <c r="F272" s="170" t="s">
        <v>181</v>
      </c>
      <c r="H272" s="171">
        <v>10</v>
      </c>
      <c r="I272" s="172"/>
      <c r="L272" s="168"/>
      <c r="M272" s="173"/>
      <c r="N272" s="174"/>
      <c r="O272" s="174"/>
      <c r="P272" s="174"/>
      <c r="Q272" s="174"/>
      <c r="R272" s="174"/>
      <c r="S272" s="174"/>
      <c r="T272" s="175"/>
      <c r="AT272" s="169" t="s">
        <v>149</v>
      </c>
      <c r="AU272" s="169" t="s">
        <v>87</v>
      </c>
      <c r="AV272" s="14" t="s">
        <v>87</v>
      </c>
      <c r="AW272" s="14" t="s">
        <v>38</v>
      </c>
      <c r="AX272" s="14" t="s">
        <v>77</v>
      </c>
      <c r="AY272" s="169" t="s">
        <v>132</v>
      </c>
    </row>
    <row r="273" spans="1:65" s="14" customFormat="1">
      <c r="B273" s="168"/>
      <c r="D273" s="153" t="s">
        <v>149</v>
      </c>
      <c r="E273" s="169" t="s">
        <v>3</v>
      </c>
      <c r="F273" s="170" t="s">
        <v>185</v>
      </c>
      <c r="H273" s="171">
        <v>11</v>
      </c>
      <c r="I273" s="172"/>
      <c r="L273" s="168"/>
      <c r="M273" s="173"/>
      <c r="N273" s="174"/>
      <c r="O273" s="174"/>
      <c r="P273" s="174"/>
      <c r="Q273" s="174"/>
      <c r="R273" s="174"/>
      <c r="S273" s="174"/>
      <c r="T273" s="175"/>
      <c r="AT273" s="169" t="s">
        <v>149</v>
      </c>
      <c r="AU273" s="169" t="s">
        <v>87</v>
      </c>
      <c r="AV273" s="14" t="s">
        <v>87</v>
      </c>
      <c r="AW273" s="14" t="s">
        <v>38</v>
      </c>
      <c r="AX273" s="14" t="s">
        <v>77</v>
      </c>
      <c r="AY273" s="169" t="s">
        <v>132</v>
      </c>
    </row>
    <row r="274" spans="1:65" s="14" customFormat="1">
      <c r="B274" s="168"/>
      <c r="D274" s="153" t="s">
        <v>149</v>
      </c>
      <c r="E274" s="169" t="s">
        <v>3</v>
      </c>
      <c r="F274" s="170" t="s">
        <v>181</v>
      </c>
      <c r="H274" s="171">
        <v>10</v>
      </c>
      <c r="I274" s="172"/>
      <c r="L274" s="168"/>
      <c r="M274" s="173"/>
      <c r="N274" s="174"/>
      <c r="O274" s="174"/>
      <c r="P274" s="174"/>
      <c r="Q274" s="174"/>
      <c r="R274" s="174"/>
      <c r="S274" s="174"/>
      <c r="T274" s="175"/>
      <c r="AT274" s="169" t="s">
        <v>149</v>
      </c>
      <c r="AU274" s="169" t="s">
        <v>87</v>
      </c>
      <c r="AV274" s="14" t="s">
        <v>87</v>
      </c>
      <c r="AW274" s="14" t="s">
        <v>38</v>
      </c>
      <c r="AX274" s="14" t="s">
        <v>77</v>
      </c>
      <c r="AY274" s="169" t="s">
        <v>132</v>
      </c>
    </row>
    <row r="275" spans="1:65" s="13" customFormat="1">
      <c r="B275" s="161"/>
      <c r="D275" s="153" t="s">
        <v>149</v>
      </c>
      <c r="E275" s="162" t="s">
        <v>3</v>
      </c>
      <c r="F275" s="163" t="s">
        <v>395</v>
      </c>
      <c r="H275" s="162" t="s">
        <v>3</v>
      </c>
      <c r="I275" s="164"/>
      <c r="L275" s="161"/>
      <c r="M275" s="165"/>
      <c r="N275" s="166"/>
      <c r="O275" s="166"/>
      <c r="P275" s="166"/>
      <c r="Q275" s="166"/>
      <c r="R275" s="166"/>
      <c r="S275" s="166"/>
      <c r="T275" s="167"/>
      <c r="AT275" s="162" t="s">
        <v>149</v>
      </c>
      <c r="AU275" s="162" t="s">
        <v>87</v>
      </c>
      <c r="AV275" s="13" t="s">
        <v>85</v>
      </c>
      <c r="AW275" s="13" t="s">
        <v>38</v>
      </c>
      <c r="AX275" s="13" t="s">
        <v>77</v>
      </c>
      <c r="AY275" s="162" t="s">
        <v>132</v>
      </c>
    </row>
    <row r="276" spans="1:65" s="14" customFormat="1">
      <c r="B276" s="168"/>
      <c r="D276" s="153" t="s">
        <v>149</v>
      </c>
      <c r="E276" s="169" t="s">
        <v>3</v>
      </c>
      <c r="F276" s="170" t="s">
        <v>276</v>
      </c>
      <c r="H276" s="171">
        <v>27</v>
      </c>
      <c r="I276" s="172"/>
      <c r="L276" s="168"/>
      <c r="M276" s="173"/>
      <c r="N276" s="174"/>
      <c r="O276" s="174"/>
      <c r="P276" s="174"/>
      <c r="Q276" s="174"/>
      <c r="R276" s="174"/>
      <c r="S276" s="174"/>
      <c r="T276" s="175"/>
      <c r="AT276" s="169" t="s">
        <v>149</v>
      </c>
      <c r="AU276" s="169" t="s">
        <v>87</v>
      </c>
      <c r="AV276" s="14" t="s">
        <v>87</v>
      </c>
      <c r="AW276" s="14" t="s">
        <v>38</v>
      </c>
      <c r="AX276" s="14" t="s">
        <v>77</v>
      </c>
      <c r="AY276" s="169" t="s">
        <v>132</v>
      </c>
    </row>
    <row r="277" spans="1:65" s="13" customFormat="1">
      <c r="B277" s="161"/>
      <c r="D277" s="153" t="s">
        <v>149</v>
      </c>
      <c r="E277" s="162" t="s">
        <v>3</v>
      </c>
      <c r="F277" s="163" t="s">
        <v>386</v>
      </c>
      <c r="H277" s="162" t="s">
        <v>3</v>
      </c>
      <c r="I277" s="164"/>
      <c r="L277" s="161"/>
      <c r="M277" s="165"/>
      <c r="N277" s="166"/>
      <c r="O277" s="166"/>
      <c r="P277" s="166"/>
      <c r="Q277" s="166"/>
      <c r="R277" s="166"/>
      <c r="S277" s="166"/>
      <c r="T277" s="167"/>
      <c r="AT277" s="162" t="s">
        <v>149</v>
      </c>
      <c r="AU277" s="162" t="s">
        <v>87</v>
      </c>
      <c r="AV277" s="13" t="s">
        <v>85</v>
      </c>
      <c r="AW277" s="13" t="s">
        <v>38</v>
      </c>
      <c r="AX277" s="13" t="s">
        <v>77</v>
      </c>
      <c r="AY277" s="162" t="s">
        <v>132</v>
      </c>
    </row>
    <row r="278" spans="1:65" s="14" customFormat="1">
      <c r="B278" s="168"/>
      <c r="D278" s="153" t="s">
        <v>149</v>
      </c>
      <c r="E278" s="169" t="s">
        <v>3</v>
      </c>
      <c r="F278" s="170" t="s">
        <v>387</v>
      </c>
      <c r="H278" s="171">
        <v>148</v>
      </c>
      <c r="I278" s="172"/>
      <c r="L278" s="168"/>
      <c r="M278" s="173"/>
      <c r="N278" s="174"/>
      <c r="O278" s="174"/>
      <c r="P278" s="174"/>
      <c r="Q278" s="174"/>
      <c r="R278" s="174"/>
      <c r="S278" s="174"/>
      <c r="T278" s="175"/>
      <c r="AT278" s="169" t="s">
        <v>149</v>
      </c>
      <c r="AU278" s="169" t="s">
        <v>87</v>
      </c>
      <c r="AV278" s="14" t="s">
        <v>87</v>
      </c>
      <c r="AW278" s="14" t="s">
        <v>38</v>
      </c>
      <c r="AX278" s="14" t="s">
        <v>77</v>
      </c>
      <c r="AY278" s="169" t="s">
        <v>132</v>
      </c>
    </row>
    <row r="279" spans="1:65" s="14" customFormat="1">
      <c r="B279" s="168"/>
      <c r="D279" s="153" t="s">
        <v>149</v>
      </c>
      <c r="E279" s="169" t="s">
        <v>3</v>
      </c>
      <c r="F279" s="170" t="s">
        <v>388</v>
      </c>
      <c r="H279" s="171">
        <v>58</v>
      </c>
      <c r="I279" s="172"/>
      <c r="L279" s="168"/>
      <c r="M279" s="173"/>
      <c r="N279" s="174"/>
      <c r="O279" s="174"/>
      <c r="P279" s="174"/>
      <c r="Q279" s="174"/>
      <c r="R279" s="174"/>
      <c r="S279" s="174"/>
      <c r="T279" s="175"/>
      <c r="AT279" s="169" t="s">
        <v>149</v>
      </c>
      <c r="AU279" s="169" t="s">
        <v>87</v>
      </c>
      <c r="AV279" s="14" t="s">
        <v>87</v>
      </c>
      <c r="AW279" s="14" t="s">
        <v>38</v>
      </c>
      <c r="AX279" s="14" t="s">
        <v>77</v>
      </c>
      <c r="AY279" s="169" t="s">
        <v>132</v>
      </c>
    </row>
    <row r="280" spans="1:65" s="15" customFormat="1">
      <c r="B280" s="188"/>
      <c r="D280" s="153" t="s">
        <v>149</v>
      </c>
      <c r="E280" s="189" t="s">
        <v>3</v>
      </c>
      <c r="F280" s="190" t="s">
        <v>244</v>
      </c>
      <c r="H280" s="191">
        <v>264</v>
      </c>
      <c r="I280" s="192"/>
      <c r="L280" s="188"/>
      <c r="M280" s="193"/>
      <c r="N280" s="194"/>
      <c r="O280" s="194"/>
      <c r="P280" s="194"/>
      <c r="Q280" s="194"/>
      <c r="R280" s="194"/>
      <c r="S280" s="194"/>
      <c r="T280" s="195"/>
      <c r="AT280" s="189" t="s">
        <v>149</v>
      </c>
      <c r="AU280" s="189" t="s">
        <v>87</v>
      </c>
      <c r="AV280" s="15" t="s">
        <v>138</v>
      </c>
      <c r="AW280" s="15" t="s">
        <v>38</v>
      </c>
      <c r="AX280" s="15" t="s">
        <v>85</v>
      </c>
      <c r="AY280" s="189" t="s">
        <v>132</v>
      </c>
    </row>
    <row r="281" spans="1:65" s="14" customFormat="1">
      <c r="B281" s="168"/>
      <c r="D281" s="153" t="s">
        <v>149</v>
      </c>
      <c r="F281" s="170" t="s">
        <v>396</v>
      </c>
      <c r="H281" s="171">
        <v>271.92</v>
      </c>
      <c r="I281" s="172"/>
      <c r="L281" s="168"/>
      <c r="M281" s="173"/>
      <c r="N281" s="174"/>
      <c r="O281" s="174"/>
      <c r="P281" s="174"/>
      <c r="Q281" s="174"/>
      <c r="R281" s="174"/>
      <c r="S281" s="174"/>
      <c r="T281" s="175"/>
      <c r="AT281" s="169" t="s">
        <v>149</v>
      </c>
      <c r="AU281" s="169" t="s">
        <v>87</v>
      </c>
      <c r="AV281" s="14" t="s">
        <v>87</v>
      </c>
      <c r="AW281" s="14" t="s">
        <v>4</v>
      </c>
      <c r="AX281" s="14" t="s">
        <v>85</v>
      </c>
      <c r="AY281" s="169" t="s">
        <v>132</v>
      </c>
    </row>
    <row r="282" spans="1:65" s="2" customFormat="1" ht="16.5" customHeight="1">
      <c r="A282" s="34"/>
      <c r="B282" s="139"/>
      <c r="C282" s="176" t="s">
        <v>404</v>
      </c>
      <c r="D282" s="176" t="s">
        <v>158</v>
      </c>
      <c r="E282" s="177" t="s">
        <v>405</v>
      </c>
      <c r="F282" s="178" t="s">
        <v>406</v>
      </c>
      <c r="G282" s="179" t="s">
        <v>143</v>
      </c>
      <c r="H282" s="180">
        <v>1027.1400000000001</v>
      </c>
      <c r="I282" s="181"/>
      <c r="J282" s="182">
        <f>ROUND(I282*H282,2)</f>
        <v>0</v>
      </c>
      <c r="K282" s="178" t="s">
        <v>200</v>
      </c>
      <c r="L282" s="183"/>
      <c r="M282" s="184" t="s">
        <v>3</v>
      </c>
      <c r="N282" s="185" t="s">
        <v>48</v>
      </c>
      <c r="O282" s="55"/>
      <c r="P282" s="149">
        <f>O282*H282</f>
        <v>0</v>
      </c>
      <c r="Q282" s="149">
        <v>0.13100000000000001</v>
      </c>
      <c r="R282" s="149">
        <f>Q282*H282</f>
        <v>134.55534000000003</v>
      </c>
      <c r="S282" s="149">
        <v>0</v>
      </c>
      <c r="T282" s="150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51" t="s">
        <v>173</v>
      </c>
      <c r="AT282" s="151" t="s">
        <v>158</v>
      </c>
      <c r="AU282" s="151" t="s">
        <v>87</v>
      </c>
      <c r="AY282" s="18" t="s">
        <v>132</v>
      </c>
      <c r="BE282" s="152">
        <f>IF(N282="základní",J282,0)</f>
        <v>0</v>
      </c>
      <c r="BF282" s="152">
        <f>IF(N282="snížená",J282,0)</f>
        <v>0</v>
      </c>
      <c r="BG282" s="152">
        <f>IF(N282="zákl. přenesená",J282,0)</f>
        <v>0</v>
      </c>
      <c r="BH282" s="152">
        <f>IF(N282="sníž. přenesená",J282,0)</f>
        <v>0</v>
      </c>
      <c r="BI282" s="152">
        <f>IF(N282="nulová",J282,0)</f>
        <v>0</v>
      </c>
      <c r="BJ282" s="18" t="s">
        <v>85</v>
      </c>
      <c r="BK282" s="152">
        <f>ROUND(I282*H282,2)</f>
        <v>0</v>
      </c>
      <c r="BL282" s="18" t="s">
        <v>138</v>
      </c>
      <c r="BM282" s="151" t="s">
        <v>407</v>
      </c>
    </row>
    <row r="283" spans="1:65" s="2" customFormat="1">
      <c r="A283" s="34"/>
      <c r="B283" s="35"/>
      <c r="C283" s="34"/>
      <c r="D283" s="153" t="s">
        <v>140</v>
      </c>
      <c r="E283" s="34"/>
      <c r="F283" s="154" t="s">
        <v>406</v>
      </c>
      <c r="G283" s="34"/>
      <c r="H283" s="34"/>
      <c r="I283" s="155"/>
      <c r="J283" s="34"/>
      <c r="K283" s="34"/>
      <c r="L283" s="35"/>
      <c r="M283" s="156"/>
      <c r="N283" s="157"/>
      <c r="O283" s="55"/>
      <c r="P283" s="55"/>
      <c r="Q283" s="55"/>
      <c r="R283" s="55"/>
      <c r="S283" s="55"/>
      <c r="T283" s="56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8" t="s">
        <v>140</v>
      </c>
      <c r="AU283" s="18" t="s">
        <v>87</v>
      </c>
    </row>
    <row r="284" spans="1:65" s="13" customFormat="1">
      <c r="B284" s="161"/>
      <c r="D284" s="153" t="s">
        <v>149</v>
      </c>
      <c r="E284" s="162" t="s">
        <v>3</v>
      </c>
      <c r="F284" s="163" t="s">
        <v>408</v>
      </c>
      <c r="H284" s="162" t="s">
        <v>3</v>
      </c>
      <c r="I284" s="164"/>
      <c r="L284" s="161"/>
      <c r="M284" s="165"/>
      <c r="N284" s="166"/>
      <c r="O284" s="166"/>
      <c r="P284" s="166"/>
      <c r="Q284" s="166"/>
      <c r="R284" s="166"/>
      <c r="S284" s="166"/>
      <c r="T284" s="167"/>
      <c r="AT284" s="162" t="s">
        <v>149</v>
      </c>
      <c r="AU284" s="162" t="s">
        <v>87</v>
      </c>
      <c r="AV284" s="13" t="s">
        <v>85</v>
      </c>
      <c r="AW284" s="13" t="s">
        <v>38</v>
      </c>
      <c r="AX284" s="13" t="s">
        <v>77</v>
      </c>
      <c r="AY284" s="162" t="s">
        <v>132</v>
      </c>
    </row>
    <row r="285" spans="1:65" s="13" customFormat="1">
      <c r="B285" s="161"/>
      <c r="D285" s="153" t="s">
        <v>149</v>
      </c>
      <c r="E285" s="162" t="s">
        <v>3</v>
      </c>
      <c r="F285" s="163" t="s">
        <v>409</v>
      </c>
      <c r="H285" s="162" t="s">
        <v>3</v>
      </c>
      <c r="I285" s="164"/>
      <c r="L285" s="161"/>
      <c r="M285" s="165"/>
      <c r="N285" s="166"/>
      <c r="O285" s="166"/>
      <c r="P285" s="166"/>
      <c r="Q285" s="166"/>
      <c r="R285" s="166"/>
      <c r="S285" s="166"/>
      <c r="T285" s="167"/>
      <c r="AT285" s="162" t="s">
        <v>149</v>
      </c>
      <c r="AU285" s="162" t="s">
        <v>87</v>
      </c>
      <c r="AV285" s="13" t="s">
        <v>85</v>
      </c>
      <c r="AW285" s="13" t="s">
        <v>38</v>
      </c>
      <c r="AX285" s="13" t="s">
        <v>77</v>
      </c>
      <c r="AY285" s="162" t="s">
        <v>132</v>
      </c>
    </row>
    <row r="286" spans="1:65" s="14" customFormat="1">
      <c r="B286" s="168"/>
      <c r="D286" s="153" t="s">
        <v>149</v>
      </c>
      <c r="E286" s="169" t="s">
        <v>3</v>
      </c>
      <c r="F286" s="170" t="s">
        <v>410</v>
      </c>
      <c r="H286" s="171">
        <v>1007</v>
      </c>
      <c r="I286" s="172"/>
      <c r="L286" s="168"/>
      <c r="M286" s="173"/>
      <c r="N286" s="174"/>
      <c r="O286" s="174"/>
      <c r="P286" s="174"/>
      <c r="Q286" s="174"/>
      <c r="R286" s="174"/>
      <c r="S286" s="174"/>
      <c r="T286" s="175"/>
      <c r="AT286" s="169" t="s">
        <v>149</v>
      </c>
      <c r="AU286" s="169" t="s">
        <v>87</v>
      </c>
      <c r="AV286" s="14" t="s">
        <v>87</v>
      </c>
      <c r="AW286" s="14" t="s">
        <v>38</v>
      </c>
      <c r="AX286" s="14" t="s">
        <v>85</v>
      </c>
      <c r="AY286" s="169" t="s">
        <v>132</v>
      </c>
    </row>
    <row r="287" spans="1:65" s="14" customFormat="1">
      <c r="B287" s="168"/>
      <c r="D287" s="153" t="s">
        <v>149</v>
      </c>
      <c r="F287" s="170" t="s">
        <v>411</v>
      </c>
      <c r="H287" s="171">
        <v>1027.1400000000001</v>
      </c>
      <c r="I287" s="172"/>
      <c r="L287" s="168"/>
      <c r="M287" s="173"/>
      <c r="N287" s="174"/>
      <c r="O287" s="174"/>
      <c r="P287" s="174"/>
      <c r="Q287" s="174"/>
      <c r="R287" s="174"/>
      <c r="S287" s="174"/>
      <c r="T287" s="175"/>
      <c r="AT287" s="169" t="s">
        <v>149</v>
      </c>
      <c r="AU287" s="169" t="s">
        <v>87</v>
      </c>
      <c r="AV287" s="14" t="s">
        <v>87</v>
      </c>
      <c r="AW287" s="14" t="s">
        <v>4</v>
      </c>
      <c r="AX287" s="14" t="s">
        <v>85</v>
      </c>
      <c r="AY287" s="169" t="s">
        <v>132</v>
      </c>
    </row>
    <row r="288" spans="1:65" s="2" customFormat="1" ht="16.5" customHeight="1">
      <c r="A288" s="34"/>
      <c r="B288" s="139"/>
      <c r="C288" s="176" t="s">
        <v>304</v>
      </c>
      <c r="D288" s="176" t="s">
        <v>158</v>
      </c>
      <c r="E288" s="177" t="s">
        <v>412</v>
      </c>
      <c r="F288" s="178" t="s">
        <v>413</v>
      </c>
      <c r="G288" s="179" t="s">
        <v>143</v>
      </c>
      <c r="H288" s="180">
        <v>26.52</v>
      </c>
      <c r="I288" s="181"/>
      <c r="J288" s="182">
        <f>ROUND(I288*H288,2)</f>
        <v>0</v>
      </c>
      <c r="K288" s="178" t="s">
        <v>200</v>
      </c>
      <c r="L288" s="183"/>
      <c r="M288" s="184" t="s">
        <v>3</v>
      </c>
      <c r="N288" s="185" t="s">
        <v>48</v>
      </c>
      <c r="O288" s="55"/>
      <c r="P288" s="149">
        <f>O288*H288</f>
        <v>0</v>
      </c>
      <c r="Q288" s="149">
        <v>0.13100000000000001</v>
      </c>
      <c r="R288" s="149">
        <f>Q288*H288</f>
        <v>3.4741200000000001</v>
      </c>
      <c r="S288" s="149">
        <v>0</v>
      </c>
      <c r="T288" s="150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51" t="s">
        <v>173</v>
      </c>
      <c r="AT288" s="151" t="s">
        <v>158</v>
      </c>
      <c r="AU288" s="151" t="s">
        <v>87</v>
      </c>
      <c r="AY288" s="18" t="s">
        <v>132</v>
      </c>
      <c r="BE288" s="152">
        <f>IF(N288="základní",J288,0)</f>
        <v>0</v>
      </c>
      <c r="BF288" s="152">
        <f>IF(N288="snížená",J288,0)</f>
        <v>0</v>
      </c>
      <c r="BG288" s="152">
        <f>IF(N288="zákl. přenesená",J288,0)</f>
        <v>0</v>
      </c>
      <c r="BH288" s="152">
        <f>IF(N288="sníž. přenesená",J288,0)</f>
        <v>0</v>
      </c>
      <c r="BI288" s="152">
        <f>IF(N288="nulová",J288,0)</f>
        <v>0</v>
      </c>
      <c r="BJ288" s="18" t="s">
        <v>85</v>
      </c>
      <c r="BK288" s="152">
        <f>ROUND(I288*H288,2)</f>
        <v>0</v>
      </c>
      <c r="BL288" s="18" t="s">
        <v>138</v>
      </c>
      <c r="BM288" s="151" t="s">
        <v>414</v>
      </c>
    </row>
    <row r="289" spans="1:65" s="2" customFormat="1">
      <c r="A289" s="34"/>
      <c r="B289" s="35"/>
      <c r="C289" s="34"/>
      <c r="D289" s="153" t="s">
        <v>140</v>
      </c>
      <c r="E289" s="34"/>
      <c r="F289" s="154" t="s">
        <v>413</v>
      </c>
      <c r="G289" s="34"/>
      <c r="H289" s="34"/>
      <c r="I289" s="155"/>
      <c r="J289" s="34"/>
      <c r="K289" s="34"/>
      <c r="L289" s="35"/>
      <c r="M289" s="156"/>
      <c r="N289" s="157"/>
      <c r="O289" s="55"/>
      <c r="P289" s="55"/>
      <c r="Q289" s="55"/>
      <c r="R289" s="55"/>
      <c r="S289" s="55"/>
      <c r="T289" s="56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T289" s="18" t="s">
        <v>140</v>
      </c>
      <c r="AU289" s="18" t="s">
        <v>87</v>
      </c>
    </row>
    <row r="290" spans="1:65" s="13" customFormat="1">
      <c r="B290" s="161"/>
      <c r="D290" s="153" t="s">
        <v>149</v>
      </c>
      <c r="E290" s="162" t="s">
        <v>3</v>
      </c>
      <c r="F290" s="163" t="s">
        <v>409</v>
      </c>
      <c r="H290" s="162" t="s">
        <v>3</v>
      </c>
      <c r="I290" s="164"/>
      <c r="L290" s="161"/>
      <c r="M290" s="165"/>
      <c r="N290" s="166"/>
      <c r="O290" s="166"/>
      <c r="P290" s="166"/>
      <c r="Q290" s="166"/>
      <c r="R290" s="166"/>
      <c r="S290" s="166"/>
      <c r="T290" s="167"/>
      <c r="AT290" s="162" t="s">
        <v>149</v>
      </c>
      <c r="AU290" s="162" t="s">
        <v>87</v>
      </c>
      <c r="AV290" s="13" t="s">
        <v>85</v>
      </c>
      <c r="AW290" s="13" t="s">
        <v>38</v>
      </c>
      <c r="AX290" s="13" t="s">
        <v>77</v>
      </c>
      <c r="AY290" s="162" t="s">
        <v>132</v>
      </c>
    </row>
    <row r="291" spans="1:65" s="13" customFormat="1">
      <c r="B291" s="161"/>
      <c r="D291" s="153" t="s">
        <v>149</v>
      </c>
      <c r="E291" s="162" t="s">
        <v>3</v>
      </c>
      <c r="F291" s="163" t="s">
        <v>415</v>
      </c>
      <c r="H291" s="162" t="s">
        <v>3</v>
      </c>
      <c r="I291" s="164"/>
      <c r="L291" s="161"/>
      <c r="M291" s="165"/>
      <c r="N291" s="166"/>
      <c r="O291" s="166"/>
      <c r="P291" s="166"/>
      <c r="Q291" s="166"/>
      <c r="R291" s="166"/>
      <c r="S291" s="166"/>
      <c r="T291" s="167"/>
      <c r="AT291" s="162" t="s">
        <v>149</v>
      </c>
      <c r="AU291" s="162" t="s">
        <v>87</v>
      </c>
      <c r="AV291" s="13" t="s">
        <v>85</v>
      </c>
      <c r="AW291" s="13" t="s">
        <v>38</v>
      </c>
      <c r="AX291" s="13" t="s">
        <v>77</v>
      </c>
      <c r="AY291" s="162" t="s">
        <v>132</v>
      </c>
    </row>
    <row r="292" spans="1:65" s="14" customFormat="1">
      <c r="B292" s="168"/>
      <c r="D292" s="153" t="s">
        <v>149</v>
      </c>
      <c r="E292" s="169" t="s">
        <v>3</v>
      </c>
      <c r="F292" s="170" t="s">
        <v>272</v>
      </c>
      <c r="H292" s="171">
        <v>26</v>
      </c>
      <c r="I292" s="172"/>
      <c r="L292" s="168"/>
      <c r="M292" s="173"/>
      <c r="N292" s="174"/>
      <c r="O292" s="174"/>
      <c r="P292" s="174"/>
      <c r="Q292" s="174"/>
      <c r="R292" s="174"/>
      <c r="S292" s="174"/>
      <c r="T292" s="175"/>
      <c r="AT292" s="169" t="s">
        <v>149</v>
      </c>
      <c r="AU292" s="169" t="s">
        <v>87</v>
      </c>
      <c r="AV292" s="14" t="s">
        <v>87</v>
      </c>
      <c r="AW292" s="14" t="s">
        <v>38</v>
      </c>
      <c r="AX292" s="14" t="s">
        <v>85</v>
      </c>
      <c r="AY292" s="169" t="s">
        <v>132</v>
      </c>
    </row>
    <row r="293" spans="1:65" s="14" customFormat="1">
      <c r="B293" s="168"/>
      <c r="D293" s="153" t="s">
        <v>149</v>
      </c>
      <c r="F293" s="170" t="s">
        <v>416</v>
      </c>
      <c r="H293" s="171">
        <v>26.52</v>
      </c>
      <c r="I293" s="172"/>
      <c r="L293" s="168"/>
      <c r="M293" s="173"/>
      <c r="N293" s="174"/>
      <c r="O293" s="174"/>
      <c r="P293" s="174"/>
      <c r="Q293" s="174"/>
      <c r="R293" s="174"/>
      <c r="S293" s="174"/>
      <c r="T293" s="175"/>
      <c r="AT293" s="169" t="s">
        <v>149</v>
      </c>
      <c r="AU293" s="169" t="s">
        <v>87</v>
      </c>
      <c r="AV293" s="14" t="s">
        <v>87</v>
      </c>
      <c r="AW293" s="14" t="s">
        <v>4</v>
      </c>
      <c r="AX293" s="14" t="s">
        <v>85</v>
      </c>
      <c r="AY293" s="169" t="s">
        <v>132</v>
      </c>
    </row>
    <row r="294" spans="1:65" s="2" customFormat="1" ht="21.75" customHeight="1">
      <c r="A294" s="34"/>
      <c r="B294" s="139"/>
      <c r="C294" s="140" t="s">
        <v>417</v>
      </c>
      <c r="D294" s="140" t="s">
        <v>134</v>
      </c>
      <c r="E294" s="141" t="s">
        <v>418</v>
      </c>
      <c r="F294" s="142" t="s">
        <v>419</v>
      </c>
      <c r="G294" s="143" t="s">
        <v>143</v>
      </c>
      <c r="H294" s="144">
        <v>26</v>
      </c>
      <c r="I294" s="145"/>
      <c r="J294" s="146">
        <f>ROUND(I294*H294,2)</f>
        <v>0</v>
      </c>
      <c r="K294" s="142" t="s">
        <v>144</v>
      </c>
      <c r="L294" s="35"/>
      <c r="M294" s="147" t="s">
        <v>3</v>
      </c>
      <c r="N294" s="148" t="s">
        <v>48</v>
      </c>
      <c r="O294" s="55"/>
      <c r="P294" s="149">
        <f>O294*H294</f>
        <v>0</v>
      </c>
      <c r="Q294" s="149">
        <v>0</v>
      </c>
      <c r="R294" s="149">
        <f>Q294*H294</f>
        <v>0</v>
      </c>
      <c r="S294" s="149">
        <v>0</v>
      </c>
      <c r="T294" s="150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51" t="s">
        <v>138</v>
      </c>
      <c r="AT294" s="151" t="s">
        <v>134</v>
      </c>
      <c r="AU294" s="151" t="s">
        <v>87</v>
      </c>
      <c r="AY294" s="18" t="s">
        <v>132</v>
      </c>
      <c r="BE294" s="152">
        <f>IF(N294="základní",J294,0)</f>
        <v>0</v>
      </c>
      <c r="BF294" s="152">
        <f>IF(N294="snížená",J294,0)</f>
        <v>0</v>
      </c>
      <c r="BG294" s="152">
        <f>IF(N294="zákl. přenesená",J294,0)</f>
        <v>0</v>
      </c>
      <c r="BH294" s="152">
        <f>IF(N294="sníž. přenesená",J294,0)</f>
        <v>0</v>
      </c>
      <c r="BI294" s="152">
        <f>IF(N294="nulová",J294,0)</f>
        <v>0</v>
      </c>
      <c r="BJ294" s="18" t="s">
        <v>85</v>
      </c>
      <c r="BK294" s="152">
        <f>ROUND(I294*H294,2)</f>
        <v>0</v>
      </c>
      <c r="BL294" s="18" t="s">
        <v>138</v>
      </c>
      <c r="BM294" s="151" t="s">
        <v>420</v>
      </c>
    </row>
    <row r="295" spans="1:65" s="2" customFormat="1" ht="28.8">
      <c r="A295" s="34"/>
      <c r="B295" s="35"/>
      <c r="C295" s="34"/>
      <c r="D295" s="153" t="s">
        <v>140</v>
      </c>
      <c r="E295" s="34"/>
      <c r="F295" s="154" t="s">
        <v>421</v>
      </c>
      <c r="G295" s="34"/>
      <c r="H295" s="34"/>
      <c r="I295" s="155"/>
      <c r="J295" s="34"/>
      <c r="K295" s="34"/>
      <c r="L295" s="35"/>
      <c r="M295" s="156"/>
      <c r="N295" s="157"/>
      <c r="O295" s="55"/>
      <c r="P295" s="55"/>
      <c r="Q295" s="55"/>
      <c r="R295" s="55"/>
      <c r="S295" s="55"/>
      <c r="T295" s="56"/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T295" s="18" t="s">
        <v>140</v>
      </c>
      <c r="AU295" s="18" t="s">
        <v>87</v>
      </c>
    </row>
    <row r="296" spans="1:65" s="2" customFormat="1">
      <c r="A296" s="34"/>
      <c r="B296" s="35"/>
      <c r="C296" s="34"/>
      <c r="D296" s="159" t="s">
        <v>147</v>
      </c>
      <c r="E296" s="34"/>
      <c r="F296" s="160" t="s">
        <v>422</v>
      </c>
      <c r="G296" s="34"/>
      <c r="H296" s="34"/>
      <c r="I296" s="155"/>
      <c r="J296" s="34"/>
      <c r="K296" s="34"/>
      <c r="L296" s="35"/>
      <c r="M296" s="156"/>
      <c r="N296" s="157"/>
      <c r="O296" s="55"/>
      <c r="P296" s="55"/>
      <c r="Q296" s="55"/>
      <c r="R296" s="55"/>
      <c r="S296" s="55"/>
      <c r="T296" s="56"/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T296" s="18" t="s">
        <v>147</v>
      </c>
      <c r="AU296" s="18" t="s">
        <v>87</v>
      </c>
    </row>
    <row r="297" spans="1:65" s="13" customFormat="1">
      <c r="B297" s="161"/>
      <c r="D297" s="153" t="s">
        <v>149</v>
      </c>
      <c r="E297" s="162" t="s">
        <v>3</v>
      </c>
      <c r="F297" s="163" t="s">
        <v>415</v>
      </c>
      <c r="H297" s="162" t="s">
        <v>3</v>
      </c>
      <c r="I297" s="164"/>
      <c r="L297" s="161"/>
      <c r="M297" s="165"/>
      <c r="N297" s="166"/>
      <c r="O297" s="166"/>
      <c r="P297" s="166"/>
      <c r="Q297" s="166"/>
      <c r="R297" s="166"/>
      <c r="S297" s="166"/>
      <c r="T297" s="167"/>
      <c r="AT297" s="162" t="s">
        <v>149</v>
      </c>
      <c r="AU297" s="162" t="s">
        <v>87</v>
      </c>
      <c r="AV297" s="13" t="s">
        <v>85</v>
      </c>
      <c r="AW297" s="13" t="s">
        <v>38</v>
      </c>
      <c r="AX297" s="13" t="s">
        <v>77</v>
      </c>
      <c r="AY297" s="162" t="s">
        <v>132</v>
      </c>
    </row>
    <row r="298" spans="1:65" s="14" customFormat="1">
      <c r="B298" s="168"/>
      <c r="D298" s="153" t="s">
        <v>149</v>
      </c>
      <c r="E298" s="169" t="s">
        <v>3</v>
      </c>
      <c r="F298" s="170" t="s">
        <v>272</v>
      </c>
      <c r="H298" s="171">
        <v>26</v>
      </c>
      <c r="I298" s="172"/>
      <c r="L298" s="168"/>
      <c r="M298" s="173"/>
      <c r="N298" s="174"/>
      <c r="O298" s="174"/>
      <c r="P298" s="174"/>
      <c r="Q298" s="174"/>
      <c r="R298" s="174"/>
      <c r="S298" s="174"/>
      <c r="T298" s="175"/>
      <c r="AT298" s="169" t="s">
        <v>149</v>
      </c>
      <c r="AU298" s="169" t="s">
        <v>87</v>
      </c>
      <c r="AV298" s="14" t="s">
        <v>87</v>
      </c>
      <c r="AW298" s="14" t="s">
        <v>38</v>
      </c>
      <c r="AX298" s="14" t="s">
        <v>85</v>
      </c>
      <c r="AY298" s="169" t="s">
        <v>132</v>
      </c>
    </row>
    <row r="299" spans="1:65" s="2" customFormat="1" ht="16.5" customHeight="1">
      <c r="A299" s="34"/>
      <c r="B299" s="139"/>
      <c r="C299" s="176" t="s">
        <v>388</v>
      </c>
      <c r="D299" s="176" t="s">
        <v>158</v>
      </c>
      <c r="E299" s="177" t="s">
        <v>423</v>
      </c>
      <c r="F299" s="178" t="s">
        <v>424</v>
      </c>
      <c r="G299" s="179" t="s">
        <v>143</v>
      </c>
      <c r="H299" s="180">
        <v>884.34</v>
      </c>
      <c r="I299" s="181"/>
      <c r="J299" s="182">
        <f>ROUND(I299*H299,2)</f>
        <v>0</v>
      </c>
      <c r="K299" s="178" t="s">
        <v>200</v>
      </c>
      <c r="L299" s="183"/>
      <c r="M299" s="184" t="s">
        <v>3</v>
      </c>
      <c r="N299" s="185" t="s">
        <v>48</v>
      </c>
      <c r="O299" s="55"/>
      <c r="P299" s="149">
        <f>O299*H299</f>
        <v>0</v>
      </c>
      <c r="Q299" s="149">
        <v>0.17599999999999999</v>
      </c>
      <c r="R299" s="149">
        <f>Q299*H299</f>
        <v>155.64383999999998</v>
      </c>
      <c r="S299" s="149">
        <v>0</v>
      </c>
      <c r="T299" s="150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51" t="s">
        <v>173</v>
      </c>
      <c r="AT299" s="151" t="s">
        <v>158</v>
      </c>
      <c r="AU299" s="151" t="s">
        <v>87</v>
      </c>
      <c r="AY299" s="18" t="s">
        <v>132</v>
      </c>
      <c r="BE299" s="152">
        <f>IF(N299="základní",J299,0)</f>
        <v>0</v>
      </c>
      <c r="BF299" s="152">
        <f>IF(N299="snížená",J299,0)</f>
        <v>0</v>
      </c>
      <c r="BG299" s="152">
        <f>IF(N299="zákl. přenesená",J299,0)</f>
        <v>0</v>
      </c>
      <c r="BH299" s="152">
        <f>IF(N299="sníž. přenesená",J299,0)</f>
        <v>0</v>
      </c>
      <c r="BI299" s="152">
        <f>IF(N299="nulová",J299,0)</f>
        <v>0</v>
      </c>
      <c r="BJ299" s="18" t="s">
        <v>85</v>
      </c>
      <c r="BK299" s="152">
        <f>ROUND(I299*H299,2)</f>
        <v>0</v>
      </c>
      <c r="BL299" s="18" t="s">
        <v>138</v>
      </c>
      <c r="BM299" s="151" t="s">
        <v>425</v>
      </c>
    </row>
    <row r="300" spans="1:65" s="2" customFormat="1">
      <c r="A300" s="34"/>
      <c r="B300" s="35"/>
      <c r="C300" s="34"/>
      <c r="D300" s="153" t="s">
        <v>140</v>
      </c>
      <c r="E300" s="34"/>
      <c r="F300" s="154" t="s">
        <v>424</v>
      </c>
      <c r="G300" s="34"/>
      <c r="H300" s="34"/>
      <c r="I300" s="155"/>
      <c r="J300" s="34"/>
      <c r="K300" s="34"/>
      <c r="L300" s="35"/>
      <c r="M300" s="156"/>
      <c r="N300" s="157"/>
      <c r="O300" s="55"/>
      <c r="P300" s="55"/>
      <c r="Q300" s="55"/>
      <c r="R300" s="55"/>
      <c r="S300" s="55"/>
      <c r="T300" s="56"/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T300" s="18" t="s">
        <v>140</v>
      </c>
      <c r="AU300" s="18" t="s">
        <v>87</v>
      </c>
    </row>
    <row r="301" spans="1:65" s="13" customFormat="1">
      <c r="B301" s="161"/>
      <c r="D301" s="153" t="s">
        <v>149</v>
      </c>
      <c r="E301" s="162" t="s">
        <v>3</v>
      </c>
      <c r="F301" s="163" t="s">
        <v>409</v>
      </c>
      <c r="H301" s="162" t="s">
        <v>3</v>
      </c>
      <c r="I301" s="164"/>
      <c r="L301" s="161"/>
      <c r="M301" s="165"/>
      <c r="N301" s="166"/>
      <c r="O301" s="166"/>
      <c r="P301" s="166"/>
      <c r="Q301" s="166"/>
      <c r="R301" s="166"/>
      <c r="S301" s="166"/>
      <c r="T301" s="167"/>
      <c r="AT301" s="162" t="s">
        <v>149</v>
      </c>
      <c r="AU301" s="162" t="s">
        <v>87</v>
      </c>
      <c r="AV301" s="13" t="s">
        <v>85</v>
      </c>
      <c r="AW301" s="13" t="s">
        <v>38</v>
      </c>
      <c r="AX301" s="13" t="s">
        <v>77</v>
      </c>
      <c r="AY301" s="162" t="s">
        <v>132</v>
      </c>
    </row>
    <row r="302" spans="1:65" s="13" customFormat="1">
      <c r="B302" s="161"/>
      <c r="D302" s="153" t="s">
        <v>149</v>
      </c>
      <c r="E302" s="162" t="s">
        <v>3</v>
      </c>
      <c r="F302" s="163" t="s">
        <v>426</v>
      </c>
      <c r="H302" s="162" t="s">
        <v>3</v>
      </c>
      <c r="I302" s="164"/>
      <c r="L302" s="161"/>
      <c r="M302" s="165"/>
      <c r="N302" s="166"/>
      <c r="O302" s="166"/>
      <c r="P302" s="166"/>
      <c r="Q302" s="166"/>
      <c r="R302" s="166"/>
      <c r="S302" s="166"/>
      <c r="T302" s="167"/>
      <c r="AT302" s="162" t="s">
        <v>149</v>
      </c>
      <c r="AU302" s="162" t="s">
        <v>87</v>
      </c>
      <c r="AV302" s="13" t="s">
        <v>85</v>
      </c>
      <c r="AW302" s="13" t="s">
        <v>38</v>
      </c>
      <c r="AX302" s="13" t="s">
        <v>77</v>
      </c>
      <c r="AY302" s="162" t="s">
        <v>132</v>
      </c>
    </row>
    <row r="303" spans="1:65" s="13" customFormat="1">
      <c r="B303" s="161"/>
      <c r="D303" s="153" t="s">
        <v>149</v>
      </c>
      <c r="E303" s="162" t="s">
        <v>3</v>
      </c>
      <c r="F303" s="163" t="s">
        <v>427</v>
      </c>
      <c r="H303" s="162" t="s">
        <v>3</v>
      </c>
      <c r="I303" s="164"/>
      <c r="L303" s="161"/>
      <c r="M303" s="165"/>
      <c r="N303" s="166"/>
      <c r="O303" s="166"/>
      <c r="P303" s="166"/>
      <c r="Q303" s="166"/>
      <c r="R303" s="166"/>
      <c r="S303" s="166"/>
      <c r="T303" s="167"/>
      <c r="AT303" s="162" t="s">
        <v>149</v>
      </c>
      <c r="AU303" s="162" t="s">
        <v>87</v>
      </c>
      <c r="AV303" s="13" t="s">
        <v>85</v>
      </c>
      <c r="AW303" s="13" t="s">
        <v>38</v>
      </c>
      <c r="AX303" s="13" t="s">
        <v>77</v>
      </c>
      <c r="AY303" s="162" t="s">
        <v>132</v>
      </c>
    </row>
    <row r="304" spans="1:65" s="14" customFormat="1">
      <c r="B304" s="168"/>
      <c r="D304" s="153" t="s">
        <v>149</v>
      </c>
      <c r="E304" s="169" t="s">
        <v>3</v>
      </c>
      <c r="F304" s="170" t="s">
        <v>428</v>
      </c>
      <c r="H304" s="171">
        <v>68</v>
      </c>
      <c r="I304" s="172"/>
      <c r="L304" s="168"/>
      <c r="M304" s="173"/>
      <c r="N304" s="174"/>
      <c r="O304" s="174"/>
      <c r="P304" s="174"/>
      <c r="Q304" s="174"/>
      <c r="R304" s="174"/>
      <c r="S304" s="174"/>
      <c r="T304" s="175"/>
      <c r="AT304" s="169" t="s">
        <v>149</v>
      </c>
      <c r="AU304" s="169" t="s">
        <v>87</v>
      </c>
      <c r="AV304" s="14" t="s">
        <v>87</v>
      </c>
      <c r="AW304" s="14" t="s">
        <v>38</v>
      </c>
      <c r="AX304" s="14" t="s">
        <v>77</v>
      </c>
      <c r="AY304" s="169" t="s">
        <v>132</v>
      </c>
    </row>
    <row r="305" spans="1:65" s="13" customFormat="1">
      <c r="B305" s="161"/>
      <c r="D305" s="153" t="s">
        <v>149</v>
      </c>
      <c r="E305" s="162" t="s">
        <v>3</v>
      </c>
      <c r="F305" s="163" t="s">
        <v>429</v>
      </c>
      <c r="H305" s="162" t="s">
        <v>3</v>
      </c>
      <c r="I305" s="164"/>
      <c r="L305" s="161"/>
      <c r="M305" s="165"/>
      <c r="N305" s="166"/>
      <c r="O305" s="166"/>
      <c r="P305" s="166"/>
      <c r="Q305" s="166"/>
      <c r="R305" s="166"/>
      <c r="S305" s="166"/>
      <c r="T305" s="167"/>
      <c r="AT305" s="162" t="s">
        <v>149</v>
      </c>
      <c r="AU305" s="162" t="s">
        <v>87</v>
      </c>
      <c r="AV305" s="13" t="s">
        <v>85</v>
      </c>
      <c r="AW305" s="13" t="s">
        <v>38</v>
      </c>
      <c r="AX305" s="13" t="s">
        <v>77</v>
      </c>
      <c r="AY305" s="162" t="s">
        <v>132</v>
      </c>
    </row>
    <row r="306" spans="1:65" s="14" customFormat="1">
      <c r="B306" s="168"/>
      <c r="D306" s="153" t="s">
        <v>149</v>
      </c>
      <c r="E306" s="169" t="s">
        <v>3</v>
      </c>
      <c r="F306" s="170" t="s">
        <v>280</v>
      </c>
      <c r="H306" s="171">
        <v>28</v>
      </c>
      <c r="I306" s="172"/>
      <c r="L306" s="168"/>
      <c r="M306" s="173"/>
      <c r="N306" s="174"/>
      <c r="O306" s="174"/>
      <c r="P306" s="174"/>
      <c r="Q306" s="174"/>
      <c r="R306" s="174"/>
      <c r="S306" s="174"/>
      <c r="T306" s="175"/>
      <c r="AT306" s="169" t="s">
        <v>149</v>
      </c>
      <c r="AU306" s="169" t="s">
        <v>87</v>
      </c>
      <c r="AV306" s="14" t="s">
        <v>87</v>
      </c>
      <c r="AW306" s="14" t="s">
        <v>38</v>
      </c>
      <c r="AX306" s="14" t="s">
        <v>77</v>
      </c>
      <c r="AY306" s="169" t="s">
        <v>132</v>
      </c>
    </row>
    <row r="307" spans="1:65" s="13" customFormat="1">
      <c r="B307" s="161"/>
      <c r="D307" s="153" t="s">
        <v>149</v>
      </c>
      <c r="E307" s="162" t="s">
        <v>3</v>
      </c>
      <c r="F307" s="163" t="s">
        <v>430</v>
      </c>
      <c r="H307" s="162" t="s">
        <v>3</v>
      </c>
      <c r="I307" s="164"/>
      <c r="L307" s="161"/>
      <c r="M307" s="165"/>
      <c r="N307" s="166"/>
      <c r="O307" s="166"/>
      <c r="P307" s="166"/>
      <c r="Q307" s="166"/>
      <c r="R307" s="166"/>
      <c r="S307" s="166"/>
      <c r="T307" s="167"/>
      <c r="AT307" s="162" t="s">
        <v>149</v>
      </c>
      <c r="AU307" s="162" t="s">
        <v>87</v>
      </c>
      <c r="AV307" s="13" t="s">
        <v>85</v>
      </c>
      <c r="AW307" s="13" t="s">
        <v>38</v>
      </c>
      <c r="AX307" s="13" t="s">
        <v>77</v>
      </c>
      <c r="AY307" s="162" t="s">
        <v>132</v>
      </c>
    </row>
    <row r="308" spans="1:65" s="14" customFormat="1">
      <c r="B308" s="168"/>
      <c r="D308" s="153" t="s">
        <v>149</v>
      </c>
      <c r="E308" s="169" t="s">
        <v>3</v>
      </c>
      <c r="F308" s="170" t="s">
        <v>276</v>
      </c>
      <c r="H308" s="171">
        <v>27</v>
      </c>
      <c r="I308" s="172"/>
      <c r="L308" s="168"/>
      <c r="M308" s="173"/>
      <c r="N308" s="174"/>
      <c r="O308" s="174"/>
      <c r="P308" s="174"/>
      <c r="Q308" s="174"/>
      <c r="R308" s="174"/>
      <c r="S308" s="174"/>
      <c r="T308" s="175"/>
      <c r="AT308" s="169" t="s">
        <v>149</v>
      </c>
      <c r="AU308" s="169" t="s">
        <v>87</v>
      </c>
      <c r="AV308" s="14" t="s">
        <v>87</v>
      </c>
      <c r="AW308" s="14" t="s">
        <v>38</v>
      </c>
      <c r="AX308" s="14" t="s">
        <v>77</v>
      </c>
      <c r="AY308" s="169" t="s">
        <v>132</v>
      </c>
    </row>
    <row r="309" spans="1:65" s="13" customFormat="1">
      <c r="B309" s="161"/>
      <c r="D309" s="153" t="s">
        <v>149</v>
      </c>
      <c r="E309" s="162" t="s">
        <v>3</v>
      </c>
      <c r="F309" s="163" t="s">
        <v>431</v>
      </c>
      <c r="H309" s="162" t="s">
        <v>3</v>
      </c>
      <c r="I309" s="164"/>
      <c r="L309" s="161"/>
      <c r="M309" s="165"/>
      <c r="N309" s="166"/>
      <c r="O309" s="166"/>
      <c r="P309" s="166"/>
      <c r="Q309" s="166"/>
      <c r="R309" s="166"/>
      <c r="S309" s="166"/>
      <c r="T309" s="167"/>
      <c r="AT309" s="162" t="s">
        <v>149</v>
      </c>
      <c r="AU309" s="162" t="s">
        <v>87</v>
      </c>
      <c r="AV309" s="13" t="s">
        <v>85</v>
      </c>
      <c r="AW309" s="13" t="s">
        <v>38</v>
      </c>
      <c r="AX309" s="13" t="s">
        <v>77</v>
      </c>
      <c r="AY309" s="162" t="s">
        <v>132</v>
      </c>
    </row>
    <row r="310" spans="1:65" s="14" customFormat="1">
      <c r="B310" s="168"/>
      <c r="D310" s="153" t="s">
        <v>149</v>
      </c>
      <c r="E310" s="169" t="s">
        <v>3</v>
      </c>
      <c r="F310" s="170" t="s">
        <v>432</v>
      </c>
      <c r="H310" s="171">
        <v>744</v>
      </c>
      <c r="I310" s="172"/>
      <c r="L310" s="168"/>
      <c r="M310" s="173"/>
      <c r="N310" s="174"/>
      <c r="O310" s="174"/>
      <c r="P310" s="174"/>
      <c r="Q310" s="174"/>
      <c r="R310" s="174"/>
      <c r="S310" s="174"/>
      <c r="T310" s="175"/>
      <c r="AT310" s="169" t="s">
        <v>149</v>
      </c>
      <c r="AU310" s="169" t="s">
        <v>87</v>
      </c>
      <c r="AV310" s="14" t="s">
        <v>87</v>
      </c>
      <c r="AW310" s="14" t="s">
        <v>38</v>
      </c>
      <c r="AX310" s="14" t="s">
        <v>77</v>
      </c>
      <c r="AY310" s="169" t="s">
        <v>132</v>
      </c>
    </row>
    <row r="311" spans="1:65" s="15" customFormat="1">
      <c r="B311" s="188"/>
      <c r="D311" s="153" t="s">
        <v>149</v>
      </c>
      <c r="E311" s="189" t="s">
        <v>3</v>
      </c>
      <c r="F311" s="190" t="s">
        <v>244</v>
      </c>
      <c r="H311" s="191">
        <v>867</v>
      </c>
      <c r="I311" s="192"/>
      <c r="L311" s="188"/>
      <c r="M311" s="193"/>
      <c r="N311" s="194"/>
      <c r="O311" s="194"/>
      <c r="P311" s="194"/>
      <c r="Q311" s="194"/>
      <c r="R311" s="194"/>
      <c r="S311" s="194"/>
      <c r="T311" s="195"/>
      <c r="AT311" s="189" t="s">
        <v>149</v>
      </c>
      <c r="AU311" s="189" t="s">
        <v>87</v>
      </c>
      <c r="AV311" s="15" t="s">
        <v>138</v>
      </c>
      <c r="AW311" s="15" t="s">
        <v>38</v>
      </c>
      <c r="AX311" s="15" t="s">
        <v>85</v>
      </c>
      <c r="AY311" s="189" t="s">
        <v>132</v>
      </c>
    </row>
    <row r="312" spans="1:65" s="14" customFormat="1">
      <c r="B312" s="168"/>
      <c r="D312" s="153" t="s">
        <v>149</v>
      </c>
      <c r="F312" s="170" t="s">
        <v>433</v>
      </c>
      <c r="H312" s="171">
        <v>884.34</v>
      </c>
      <c r="I312" s="172"/>
      <c r="L312" s="168"/>
      <c r="M312" s="173"/>
      <c r="N312" s="174"/>
      <c r="O312" s="174"/>
      <c r="P312" s="174"/>
      <c r="Q312" s="174"/>
      <c r="R312" s="174"/>
      <c r="S312" s="174"/>
      <c r="T312" s="175"/>
      <c r="AT312" s="169" t="s">
        <v>149</v>
      </c>
      <c r="AU312" s="169" t="s">
        <v>87</v>
      </c>
      <c r="AV312" s="14" t="s">
        <v>87</v>
      </c>
      <c r="AW312" s="14" t="s">
        <v>4</v>
      </c>
      <c r="AX312" s="14" t="s">
        <v>85</v>
      </c>
      <c r="AY312" s="169" t="s">
        <v>132</v>
      </c>
    </row>
    <row r="313" spans="1:65" s="2" customFormat="1" ht="16.5" customHeight="1">
      <c r="A313" s="34"/>
      <c r="B313" s="139"/>
      <c r="C313" s="176" t="s">
        <v>434</v>
      </c>
      <c r="D313" s="176" t="s">
        <v>158</v>
      </c>
      <c r="E313" s="177" t="s">
        <v>435</v>
      </c>
      <c r="F313" s="178" t="s">
        <v>436</v>
      </c>
      <c r="G313" s="179" t="s">
        <v>143</v>
      </c>
      <c r="H313" s="180">
        <v>28.56</v>
      </c>
      <c r="I313" s="181"/>
      <c r="J313" s="182">
        <f>ROUND(I313*H313,2)</f>
        <v>0</v>
      </c>
      <c r="K313" s="178" t="s">
        <v>200</v>
      </c>
      <c r="L313" s="183"/>
      <c r="M313" s="184" t="s">
        <v>3</v>
      </c>
      <c r="N313" s="185" t="s">
        <v>48</v>
      </c>
      <c r="O313" s="55"/>
      <c r="P313" s="149">
        <f>O313*H313</f>
        <v>0</v>
      </c>
      <c r="Q313" s="149">
        <v>0.17499999999999999</v>
      </c>
      <c r="R313" s="149">
        <f>Q313*H313</f>
        <v>4.9979999999999993</v>
      </c>
      <c r="S313" s="149">
        <v>0</v>
      </c>
      <c r="T313" s="150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51" t="s">
        <v>173</v>
      </c>
      <c r="AT313" s="151" t="s">
        <v>158</v>
      </c>
      <c r="AU313" s="151" t="s">
        <v>87</v>
      </c>
      <c r="AY313" s="18" t="s">
        <v>132</v>
      </c>
      <c r="BE313" s="152">
        <f>IF(N313="základní",J313,0)</f>
        <v>0</v>
      </c>
      <c r="BF313" s="152">
        <f>IF(N313="snížená",J313,0)</f>
        <v>0</v>
      </c>
      <c r="BG313" s="152">
        <f>IF(N313="zákl. přenesená",J313,0)</f>
        <v>0</v>
      </c>
      <c r="BH313" s="152">
        <f>IF(N313="sníž. přenesená",J313,0)</f>
        <v>0</v>
      </c>
      <c r="BI313" s="152">
        <f>IF(N313="nulová",J313,0)</f>
        <v>0</v>
      </c>
      <c r="BJ313" s="18" t="s">
        <v>85</v>
      </c>
      <c r="BK313" s="152">
        <f>ROUND(I313*H313,2)</f>
        <v>0</v>
      </c>
      <c r="BL313" s="18" t="s">
        <v>138</v>
      </c>
      <c r="BM313" s="151" t="s">
        <v>437</v>
      </c>
    </row>
    <row r="314" spans="1:65" s="2" customFormat="1">
      <c r="A314" s="34"/>
      <c r="B314" s="35"/>
      <c r="C314" s="34"/>
      <c r="D314" s="153" t="s">
        <v>140</v>
      </c>
      <c r="E314" s="34"/>
      <c r="F314" s="154" t="s">
        <v>436</v>
      </c>
      <c r="G314" s="34"/>
      <c r="H314" s="34"/>
      <c r="I314" s="155"/>
      <c r="J314" s="34"/>
      <c r="K314" s="34"/>
      <c r="L314" s="35"/>
      <c r="M314" s="156"/>
      <c r="N314" s="157"/>
      <c r="O314" s="55"/>
      <c r="P314" s="55"/>
      <c r="Q314" s="55"/>
      <c r="R314" s="55"/>
      <c r="S314" s="55"/>
      <c r="T314" s="56"/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T314" s="18" t="s">
        <v>140</v>
      </c>
      <c r="AU314" s="18" t="s">
        <v>87</v>
      </c>
    </row>
    <row r="315" spans="1:65" s="13" customFormat="1">
      <c r="B315" s="161"/>
      <c r="D315" s="153" t="s">
        <v>149</v>
      </c>
      <c r="E315" s="162" t="s">
        <v>3</v>
      </c>
      <c r="F315" s="163" t="s">
        <v>409</v>
      </c>
      <c r="H315" s="162" t="s">
        <v>3</v>
      </c>
      <c r="I315" s="164"/>
      <c r="L315" s="161"/>
      <c r="M315" s="165"/>
      <c r="N315" s="166"/>
      <c r="O315" s="166"/>
      <c r="P315" s="166"/>
      <c r="Q315" s="166"/>
      <c r="R315" s="166"/>
      <c r="S315" s="166"/>
      <c r="T315" s="167"/>
      <c r="AT315" s="162" t="s">
        <v>149</v>
      </c>
      <c r="AU315" s="162" t="s">
        <v>87</v>
      </c>
      <c r="AV315" s="13" t="s">
        <v>85</v>
      </c>
      <c r="AW315" s="13" t="s">
        <v>38</v>
      </c>
      <c r="AX315" s="13" t="s">
        <v>77</v>
      </c>
      <c r="AY315" s="162" t="s">
        <v>132</v>
      </c>
    </row>
    <row r="316" spans="1:65" s="13" customFormat="1">
      <c r="B316" s="161"/>
      <c r="D316" s="153" t="s">
        <v>149</v>
      </c>
      <c r="E316" s="162" t="s">
        <v>3</v>
      </c>
      <c r="F316" s="163" t="s">
        <v>438</v>
      </c>
      <c r="H316" s="162" t="s">
        <v>3</v>
      </c>
      <c r="I316" s="164"/>
      <c r="L316" s="161"/>
      <c r="M316" s="165"/>
      <c r="N316" s="166"/>
      <c r="O316" s="166"/>
      <c r="P316" s="166"/>
      <c r="Q316" s="166"/>
      <c r="R316" s="166"/>
      <c r="S316" s="166"/>
      <c r="T316" s="167"/>
      <c r="AT316" s="162" t="s">
        <v>149</v>
      </c>
      <c r="AU316" s="162" t="s">
        <v>87</v>
      </c>
      <c r="AV316" s="13" t="s">
        <v>85</v>
      </c>
      <c r="AW316" s="13" t="s">
        <v>38</v>
      </c>
      <c r="AX316" s="13" t="s">
        <v>77</v>
      </c>
      <c r="AY316" s="162" t="s">
        <v>132</v>
      </c>
    </row>
    <row r="317" spans="1:65" s="14" customFormat="1">
      <c r="B317" s="168"/>
      <c r="D317" s="153" t="s">
        <v>149</v>
      </c>
      <c r="E317" s="169" t="s">
        <v>3</v>
      </c>
      <c r="F317" s="170" t="s">
        <v>280</v>
      </c>
      <c r="H317" s="171">
        <v>28</v>
      </c>
      <c r="I317" s="172"/>
      <c r="L317" s="168"/>
      <c r="M317" s="173"/>
      <c r="N317" s="174"/>
      <c r="O317" s="174"/>
      <c r="P317" s="174"/>
      <c r="Q317" s="174"/>
      <c r="R317" s="174"/>
      <c r="S317" s="174"/>
      <c r="T317" s="175"/>
      <c r="AT317" s="169" t="s">
        <v>149</v>
      </c>
      <c r="AU317" s="169" t="s">
        <v>87</v>
      </c>
      <c r="AV317" s="14" t="s">
        <v>87</v>
      </c>
      <c r="AW317" s="14" t="s">
        <v>38</v>
      </c>
      <c r="AX317" s="14" t="s">
        <v>85</v>
      </c>
      <c r="AY317" s="169" t="s">
        <v>132</v>
      </c>
    </row>
    <row r="318" spans="1:65" s="14" customFormat="1">
      <c r="B318" s="168"/>
      <c r="D318" s="153" t="s">
        <v>149</v>
      </c>
      <c r="F318" s="170" t="s">
        <v>439</v>
      </c>
      <c r="H318" s="171">
        <v>28.56</v>
      </c>
      <c r="I318" s="172"/>
      <c r="L318" s="168"/>
      <c r="M318" s="173"/>
      <c r="N318" s="174"/>
      <c r="O318" s="174"/>
      <c r="P318" s="174"/>
      <c r="Q318" s="174"/>
      <c r="R318" s="174"/>
      <c r="S318" s="174"/>
      <c r="T318" s="175"/>
      <c r="AT318" s="169" t="s">
        <v>149</v>
      </c>
      <c r="AU318" s="169" t="s">
        <v>87</v>
      </c>
      <c r="AV318" s="14" t="s">
        <v>87</v>
      </c>
      <c r="AW318" s="14" t="s">
        <v>4</v>
      </c>
      <c r="AX318" s="14" t="s">
        <v>85</v>
      </c>
      <c r="AY318" s="169" t="s">
        <v>132</v>
      </c>
    </row>
    <row r="319" spans="1:65" s="2" customFormat="1" ht="16.5" customHeight="1">
      <c r="A319" s="34"/>
      <c r="B319" s="139"/>
      <c r="C319" s="140" t="s">
        <v>440</v>
      </c>
      <c r="D319" s="140" t="s">
        <v>134</v>
      </c>
      <c r="E319" s="141" t="s">
        <v>441</v>
      </c>
      <c r="F319" s="142" t="s">
        <v>442</v>
      </c>
      <c r="G319" s="143" t="s">
        <v>296</v>
      </c>
      <c r="H319" s="144">
        <f>539+521</f>
        <v>1060</v>
      </c>
      <c r="I319" s="145"/>
      <c r="J319" s="146">
        <f>ROUND(I319*H319,2)</f>
        <v>0</v>
      </c>
      <c r="K319" s="142" t="s">
        <v>144</v>
      </c>
      <c r="L319" s="35"/>
      <c r="M319" s="147" t="s">
        <v>3</v>
      </c>
      <c r="N319" s="148" t="s">
        <v>48</v>
      </c>
      <c r="O319" s="55"/>
      <c r="P319" s="149">
        <f>O319*H319</f>
        <v>0</v>
      </c>
      <c r="Q319" s="149">
        <v>0.12095</v>
      </c>
      <c r="R319" s="149">
        <f>Q319*H319</f>
        <v>128.20699999999999</v>
      </c>
      <c r="S319" s="149">
        <v>0</v>
      </c>
      <c r="T319" s="150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51" t="s">
        <v>138</v>
      </c>
      <c r="AT319" s="151" t="s">
        <v>134</v>
      </c>
      <c r="AU319" s="151" t="s">
        <v>87</v>
      </c>
      <c r="AY319" s="18" t="s">
        <v>132</v>
      </c>
      <c r="BE319" s="152">
        <f>IF(N319="základní",J319,0)</f>
        <v>0</v>
      </c>
      <c r="BF319" s="152">
        <f>IF(N319="snížená",J319,0)</f>
        <v>0</v>
      </c>
      <c r="BG319" s="152">
        <f>IF(N319="zákl. přenesená",J319,0)</f>
        <v>0</v>
      </c>
      <c r="BH319" s="152">
        <f>IF(N319="sníž. přenesená",J319,0)</f>
        <v>0</v>
      </c>
      <c r="BI319" s="152">
        <f>IF(N319="nulová",J319,0)</f>
        <v>0</v>
      </c>
      <c r="BJ319" s="18" t="s">
        <v>85</v>
      </c>
      <c r="BK319" s="152">
        <f>ROUND(I319*H319,2)</f>
        <v>0</v>
      </c>
      <c r="BL319" s="18" t="s">
        <v>138</v>
      </c>
      <c r="BM319" s="151" t="s">
        <v>443</v>
      </c>
    </row>
    <row r="320" spans="1:65" s="2" customFormat="1" ht="19.2">
      <c r="A320" s="34"/>
      <c r="B320" s="35"/>
      <c r="C320" s="34"/>
      <c r="D320" s="153" t="s">
        <v>140</v>
      </c>
      <c r="E320" s="34"/>
      <c r="F320" s="154" t="s">
        <v>444</v>
      </c>
      <c r="G320" s="34"/>
      <c r="H320" s="34"/>
      <c r="I320" s="155"/>
      <c r="J320" s="34"/>
      <c r="K320" s="34"/>
      <c r="L320" s="35"/>
      <c r="M320" s="156"/>
      <c r="N320" s="157"/>
      <c r="O320" s="55"/>
      <c r="P320" s="55"/>
      <c r="Q320" s="55"/>
      <c r="R320" s="55"/>
      <c r="S320" s="55"/>
      <c r="T320" s="56"/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T320" s="18" t="s">
        <v>140</v>
      </c>
      <c r="AU320" s="18" t="s">
        <v>87</v>
      </c>
    </row>
    <row r="321" spans="1:65" s="2" customFormat="1">
      <c r="A321" s="34"/>
      <c r="B321" s="35"/>
      <c r="C321" s="34"/>
      <c r="D321" s="159" t="s">
        <v>147</v>
      </c>
      <c r="E321" s="34"/>
      <c r="F321" s="160" t="s">
        <v>445</v>
      </c>
      <c r="G321" s="34"/>
      <c r="H321" s="34"/>
      <c r="I321" s="155"/>
      <c r="J321" s="34"/>
      <c r="K321" s="34"/>
      <c r="L321" s="35"/>
      <c r="M321" s="156"/>
      <c r="N321" s="157"/>
      <c r="O321" s="55"/>
      <c r="P321" s="55"/>
      <c r="Q321" s="55"/>
      <c r="R321" s="55"/>
      <c r="S321" s="55"/>
      <c r="T321" s="56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T321" s="18" t="s">
        <v>147</v>
      </c>
      <c r="AU321" s="18" t="s">
        <v>87</v>
      </c>
    </row>
    <row r="322" spans="1:65" s="13" customFormat="1">
      <c r="B322" s="161"/>
      <c r="D322" s="153" t="s">
        <v>149</v>
      </c>
      <c r="E322" s="162" t="s">
        <v>3</v>
      </c>
      <c r="F322" s="163" t="s">
        <v>446</v>
      </c>
      <c r="H322" s="162" t="s">
        <v>3</v>
      </c>
      <c r="I322" s="164"/>
      <c r="L322" s="161"/>
      <c r="M322" s="165"/>
      <c r="N322" s="166"/>
      <c r="O322" s="166"/>
      <c r="P322" s="166"/>
      <c r="Q322" s="166"/>
      <c r="R322" s="166"/>
      <c r="S322" s="166"/>
      <c r="T322" s="167"/>
      <c r="AT322" s="162" t="s">
        <v>149</v>
      </c>
      <c r="AU322" s="162" t="s">
        <v>87</v>
      </c>
      <c r="AV322" s="13" t="s">
        <v>85</v>
      </c>
      <c r="AW322" s="13" t="s">
        <v>38</v>
      </c>
      <c r="AX322" s="13" t="s">
        <v>77</v>
      </c>
      <c r="AY322" s="162" t="s">
        <v>132</v>
      </c>
    </row>
    <row r="323" spans="1:65" s="14" customFormat="1">
      <c r="B323" s="168"/>
      <c r="D323" s="153" t="s">
        <v>149</v>
      </c>
      <c r="E323" s="169" t="s">
        <v>3</v>
      </c>
      <c r="F323" s="170" t="s">
        <v>1327</v>
      </c>
      <c r="H323" s="171">
        <v>539</v>
      </c>
      <c r="I323" s="172"/>
      <c r="L323" s="168"/>
      <c r="M323" s="173"/>
      <c r="N323" s="174"/>
      <c r="O323" s="174"/>
      <c r="P323" s="174"/>
      <c r="Q323" s="174"/>
      <c r="R323" s="174"/>
      <c r="S323" s="174"/>
      <c r="T323" s="175"/>
      <c r="AT323" s="169" t="s">
        <v>149</v>
      </c>
      <c r="AU323" s="169" t="s">
        <v>87</v>
      </c>
      <c r="AV323" s="14" t="s">
        <v>87</v>
      </c>
      <c r="AW323" s="14" t="s">
        <v>38</v>
      </c>
      <c r="AX323" s="14" t="s">
        <v>85</v>
      </c>
      <c r="AY323" s="169" t="s">
        <v>132</v>
      </c>
    </row>
    <row r="324" spans="1:65" s="2" customFormat="1" ht="16.5" customHeight="1">
      <c r="A324" s="34"/>
      <c r="B324" s="139"/>
      <c r="C324" s="176" t="s">
        <v>448</v>
      </c>
      <c r="D324" s="176" t="s">
        <v>158</v>
      </c>
      <c r="E324" s="177" t="s">
        <v>449</v>
      </c>
      <c r="F324" s="178" t="s">
        <v>450</v>
      </c>
      <c r="G324" s="179" t="s">
        <v>296</v>
      </c>
      <c r="H324" s="180">
        <v>549.78</v>
      </c>
      <c r="I324" s="181"/>
      <c r="J324" s="182">
        <f>ROUND(I324*H324,2)</f>
        <v>0</v>
      </c>
      <c r="K324" s="178" t="s">
        <v>200</v>
      </c>
      <c r="L324" s="183"/>
      <c r="M324" s="184" t="s">
        <v>3</v>
      </c>
      <c r="N324" s="185" t="s">
        <v>48</v>
      </c>
      <c r="O324" s="55"/>
      <c r="P324" s="149">
        <f>O324*H324</f>
        <v>0</v>
      </c>
      <c r="Q324" s="149">
        <v>5.6000000000000001E-2</v>
      </c>
      <c r="R324" s="149">
        <f>Q324*H324</f>
        <v>30.787679999999998</v>
      </c>
      <c r="S324" s="149">
        <v>0</v>
      </c>
      <c r="T324" s="150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151" t="s">
        <v>173</v>
      </c>
      <c r="AT324" s="151" t="s">
        <v>158</v>
      </c>
      <c r="AU324" s="151" t="s">
        <v>87</v>
      </c>
      <c r="AY324" s="18" t="s">
        <v>132</v>
      </c>
      <c r="BE324" s="152">
        <f>IF(N324="základní",J324,0)</f>
        <v>0</v>
      </c>
      <c r="BF324" s="152">
        <f>IF(N324="snížená",J324,0)</f>
        <v>0</v>
      </c>
      <c r="BG324" s="152">
        <f>IF(N324="zákl. přenesená",J324,0)</f>
        <v>0</v>
      </c>
      <c r="BH324" s="152">
        <f>IF(N324="sníž. přenesená",J324,0)</f>
        <v>0</v>
      </c>
      <c r="BI324" s="152">
        <f>IF(N324="nulová",J324,0)</f>
        <v>0</v>
      </c>
      <c r="BJ324" s="18" t="s">
        <v>85</v>
      </c>
      <c r="BK324" s="152">
        <f>ROUND(I324*H324,2)</f>
        <v>0</v>
      </c>
      <c r="BL324" s="18" t="s">
        <v>138</v>
      </c>
      <c r="BM324" s="151" t="s">
        <v>451</v>
      </c>
    </row>
    <row r="325" spans="1:65" s="2" customFormat="1">
      <c r="A325" s="34"/>
      <c r="B325" s="35"/>
      <c r="C325" s="34"/>
      <c r="D325" s="153" t="s">
        <v>140</v>
      </c>
      <c r="E325" s="34"/>
      <c r="F325" s="154" t="s">
        <v>450</v>
      </c>
      <c r="G325" s="34"/>
      <c r="H325" s="34"/>
      <c r="I325" s="155"/>
      <c r="J325" s="34"/>
      <c r="K325" s="34"/>
      <c r="L325" s="35"/>
      <c r="M325" s="156"/>
      <c r="N325" s="157"/>
      <c r="O325" s="55"/>
      <c r="P325" s="55"/>
      <c r="Q325" s="55"/>
      <c r="R325" s="55"/>
      <c r="S325" s="55"/>
      <c r="T325" s="56"/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T325" s="18" t="s">
        <v>140</v>
      </c>
      <c r="AU325" s="18" t="s">
        <v>87</v>
      </c>
    </row>
    <row r="326" spans="1:65" s="13" customFormat="1">
      <c r="B326" s="161"/>
      <c r="D326" s="153" t="s">
        <v>149</v>
      </c>
      <c r="E326" s="162" t="s">
        <v>3</v>
      </c>
      <c r="F326" s="163" t="s">
        <v>452</v>
      </c>
      <c r="H326" s="162" t="s">
        <v>3</v>
      </c>
      <c r="I326" s="164"/>
      <c r="L326" s="161"/>
      <c r="M326" s="165"/>
      <c r="N326" s="166"/>
      <c r="O326" s="166"/>
      <c r="P326" s="166"/>
      <c r="Q326" s="166"/>
      <c r="R326" s="166"/>
      <c r="S326" s="166"/>
      <c r="T326" s="167"/>
      <c r="AT326" s="162" t="s">
        <v>149</v>
      </c>
      <c r="AU326" s="162" t="s">
        <v>87</v>
      </c>
      <c r="AV326" s="13" t="s">
        <v>85</v>
      </c>
      <c r="AW326" s="13" t="s">
        <v>38</v>
      </c>
      <c r="AX326" s="13" t="s">
        <v>77</v>
      </c>
      <c r="AY326" s="162" t="s">
        <v>132</v>
      </c>
    </row>
    <row r="327" spans="1:65" s="13" customFormat="1">
      <c r="B327" s="161"/>
      <c r="D327" s="153" t="s">
        <v>149</v>
      </c>
      <c r="E327" s="162" t="s">
        <v>3</v>
      </c>
      <c r="F327" s="163" t="s">
        <v>409</v>
      </c>
      <c r="H327" s="162" t="s">
        <v>3</v>
      </c>
      <c r="I327" s="164"/>
      <c r="L327" s="161"/>
      <c r="M327" s="165"/>
      <c r="N327" s="166"/>
      <c r="O327" s="166"/>
      <c r="P327" s="166"/>
      <c r="Q327" s="166"/>
      <c r="R327" s="166"/>
      <c r="S327" s="166"/>
      <c r="T327" s="167"/>
      <c r="AT327" s="162" t="s">
        <v>149</v>
      </c>
      <c r="AU327" s="162" t="s">
        <v>87</v>
      </c>
      <c r="AV327" s="13" t="s">
        <v>85</v>
      </c>
      <c r="AW327" s="13" t="s">
        <v>38</v>
      </c>
      <c r="AX327" s="13" t="s">
        <v>77</v>
      </c>
      <c r="AY327" s="162" t="s">
        <v>132</v>
      </c>
    </row>
    <row r="328" spans="1:65" s="13" customFormat="1">
      <c r="B328" s="161"/>
      <c r="D328" s="153" t="s">
        <v>149</v>
      </c>
      <c r="E328" s="162" t="s">
        <v>3</v>
      </c>
      <c r="F328" s="163" t="s">
        <v>446</v>
      </c>
      <c r="H328" s="162" t="s">
        <v>3</v>
      </c>
      <c r="I328" s="164"/>
      <c r="L328" s="161"/>
      <c r="M328" s="165"/>
      <c r="N328" s="166"/>
      <c r="O328" s="166"/>
      <c r="P328" s="166"/>
      <c r="Q328" s="166"/>
      <c r="R328" s="166"/>
      <c r="S328" s="166"/>
      <c r="T328" s="167"/>
      <c r="AT328" s="162" t="s">
        <v>149</v>
      </c>
      <c r="AU328" s="162" t="s">
        <v>87</v>
      </c>
      <c r="AV328" s="13" t="s">
        <v>85</v>
      </c>
      <c r="AW328" s="13" t="s">
        <v>38</v>
      </c>
      <c r="AX328" s="13" t="s">
        <v>77</v>
      </c>
      <c r="AY328" s="162" t="s">
        <v>132</v>
      </c>
    </row>
    <row r="329" spans="1:65" s="14" customFormat="1">
      <c r="B329" s="168"/>
      <c r="D329" s="153" t="s">
        <v>149</v>
      </c>
      <c r="E329" s="169" t="s">
        <v>3</v>
      </c>
      <c r="F329" s="170" t="s">
        <v>447</v>
      </c>
      <c r="H329" s="171">
        <v>539</v>
      </c>
      <c r="I329" s="172"/>
      <c r="L329" s="168"/>
      <c r="M329" s="173"/>
      <c r="N329" s="174"/>
      <c r="O329" s="174"/>
      <c r="P329" s="174"/>
      <c r="Q329" s="174"/>
      <c r="R329" s="174"/>
      <c r="S329" s="174"/>
      <c r="T329" s="175"/>
      <c r="AT329" s="169" t="s">
        <v>149</v>
      </c>
      <c r="AU329" s="169" t="s">
        <v>87</v>
      </c>
      <c r="AV329" s="14" t="s">
        <v>87</v>
      </c>
      <c r="AW329" s="14" t="s">
        <v>38</v>
      </c>
      <c r="AX329" s="14" t="s">
        <v>85</v>
      </c>
      <c r="AY329" s="169" t="s">
        <v>132</v>
      </c>
    </row>
    <row r="330" spans="1:65" s="14" customFormat="1">
      <c r="B330" s="168"/>
      <c r="D330" s="153" t="s">
        <v>149</v>
      </c>
      <c r="F330" s="170" t="s">
        <v>453</v>
      </c>
      <c r="H330" s="171">
        <v>549.78</v>
      </c>
      <c r="I330" s="172"/>
      <c r="L330" s="168"/>
      <c r="M330" s="173"/>
      <c r="N330" s="174"/>
      <c r="O330" s="174"/>
      <c r="P330" s="174"/>
      <c r="Q330" s="174"/>
      <c r="R330" s="174"/>
      <c r="S330" s="174"/>
      <c r="T330" s="175"/>
      <c r="AT330" s="169" t="s">
        <v>149</v>
      </c>
      <c r="AU330" s="169" t="s">
        <v>87</v>
      </c>
      <c r="AV330" s="14" t="s">
        <v>87</v>
      </c>
      <c r="AW330" s="14" t="s">
        <v>4</v>
      </c>
      <c r="AX330" s="14" t="s">
        <v>85</v>
      </c>
      <c r="AY330" s="169" t="s">
        <v>132</v>
      </c>
    </row>
    <row r="331" spans="1:65" s="2" customFormat="1" ht="16.5" customHeight="1">
      <c r="A331" s="34"/>
      <c r="B331" s="139"/>
      <c r="C331" s="176" t="s">
        <v>454</v>
      </c>
      <c r="D331" s="176" t="s">
        <v>158</v>
      </c>
      <c r="E331" s="177" t="s">
        <v>455</v>
      </c>
      <c r="F331" s="178" t="s">
        <v>456</v>
      </c>
      <c r="G331" s="179" t="s">
        <v>296</v>
      </c>
      <c r="H331" s="180">
        <v>531.41999999999996</v>
      </c>
      <c r="I331" s="181"/>
      <c r="J331" s="182">
        <f>ROUND(I331*H331,2)</f>
        <v>0</v>
      </c>
      <c r="K331" s="178" t="s">
        <v>144</v>
      </c>
      <c r="L331" s="183"/>
      <c r="M331" s="184" t="s">
        <v>3</v>
      </c>
      <c r="N331" s="185" t="s">
        <v>48</v>
      </c>
      <c r="O331" s="55"/>
      <c r="P331" s="149">
        <f>O331*H331</f>
        <v>0</v>
      </c>
      <c r="Q331" s="149">
        <v>5.6120000000000003E-2</v>
      </c>
      <c r="R331" s="149">
        <f>Q331*H331</f>
        <v>29.823290399999998</v>
      </c>
      <c r="S331" s="149">
        <v>0</v>
      </c>
      <c r="T331" s="150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151" t="s">
        <v>173</v>
      </c>
      <c r="AT331" s="151" t="s">
        <v>158</v>
      </c>
      <c r="AU331" s="151" t="s">
        <v>87</v>
      </c>
      <c r="AY331" s="18" t="s">
        <v>132</v>
      </c>
      <c r="BE331" s="152">
        <f>IF(N331="základní",J331,0)</f>
        <v>0</v>
      </c>
      <c r="BF331" s="152">
        <f>IF(N331="snížená",J331,0)</f>
        <v>0</v>
      </c>
      <c r="BG331" s="152">
        <f>IF(N331="zákl. přenesená",J331,0)</f>
        <v>0</v>
      </c>
      <c r="BH331" s="152">
        <f>IF(N331="sníž. přenesená",J331,0)</f>
        <v>0</v>
      </c>
      <c r="BI331" s="152">
        <f>IF(N331="nulová",J331,0)</f>
        <v>0</v>
      </c>
      <c r="BJ331" s="18" t="s">
        <v>85</v>
      </c>
      <c r="BK331" s="152">
        <f>ROUND(I331*H331,2)</f>
        <v>0</v>
      </c>
      <c r="BL331" s="18" t="s">
        <v>138</v>
      </c>
      <c r="BM331" s="151" t="s">
        <v>457</v>
      </c>
    </row>
    <row r="332" spans="1:65" s="2" customFormat="1">
      <c r="A332" s="34"/>
      <c r="B332" s="35"/>
      <c r="C332" s="34"/>
      <c r="D332" s="153" t="s">
        <v>140</v>
      </c>
      <c r="E332" s="34"/>
      <c r="F332" s="154" t="s">
        <v>456</v>
      </c>
      <c r="G332" s="34"/>
      <c r="H332" s="34"/>
      <c r="I332" s="155"/>
      <c r="J332" s="34"/>
      <c r="K332" s="34"/>
      <c r="L332" s="35"/>
      <c r="M332" s="156"/>
      <c r="N332" s="157"/>
      <c r="O332" s="55"/>
      <c r="P332" s="55"/>
      <c r="Q332" s="55"/>
      <c r="R332" s="55"/>
      <c r="S332" s="55"/>
      <c r="T332" s="56"/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T332" s="18" t="s">
        <v>140</v>
      </c>
      <c r="AU332" s="18" t="s">
        <v>87</v>
      </c>
    </row>
    <row r="333" spans="1:65" s="13" customFormat="1">
      <c r="B333" s="161"/>
      <c r="D333" s="153" t="s">
        <v>149</v>
      </c>
      <c r="E333" s="162" t="s">
        <v>3</v>
      </c>
      <c r="F333" s="163" t="s">
        <v>458</v>
      </c>
      <c r="H333" s="162" t="s">
        <v>3</v>
      </c>
      <c r="I333" s="164"/>
      <c r="L333" s="161"/>
      <c r="M333" s="165"/>
      <c r="N333" s="166"/>
      <c r="O333" s="166"/>
      <c r="P333" s="166"/>
      <c r="Q333" s="166"/>
      <c r="R333" s="166"/>
      <c r="S333" s="166"/>
      <c r="T333" s="167"/>
      <c r="AT333" s="162" t="s">
        <v>149</v>
      </c>
      <c r="AU333" s="162" t="s">
        <v>87</v>
      </c>
      <c r="AV333" s="13" t="s">
        <v>85</v>
      </c>
      <c r="AW333" s="13" t="s">
        <v>38</v>
      </c>
      <c r="AX333" s="13" t="s">
        <v>77</v>
      </c>
      <c r="AY333" s="162" t="s">
        <v>132</v>
      </c>
    </row>
    <row r="334" spans="1:65" s="13" customFormat="1">
      <c r="B334" s="161"/>
      <c r="D334" s="153" t="s">
        <v>149</v>
      </c>
      <c r="E334" s="162" t="s">
        <v>3</v>
      </c>
      <c r="F334" s="163" t="s">
        <v>409</v>
      </c>
      <c r="H334" s="162" t="s">
        <v>3</v>
      </c>
      <c r="I334" s="164"/>
      <c r="L334" s="161"/>
      <c r="M334" s="165"/>
      <c r="N334" s="166"/>
      <c r="O334" s="166"/>
      <c r="P334" s="166"/>
      <c r="Q334" s="166"/>
      <c r="R334" s="166"/>
      <c r="S334" s="166"/>
      <c r="T334" s="167"/>
      <c r="AT334" s="162" t="s">
        <v>149</v>
      </c>
      <c r="AU334" s="162" t="s">
        <v>87</v>
      </c>
      <c r="AV334" s="13" t="s">
        <v>85</v>
      </c>
      <c r="AW334" s="13" t="s">
        <v>38</v>
      </c>
      <c r="AX334" s="13" t="s">
        <v>77</v>
      </c>
      <c r="AY334" s="162" t="s">
        <v>132</v>
      </c>
    </row>
    <row r="335" spans="1:65" s="14" customFormat="1">
      <c r="B335" s="168"/>
      <c r="D335" s="153" t="s">
        <v>149</v>
      </c>
      <c r="E335" s="169" t="s">
        <v>3</v>
      </c>
      <c r="F335" s="170" t="s">
        <v>459</v>
      </c>
      <c r="H335" s="171">
        <v>521</v>
      </c>
      <c r="I335" s="172"/>
      <c r="L335" s="168"/>
      <c r="M335" s="173"/>
      <c r="N335" s="174"/>
      <c r="O335" s="174"/>
      <c r="P335" s="174"/>
      <c r="Q335" s="174"/>
      <c r="R335" s="174"/>
      <c r="S335" s="174"/>
      <c r="T335" s="175"/>
      <c r="AT335" s="169" t="s">
        <v>149</v>
      </c>
      <c r="AU335" s="169" t="s">
        <v>87</v>
      </c>
      <c r="AV335" s="14" t="s">
        <v>87</v>
      </c>
      <c r="AW335" s="14" t="s">
        <v>38</v>
      </c>
      <c r="AX335" s="14" t="s">
        <v>85</v>
      </c>
      <c r="AY335" s="169" t="s">
        <v>132</v>
      </c>
    </row>
    <row r="336" spans="1:65" s="14" customFormat="1">
      <c r="B336" s="168"/>
      <c r="D336" s="153" t="s">
        <v>149</v>
      </c>
      <c r="F336" s="170" t="s">
        <v>460</v>
      </c>
      <c r="H336" s="171">
        <v>531.41999999999996</v>
      </c>
      <c r="I336" s="172"/>
      <c r="L336" s="168"/>
      <c r="M336" s="173"/>
      <c r="N336" s="174"/>
      <c r="O336" s="174"/>
      <c r="P336" s="174"/>
      <c r="Q336" s="174"/>
      <c r="R336" s="174"/>
      <c r="S336" s="174"/>
      <c r="T336" s="175"/>
      <c r="AT336" s="169" t="s">
        <v>149</v>
      </c>
      <c r="AU336" s="169" t="s">
        <v>87</v>
      </c>
      <c r="AV336" s="14" t="s">
        <v>87</v>
      </c>
      <c r="AW336" s="14" t="s">
        <v>4</v>
      </c>
      <c r="AX336" s="14" t="s">
        <v>85</v>
      </c>
      <c r="AY336" s="169" t="s">
        <v>132</v>
      </c>
    </row>
    <row r="337" spans="1:65" s="2" customFormat="1" ht="16.5" customHeight="1">
      <c r="A337" s="34"/>
      <c r="B337" s="139"/>
      <c r="C337" s="140" t="s">
        <v>461</v>
      </c>
      <c r="D337" s="140" t="s">
        <v>134</v>
      </c>
      <c r="E337" s="141" t="s">
        <v>462</v>
      </c>
      <c r="F337" s="142" t="s">
        <v>463</v>
      </c>
      <c r="G337" s="143" t="s">
        <v>296</v>
      </c>
      <c r="H337" s="144">
        <v>78</v>
      </c>
      <c r="I337" s="145"/>
      <c r="J337" s="146">
        <f>ROUND(I337*H337,2)</f>
        <v>0</v>
      </c>
      <c r="K337" s="142" t="s">
        <v>144</v>
      </c>
      <c r="L337" s="35"/>
      <c r="M337" s="147" t="s">
        <v>3</v>
      </c>
      <c r="N337" s="148" t="s">
        <v>48</v>
      </c>
      <c r="O337" s="55"/>
      <c r="P337" s="149">
        <f>O337*H337</f>
        <v>0</v>
      </c>
      <c r="Q337" s="149">
        <v>0.15540000000000001</v>
      </c>
      <c r="R337" s="149">
        <f>Q337*H337</f>
        <v>12.1212</v>
      </c>
      <c r="S337" s="149">
        <v>0</v>
      </c>
      <c r="T337" s="150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151" t="s">
        <v>138</v>
      </c>
      <c r="AT337" s="151" t="s">
        <v>134</v>
      </c>
      <c r="AU337" s="151" t="s">
        <v>87</v>
      </c>
      <c r="AY337" s="18" t="s">
        <v>132</v>
      </c>
      <c r="BE337" s="152">
        <f>IF(N337="základní",J337,0)</f>
        <v>0</v>
      </c>
      <c r="BF337" s="152">
        <f>IF(N337="snížená",J337,0)</f>
        <v>0</v>
      </c>
      <c r="BG337" s="152">
        <f>IF(N337="zákl. přenesená",J337,0)</f>
        <v>0</v>
      </c>
      <c r="BH337" s="152">
        <f>IF(N337="sníž. přenesená",J337,0)</f>
        <v>0</v>
      </c>
      <c r="BI337" s="152">
        <f>IF(N337="nulová",J337,0)</f>
        <v>0</v>
      </c>
      <c r="BJ337" s="18" t="s">
        <v>85</v>
      </c>
      <c r="BK337" s="152">
        <f>ROUND(I337*H337,2)</f>
        <v>0</v>
      </c>
      <c r="BL337" s="18" t="s">
        <v>138</v>
      </c>
      <c r="BM337" s="151" t="s">
        <v>464</v>
      </c>
    </row>
    <row r="338" spans="1:65" s="2" customFormat="1" ht="19.2">
      <c r="A338" s="34"/>
      <c r="B338" s="35"/>
      <c r="C338" s="34"/>
      <c r="D338" s="153" t="s">
        <v>140</v>
      </c>
      <c r="E338" s="34"/>
      <c r="F338" s="154" t="s">
        <v>465</v>
      </c>
      <c r="G338" s="34"/>
      <c r="H338" s="34"/>
      <c r="I338" s="155"/>
      <c r="J338" s="34"/>
      <c r="K338" s="34"/>
      <c r="L338" s="35"/>
      <c r="M338" s="156"/>
      <c r="N338" s="157"/>
      <c r="O338" s="55"/>
      <c r="P338" s="55"/>
      <c r="Q338" s="55"/>
      <c r="R338" s="55"/>
      <c r="S338" s="55"/>
      <c r="T338" s="56"/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T338" s="18" t="s">
        <v>140</v>
      </c>
      <c r="AU338" s="18" t="s">
        <v>87</v>
      </c>
    </row>
    <row r="339" spans="1:65" s="2" customFormat="1">
      <c r="A339" s="34"/>
      <c r="B339" s="35"/>
      <c r="C339" s="34"/>
      <c r="D339" s="159" t="s">
        <v>147</v>
      </c>
      <c r="E339" s="34"/>
      <c r="F339" s="160" t="s">
        <v>466</v>
      </c>
      <c r="G339" s="34"/>
      <c r="H339" s="34"/>
      <c r="I339" s="155"/>
      <c r="J339" s="34"/>
      <c r="K339" s="34"/>
      <c r="L339" s="35"/>
      <c r="M339" s="156"/>
      <c r="N339" s="157"/>
      <c r="O339" s="55"/>
      <c r="P339" s="55"/>
      <c r="Q339" s="55"/>
      <c r="R339" s="55"/>
      <c r="S339" s="55"/>
      <c r="T339" s="56"/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T339" s="18" t="s">
        <v>147</v>
      </c>
      <c r="AU339" s="18" t="s">
        <v>87</v>
      </c>
    </row>
    <row r="340" spans="1:65" s="13" customFormat="1">
      <c r="B340" s="161"/>
      <c r="D340" s="153" t="s">
        <v>149</v>
      </c>
      <c r="E340" s="162" t="s">
        <v>3</v>
      </c>
      <c r="F340" s="163" t="s">
        <v>467</v>
      </c>
      <c r="H340" s="162" t="s">
        <v>3</v>
      </c>
      <c r="I340" s="164"/>
      <c r="L340" s="161"/>
      <c r="M340" s="165"/>
      <c r="N340" s="166"/>
      <c r="O340" s="166"/>
      <c r="P340" s="166"/>
      <c r="Q340" s="166"/>
      <c r="R340" s="166"/>
      <c r="S340" s="166"/>
      <c r="T340" s="167"/>
      <c r="AT340" s="162" t="s">
        <v>149</v>
      </c>
      <c r="AU340" s="162" t="s">
        <v>87</v>
      </c>
      <c r="AV340" s="13" t="s">
        <v>85</v>
      </c>
      <c r="AW340" s="13" t="s">
        <v>38</v>
      </c>
      <c r="AX340" s="13" t="s">
        <v>77</v>
      </c>
      <c r="AY340" s="162" t="s">
        <v>132</v>
      </c>
    </row>
    <row r="341" spans="1:65" s="14" customFormat="1">
      <c r="B341" s="168"/>
      <c r="D341" s="153" t="s">
        <v>149</v>
      </c>
      <c r="E341" s="169" t="s">
        <v>3</v>
      </c>
      <c r="F341" s="170" t="s">
        <v>468</v>
      </c>
      <c r="H341" s="171">
        <v>48</v>
      </c>
      <c r="I341" s="172"/>
      <c r="L341" s="168"/>
      <c r="M341" s="173"/>
      <c r="N341" s="174"/>
      <c r="O341" s="174"/>
      <c r="P341" s="174"/>
      <c r="Q341" s="174"/>
      <c r="R341" s="174"/>
      <c r="S341" s="174"/>
      <c r="T341" s="175"/>
      <c r="AT341" s="169" t="s">
        <v>149</v>
      </c>
      <c r="AU341" s="169" t="s">
        <v>87</v>
      </c>
      <c r="AV341" s="14" t="s">
        <v>87</v>
      </c>
      <c r="AW341" s="14" t="s">
        <v>38</v>
      </c>
      <c r="AX341" s="14" t="s">
        <v>77</v>
      </c>
      <c r="AY341" s="169" t="s">
        <v>132</v>
      </c>
    </row>
    <row r="342" spans="1:65" s="14" customFormat="1">
      <c r="B342" s="168"/>
      <c r="D342" s="153" t="s">
        <v>149</v>
      </c>
      <c r="E342" s="169" t="s">
        <v>3</v>
      </c>
      <c r="F342" s="170" t="s">
        <v>469</v>
      </c>
      <c r="H342" s="171">
        <v>30</v>
      </c>
      <c r="I342" s="172"/>
      <c r="L342" s="168"/>
      <c r="M342" s="173"/>
      <c r="N342" s="174"/>
      <c r="O342" s="174"/>
      <c r="P342" s="174"/>
      <c r="Q342" s="174"/>
      <c r="R342" s="174"/>
      <c r="S342" s="174"/>
      <c r="T342" s="175"/>
      <c r="AT342" s="169" t="s">
        <v>149</v>
      </c>
      <c r="AU342" s="169" t="s">
        <v>87</v>
      </c>
      <c r="AV342" s="14" t="s">
        <v>87</v>
      </c>
      <c r="AW342" s="14" t="s">
        <v>38</v>
      </c>
      <c r="AX342" s="14" t="s">
        <v>77</v>
      </c>
      <c r="AY342" s="169" t="s">
        <v>132</v>
      </c>
    </row>
    <row r="343" spans="1:65" s="15" customFormat="1">
      <c r="B343" s="188"/>
      <c r="D343" s="153" t="s">
        <v>149</v>
      </c>
      <c r="E343" s="189" t="s">
        <v>3</v>
      </c>
      <c r="F343" s="190" t="s">
        <v>244</v>
      </c>
      <c r="H343" s="191">
        <v>78</v>
      </c>
      <c r="I343" s="192"/>
      <c r="L343" s="188"/>
      <c r="M343" s="193"/>
      <c r="N343" s="194"/>
      <c r="O343" s="194"/>
      <c r="P343" s="194"/>
      <c r="Q343" s="194"/>
      <c r="R343" s="194"/>
      <c r="S343" s="194"/>
      <c r="T343" s="195"/>
      <c r="AT343" s="189" t="s">
        <v>149</v>
      </c>
      <c r="AU343" s="189" t="s">
        <v>87</v>
      </c>
      <c r="AV343" s="15" t="s">
        <v>138</v>
      </c>
      <c r="AW343" s="15" t="s">
        <v>38</v>
      </c>
      <c r="AX343" s="15" t="s">
        <v>85</v>
      </c>
      <c r="AY343" s="189" t="s">
        <v>132</v>
      </c>
    </row>
    <row r="344" spans="1:65" s="2" customFormat="1" ht="16.5" customHeight="1">
      <c r="A344" s="34"/>
      <c r="B344" s="139"/>
      <c r="C344" s="176" t="s">
        <v>470</v>
      </c>
      <c r="D344" s="176" t="s">
        <v>158</v>
      </c>
      <c r="E344" s="177" t="s">
        <v>471</v>
      </c>
      <c r="F344" s="178" t="s">
        <v>472</v>
      </c>
      <c r="G344" s="179" t="s">
        <v>296</v>
      </c>
      <c r="H344" s="180">
        <v>79.56</v>
      </c>
      <c r="I344" s="181"/>
      <c r="J344" s="182">
        <f>ROUND(I344*H344,2)</f>
        <v>0</v>
      </c>
      <c r="K344" s="178" t="s">
        <v>200</v>
      </c>
      <c r="L344" s="183"/>
      <c r="M344" s="184" t="s">
        <v>3</v>
      </c>
      <c r="N344" s="185" t="s">
        <v>48</v>
      </c>
      <c r="O344" s="55"/>
      <c r="P344" s="149">
        <f>O344*H344</f>
        <v>0</v>
      </c>
      <c r="Q344" s="149">
        <v>4.8300000000000003E-2</v>
      </c>
      <c r="R344" s="149">
        <f>Q344*H344</f>
        <v>3.8427480000000003</v>
      </c>
      <c r="S344" s="149">
        <v>0</v>
      </c>
      <c r="T344" s="150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151" t="s">
        <v>173</v>
      </c>
      <c r="AT344" s="151" t="s">
        <v>158</v>
      </c>
      <c r="AU344" s="151" t="s">
        <v>87</v>
      </c>
      <c r="AY344" s="18" t="s">
        <v>132</v>
      </c>
      <c r="BE344" s="152">
        <f>IF(N344="základní",J344,0)</f>
        <v>0</v>
      </c>
      <c r="BF344" s="152">
        <f>IF(N344="snížená",J344,0)</f>
        <v>0</v>
      </c>
      <c r="BG344" s="152">
        <f>IF(N344="zákl. přenesená",J344,0)</f>
        <v>0</v>
      </c>
      <c r="BH344" s="152">
        <f>IF(N344="sníž. přenesená",J344,0)</f>
        <v>0</v>
      </c>
      <c r="BI344" s="152">
        <f>IF(N344="nulová",J344,0)</f>
        <v>0</v>
      </c>
      <c r="BJ344" s="18" t="s">
        <v>85</v>
      </c>
      <c r="BK344" s="152">
        <f>ROUND(I344*H344,2)</f>
        <v>0</v>
      </c>
      <c r="BL344" s="18" t="s">
        <v>138</v>
      </c>
      <c r="BM344" s="151" t="s">
        <v>473</v>
      </c>
    </row>
    <row r="345" spans="1:65" s="2" customFormat="1">
      <c r="A345" s="34"/>
      <c r="B345" s="35"/>
      <c r="C345" s="34"/>
      <c r="D345" s="153" t="s">
        <v>140</v>
      </c>
      <c r="E345" s="34"/>
      <c r="F345" s="154" t="s">
        <v>472</v>
      </c>
      <c r="G345" s="34"/>
      <c r="H345" s="34"/>
      <c r="I345" s="155"/>
      <c r="J345" s="34"/>
      <c r="K345" s="34"/>
      <c r="L345" s="35"/>
      <c r="M345" s="156"/>
      <c r="N345" s="157"/>
      <c r="O345" s="55"/>
      <c r="P345" s="55"/>
      <c r="Q345" s="55"/>
      <c r="R345" s="55"/>
      <c r="S345" s="55"/>
      <c r="T345" s="56"/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T345" s="18" t="s">
        <v>140</v>
      </c>
      <c r="AU345" s="18" t="s">
        <v>87</v>
      </c>
    </row>
    <row r="346" spans="1:65" s="13" customFormat="1">
      <c r="B346" s="161"/>
      <c r="D346" s="153" t="s">
        <v>149</v>
      </c>
      <c r="E346" s="162" t="s">
        <v>3</v>
      </c>
      <c r="F346" s="163" t="s">
        <v>409</v>
      </c>
      <c r="H346" s="162" t="s">
        <v>3</v>
      </c>
      <c r="I346" s="164"/>
      <c r="L346" s="161"/>
      <c r="M346" s="165"/>
      <c r="N346" s="166"/>
      <c r="O346" s="166"/>
      <c r="P346" s="166"/>
      <c r="Q346" s="166"/>
      <c r="R346" s="166"/>
      <c r="S346" s="166"/>
      <c r="T346" s="167"/>
      <c r="AT346" s="162" t="s">
        <v>149</v>
      </c>
      <c r="AU346" s="162" t="s">
        <v>87</v>
      </c>
      <c r="AV346" s="13" t="s">
        <v>85</v>
      </c>
      <c r="AW346" s="13" t="s">
        <v>38</v>
      </c>
      <c r="AX346" s="13" t="s">
        <v>77</v>
      </c>
      <c r="AY346" s="162" t="s">
        <v>132</v>
      </c>
    </row>
    <row r="347" spans="1:65" s="13" customFormat="1">
      <c r="B347" s="161"/>
      <c r="D347" s="153" t="s">
        <v>149</v>
      </c>
      <c r="E347" s="162" t="s">
        <v>3</v>
      </c>
      <c r="F347" s="163" t="s">
        <v>474</v>
      </c>
      <c r="H347" s="162" t="s">
        <v>3</v>
      </c>
      <c r="I347" s="164"/>
      <c r="L347" s="161"/>
      <c r="M347" s="165"/>
      <c r="N347" s="166"/>
      <c r="O347" s="166"/>
      <c r="P347" s="166"/>
      <c r="Q347" s="166"/>
      <c r="R347" s="166"/>
      <c r="S347" s="166"/>
      <c r="T347" s="167"/>
      <c r="AT347" s="162" t="s">
        <v>149</v>
      </c>
      <c r="AU347" s="162" t="s">
        <v>87</v>
      </c>
      <c r="AV347" s="13" t="s">
        <v>85</v>
      </c>
      <c r="AW347" s="13" t="s">
        <v>38</v>
      </c>
      <c r="AX347" s="13" t="s">
        <v>77</v>
      </c>
      <c r="AY347" s="162" t="s">
        <v>132</v>
      </c>
    </row>
    <row r="348" spans="1:65" s="13" customFormat="1">
      <c r="B348" s="161"/>
      <c r="D348" s="153" t="s">
        <v>149</v>
      </c>
      <c r="E348" s="162" t="s">
        <v>3</v>
      </c>
      <c r="F348" s="163" t="s">
        <v>467</v>
      </c>
      <c r="H348" s="162" t="s">
        <v>3</v>
      </c>
      <c r="I348" s="164"/>
      <c r="L348" s="161"/>
      <c r="M348" s="165"/>
      <c r="N348" s="166"/>
      <c r="O348" s="166"/>
      <c r="P348" s="166"/>
      <c r="Q348" s="166"/>
      <c r="R348" s="166"/>
      <c r="S348" s="166"/>
      <c r="T348" s="167"/>
      <c r="AT348" s="162" t="s">
        <v>149</v>
      </c>
      <c r="AU348" s="162" t="s">
        <v>87</v>
      </c>
      <c r="AV348" s="13" t="s">
        <v>85</v>
      </c>
      <c r="AW348" s="13" t="s">
        <v>38</v>
      </c>
      <c r="AX348" s="13" t="s">
        <v>77</v>
      </c>
      <c r="AY348" s="162" t="s">
        <v>132</v>
      </c>
    </row>
    <row r="349" spans="1:65" s="14" customFormat="1">
      <c r="B349" s="168"/>
      <c r="D349" s="153" t="s">
        <v>149</v>
      </c>
      <c r="E349" s="169" t="s">
        <v>3</v>
      </c>
      <c r="F349" s="170" t="s">
        <v>468</v>
      </c>
      <c r="H349" s="171">
        <v>48</v>
      </c>
      <c r="I349" s="172"/>
      <c r="L349" s="168"/>
      <c r="M349" s="173"/>
      <c r="N349" s="174"/>
      <c r="O349" s="174"/>
      <c r="P349" s="174"/>
      <c r="Q349" s="174"/>
      <c r="R349" s="174"/>
      <c r="S349" s="174"/>
      <c r="T349" s="175"/>
      <c r="AT349" s="169" t="s">
        <v>149</v>
      </c>
      <c r="AU349" s="169" t="s">
        <v>87</v>
      </c>
      <c r="AV349" s="14" t="s">
        <v>87</v>
      </c>
      <c r="AW349" s="14" t="s">
        <v>38</v>
      </c>
      <c r="AX349" s="14" t="s">
        <v>77</v>
      </c>
      <c r="AY349" s="169" t="s">
        <v>132</v>
      </c>
    </row>
    <row r="350" spans="1:65" s="14" customFormat="1">
      <c r="B350" s="168"/>
      <c r="D350" s="153" t="s">
        <v>149</v>
      </c>
      <c r="E350" s="169" t="s">
        <v>3</v>
      </c>
      <c r="F350" s="170" t="s">
        <v>469</v>
      </c>
      <c r="H350" s="171">
        <v>30</v>
      </c>
      <c r="I350" s="172"/>
      <c r="L350" s="168"/>
      <c r="M350" s="173"/>
      <c r="N350" s="174"/>
      <c r="O350" s="174"/>
      <c r="P350" s="174"/>
      <c r="Q350" s="174"/>
      <c r="R350" s="174"/>
      <c r="S350" s="174"/>
      <c r="T350" s="175"/>
      <c r="AT350" s="169" t="s">
        <v>149</v>
      </c>
      <c r="AU350" s="169" t="s">
        <v>87</v>
      </c>
      <c r="AV350" s="14" t="s">
        <v>87</v>
      </c>
      <c r="AW350" s="14" t="s">
        <v>38</v>
      </c>
      <c r="AX350" s="14" t="s">
        <v>77</v>
      </c>
      <c r="AY350" s="169" t="s">
        <v>132</v>
      </c>
    </row>
    <row r="351" spans="1:65" s="15" customFormat="1">
      <c r="B351" s="188"/>
      <c r="D351" s="153" t="s">
        <v>149</v>
      </c>
      <c r="E351" s="189" t="s">
        <v>3</v>
      </c>
      <c r="F351" s="190" t="s">
        <v>244</v>
      </c>
      <c r="H351" s="191">
        <v>78</v>
      </c>
      <c r="I351" s="192"/>
      <c r="L351" s="188"/>
      <c r="M351" s="193"/>
      <c r="N351" s="194"/>
      <c r="O351" s="194"/>
      <c r="P351" s="194"/>
      <c r="Q351" s="194"/>
      <c r="R351" s="194"/>
      <c r="S351" s="194"/>
      <c r="T351" s="195"/>
      <c r="AT351" s="189" t="s">
        <v>149</v>
      </c>
      <c r="AU351" s="189" t="s">
        <v>87</v>
      </c>
      <c r="AV351" s="15" t="s">
        <v>138</v>
      </c>
      <c r="AW351" s="15" t="s">
        <v>38</v>
      </c>
      <c r="AX351" s="15" t="s">
        <v>85</v>
      </c>
      <c r="AY351" s="189" t="s">
        <v>132</v>
      </c>
    </row>
    <row r="352" spans="1:65" s="14" customFormat="1">
      <c r="B352" s="168"/>
      <c r="D352" s="153" t="s">
        <v>149</v>
      </c>
      <c r="F352" s="170" t="s">
        <v>475</v>
      </c>
      <c r="H352" s="171">
        <v>79.56</v>
      </c>
      <c r="I352" s="172"/>
      <c r="L352" s="168"/>
      <c r="M352" s="173"/>
      <c r="N352" s="174"/>
      <c r="O352" s="174"/>
      <c r="P352" s="174"/>
      <c r="Q352" s="174"/>
      <c r="R352" s="174"/>
      <c r="S352" s="174"/>
      <c r="T352" s="175"/>
      <c r="AT352" s="169" t="s">
        <v>149</v>
      </c>
      <c r="AU352" s="169" t="s">
        <v>87</v>
      </c>
      <c r="AV352" s="14" t="s">
        <v>87</v>
      </c>
      <c r="AW352" s="14" t="s">
        <v>4</v>
      </c>
      <c r="AX352" s="14" t="s">
        <v>85</v>
      </c>
      <c r="AY352" s="169" t="s">
        <v>132</v>
      </c>
    </row>
    <row r="353" spans="1:65" s="2" customFormat="1" ht="16.5" customHeight="1">
      <c r="A353" s="34"/>
      <c r="B353" s="139"/>
      <c r="C353" s="140" t="s">
        <v>476</v>
      </c>
      <c r="D353" s="140" t="s">
        <v>134</v>
      </c>
      <c r="E353" s="141" t="s">
        <v>477</v>
      </c>
      <c r="F353" s="142" t="s">
        <v>478</v>
      </c>
      <c r="G353" s="143" t="s">
        <v>296</v>
      </c>
      <c r="H353" s="144">
        <v>637</v>
      </c>
      <c r="I353" s="145"/>
      <c r="J353" s="146">
        <f>ROUND(I353*H353,2)</f>
        <v>0</v>
      </c>
      <c r="K353" s="142" t="s">
        <v>144</v>
      </c>
      <c r="L353" s="35"/>
      <c r="M353" s="147" t="s">
        <v>3</v>
      </c>
      <c r="N353" s="148" t="s">
        <v>48</v>
      </c>
      <c r="O353" s="55"/>
      <c r="P353" s="149">
        <f>O353*H353</f>
        <v>0</v>
      </c>
      <c r="Q353" s="149">
        <v>0.14066999999999999</v>
      </c>
      <c r="R353" s="149">
        <f>Q353*H353</f>
        <v>89.60678999999999</v>
      </c>
      <c r="S353" s="149">
        <v>0</v>
      </c>
      <c r="T353" s="150">
        <f>S353*H353</f>
        <v>0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151" t="s">
        <v>138</v>
      </c>
      <c r="AT353" s="151" t="s">
        <v>134</v>
      </c>
      <c r="AU353" s="151" t="s">
        <v>87</v>
      </c>
      <c r="AY353" s="18" t="s">
        <v>132</v>
      </c>
      <c r="BE353" s="152">
        <f>IF(N353="základní",J353,0)</f>
        <v>0</v>
      </c>
      <c r="BF353" s="152">
        <f>IF(N353="snížená",J353,0)</f>
        <v>0</v>
      </c>
      <c r="BG353" s="152">
        <f>IF(N353="zákl. přenesená",J353,0)</f>
        <v>0</v>
      </c>
      <c r="BH353" s="152">
        <f>IF(N353="sníž. přenesená",J353,0)</f>
        <v>0</v>
      </c>
      <c r="BI353" s="152">
        <f>IF(N353="nulová",J353,0)</f>
        <v>0</v>
      </c>
      <c r="BJ353" s="18" t="s">
        <v>85</v>
      </c>
      <c r="BK353" s="152">
        <f>ROUND(I353*H353,2)</f>
        <v>0</v>
      </c>
      <c r="BL353" s="18" t="s">
        <v>138</v>
      </c>
      <c r="BM353" s="151" t="s">
        <v>479</v>
      </c>
    </row>
    <row r="354" spans="1:65" s="2" customFormat="1" ht="19.2">
      <c r="A354" s="34"/>
      <c r="B354" s="35"/>
      <c r="C354" s="34"/>
      <c r="D354" s="153" t="s">
        <v>140</v>
      </c>
      <c r="E354" s="34"/>
      <c r="F354" s="154" t="s">
        <v>480</v>
      </c>
      <c r="G354" s="34"/>
      <c r="H354" s="34"/>
      <c r="I354" s="155"/>
      <c r="J354" s="34"/>
      <c r="K354" s="34"/>
      <c r="L354" s="35"/>
      <c r="M354" s="156"/>
      <c r="N354" s="157"/>
      <c r="O354" s="55"/>
      <c r="P354" s="55"/>
      <c r="Q354" s="55"/>
      <c r="R354" s="55"/>
      <c r="S354" s="55"/>
      <c r="T354" s="56"/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T354" s="18" t="s">
        <v>140</v>
      </c>
      <c r="AU354" s="18" t="s">
        <v>87</v>
      </c>
    </row>
    <row r="355" spans="1:65" s="2" customFormat="1">
      <c r="A355" s="34"/>
      <c r="B355" s="35"/>
      <c r="C355" s="34"/>
      <c r="D355" s="159" t="s">
        <v>147</v>
      </c>
      <c r="E355" s="34"/>
      <c r="F355" s="160" t="s">
        <v>481</v>
      </c>
      <c r="G355" s="34"/>
      <c r="H355" s="34"/>
      <c r="I355" s="155"/>
      <c r="J355" s="34"/>
      <c r="K355" s="34"/>
      <c r="L355" s="35"/>
      <c r="M355" s="156"/>
      <c r="N355" s="157"/>
      <c r="O355" s="55"/>
      <c r="P355" s="55"/>
      <c r="Q355" s="55"/>
      <c r="R355" s="55"/>
      <c r="S355" s="55"/>
      <c r="T355" s="56"/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T355" s="18" t="s">
        <v>147</v>
      </c>
      <c r="AU355" s="18" t="s">
        <v>87</v>
      </c>
    </row>
    <row r="356" spans="1:65" s="13" customFormat="1">
      <c r="B356" s="161"/>
      <c r="D356" s="153" t="s">
        <v>149</v>
      </c>
      <c r="E356" s="162" t="s">
        <v>3</v>
      </c>
      <c r="F356" s="163" t="s">
        <v>482</v>
      </c>
      <c r="H356" s="162" t="s">
        <v>3</v>
      </c>
      <c r="I356" s="164"/>
      <c r="L356" s="161"/>
      <c r="M356" s="165"/>
      <c r="N356" s="166"/>
      <c r="O356" s="166"/>
      <c r="P356" s="166"/>
      <c r="Q356" s="166"/>
      <c r="R356" s="166"/>
      <c r="S356" s="166"/>
      <c r="T356" s="167"/>
      <c r="AT356" s="162" t="s">
        <v>149</v>
      </c>
      <c r="AU356" s="162" t="s">
        <v>87</v>
      </c>
      <c r="AV356" s="13" t="s">
        <v>85</v>
      </c>
      <c r="AW356" s="13" t="s">
        <v>38</v>
      </c>
      <c r="AX356" s="13" t="s">
        <v>77</v>
      </c>
      <c r="AY356" s="162" t="s">
        <v>132</v>
      </c>
    </row>
    <row r="357" spans="1:65" s="13" customFormat="1">
      <c r="B357" s="161"/>
      <c r="D357" s="153" t="s">
        <v>149</v>
      </c>
      <c r="E357" s="162" t="s">
        <v>3</v>
      </c>
      <c r="F357" s="163" t="s">
        <v>483</v>
      </c>
      <c r="H357" s="162" t="s">
        <v>3</v>
      </c>
      <c r="I357" s="164"/>
      <c r="L357" s="161"/>
      <c r="M357" s="165"/>
      <c r="N357" s="166"/>
      <c r="O357" s="166"/>
      <c r="P357" s="166"/>
      <c r="Q357" s="166"/>
      <c r="R357" s="166"/>
      <c r="S357" s="166"/>
      <c r="T357" s="167"/>
      <c r="AT357" s="162" t="s">
        <v>149</v>
      </c>
      <c r="AU357" s="162" t="s">
        <v>87</v>
      </c>
      <c r="AV357" s="13" t="s">
        <v>85</v>
      </c>
      <c r="AW357" s="13" t="s">
        <v>38</v>
      </c>
      <c r="AX357" s="13" t="s">
        <v>77</v>
      </c>
      <c r="AY357" s="162" t="s">
        <v>132</v>
      </c>
    </row>
    <row r="358" spans="1:65" s="14" customFormat="1">
      <c r="B358" s="168"/>
      <c r="D358" s="153" t="s">
        <v>149</v>
      </c>
      <c r="E358" s="169" t="s">
        <v>3</v>
      </c>
      <c r="F358" s="170" t="s">
        <v>484</v>
      </c>
      <c r="H358" s="171">
        <v>368</v>
      </c>
      <c r="I358" s="172"/>
      <c r="L358" s="168"/>
      <c r="M358" s="173"/>
      <c r="N358" s="174"/>
      <c r="O358" s="174"/>
      <c r="P358" s="174"/>
      <c r="Q358" s="174"/>
      <c r="R358" s="174"/>
      <c r="S358" s="174"/>
      <c r="T358" s="175"/>
      <c r="AT358" s="169" t="s">
        <v>149</v>
      </c>
      <c r="AU358" s="169" t="s">
        <v>87</v>
      </c>
      <c r="AV358" s="14" t="s">
        <v>87</v>
      </c>
      <c r="AW358" s="14" t="s">
        <v>38</v>
      </c>
      <c r="AX358" s="14" t="s">
        <v>77</v>
      </c>
      <c r="AY358" s="169" t="s">
        <v>132</v>
      </c>
    </row>
    <row r="359" spans="1:65" s="13" customFormat="1">
      <c r="B359" s="161"/>
      <c r="D359" s="153" t="s">
        <v>149</v>
      </c>
      <c r="E359" s="162" t="s">
        <v>3</v>
      </c>
      <c r="F359" s="163" t="s">
        <v>485</v>
      </c>
      <c r="H359" s="162" t="s">
        <v>3</v>
      </c>
      <c r="I359" s="164"/>
      <c r="L359" s="161"/>
      <c r="M359" s="165"/>
      <c r="N359" s="166"/>
      <c r="O359" s="166"/>
      <c r="P359" s="166"/>
      <c r="Q359" s="166"/>
      <c r="R359" s="166"/>
      <c r="S359" s="166"/>
      <c r="T359" s="167"/>
      <c r="AT359" s="162" t="s">
        <v>149</v>
      </c>
      <c r="AU359" s="162" t="s">
        <v>87</v>
      </c>
      <c r="AV359" s="13" t="s">
        <v>85</v>
      </c>
      <c r="AW359" s="13" t="s">
        <v>38</v>
      </c>
      <c r="AX359" s="13" t="s">
        <v>77</v>
      </c>
      <c r="AY359" s="162" t="s">
        <v>132</v>
      </c>
    </row>
    <row r="360" spans="1:65" s="14" customFormat="1">
      <c r="B360" s="168"/>
      <c r="D360" s="153" t="s">
        <v>149</v>
      </c>
      <c r="E360" s="169" t="s">
        <v>3</v>
      </c>
      <c r="F360" s="170" t="s">
        <v>486</v>
      </c>
      <c r="H360" s="171">
        <v>93</v>
      </c>
      <c r="I360" s="172"/>
      <c r="L360" s="168"/>
      <c r="M360" s="173"/>
      <c r="N360" s="174"/>
      <c r="O360" s="174"/>
      <c r="P360" s="174"/>
      <c r="Q360" s="174"/>
      <c r="R360" s="174"/>
      <c r="S360" s="174"/>
      <c r="T360" s="175"/>
      <c r="AT360" s="169" t="s">
        <v>149</v>
      </c>
      <c r="AU360" s="169" t="s">
        <v>87</v>
      </c>
      <c r="AV360" s="14" t="s">
        <v>87</v>
      </c>
      <c r="AW360" s="14" t="s">
        <v>38</v>
      </c>
      <c r="AX360" s="14" t="s">
        <v>77</v>
      </c>
      <c r="AY360" s="169" t="s">
        <v>132</v>
      </c>
    </row>
    <row r="361" spans="1:65" s="13" customFormat="1">
      <c r="B361" s="161"/>
      <c r="D361" s="153" t="s">
        <v>149</v>
      </c>
      <c r="E361" s="162" t="s">
        <v>3</v>
      </c>
      <c r="F361" s="163" t="s">
        <v>487</v>
      </c>
      <c r="H361" s="162" t="s">
        <v>3</v>
      </c>
      <c r="I361" s="164"/>
      <c r="L361" s="161"/>
      <c r="M361" s="165"/>
      <c r="N361" s="166"/>
      <c r="O361" s="166"/>
      <c r="P361" s="166"/>
      <c r="Q361" s="166"/>
      <c r="R361" s="166"/>
      <c r="S361" s="166"/>
      <c r="T361" s="167"/>
      <c r="AT361" s="162" t="s">
        <v>149</v>
      </c>
      <c r="AU361" s="162" t="s">
        <v>87</v>
      </c>
      <c r="AV361" s="13" t="s">
        <v>85</v>
      </c>
      <c r="AW361" s="13" t="s">
        <v>38</v>
      </c>
      <c r="AX361" s="13" t="s">
        <v>77</v>
      </c>
      <c r="AY361" s="162" t="s">
        <v>132</v>
      </c>
    </row>
    <row r="362" spans="1:65" s="14" customFormat="1">
      <c r="B362" s="168"/>
      <c r="D362" s="153" t="s">
        <v>149</v>
      </c>
      <c r="E362" s="169" t="s">
        <v>3</v>
      </c>
      <c r="F362" s="170" t="s">
        <v>476</v>
      </c>
      <c r="H362" s="171">
        <v>65</v>
      </c>
      <c r="I362" s="172"/>
      <c r="L362" s="168"/>
      <c r="M362" s="173"/>
      <c r="N362" s="174"/>
      <c r="O362" s="174"/>
      <c r="P362" s="174"/>
      <c r="Q362" s="174"/>
      <c r="R362" s="174"/>
      <c r="S362" s="174"/>
      <c r="T362" s="175"/>
      <c r="AT362" s="169" t="s">
        <v>149</v>
      </c>
      <c r="AU362" s="169" t="s">
        <v>87</v>
      </c>
      <c r="AV362" s="14" t="s">
        <v>87</v>
      </c>
      <c r="AW362" s="14" t="s">
        <v>38</v>
      </c>
      <c r="AX362" s="14" t="s">
        <v>77</v>
      </c>
      <c r="AY362" s="169" t="s">
        <v>132</v>
      </c>
    </row>
    <row r="363" spans="1:65" s="13" customFormat="1">
      <c r="B363" s="161"/>
      <c r="D363" s="153" t="s">
        <v>149</v>
      </c>
      <c r="E363" s="162" t="s">
        <v>3</v>
      </c>
      <c r="F363" s="163" t="s">
        <v>488</v>
      </c>
      <c r="H363" s="162" t="s">
        <v>3</v>
      </c>
      <c r="I363" s="164"/>
      <c r="L363" s="161"/>
      <c r="M363" s="165"/>
      <c r="N363" s="166"/>
      <c r="O363" s="166"/>
      <c r="P363" s="166"/>
      <c r="Q363" s="166"/>
      <c r="R363" s="166"/>
      <c r="S363" s="166"/>
      <c r="T363" s="167"/>
      <c r="AT363" s="162" t="s">
        <v>149</v>
      </c>
      <c r="AU363" s="162" t="s">
        <v>87</v>
      </c>
      <c r="AV363" s="13" t="s">
        <v>85</v>
      </c>
      <c r="AW363" s="13" t="s">
        <v>38</v>
      </c>
      <c r="AX363" s="13" t="s">
        <v>77</v>
      </c>
      <c r="AY363" s="162" t="s">
        <v>132</v>
      </c>
    </row>
    <row r="364" spans="1:65" s="14" customFormat="1">
      <c r="B364" s="168"/>
      <c r="D364" s="153" t="s">
        <v>149</v>
      </c>
      <c r="E364" s="169" t="s">
        <v>3</v>
      </c>
      <c r="F364" s="170" t="s">
        <v>306</v>
      </c>
      <c r="H364" s="171">
        <v>35</v>
      </c>
      <c r="I364" s="172"/>
      <c r="L364" s="168"/>
      <c r="M364" s="173"/>
      <c r="N364" s="174"/>
      <c r="O364" s="174"/>
      <c r="P364" s="174"/>
      <c r="Q364" s="174"/>
      <c r="R364" s="174"/>
      <c r="S364" s="174"/>
      <c r="T364" s="175"/>
      <c r="AT364" s="169" t="s">
        <v>149</v>
      </c>
      <c r="AU364" s="169" t="s">
        <v>87</v>
      </c>
      <c r="AV364" s="14" t="s">
        <v>87</v>
      </c>
      <c r="AW364" s="14" t="s">
        <v>38</v>
      </c>
      <c r="AX364" s="14" t="s">
        <v>77</v>
      </c>
      <c r="AY364" s="169" t="s">
        <v>132</v>
      </c>
    </row>
    <row r="365" spans="1:65" s="13" customFormat="1">
      <c r="B365" s="161"/>
      <c r="D365" s="153" t="s">
        <v>149</v>
      </c>
      <c r="E365" s="162" t="s">
        <v>3</v>
      </c>
      <c r="F365" s="163" t="s">
        <v>489</v>
      </c>
      <c r="H365" s="162" t="s">
        <v>3</v>
      </c>
      <c r="I365" s="164"/>
      <c r="L365" s="161"/>
      <c r="M365" s="165"/>
      <c r="N365" s="166"/>
      <c r="O365" s="166"/>
      <c r="P365" s="166"/>
      <c r="Q365" s="166"/>
      <c r="R365" s="166"/>
      <c r="S365" s="166"/>
      <c r="T365" s="167"/>
      <c r="AT365" s="162" t="s">
        <v>149</v>
      </c>
      <c r="AU365" s="162" t="s">
        <v>87</v>
      </c>
      <c r="AV365" s="13" t="s">
        <v>85</v>
      </c>
      <c r="AW365" s="13" t="s">
        <v>38</v>
      </c>
      <c r="AX365" s="13" t="s">
        <v>77</v>
      </c>
      <c r="AY365" s="162" t="s">
        <v>132</v>
      </c>
    </row>
    <row r="366" spans="1:65" s="14" customFormat="1">
      <c r="B366" s="168"/>
      <c r="D366" s="153" t="s">
        <v>149</v>
      </c>
      <c r="E366" s="169" t="s">
        <v>3</v>
      </c>
      <c r="F366" s="170" t="s">
        <v>202</v>
      </c>
      <c r="H366" s="171">
        <v>14</v>
      </c>
      <c r="I366" s="172"/>
      <c r="L366" s="168"/>
      <c r="M366" s="173"/>
      <c r="N366" s="174"/>
      <c r="O366" s="174"/>
      <c r="P366" s="174"/>
      <c r="Q366" s="174"/>
      <c r="R366" s="174"/>
      <c r="S366" s="174"/>
      <c r="T366" s="175"/>
      <c r="AT366" s="169" t="s">
        <v>149</v>
      </c>
      <c r="AU366" s="169" t="s">
        <v>87</v>
      </c>
      <c r="AV366" s="14" t="s">
        <v>87</v>
      </c>
      <c r="AW366" s="14" t="s">
        <v>38</v>
      </c>
      <c r="AX366" s="14" t="s">
        <v>77</v>
      </c>
      <c r="AY366" s="169" t="s">
        <v>132</v>
      </c>
    </row>
    <row r="367" spans="1:65" s="13" customFormat="1">
      <c r="B367" s="161"/>
      <c r="D367" s="153" t="s">
        <v>149</v>
      </c>
      <c r="E367" s="162" t="s">
        <v>3</v>
      </c>
      <c r="F367" s="163" t="s">
        <v>490</v>
      </c>
      <c r="H367" s="162" t="s">
        <v>3</v>
      </c>
      <c r="I367" s="164"/>
      <c r="L367" s="161"/>
      <c r="M367" s="165"/>
      <c r="N367" s="166"/>
      <c r="O367" s="166"/>
      <c r="P367" s="166"/>
      <c r="Q367" s="166"/>
      <c r="R367" s="166"/>
      <c r="S367" s="166"/>
      <c r="T367" s="167"/>
      <c r="AT367" s="162" t="s">
        <v>149</v>
      </c>
      <c r="AU367" s="162" t="s">
        <v>87</v>
      </c>
      <c r="AV367" s="13" t="s">
        <v>85</v>
      </c>
      <c r="AW367" s="13" t="s">
        <v>38</v>
      </c>
      <c r="AX367" s="13" t="s">
        <v>77</v>
      </c>
      <c r="AY367" s="162" t="s">
        <v>132</v>
      </c>
    </row>
    <row r="368" spans="1:65" s="14" customFormat="1">
      <c r="B368" s="168"/>
      <c r="D368" s="153" t="s">
        <v>149</v>
      </c>
      <c r="E368" s="169" t="s">
        <v>3</v>
      </c>
      <c r="F368" s="170" t="s">
        <v>491</v>
      </c>
      <c r="H368" s="171">
        <v>4</v>
      </c>
      <c r="I368" s="172"/>
      <c r="L368" s="168"/>
      <c r="M368" s="173"/>
      <c r="N368" s="174"/>
      <c r="O368" s="174"/>
      <c r="P368" s="174"/>
      <c r="Q368" s="174"/>
      <c r="R368" s="174"/>
      <c r="S368" s="174"/>
      <c r="T368" s="175"/>
      <c r="AT368" s="169" t="s">
        <v>149</v>
      </c>
      <c r="AU368" s="169" t="s">
        <v>87</v>
      </c>
      <c r="AV368" s="14" t="s">
        <v>87</v>
      </c>
      <c r="AW368" s="14" t="s">
        <v>38</v>
      </c>
      <c r="AX368" s="14" t="s">
        <v>77</v>
      </c>
      <c r="AY368" s="169" t="s">
        <v>132</v>
      </c>
    </row>
    <row r="369" spans="1:65" s="14" customFormat="1">
      <c r="B369" s="168"/>
      <c r="D369" s="153" t="s">
        <v>149</v>
      </c>
      <c r="E369" s="169" t="s">
        <v>3</v>
      </c>
      <c r="F369" s="170" t="s">
        <v>388</v>
      </c>
      <c r="H369" s="171">
        <v>58</v>
      </c>
      <c r="I369" s="172"/>
      <c r="L369" s="168"/>
      <c r="M369" s="173"/>
      <c r="N369" s="174"/>
      <c r="O369" s="174"/>
      <c r="P369" s="174"/>
      <c r="Q369" s="174"/>
      <c r="R369" s="174"/>
      <c r="S369" s="174"/>
      <c r="T369" s="175"/>
      <c r="AT369" s="169" t="s">
        <v>149</v>
      </c>
      <c r="AU369" s="169" t="s">
        <v>87</v>
      </c>
      <c r="AV369" s="14" t="s">
        <v>87</v>
      </c>
      <c r="AW369" s="14" t="s">
        <v>38</v>
      </c>
      <c r="AX369" s="14" t="s">
        <v>77</v>
      </c>
      <c r="AY369" s="169" t="s">
        <v>132</v>
      </c>
    </row>
    <row r="370" spans="1:65" s="15" customFormat="1">
      <c r="B370" s="188"/>
      <c r="D370" s="153" t="s">
        <v>149</v>
      </c>
      <c r="E370" s="189" t="s">
        <v>3</v>
      </c>
      <c r="F370" s="190" t="s">
        <v>244</v>
      </c>
      <c r="H370" s="191">
        <v>637</v>
      </c>
      <c r="I370" s="192"/>
      <c r="L370" s="188"/>
      <c r="M370" s="193"/>
      <c r="N370" s="194"/>
      <c r="O370" s="194"/>
      <c r="P370" s="194"/>
      <c r="Q370" s="194"/>
      <c r="R370" s="194"/>
      <c r="S370" s="194"/>
      <c r="T370" s="195"/>
      <c r="AT370" s="189" t="s">
        <v>149</v>
      </c>
      <c r="AU370" s="189" t="s">
        <v>87</v>
      </c>
      <c r="AV370" s="15" t="s">
        <v>138</v>
      </c>
      <c r="AW370" s="15" t="s">
        <v>38</v>
      </c>
      <c r="AX370" s="15" t="s">
        <v>85</v>
      </c>
      <c r="AY370" s="189" t="s">
        <v>132</v>
      </c>
    </row>
    <row r="371" spans="1:65" s="2" customFormat="1" ht="16.5" customHeight="1">
      <c r="A371" s="34"/>
      <c r="B371" s="139"/>
      <c r="C371" s="176" t="s">
        <v>492</v>
      </c>
      <c r="D371" s="176" t="s">
        <v>158</v>
      </c>
      <c r="E371" s="177" t="s">
        <v>493</v>
      </c>
      <c r="F371" s="178" t="s">
        <v>494</v>
      </c>
      <c r="G371" s="179" t="s">
        <v>296</v>
      </c>
      <c r="H371" s="180">
        <v>460.41</v>
      </c>
      <c r="I371" s="181"/>
      <c r="J371" s="182">
        <f>ROUND(I371*H371,2)</f>
        <v>0</v>
      </c>
      <c r="K371" s="178" t="s">
        <v>144</v>
      </c>
      <c r="L371" s="183"/>
      <c r="M371" s="184" t="s">
        <v>3</v>
      </c>
      <c r="N371" s="185" t="s">
        <v>48</v>
      </c>
      <c r="O371" s="55"/>
      <c r="P371" s="149">
        <f>O371*H371</f>
        <v>0</v>
      </c>
      <c r="Q371" s="149">
        <v>0.125</v>
      </c>
      <c r="R371" s="149">
        <f>Q371*H371</f>
        <v>57.551250000000003</v>
      </c>
      <c r="S371" s="149">
        <v>0</v>
      </c>
      <c r="T371" s="150">
        <f>S371*H371</f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151" t="s">
        <v>173</v>
      </c>
      <c r="AT371" s="151" t="s">
        <v>158</v>
      </c>
      <c r="AU371" s="151" t="s">
        <v>87</v>
      </c>
      <c r="AY371" s="18" t="s">
        <v>132</v>
      </c>
      <c r="BE371" s="152">
        <f>IF(N371="základní",J371,0)</f>
        <v>0</v>
      </c>
      <c r="BF371" s="152">
        <f>IF(N371="snížená",J371,0)</f>
        <v>0</v>
      </c>
      <c r="BG371" s="152">
        <f>IF(N371="zákl. přenesená",J371,0)</f>
        <v>0</v>
      </c>
      <c r="BH371" s="152">
        <f>IF(N371="sníž. přenesená",J371,0)</f>
        <v>0</v>
      </c>
      <c r="BI371" s="152">
        <f>IF(N371="nulová",J371,0)</f>
        <v>0</v>
      </c>
      <c r="BJ371" s="18" t="s">
        <v>85</v>
      </c>
      <c r="BK371" s="152">
        <f>ROUND(I371*H371,2)</f>
        <v>0</v>
      </c>
      <c r="BL371" s="18" t="s">
        <v>138</v>
      </c>
      <c r="BM371" s="151" t="s">
        <v>495</v>
      </c>
    </row>
    <row r="372" spans="1:65" s="2" customFormat="1">
      <c r="A372" s="34"/>
      <c r="B372" s="35"/>
      <c r="C372" s="34"/>
      <c r="D372" s="153" t="s">
        <v>140</v>
      </c>
      <c r="E372" s="34"/>
      <c r="F372" s="154" t="s">
        <v>494</v>
      </c>
      <c r="G372" s="34"/>
      <c r="H372" s="34"/>
      <c r="I372" s="155"/>
      <c r="J372" s="34"/>
      <c r="K372" s="34"/>
      <c r="L372" s="35"/>
      <c r="M372" s="156"/>
      <c r="N372" s="157"/>
      <c r="O372" s="55"/>
      <c r="P372" s="55"/>
      <c r="Q372" s="55"/>
      <c r="R372" s="55"/>
      <c r="S372" s="55"/>
      <c r="T372" s="56"/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T372" s="18" t="s">
        <v>140</v>
      </c>
      <c r="AU372" s="18" t="s">
        <v>87</v>
      </c>
    </row>
    <row r="373" spans="1:65" s="13" customFormat="1">
      <c r="B373" s="161"/>
      <c r="D373" s="153" t="s">
        <v>149</v>
      </c>
      <c r="E373" s="162" t="s">
        <v>3</v>
      </c>
      <c r="F373" s="163" t="s">
        <v>496</v>
      </c>
      <c r="H373" s="162" t="s">
        <v>3</v>
      </c>
      <c r="I373" s="164"/>
      <c r="L373" s="161"/>
      <c r="M373" s="165"/>
      <c r="N373" s="166"/>
      <c r="O373" s="166"/>
      <c r="P373" s="166"/>
      <c r="Q373" s="166"/>
      <c r="R373" s="166"/>
      <c r="S373" s="166"/>
      <c r="T373" s="167"/>
      <c r="AT373" s="162" t="s">
        <v>149</v>
      </c>
      <c r="AU373" s="162" t="s">
        <v>87</v>
      </c>
      <c r="AV373" s="13" t="s">
        <v>85</v>
      </c>
      <c r="AW373" s="13" t="s">
        <v>38</v>
      </c>
      <c r="AX373" s="13" t="s">
        <v>77</v>
      </c>
      <c r="AY373" s="162" t="s">
        <v>132</v>
      </c>
    </row>
    <row r="374" spans="1:65" s="13" customFormat="1">
      <c r="B374" s="161"/>
      <c r="D374" s="153" t="s">
        <v>149</v>
      </c>
      <c r="E374" s="162" t="s">
        <v>3</v>
      </c>
      <c r="F374" s="163" t="s">
        <v>393</v>
      </c>
      <c r="H374" s="162" t="s">
        <v>3</v>
      </c>
      <c r="I374" s="164"/>
      <c r="L374" s="161"/>
      <c r="M374" s="165"/>
      <c r="N374" s="166"/>
      <c r="O374" s="166"/>
      <c r="P374" s="166"/>
      <c r="Q374" s="166"/>
      <c r="R374" s="166"/>
      <c r="S374" s="166"/>
      <c r="T374" s="167"/>
      <c r="AT374" s="162" t="s">
        <v>149</v>
      </c>
      <c r="AU374" s="162" t="s">
        <v>87</v>
      </c>
      <c r="AV374" s="13" t="s">
        <v>85</v>
      </c>
      <c r="AW374" s="13" t="s">
        <v>38</v>
      </c>
      <c r="AX374" s="13" t="s">
        <v>77</v>
      </c>
      <c r="AY374" s="162" t="s">
        <v>132</v>
      </c>
    </row>
    <row r="375" spans="1:65" s="13" customFormat="1">
      <c r="B375" s="161"/>
      <c r="D375" s="153" t="s">
        <v>149</v>
      </c>
      <c r="E375" s="162" t="s">
        <v>3</v>
      </c>
      <c r="F375" s="163" t="s">
        <v>483</v>
      </c>
      <c r="H375" s="162" t="s">
        <v>3</v>
      </c>
      <c r="I375" s="164"/>
      <c r="L375" s="161"/>
      <c r="M375" s="165"/>
      <c r="N375" s="166"/>
      <c r="O375" s="166"/>
      <c r="P375" s="166"/>
      <c r="Q375" s="166"/>
      <c r="R375" s="166"/>
      <c r="S375" s="166"/>
      <c r="T375" s="167"/>
      <c r="AT375" s="162" t="s">
        <v>149</v>
      </c>
      <c r="AU375" s="162" t="s">
        <v>87</v>
      </c>
      <c r="AV375" s="13" t="s">
        <v>85</v>
      </c>
      <c r="AW375" s="13" t="s">
        <v>38</v>
      </c>
      <c r="AX375" s="13" t="s">
        <v>77</v>
      </c>
      <c r="AY375" s="162" t="s">
        <v>132</v>
      </c>
    </row>
    <row r="376" spans="1:65" s="14" customFormat="1">
      <c r="B376" s="168"/>
      <c r="D376" s="153" t="s">
        <v>149</v>
      </c>
      <c r="E376" s="169" t="s">
        <v>3</v>
      </c>
      <c r="F376" s="170" t="s">
        <v>484</v>
      </c>
      <c r="H376" s="171">
        <v>368</v>
      </c>
      <c r="I376" s="172"/>
      <c r="L376" s="168"/>
      <c r="M376" s="173"/>
      <c r="N376" s="174"/>
      <c r="O376" s="174"/>
      <c r="P376" s="174"/>
      <c r="Q376" s="174"/>
      <c r="R376" s="174"/>
      <c r="S376" s="174"/>
      <c r="T376" s="175"/>
      <c r="AT376" s="169" t="s">
        <v>149</v>
      </c>
      <c r="AU376" s="169" t="s">
        <v>87</v>
      </c>
      <c r="AV376" s="14" t="s">
        <v>87</v>
      </c>
      <c r="AW376" s="14" t="s">
        <v>38</v>
      </c>
      <c r="AX376" s="14" t="s">
        <v>77</v>
      </c>
      <c r="AY376" s="169" t="s">
        <v>132</v>
      </c>
    </row>
    <row r="377" spans="1:65" s="13" customFormat="1">
      <c r="B377" s="161"/>
      <c r="D377" s="153" t="s">
        <v>149</v>
      </c>
      <c r="E377" s="162" t="s">
        <v>3</v>
      </c>
      <c r="F377" s="163" t="s">
        <v>487</v>
      </c>
      <c r="H377" s="162" t="s">
        <v>3</v>
      </c>
      <c r="I377" s="164"/>
      <c r="L377" s="161"/>
      <c r="M377" s="165"/>
      <c r="N377" s="166"/>
      <c r="O377" s="166"/>
      <c r="P377" s="166"/>
      <c r="Q377" s="166"/>
      <c r="R377" s="166"/>
      <c r="S377" s="166"/>
      <c r="T377" s="167"/>
      <c r="AT377" s="162" t="s">
        <v>149</v>
      </c>
      <c r="AU377" s="162" t="s">
        <v>87</v>
      </c>
      <c r="AV377" s="13" t="s">
        <v>85</v>
      </c>
      <c r="AW377" s="13" t="s">
        <v>38</v>
      </c>
      <c r="AX377" s="13" t="s">
        <v>77</v>
      </c>
      <c r="AY377" s="162" t="s">
        <v>132</v>
      </c>
    </row>
    <row r="378" spans="1:65" s="14" customFormat="1">
      <c r="B378" s="168"/>
      <c r="D378" s="153" t="s">
        <v>149</v>
      </c>
      <c r="E378" s="169" t="s">
        <v>3</v>
      </c>
      <c r="F378" s="170" t="s">
        <v>476</v>
      </c>
      <c r="H378" s="171">
        <v>65</v>
      </c>
      <c r="I378" s="172"/>
      <c r="L378" s="168"/>
      <c r="M378" s="173"/>
      <c r="N378" s="174"/>
      <c r="O378" s="174"/>
      <c r="P378" s="174"/>
      <c r="Q378" s="174"/>
      <c r="R378" s="174"/>
      <c r="S378" s="174"/>
      <c r="T378" s="175"/>
      <c r="AT378" s="169" t="s">
        <v>149</v>
      </c>
      <c r="AU378" s="169" t="s">
        <v>87</v>
      </c>
      <c r="AV378" s="14" t="s">
        <v>87</v>
      </c>
      <c r="AW378" s="14" t="s">
        <v>38</v>
      </c>
      <c r="AX378" s="14" t="s">
        <v>77</v>
      </c>
      <c r="AY378" s="169" t="s">
        <v>132</v>
      </c>
    </row>
    <row r="379" spans="1:65" s="13" customFormat="1">
      <c r="B379" s="161"/>
      <c r="D379" s="153" t="s">
        <v>149</v>
      </c>
      <c r="E379" s="162" t="s">
        <v>3</v>
      </c>
      <c r="F379" s="163" t="s">
        <v>489</v>
      </c>
      <c r="H379" s="162" t="s">
        <v>3</v>
      </c>
      <c r="I379" s="164"/>
      <c r="L379" s="161"/>
      <c r="M379" s="165"/>
      <c r="N379" s="166"/>
      <c r="O379" s="166"/>
      <c r="P379" s="166"/>
      <c r="Q379" s="166"/>
      <c r="R379" s="166"/>
      <c r="S379" s="166"/>
      <c r="T379" s="167"/>
      <c r="AT379" s="162" t="s">
        <v>149</v>
      </c>
      <c r="AU379" s="162" t="s">
        <v>87</v>
      </c>
      <c r="AV379" s="13" t="s">
        <v>85</v>
      </c>
      <c r="AW379" s="13" t="s">
        <v>38</v>
      </c>
      <c r="AX379" s="13" t="s">
        <v>77</v>
      </c>
      <c r="AY379" s="162" t="s">
        <v>132</v>
      </c>
    </row>
    <row r="380" spans="1:65" s="14" customFormat="1">
      <c r="B380" s="168"/>
      <c r="D380" s="153" t="s">
        <v>149</v>
      </c>
      <c r="E380" s="169" t="s">
        <v>3</v>
      </c>
      <c r="F380" s="170" t="s">
        <v>202</v>
      </c>
      <c r="H380" s="171">
        <v>14</v>
      </c>
      <c r="I380" s="172"/>
      <c r="L380" s="168"/>
      <c r="M380" s="173"/>
      <c r="N380" s="174"/>
      <c r="O380" s="174"/>
      <c r="P380" s="174"/>
      <c r="Q380" s="174"/>
      <c r="R380" s="174"/>
      <c r="S380" s="174"/>
      <c r="T380" s="175"/>
      <c r="AT380" s="169" t="s">
        <v>149</v>
      </c>
      <c r="AU380" s="169" t="s">
        <v>87</v>
      </c>
      <c r="AV380" s="14" t="s">
        <v>87</v>
      </c>
      <c r="AW380" s="14" t="s">
        <v>38</v>
      </c>
      <c r="AX380" s="14" t="s">
        <v>77</v>
      </c>
      <c r="AY380" s="169" t="s">
        <v>132</v>
      </c>
    </row>
    <row r="381" spans="1:65" s="15" customFormat="1">
      <c r="B381" s="188"/>
      <c r="D381" s="153" t="s">
        <v>149</v>
      </c>
      <c r="E381" s="189" t="s">
        <v>3</v>
      </c>
      <c r="F381" s="190" t="s">
        <v>244</v>
      </c>
      <c r="H381" s="191">
        <v>447</v>
      </c>
      <c r="I381" s="192"/>
      <c r="L381" s="188"/>
      <c r="M381" s="193"/>
      <c r="N381" s="194"/>
      <c r="O381" s="194"/>
      <c r="P381" s="194"/>
      <c r="Q381" s="194"/>
      <c r="R381" s="194"/>
      <c r="S381" s="194"/>
      <c r="T381" s="195"/>
      <c r="AT381" s="189" t="s">
        <v>149</v>
      </c>
      <c r="AU381" s="189" t="s">
        <v>87</v>
      </c>
      <c r="AV381" s="15" t="s">
        <v>138</v>
      </c>
      <c r="AW381" s="15" t="s">
        <v>38</v>
      </c>
      <c r="AX381" s="15" t="s">
        <v>85</v>
      </c>
      <c r="AY381" s="189" t="s">
        <v>132</v>
      </c>
    </row>
    <row r="382" spans="1:65" s="14" customFormat="1">
      <c r="B382" s="168"/>
      <c r="D382" s="153" t="s">
        <v>149</v>
      </c>
      <c r="F382" s="170" t="s">
        <v>497</v>
      </c>
      <c r="H382" s="171">
        <v>460.41</v>
      </c>
      <c r="I382" s="172"/>
      <c r="L382" s="168"/>
      <c r="M382" s="173"/>
      <c r="N382" s="174"/>
      <c r="O382" s="174"/>
      <c r="P382" s="174"/>
      <c r="Q382" s="174"/>
      <c r="R382" s="174"/>
      <c r="S382" s="174"/>
      <c r="T382" s="175"/>
      <c r="AT382" s="169" t="s">
        <v>149</v>
      </c>
      <c r="AU382" s="169" t="s">
        <v>87</v>
      </c>
      <c r="AV382" s="14" t="s">
        <v>87</v>
      </c>
      <c r="AW382" s="14" t="s">
        <v>4</v>
      </c>
      <c r="AX382" s="14" t="s">
        <v>85</v>
      </c>
      <c r="AY382" s="169" t="s">
        <v>132</v>
      </c>
    </row>
    <row r="383" spans="1:65" s="2" customFormat="1" ht="16.5" customHeight="1">
      <c r="A383" s="34"/>
      <c r="B383" s="139"/>
      <c r="C383" s="176" t="s">
        <v>498</v>
      </c>
      <c r="D383" s="176" t="s">
        <v>158</v>
      </c>
      <c r="E383" s="177" t="s">
        <v>499</v>
      </c>
      <c r="F383" s="178" t="s">
        <v>500</v>
      </c>
      <c r="G383" s="179" t="s">
        <v>296</v>
      </c>
      <c r="H383" s="180">
        <v>131.84</v>
      </c>
      <c r="I383" s="181"/>
      <c r="J383" s="182">
        <f>ROUND(I383*H383,2)</f>
        <v>0</v>
      </c>
      <c r="K383" s="178" t="s">
        <v>144</v>
      </c>
      <c r="L383" s="183"/>
      <c r="M383" s="184" t="s">
        <v>3</v>
      </c>
      <c r="N383" s="185" t="s">
        <v>48</v>
      </c>
      <c r="O383" s="55"/>
      <c r="P383" s="149">
        <f>O383*H383</f>
        <v>0</v>
      </c>
      <c r="Q383" s="149">
        <v>0.125</v>
      </c>
      <c r="R383" s="149">
        <f>Q383*H383</f>
        <v>16.48</v>
      </c>
      <c r="S383" s="149">
        <v>0</v>
      </c>
      <c r="T383" s="150">
        <f>S383*H383</f>
        <v>0</v>
      </c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R383" s="151" t="s">
        <v>173</v>
      </c>
      <c r="AT383" s="151" t="s">
        <v>158</v>
      </c>
      <c r="AU383" s="151" t="s">
        <v>87</v>
      </c>
      <c r="AY383" s="18" t="s">
        <v>132</v>
      </c>
      <c r="BE383" s="152">
        <f>IF(N383="základní",J383,0)</f>
        <v>0</v>
      </c>
      <c r="BF383" s="152">
        <f>IF(N383="snížená",J383,0)</f>
        <v>0</v>
      </c>
      <c r="BG383" s="152">
        <f>IF(N383="zákl. přenesená",J383,0)</f>
        <v>0</v>
      </c>
      <c r="BH383" s="152">
        <f>IF(N383="sníž. přenesená",J383,0)</f>
        <v>0</v>
      </c>
      <c r="BI383" s="152">
        <f>IF(N383="nulová",J383,0)</f>
        <v>0</v>
      </c>
      <c r="BJ383" s="18" t="s">
        <v>85</v>
      </c>
      <c r="BK383" s="152">
        <f>ROUND(I383*H383,2)</f>
        <v>0</v>
      </c>
      <c r="BL383" s="18" t="s">
        <v>138</v>
      </c>
      <c r="BM383" s="151" t="s">
        <v>501</v>
      </c>
    </row>
    <row r="384" spans="1:65" s="2" customFormat="1">
      <c r="A384" s="34"/>
      <c r="B384" s="35"/>
      <c r="C384" s="34"/>
      <c r="D384" s="153" t="s">
        <v>140</v>
      </c>
      <c r="E384" s="34"/>
      <c r="F384" s="154" t="s">
        <v>500</v>
      </c>
      <c r="G384" s="34"/>
      <c r="H384" s="34"/>
      <c r="I384" s="155"/>
      <c r="J384" s="34"/>
      <c r="K384" s="34"/>
      <c r="L384" s="35"/>
      <c r="M384" s="156"/>
      <c r="N384" s="157"/>
      <c r="O384" s="55"/>
      <c r="P384" s="55"/>
      <c r="Q384" s="55"/>
      <c r="R384" s="55"/>
      <c r="S384" s="55"/>
      <c r="T384" s="56"/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T384" s="18" t="s">
        <v>140</v>
      </c>
      <c r="AU384" s="18" t="s">
        <v>87</v>
      </c>
    </row>
    <row r="385" spans="1:65" s="13" customFormat="1">
      <c r="B385" s="161"/>
      <c r="D385" s="153" t="s">
        <v>149</v>
      </c>
      <c r="E385" s="162" t="s">
        <v>3</v>
      </c>
      <c r="F385" s="163" t="s">
        <v>393</v>
      </c>
      <c r="H385" s="162" t="s">
        <v>3</v>
      </c>
      <c r="I385" s="164"/>
      <c r="L385" s="161"/>
      <c r="M385" s="165"/>
      <c r="N385" s="166"/>
      <c r="O385" s="166"/>
      <c r="P385" s="166"/>
      <c r="Q385" s="166"/>
      <c r="R385" s="166"/>
      <c r="S385" s="166"/>
      <c r="T385" s="167"/>
      <c r="AT385" s="162" t="s">
        <v>149</v>
      </c>
      <c r="AU385" s="162" t="s">
        <v>87</v>
      </c>
      <c r="AV385" s="13" t="s">
        <v>85</v>
      </c>
      <c r="AW385" s="13" t="s">
        <v>38</v>
      </c>
      <c r="AX385" s="13" t="s">
        <v>77</v>
      </c>
      <c r="AY385" s="162" t="s">
        <v>132</v>
      </c>
    </row>
    <row r="386" spans="1:65" s="13" customFormat="1">
      <c r="B386" s="161"/>
      <c r="D386" s="153" t="s">
        <v>149</v>
      </c>
      <c r="E386" s="162" t="s">
        <v>3</v>
      </c>
      <c r="F386" s="163" t="s">
        <v>482</v>
      </c>
      <c r="H386" s="162" t="s">
        <v>3</v>
      </c>
      <c r="I386" s="164"/>
      <c r="L386" s="161"/>
      <c r="M386" s="165"/>
      <c r="N386" s="166"/>
      <c r="O386" s="166"/>
      <c r="P386" s="166"/>
      <c r="Q386" s="166"/>
      <c r="R386" s="166"/>
      <c r="S386" s="166"/>
      <c r="T386" s="167"/>
      <c r="AT386" s="162" t="s">
        <v>149</v>
      </c>
      <c r="AU386" s="162" t="s">
        <v>87</v>
      </c>
      <c r="AV386" s="13" t="s">
        <v>85</v>
      </c>
      <c r="AW386" s="13" t="s">
        <v>38</v>
      </c>
      <c r="AX386" s="13" t="s">
        <v>77</v>
      </c>
      <c r="AY386" s="162" t="s">
        <v>132</v>
      </c>
    </row>
    <row r="387" spans="1:65" s="13" customFormat="1">
      <c r="B387" s="161"/>
      <c r="D387" s="153" t="s">
        <v>149</v>
      </c>
      <c r="E387" s="162" t="s">
        <v>3</v>
      </c>
      <c r="F387" s="163" t="s">
        <v>485</v>
      </c>
      <c r="H387" s="162" t="s">
        <v>3</v>
      </c>
      <c r="I387" s="164"/>
      <c r="L387" s="161"/>
      <c r="M387" s="165"/>
      <c r="N387" s="166"/>
      <c r="O387" s="166"/>
      <c r="P387" s="166"/>
      <c r="Q387" s="166"/>
      <c r="R387" s="166"/>
      <c r="S387" s="166"/>
      <c r="T387" s="167"/>
      <c r="AT387" s="162" t="s">
        <v>149</v>
      </c>
      <c r="AU387" s="162" t="s">
        <v>87</v>
      </c>
      <c r="AV387" s="13" t="s">
        <v>85</v>
      </c>
      <c r="AW387" s="13" t="s">
        <v>38</v>
      </c>
      <c r="AX387" s="13" t="s">
        <v>77</v>
      </c>
      <c r="AY387" s="162" t="s">
        <v>132</v>
      </c>
    </row>
    <row r="388" spans="1:65" s="14" customFormat="1">
      <c r="B388" s="168"/>
      <c r="D388" s="153" t="s">
        <v>149</v>
      </c>
      <c r="E388" s="169" t="s">
        <v>3</v>
      </c>
      <c r="F388" s="170" t="s">
        <v>486</v>
      </c>
      <c r="H388" s="171">
        <v>93</v>
      </c>
      <c r="I388" s="172"/>
      <c r="L388" s="168"/>
      <c r="M388" s="173"/>
      <c r="N388" s="174"/>
      <c r="O388" s="174"/>
      <c r="P388" s="174"/>
      <c r="Q388" s="174"/>
      <c r="R388" s="174"/>
      <c r="S388" s="174"/>
      <c r="T388" s="175"/>
      <c r="AT388" s="169" t="s">
        <v>149</v>
      </c>
      <c r="AU388" s="169" t="s">
        <v>87</v>
      </c>
      <c r="AV388" s="14" t="s">
        <v>87</v>
      </c>
      <c r="AW388" s="14" t="s">
        <v>38</v>
      </c>
      <c r="AX388" s="14" t="s">
        <v>77</v>
      </c>
      <c r="AY388" s="169" t="s">
        <v>132</v>
      </c>
    </row>
    <row r="389" spans="1:65" s="13" customFormat="1">
      <c r="B389" s="161"/>
      <c r="D389" s="153" t="s">
        <v>149</v>
      </c>
      <c r="E389" s="162" t="s">
        <v>3</v>
      </c>
      <c r="F389" s="163" t="s">
        <v>488</v>
      </c>
      <c r="H389" s="162" t="s">
        <v>3</v>
      </c>
      <c r="I389" s="164"/>
      <c r="L389" s="161"/>
      <c r="M389" s="165"/>
      <c r="N389" s="166"/>
      <c r="O389" s="166"/>
      <c r="P389" s="166"/>
      <c r="Q389" s="166"/>
      <c r="R389" s="166"/>
      <c r="S389" s="166"/>
      <c r="T389" s="167"/>
      <c r="AT389" s="162" t="s">
        <v>149</v>
      </c>
      <c r="AU389" s="162" t="s">
        <v>87</v>
      </c>
      <c r="AV389" s="13" t="s">
        <v>85</v>
      </c>
      <c r="AW389" s="13" t="s">
        <v>38</v>
      </c>
      <c r="AX389" s="13" t="s">
        <v>77</v>
      </c>
      <c r="AY389" s="162" t="s">
        <v>132</v>
      </c>
    </row>
    <row r="390" spans="1:65" s="14" customFormat="1">
      <c r="B390" s="168"/>
      <c r="D390" s="153" t="s">
        <v>149</v>
      </c>
      <c r="E390" s="169" t="s">
        <v>3</v>
      </c>
      <c r="F390" s="170" t="s">
        <v>306</v>
      </c>
      <c r="H390" s="171">
        <v>35</v>
      </c>
      <c r="I390" s="172"/>
      <c r="L390" s="168"/>
      <c r="M390" s="173"/>
      <c r="N390" s="174"/>
      <c r="O390" s="174"/>
      <c r="P390" s="174"/>
      <c r="Q390" s="174"/>
      <c r="R390" s="174"/>
      <c r="S390" s="174"/>
      <c r="T390" s="175"/>
      <c r="AT390" s="169" t="s">
        <v>149</v>
      </c>
      <c r="AU390" s="169" t="s">
        <v>87</v>
      </c>
      <c r="AV390" s="14" t="s">
        <v>87</v>
      </c>
      <c r="AW390" s="14" t="s">
        <v>38</v>
      </c>
      <c r="AX390" s="14" t="s">
        <v>77</v>
      </c>
      <c r="AY390" s="169" t="s">
        <v>132</v>
      </c>
    </row>
    <row r="391" spans="1:65" s="15" customFormat="1">
      <c r="B391" s="188"/>
      <c r="D391" s="153" t="s">
        <v>149</v>
      </c>
      <c r="E391" s="189" t="s">
        <v>3</v>
      </c>
      <c r="F391" s="190" t="s">
        <v>244</v>
      </c>
      <c r="H391" s="191">
        <v>128</v>
      </c>
      <c r="I391" s="192"/>
      <c r="L391" s="188"/>
      <c r="M391" s="193"/>
      <c r="N391" s="194"/>
      <c r="O391" s="194"/>
      <c r="P391" s="194"/>
      <c r="Q391" s="194"/>
      <c r="R391" s="194"/>
      <c r="S391" s="194"/>
      <c r="T391" s="195"/>
      <c r="AT391" s="189" t="s">
        <v>149</v>
      </c>
      <c r="AU391" s="189" t="s">
        <v>87</v>
      </c>
      <c r="AV391" s="15" t="s">
        <v>138</v>
      </c>
      <c r="AW391" s="15" t="s">
        <v>38</v>
      </c>
      <c r="AX391" s="15" t="s">
        <v>85</v>
      </c>
      <c r="AY391" s="189" t="s">
        <v>132</v>
      </c>
    </row>
    <row r="392" spans="1:65" s="14" customFormat="1">
      <c r="B392" s="168"/>
      <c r="D392" s="153" t="s">
        <v>149</v>
      </c>
      <c r="F392" s="170" t="s">
        <v>502</v>
      </c>
      <c r="H392" s="171">
        <v>131.84</v>
      </c>
      <c r="I392" s="172"/>
      <c r="L392" s="168"/>
      <c r="M392" s="173"/>
      <c r="N392" s="174"/>
      <c r="O392" s="174"/>
      <c r="P392" s="174"/>
      <c r="Q392" s="174"/>
      <c r="R392" s="174"/>
      <c r="S392" s="174"/>
      <c r="T392" s="175"/>
      <c r="AT392" s="169" t="s">
        <v>149</v>
      </c>
      <c r="AU392" s="169" t="s">
        <v>87</v>
      </c>
      <c r="AV392" s="14" t="s">
        <v>87</v>
      </c>
      <c r="AW392" s="14" t="s">
        <v>4</v>
      </c>
      <c r="AX392" s="14" t="s">
        <v>85</v>
      </c>
      <c r="AY392" s="169" t="s">
        <v>132</v>
      </c>
    </row>
    <row r="393" spans="1:65" s="2" customFormat="1" ht="16.5" customHeight="1">
      <c r="A393" s="34"/>
      <c r="B393" s="139"/>
      <c r="C393" s="140" t="s">
        <v>428</v>
      </c>
      <c r="D393" s="140" t="s">
        <v>134</v>
      </c>
      <c r="E393" s="141" t="s">
        <v>503</v>
      </c>
      <c r="F393" s="142" t="s">
        <v>504</v>
      </c>
      <c r="G393" s="143" t="s">
        <v>296</v>
      </c>
      <c r="H393" s="144">
        <v>53</v>
      </c>
      <c r="I393" s="145"/>
      <c r="J393" s="146">
        <f>ROUND(I393*H393,2)</f>
        <v>0</v>
      </c>
      <c r="K393" s="142" t="s">
        <v>144</v>
      </c>
      <c r="L393" s="35"/>
      <c r="M393" s="147" t="s">
        <v>3</v>
      </c>
      <c r="N393" s="148" t="s">
        <v>48</v>
      </c>
      <c r="O393" s="55"/>
      <c r="P393" s="149">
        <f>O393*H393</f>
        <v>0</v>
      </c>
      <c r="Q393" s="149">
        <v>0.34612999999999999</v>
      </c>
      <c r="R393" s="149">
        <f>Q393*H393</f>
        <v>18.344889999999999</v>
      </c>
      <c r="S393" s="149">
        <v>0</v>
      </c>
      <c r="T393" s="150">
        <f>S393*H393</f>
        <v>0</v>
      </c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151" t="s">
        <v>138</v>
      </c>
      <c r="AT393" s="151" t="s">
        <v>134</v>
      </c>
      <c r="AU393" s="151" t="s">
        <v>87</v>
      </c>
      <c r="AY393" s="18" t="s">
        <v>132</v>
      </c>
      <c r="BE393" s="152">
        <f>IF(N393="základní",J393,0)</f>
        <v>0</v>
      </c>
      <c r="BF393" s="152">
        <f>IF(N393="snížená",J393,0)</f>
        <v>0</v>
      </c>
      <c r="BG393" s="152">
        <f>IF(N393="zákl. přenesená",J393,0)</f>
        <v>0</v>
      </c>
      <c r="BH393" s="152">
        <f>IF(N393="sníž. přenesená",J393,0)</f>
        <v>0</v>
      </c>
      <c r="BI393" s="152">
        <f>IF(N393="nulová",J393,0)</f>
        <v>0</v>
      </c>
      <c r="BJ393" s="18" t="s">
        <v>85</v>
      </c>
      <c r="BK393" s="152">
        <f>ROUND(I393*H393,2)</f>
        <v>0</v>
      </c>
      <c r="BL393" s="18" t="s">
        <v>138</v>
      </c>
      <c r="BM393" s="151" t="s">
        <v>505</v>
      </c>
    </row>
    <row r="394" spans="1:65" s="2" customFormat="1">
      <c r="A394" s="34"/>
      <c r="B394" s="35"/>
      <c r="C394" s="34"/>
      <c r="D394" s="153" t="s">
        <v>140</v>
      </c>
      <c r="E394" s="34"/>
      <c r="F394" s="154" t="s">
        <v>506</v>
      </c>
      <c r="G394" s="34"/>
      <c r="H394" s="34"/>
      <c r="I394" s="155"/>
      <c r="J394" s="34"/>
      <c r="K394" s="34"/>
      <c r="L394" s="35"/>
      <c r="M394" s="156"/>
      <c r="N394" s="157"/>
      <c r="O394" s="55"/>
      <c r="P394" s="55"/>
      <c r="Q394" s="55"/>
      <c r="R394" s="55"/>
      <c r="S394" s="55"/>
      <c r="T394" s="56"/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T394" s="18" t="s">
        <v>140</v>
      </c>
      <c r="AU394" s="18" t="s">
        <v>87</v>
      </c>
    </row>
    <row r="395" spans="1:65" s="2" customFormat="1">
      <c r="A395" s="34"/>
      <c r="B395" s="35"/>
      <c r="C395" s="34"/>
      <c r="D395" s="159" t="s">
        <v>147</v>
      </c>
      <c r="E395" s="34"/>
      <c r="F395" s="160" t="s">
        <v>507</v>
      </c>
      <c r="G395" s="34"/>
      <c r="H395" s="34"/>
      <c r="I395" s="155"/>
      <c r="J395" s="34"/>
      <c r="K395" s="34"/>
      <c r="L395" s="35"/>
      <c r="M395" s="156"/>
      <c r="N395" s="157"/>
      <c r="O395" s="55"/>
      <c r="P395" s="55"/>
      <c r="Q395" s="55"/>
      <c r="R395" s="55"/>
      <c r="S395" s="55"/>
      <c r="T395" s="56"/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T395" s="18" t="s">
        <v>147</v>
      </c>
      <c r="AU395" s="18" t="s">
        <v>87</v>
      </c>
    </row>
    <row r="396" spans="1:65" s="13" customFormat="1">
      <c r="B396" s="161"/>
      <c r="D396" s="153" t="s">
        <v>149</v>
      </c>
      <c r="E396" s="162" t="s">
        <v>3</v>
      </c>
      <c r="F396" s="163" t="s">
        <v>490</v>
      </c>
      <c r="H396" s="162" t="s">
        <v>3</v>
      </c>
      <c r="I396" s="164"/>
      <c r="L396" s="161"/>
      <c r="M396" s="165"/>
      <c r="N396" s="166"/>
      <c r="O396" s="166"/>
      <c r="P396" s="166"/>
      <c r="Q396" s="166"/>
      <c r="R396" s="166"/>
      <c r="S396" s="166"/>
      <c r="T396" s="167"/>
      <c r="AT396" s="162" t="s">
        <v>149</v>
      </c>
      <c r="AU396" s="162" t="s">
        <v>87</v>
      </c>
      <c r="AV396" s="13" t="s">
        <v>85</v>
      </c>
      <c r="AW396" s="13" t="s">
        <v>38</v>
      </c>
      <c r="AX396" s="13" t="s">
        <v>77</v>
      </c>
      <c r="AY396" s="162" t="s">
        <v>132</v>
      </c>
    </row>
    <row r="397" spans="1:65" s="14" customFormat="1">
      <c r="B397" s="168"/>
      <c r="D397" s="153" t="s">
        <v>149</v>
      </c>
      <c r="E397" s="169" t="s">
        <v>3</v>
      </c>
      <c r="F397" s="170" t="s">
        <v>491</v>
      </c>
      <c r="H397" s="171">
        <v>4</v>
      </c>
      <c r="I397" s="172"/>
      <c r="L397" s="168"/>
      <c r="M397" s="173"/>
      <c r="N397" s="174"/>
      <c r="O397" s="174"/>
      <c r="P397" s="174"/>
      <c r="Q397" s="174"/>
      <c r="R397" s="174"/>
      <c r="S397" s="174"/>
      <c r="T397" s="175"/>
      <c r="AT397" s="169" t="s">
        <v>149</v>
      </c>
      <c r="AU397" s="169" t="s">
        <v>87</v>
      </c>
      <c r="AV397" s="14" t="s">
        <v>87</v>
      </c>
      <c r="AW397" s="14" t="s">
        <v>38</v>
      </c>
      <c r="AX397" s="14" t="s">
        <v>77</v>
      </c>
      <c r="AY397" s="169" t="s">
        <v>132</v>
      </c>
    </row>
    <row r="398" spans="1:65" s="14" customFormat="1">
      <c r="B398" s="168"/>
      <c r="D398" s="153" t="s">
        <v>149</v>
      </c>
      <c r="E398" s="169" t="s">
        <v>3</v>
      </c>
      <c r="F398" s="170">
        <v>49</v>
      </c>
      <c r="H398" s="171">
        <v>58</v>
      </c>
      <c r="I398" s="172"/>
      <c r="L398" s="168"/>
      <c r="M398" s="173"/>
      <c r="N398" s="174"/>
      <c r="O398" s="174"/>
      <c r="P398" s="174"/>
      <c r="Q398" s="174"/>
      <c r="R398" s="174"/>
      <c r="S398" s="174"/>
      <c r="T398" s="175"/>
      <c r="AT398" s="169" t="s">
        <v>149</v>
      </c>
      <c r="AU398" s="169" t="s">
        <v>87</v>
      </c>
      <c r="AV398" s="14" t="s">
        <v>87</v>
      </c>
      <c r="AW398" s="14" t="s">
        <v>38</v>
      </c>
      <c r="AX398" s="14" t="s">
        <v>77</v>
      </c>
      <c r="AY398" s="169" t="s">
        <v>132</v>
      </c>
    </row>
    <row r="399" spans="1:65" s="15" customFormat="1">
      <c r="B399" s="188"/>
      <c r="D399" s="153" t="s">
        <v>149</v>
      </c>
      <c r="E399" s="189" t="s">
        <v>3</v>
      </c>
      <c r="F399" s="190" t="s">
        <v>244</v>
      </c>
      <c r="H399" s="191">
        <v>62</v>
      </c>
      <c r="I399" s="192"/>
      <c r="L399" s="188"/>
      <c r="M399" s="193"/>
      <c r="N399" s="194"/>
      <c r="O399" s="194"/>
      <c r="P399" s="194"/>
      <c r="Q399" s="194"/>
      <c r="R399" s="194"/>
      <c r="S399" s="194"/>
      <c r="T399" s="195"/>
      <c r="AT399" s="189" t="s">
        <v>149</v>
      </c>
      <c r="AU399" s="189" t="s">
        <v>87</v>
      </c>
      <c r="AV399" s="15" t="s">
        <v>138</v>
      </c>
      <c r="AW399" s="15" t="s">
        <v>38</v>
      </c>
      <c r="AX399" s="15" t="s">
        <v>85</v>
      </c>
      <c r="AY399" s="189" t="s">
        <v>132</v>
      </c>
    </row>
    <row r="400" spans="1:65" s="2" customFormat="1" ht="24.15" customHeight="1">
      <c r="A400" s="34"/>
      <c r="B400" s="139"/>
      <c r="C400" s="176" t="s">
        <v>508</v>
      </c>
      <c r="D400" s="176" t="s">
        <v>158</v>
      </c>
      <c r="E400" s="177" t="s">
        <v>509</v>
      </c>
      <c r="F400" s="178" t="s">
        <v>510</v>
      </c>
      <c r="G400" s="179" t="s">
        <v>317</v>
      </c>
      <c r="H400" s="180">
        <v>49.98</v>
      </c>
      <c r="I400" s="181"/>
      <c r="J400" s="182">
        <f>ROUND(I400*H400,2)</f>
        <v>0</v>
      </c>
      <c r="K400" s="178" t="s">
        <v>3</v>
      </c>
      <c r="L400" s="183"/>
      <c r="M400" s="184" t="s">
        <v>3</v>
      </c>
      <c r="N400" s="185" t="s">
        <v>48</v>
      </c>
      <c r="O400" s="55"/>
      <c r="P400" s="149">
        <f>O400*H400</f>
        <v>0</v>
      </c>
      <c r="Q400" s="149">
        <v>0.22500000000000001</v>
      </c>
      <c r="R400" s="149">
        <f>Q400*H400</f>
        <v>11.2455</v>
      </c>
      <c r="S400" s="149">
        <v>0</v>
      </c>
      <c r="T400" s="150">
        <f>S400*H400</f>
        <v>0</v>
      </c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R400" s="151" t="s">
        <v>173</v>
      </c>
      <c r="AT400" s="151" t="s">
        <v>158</v>
      </c>
      <c r="AU400" s="151" t="s">
        <v>87</v>
      </c>
      <c r="AY400" s="18" t="s">
        <v>132</v>
      </c>
      <c r="BE400" s="152">
        <f>IF(N400="základní",J400,0)</f>
        <v>0</v>
      </c>
      <c r="BF400" s="152">
        <f>IF(N400="snížená",J400,0)</f>
        <v>0</v>
      </c>
      <c r="BG400" s="152">
        <f>IF(N400="zákl. přenesená",J400,0)</f>
        <v>0</v>
      </c>
      <c r="BH400" s="152">
        <f>IF(N400="sníž. přenesená",J400,0)</f>
        <v>0</v>
      </c>
      <c r="BI400" s="152">
        <f>IF(N400="nulová",J400,0)</f>
        <v>0</v>
      </c>
      <c r="BJ400" s="18" t="s">
        <v>85</v>
      </c>
      <c r="BK400" s="152">
        <f>ROUND(I400*H400,2)</f>
        <v>0</v>
      </c>
      <c r="BL400" s="18" t="s">
        <v>138</v>
      </c>
      <c r="BM400" s="151" t="s">
        <v>511</v>
      </c>
    </row>
    <row r="401" spans="1:65" s="2" customFormat="1">
      <c r="A401" s="34"/>
      <c r="B401" s="35"/>
      <c r="C401" s="34"/>
      <c r="D401" s="153" t="s">
        <v>140</v>
      </c>
      <c r="E401" s="34"/>
      <c r="F401" s="154" t="s">
        <v>510</v>
      </c>
      <c r="G401" s="34"/>
      <c r="H401" s="34"/>
      <c r="I401" s="155"/>
      <c r="J401" s="34"/>
      <c r="K401" s="34"/>
      <c r="L401" s="35"/>
      <c r="M401" s="156"/>
      <c r="N401" s="157"/>
      <c r="O401" s="55"/>
      <c r="P401" s="55"/>
      <c r="Q401" s="55"/>
      <c r="R401" s="55"/>
      <c r="S401" s="55"/>
      <c r="T401" s="56"/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T401" s="18" t="s">
        <v>140</v>
      </c>
      <c r="AU401" s="18" t="s">
        <v>87</v>
      </c>
    </row>
    <row r="402" spans="1:65" s="13" customFormat="1">
      <c r="B402" s="161"/>
      <c r="D402" s="153" t="s">
        <v>149</v>
      </c>
      <c r="E402" s="162" t="s">
        <v>3</v>
      </c>
      <c r="F402" s="163" t="s">
        <v>409</v>
      </c>
      <c r="H402" s="162" t="s">
        <v>3</v>
      </c>
      <c r="I402" s="164"/>
      <c r="L402" s="161"/>
      <c r="M402" s="165"/>
      <c r="N402" s="166"/>
      <c r="O402" s="166"/>
      <c r="P402" s="166"/>
      <c r="Q402" s="166"/>
      <c r="R402" s="166"/>
      <c r="S402" s="166"/>
      <c r="T402" s="167"/>
      <c r="AT402" s="162" t="s">
        <v>149</v>
      </c>
      <c r="AU402" s="162" t="s">
        <v>87</v>
      </c>
      <c r="AV402" s="13" t="s">
        <v>85</v>
      </c>
      <c r="AW402" s="13" t="s">
        <v>38</v>
      </c>
      <c r="AX402" s="13" t="s">
        <v>77</v>
      </c>
      <c r="AY402" s="162" t="s">
        <v>132</v>
      </c>
    </row>
    <row r="403" spans="1:65" s="13" customFormat="1">
      <c r="B403" s="161"/>
      <c r="D403" s="153" t="s">
        <v>149</v>
      </c>
      <c r="E403" s="162" t="s">
        <v>3</v>
      </c>
      <c r="F403" s="163" t="s">
        <v>512</v>
      </c>
      <c r="H403" s="162" t="s">
        <v>3</v>
      </c>
      <c r="I403" s="164"/>
      <c r="L403" s="161"/>
      <c r="M403" s="165"/>
      <c r="N403" s="166"/>
      <c r="O403" s="166"/>
      <c r="P403" s="166"/>
      <c r="Q403" s="166"/>
      <c r="R403" s="166"/>
      <c r="S403" s="166"/>
      <c r="T403" s="167"/>
      <c r="AT403" s="162" t="s">
        <v>149</v>
      </c>
      <c r="AU403" s="162" t="s">
        <v>87</v>
      </c>
      <c r="AV403" s="13" t="s">
        <v>85</v>
      </c>
      <c r="AW403" s="13" t="s">
        <v>38</v>
      </c>
      <c r="AX403" s="13" t="s">
        <v>77</v>
      </c>
      <c r="AY403" s="162" t="s">
        <v>132</v>
      </c>
    </row>
    <row r="404" spans="1:65" s="14" customFormat="1">
      <c r="B404" s="168"/>
      <c r="D404" s="153" t="s">
        <v>149</v>
      </c>
      <c r="E404" s="169" t="s">
        <v>3</v>
      </c>
      <c r="F404" s="170" t="s">
        <v>362</v>
      </c>
      <c r="H404" s="171">
        <v>49</v>
      </c>
      <c r="I404" s="172"/>
      <c r="L404" s="168"/>
      <c r="M404" s="173"/>
      <c r="N404" s="174"/>
      <c r="O404" s="174"/>
      <c r="P404" s="174"/>
      <c r="Q404" s="174"/>
      <c r="R404" s="174"/>
      <c r="S404" s="174"/>
      <c r="T404" s="175"/>
      <c r="AT404" s="169" t="s">
        <v>149</v>
      </c>
      <c r="AU404" s="169" t="s">
        <v>87</v>
      </c>
      <c r="AV404" s="14" t="s">
        <v>87</v>
      </c>
      <c r="AW404" s="14" t="s">
        <v>38</v>
      </c>
      <c r="AX404" s="14" t="s">
        <v>85</v>
      </c>
      <c r="AY404" s="169" t="s">
        <v>132</v>
      </c>
    </row>
    <row r="405" spans="1:65" s="14" customFormat="1">
      <c r="B405" s="168"/>
      <c r="D405" s="153" t="s">
        <v>149</v>
      </c>
      <c r="F405" s="170" t="s">
        <v>513</v>
      </c>
      <c r="H405" s="171">
        <v>49.98</v>
      </c>
      <c r="I405" s="172"/>
      <c r="L405" s="168"/>
      <c r="M405" s="173"/>
      <c r="N405" s="174"/>
      <c r="O405" s="174"/>
      <c r="P405" s="174"/>
      <c r="Q405" s="174"/>
      <c r="R405" s="174"/>
      <c r="S405" s="174"/>
      <c r="T405" s="175"/>
      <c r="AT405" s="169" t="s">
        <v>149</v>
      </c>
      <c r="AU405" s="169" t="s">
        <v>87</v>
      </c>
      <c r="AV405" s="14" t="s">
        <v>87</v>
      </c>
      <c r="AW405" s="14" t="s">
        <v>4</v>
      </c>
      <c r="AX405" s="14" t="s">
        <v>85</v>
      </c>
      <c r="AY405" s="169" t="s">
        <v>132</v>
      </c>
    </row>
    <row r="406" spans="1:65" s="2" customFormat="1" ht="24.15" customHeight="1">
      <c r="A406" s="34"/>
      <c r="B406" s="139"/>
      <c r="C406" s="176" t="s">
        <v>514</v>
      </c>
      <c r="D406" s="176" t="s">
        <v>158</v>
      </c>
      <c r="E406" s="177" t="s">
        <v>515</v>
      </c>
      <c r="F406" s="178" t="s">
        <v>516</v>
      </c>
      <c r="G406" s="179" t="s">
        <v>317</v>
      </c>
      <c r="H406" s="180">
        <v>2.04</v>
      </c>
      <c r="I406" s="181"/>
      <c r="J406" s="182">
        <f>ROUND(I406*H406,2)</f>
        <v>0</v>
      </c>
      <c r="K406" s="178" t="s">
        <v>3</v>
      </c>
      <c r="L406" s="183"/>
      <c r="M406" s="184" t="s">
        <v>3</v>
      </c>
      <c r="N406" s="185" t="s">
        <v>48</v>
      </c>
      <c r="O406" s="55"/>
      <c r="P406" s="149">
        <f>O406*H406</f>
        <v>0</v>
      </c>
      <c r="Q406" s="149">
        <v>0.15</v>
      </c>
      <c r="R406" s="149">
        <f>Q406*H406</f>
        <v>0.30599999999999999</v>
      </c>
      <c r="S406" s="149">
        <v>0</v>
      </c>
      <c r="T406" s="150">
        <f>S406*H406</f>
        <v>0</v>
      </c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R406" s="151" t="s">
        <v>173</v>
      </c>
      <c r="AT406" s="151" t="s">
        <v>158</v>
      </c>
      <c r="AU406" s="151" t="s">
        <v>87</v>
      </c>
      <c r="AY406" s="18" t="s">
        <v>132</v>
      </c>
      <c r="BE406" s="152">
        <f>IF(N406="základní",J406,0)</f>
        <v>0</v>
      </c>
      <c r="BF406" s="152">
        <f>IF(N406="snížená",J406,0)</f>
        <v>0</v>
      </c>
      <c r="BG406" s="152">
        <f>IF(N406="zákl. přenesená",J406,0)</f>
        <v>0</v>
      </c>
      <c r="BH406" s="152">
        <f>IF(N406="sníž. přenesená",J406,0)</f>
        <v>0</v>
      </c>
      <c r="BI406" s="152">
        <f>IF(N406="nulová",J406,0)</f>
        <v>0</v>
      </c>
      <c r="BJ406" s="18" t="s">
        <v>85</v>
      </c>
      <c r="BK406" s="152">
        <f>ROUND(I406*H406,2)</f>
        <v>0</v>
      </c>
      <c r="BL406" s="18" t="s">
        <v>138</v>
      </c>
      <c r="BM406" s="151" t="s">
        <v>517</v>
      </c>
    </row>
    <row r="407" spans="1:65" s="2" customFormat="1">
      <c r="A407" s="34"/>
      <c r="B407" s="35"/>
      <c r="C407" s="34"/>
      <c r="D407" s="153" t="s">
        <v>140</v>
      </c>
      <c r="E407" s="34"/>
      <c r="F407" s="154" t="s">
        <v>516</v>
      </c>
      <c r="G407" s="34"/>
      <c r="H407" s="34"/>
      <c r="I407" s="155"/>
      <c r="J407" s="34"/>
      <c r="K407" s="34"/>
      <c r="L407" s="35"/>
      <c r="M407" s="156"/>
      <c r="N407" s="157"/>
      <c r="O407" s="55"/>
      <c r="P407" s="55"/>
      <c r="Q407" s="55"/>
      <c r="R407" s="55"/>
      <c r="S407" s="55"/>
      <c r="T407" s="56"/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T407" s="18" t="s">
        <v>140</v>
      </c>
      <c r="AU407" s="18" t="s">
        <v>87</v>
      </c>
    </row>
    <row r="408" spans="1:65" s="13" customFormat="1">
      <c r="B408" s="161"/>
      <c r="D408" s="153" t="s">
        <v>149</v>
      </c>
      <c r="E408" s="162" t="s">
        <v>3</v>
      </c>
      <c r="F408" s="163" t="s">
        <v>409</v>
      </c>
      <c r="H408" s="162" t="s">
        <v>3</v>
      </c>
      <c r="I408" s="164"/>
      <c r="L408" s="161"/>
      <c r="M408" s="165"/>
      <c r="N408" s="166"/>
      <c r="O408" s="166"/>
      <c r="P408" s="166"/>
      <c r="Q408" s="166"/>
      <c r="R408" s="166"/>
      <c r="S408" s="166"/>
      <c r="T408" s="167"/>
      <c r="AT408" s="162" t="s">
        <v>149</v>
      </c>
      <c r="AU408" s="162" t="s">
        <v>87</v>
      </c>
      <c r="AV408" s="13" t="s">
        <v>85</v>
      </c>
      <c r="AW408" s="13" t="s">
        <v>38</v>
      </c>
      <c r="AX408" s="13" t="s">
        <v>77</v>
      </c>
      <c r="AY408" s="162" t="s">
        <v>132</v>
      </c>
    </row>
    <row r="409" spans="1:65" s="13" customFormat="1">
      <c r="B409" s="161"/>
      <c r="D409" s="153" t="s">
        <v>149</v>
      </c>
      <c r="E409" s="162" t="s">
        <v>3</v>
      </c>
      <c r="F409" s="163" t="s">
        <v>518</v>
      </c>
      <c r="H409" s="162" t="s">
        <v>3</v>
      </c>
      <c r="I409" s="164"/>
      <c r="L409" s="161"/>
      <c r="M409" s="165"/>
      <c r="N409" s="166"/>
      <c r="O409" s="166"/>
      <c r="P409" s="166"/>
      <c r="Q409" s="166"/>
      <c r="R409" s="166"/>
      <c r="S409" s="166"/>
      <c r="T409" s="167"/>
      <c r="AT409" s="162" t="s">
        <v>149</v>
      </c>
      <c r="AU409" s="162" t="s">
        <v>87</v>
      </c>
      <c r="AV409" s="13" t="s">
        <v>85</v>
      </c>
      <c r="AW409" s="13" t="s">
        <v>38</v>
      </c>
      <c r="AX409" s="13" t="s">
        <v>77</v>
      </c>
      <c r="AY409" s="162" t="s">
        <v>132</v>
      </c>
    </row>
    <row r="410" spans="1:65" s="14" customFormat="1">
      <c r="B410" s="168"/>
      <c r="D410" s="153" t="s">
        <v>149</v>
      </c>
      <c r="E410" s="169" t="s">
        <v>3</v>
      </c>
      <c r="F410" s="170" t="s">
        <v>87</v>
      </c>
      <c r="H410" s="171">
        <v>2</v>
      </c>
      <c r="I410" s="172"/>
      <c r="L410" s="168"/>
      <c r="M410" s="173"/>
      <c r="N410" s="174"/>
      <c r="O410" s="174"/>
      <c r="P410" s="174"/>
      <c r="Q410" s="174"/>
      <c r="R410" s="174"/>
      <c r="S410" s="174"/>
      <c r="T410" s="175"/>
      <c r="AT410" s="169" t="s">
        <v>149</v>
      </c>
      <c r="AU410" s="169" t="s">
        <v>87</v>
      </c>
      <c r="AV410" s="14" t="s">
        <v>87</v>
      </c>
      <c r="AW410" s="14" t="s">
        <v>38</v>
      </c>
      <c r="AX410" s="14" t="s">
        <v>85</v>
      </c>
      <c r="AY410" s="169" t="s">
        <v>132</v>
      </c>
    </row>
    <row r="411" spans="1:65" s="14" customFormat="1">
      <c r="B411" s="168"/>
      <c r="D411" s="153" t="s">
        <v>149</v>
      </c>
      <c r="F411" s="170" t="s">
        <v>519</v>
      </c>
      <c r="H411" s="171">
        <v>2.04</v>
      </c>
      <c r="I411" s="172"/>
      <c r="L411" s="168"/>
      <c r="M411" s="173"/>
      <c r="N411" s="174"/>
      <c r="O411" s="174"/>
      <c r="P411" s="174"/>
      <c r="Q411" s="174"/>
      <c r="R411" s="174"/>
      <c r="S411" s="174"/>
      <c r="T411" s="175"/>
      <c r="AT411" s="169" t="s">
        <v>149</v>
      </c>
      <c r="AU411" s="169" t="s">
        <v>87</v>
      </c>
      <c r="AV411" s="14" t="s">
        <v>87</v>
      </c>
      <c r="AW411" s="14" t="s">
        <v>4</v>
      </c>
      <c r="AX411" s="14" t="s">
        <v>85</v>
      </c>
      <c r="AY411" s="169" t="s">
        <v>132</v>
      </c>
    </row>
    <row r="412" spans="1:65" s="2" customFormat="1" ht="24.15" customHeight="1">
      <c r="A412" s="34"/>
      <c r="B412" s="139"/>
      <c r="C412" s="176" t="s">
        <v>520</v>
      </c>
      <c r="D412" s="176" t="s">
        <v>158</v>
      </c>
      <c r="E412" s="177" t="s">
        <v>521</v>
      </c>
      <c r="F412" s="178" t="s">
        <v>522</v>
      </c>
      <c r="G412" s="179" t="s">
        <v>317</v>
      </c>
      <c r="H412" s="180">
        <v>2.04</v>
      </c>
      <c r="I412" s="181"/>
      <c r="J412" s="182">
        <f>ROUND(I412*H412,2)</f>
        <v>0</v>
      </c>
      <c r="K412" s="178" t="s">
        <v>3</v>
      </c>
      <c r="L412" s="183"/>
      <c r="M412" s="184" t="s">
        <v>3</v>
      </c>
      <c r="N412" s="185" t="s">
        <v>48</v>
      </c>
      <c r="O412" s="55"/>
      <c r="P412" s="149">
        <f>O412*H412</f>
        <v>0</v>
      </c>
      <c r="Q412" s="149">
        <v>0.15</v>
      </c>
      <c r="R412" s="149">
        <f>Q412*H412</f>
        <v>0.30599999999999999</v>
      </c>
      <c r="S412" s="149">
        <v>0</v>
      </c>
      <c r="T412" s="150">
        <f>S412*H412</f>
        <v>0</v>
      </c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R412" s="151" t="s">
        <v>173</v>
      </c>
      <c r="AT412" s="151" t="s">
        <v>158</v>
      </c>
      <c r="AU412" s="151" t="s">
        <v>87</v>
      </c>
      <c r="AY412" s="18" t="s">
        <v>132</v>
      </c>
      <c r="BE412" s="152">
        <f>IF(N412="základní",J412,0)</f>
        <v>0</v>
      </c>
      <c r="BF412" s="152">
        <f>IF(N412="snížená",J412,0)</f>
        <v>0</v>
      </c>
      <c r="BG412" s="152">
        <f>IF(N412="zákl. přenesená",J412,0)</f>
        <v>0</v>
      </c>
      <c r="BH412" s="152">
        <f>IF(N412="sníž. přenesená",J412,0)</f>
        <v>0</v>
      </c>
      <c r="BI412" s="152">
        <f>IF(N412="nulová",J412,0)</f>
        <v>0</v>
      </c>
      <c r="BJ412" s="18" t="s">
        <v>85</v>
      </c>
      <c r="BK412" s="152">
        <f>ROUND(I412*H412,2)</f>
        <v>0</v>
      </c>
      <c r="BL412" s="18" t="s">
        <v>138</v>
      </c>
      <c r="BM412" s="151" t="s">
        <v>523</v>
      </c>
    </row>
    <row r="413" spans="1:65" s="2" customFormat="1">
      <c r="A413" s="34"/>
      <c r="B413" s="35"/>
      <c r="C413" s="34"/>
      <c r="D413" s="153" t="s">
        <v>140</v>
      </c>
      <c r="E413" s="34"/>
      <c r="F413" s="154" t="s">
        <v>516</v>
      </c>
      <c r="G413" s="34"/>
      <c r="H413" s="34"/>
      <c r="I413" s="155"/>
      <c r="J413" s="34"/>
      <c r="K413" s="34"/>
      <c r="L413" s="35"/>
      <c r="M413" s="156"/>
      <c r="N413" s="157"/>
      <c r="O413" s="55"/>
      <c r="P413" s="55"/>
      <c r="Q413" s="55"/>
      <c r="R413" s="55"/>
      <c r="S413" s="55"/>
      <c r="T413" s="56"/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T413" s="18" t="s">
        <v>140</v>
      </c>
      <c r="AU413" s="18" t="s">
        <v>87</v>
      </c>
    </row>
    <row r="414" spans="1:65" s="13" customFormat="1">
      <c r="B414" s="161"/>
      <c r="D414" s="153" t="s">
        <v>149</v>
      </c>
      <c r="E414" s="162" t="s">
        <v>3</v>
      </c>
      <c r="F414" s="163" t="s">
        <v>409</v>
      </c>
      <c r="H414" s="162" t="s">
        <v>3</v>
      </c>
      <c r="I414" s="164"/>
      <c r="L414" s="161"/>
      <c r="M414" s="165"/>
      <c r="N414" s="166"/>
      <c r="O414" s="166"/>
      <c r="P414" s="166"/>
      <c r="Q414" s="166"/>
      <c r="R414" s="166"/>
      <c r="S414" s="166"/>
      <c r="T414" s="167"/>
      <c r="AT414" s="162" t="s">
        <v>149</v>
      </c>
      <c r="AU414" s="162" t="s">
        <v>87</v>
      </c>
      <c r="AV414" s="13" t="s">
        <v>85</v>
      </c>
      <c r="AW414" s="13" t="s">
        <v>38</v>
      </c>
      <c r="AX414" s="13" t="s">
        <v>77</v>
      </c>
      <c r="AY414" s="162" t="s">
        <v>132</v>
      </c>
    </row>
    <row r="415" spans="1:65" s="13" customFormat="1">
      <c r="B415" s="161"/>
      <c r="D415" s="153" t="s">
        <v>149</v>
      </c>
      <c r="E415" s="162" t="s">
        <v>3</v>
      </c>
      <c r="F415" s="163" t="s">
        <v>518</v>
      </c>
      <c r="H415" s="162" t="s">
        <v>3</v>
      </c>
      <c r="I415" s="164"/>
      <c r="L415" s="161"/>
      <c r="M415" s="165"/>
      <c r="N415" s="166"/>
      <c r="O415" s="166"/>
      <c r="P415" s="166"/>
      <c r="Q415" s="166"/>
      <c r="R415" s="166"/>
      <c r="S415" s="166"/>
      <c r="T415" s="167"/>
      <c r="AT415" s="162" t="s">
        <v>149</v>
      </c>
      <c r="AU415" s="162" t="s">
        <v>87</v>
      </c>
      <c r="AV415" s="13" t="s">
        <v>85</v>
      </c>
      <c r="AW415" s="13" t="s">
        <v>38</v>
      </c>
      <c r="AX415" s="13" t="s">
        <v>77</v>
      </c>
      <c r="AY415" s="162" t="s">
        <v>132</v>
      </c>
    </row>
    <row r="416" spans="1:65" s="14" customFormat="1">
      <c r="B416" s="168"/>
      <c r="D416" s="153" t="s">
        <v>149</v>
      </c>
      <c r="E416" s="169" t="s">
        <v>3</v>
      </c>
      <c r="F416" s="170" t="s">
        <v>87</v>
      </c>
      <c r="H416" s="171">
        <v>2</v>
      </c>
      <c r="I416" s="172"/>
      <c r="L416" s="168"/>
      <c r="M416" s="173"/>
      <c r="N416" s="174"/>
      <c r="O416" s="174"/>
      <c r="P416" s="174"/>
      <c r="Q416" s="174"/>
      <c r="R416" s="174"/>
      <c r="S416" s="174"/>
      <c r="T416" s="175"/>
      <c r="AT416" s="169" t="s">
        <v>149</v>
      </c>
      <c r="AU416" s="169" t="s">
        <v>87</v>
      </c>
      <c r="AV416" s="14" t="s">
        <v>87</v>
      </c>
      <c r="AW416" s="14" t="s">
        <v>38</v>
      </c>
      <c r="AX416" s="14" t="s">
        <v>85</v>
      </c>
      <c r="AY416" s="169" t="s">
        <v>132</v>
      </c>
    </row>
    <row r="417" spans="1:65" s="14" customFormat="1">
      <c r="B417" s="168"/>
      <c r="D417" s="153" t="s">
        <v>149</v>
      </c>
      <c r="F417" s="170" t="s">
        <v>519</v>
      </c>
      <c r="H417" s="171">
        <v>2.04</v>
      </c>
      <c r="I417" s="172"/>
      <c r="L417" s="168"/>
      <c r="M417" s="173"/>
      <c r="N417" s="174"/>
      <c r="O417" s="174"/>
      <c r="P417" s="174"/>
      <c r="Q417" s="174"/>
      <c r="R417" s="174"/>
      <c r="S417" s="174"/>
      <c r="T417" s="175"/>
      <c r="AT417" s="169" t="s">
        <v>149</v>
      </c>
      <c r="AU417" s="169" t="s">
        <v>87</v>
      </c>
      <c r="AV417" s="14" t="s">
        <v>87</v>
      </c>
      <c r="AW417" s="14" t="s">
        <v>4</v>
      </c>
      <c r="AX417" s="14" t="s">
        <v>85</v>
      </c>
      <c r="AY417" s="169" t="s">
        <v>132</v>
      </c>
    </row>
    <row r="418" spans="1:65" s="12" customFormat="1" ht="22.95" customHeight="1">
      <c r="B418" s="126"/>
      <c r="D418" s="127" t="s">
        <v>76</v>
      </c>
      <c r="E418" s="137" t="s">
        <v>173</v>
      </c>
      <c r="F418" s="137" t="s">
        <v>524</v>
      </c>
      <c r="I418" s="129"/>
      <c r="J418" s="138">
        <f>BK418</f>
        <v>0</v>
      </c>
      <c r="L418" s="126"/>
      <c r="M418" s="131"/>
      <c r="N418" s="132"/>
      <c r="O418" s="132"/>
      <c r="P418" s="133">
        <f>SUM(P419:P557)</f>
        <v>0</v>
      </c>
      <c r="Q418" s="132"/>
      <c r="R418" s="133">
        <f>SUM(R419:R557)</f>
        <v>36.237111800000001</v>
      </c>
      <c r="S418" s="132"/>
      <c r="T418" s="134">
        <f>SUM(T419:T557)</f>
        <v>0.60000000000000009</v>
      </c>
      <c r="AR418" s="127" t="s">
        <v>85</v>
      </c>
      <c r="AT418" s="135" t="s">
        <v>76</v>
      </c>
      <c r="AU418" s="135" t="s">
        <v>85</v>
      </c>
      <c r="AY418" s="127" t="s">
        <v>132</v>
      </c>
      <c r="BK418" s="136">
        <f>SUM(BK419:BK557)</f>
        <v>0</v>
      </c>
    </row>
    <row r="419" spans="1:65" s="2" customFormat="1" ht="16.5" customHeight="1">
      <c r="A419" s="34"/>
      <c r="B419" s="139"/>
      <c r="C419" s="140" t="s">
        <v>525</v>
      </c>
      <c r="D419" s="140" t="s">
        <v>134</v>
      </c>
      <c r="E419" s="141" t="s">
        <v>526</v>
      </c>
      <c r="F419" s="142" t="s">
        <v>527</v>
      </c>
      <c r="G419" s="143" t="s">
        <v>317</v>
      </c>
      <c r="H419" s="144">
        <v>13</v>
      </c>
      <c r="I419" s="145"/>
      <c r="J419" s="146">
        <f>ROUND(I419*H419,2)</f>
        <v>0</v>
      </c>
      <c r="K419" s="142" t="s">
        <v>144</v>
      </c>
      <c r="L419" s="35"/>
      <c r="M419" s="147" t="s">
        <v>3</v>
      </c>
      <c r="N419" s="148" t="s">
        <v>48</v>
      </c>
      <c r="O419" s="55"/>
      <c r="P419" s="149">
        <f>O419*H419</f>
        <v>0</v>
      </c>
      <c r="Q419" s="149">
        <v>0.22394</v>
      </c>
      <c r="R419" s="149">
        <f>Q419*H419</f>
        <v>2.9112200000000001</v>
      </c>
      <c r="S419" s="149">
        <v>0</v>
      </c>
      <c r="T419" s="150">
        <f>S419*H419</f>
        <v>0</v>
      </c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R419" s="151" t="s">
        <v>138</v>
      </c>
      <c r="AT419" s="151" t="s">
        <v>134</v>
      </c>
      <c r="AU419" s="151" t="s">
        <v>87</v>
      </c>
      <c r="AY419" s="18" t="s">
        <v>132</v>
      </c>
      <c r="BE419" s="152">
        <f>IF(N419="základní",J419,0)</f>
        <v>0</v>
      </c>
      <c r="BF419" s="152">
        <f>IF(N419="snížená",J419,0)</f>
        <v>0</v>
      </c>
      <c r="BG419" s="152">
        <f>IF(N419="zákl. přenesená",J419,0)</f>
        <v>0</v>
      </c>
      <c r="BH419" s="152">
        <f>IF(N419="sníž. přenesená",J419,0)</f>
        <v>0</v>
      </c>
      <c r="BI419" s="152">
        <f>IF(N419="nulová",J419,0)</f>
        <v>0</v>
      </c>
      <c r="BJ419" s="18" t="s">
        <v>85</v>
      </c>
      <c r="BK419" s="152">
        <f>ROUND(I419*H419,2)</f>
        <v>0</v>
      </c>
      <c r="BL419" s="18" t="s">
        <v>138</v>
      </c>
      <c r="BM419" s="151" t="s">
        <v>528</v>
      </c>
    </row>
    <row r="420" spans="1:65" s="2" customFormat="1">
      <c r="A420" s="34"/>
      <c r="B420" s="35"/>
      <c r="C420" s="34"/>
      <c r="D420" s="153" t="s">
        <v>140</v>
      </c>
      <c r="E420" s="34"/>
      <c r="F420" s="154" t="s">
        <v>529</v>
      </c>
      <c r="G420" s="34"/>
      <c r="H420" s="34"/>
      <c r="I420" s="155"/>
      <c r="J420" s="34"/>
      <c r="K420" s="34"/>
      <c r="L420" s="35"/>
      <c r="M420" s="156"/>
      <c r="N420" s="157"/>
      <c r="O420" s="55"/>
      <c r="P420" s="55"/>
      <c r="Q420" s="55"/>
      <c r="R420" s="55"/>
      <c r="S420" s="55"/>
      <c r="T420" s="56"/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T420" s="18" t="s">
        <v>140</v>
      </c>
      <c r="AU420" s="18" t="s">
        <v>87</v>
      </c>
    </row>
    <row r="421" spans="1:65" s="2" customFormat="1">
      <c r="A421" s="34"/>
      <c r="B421" s="35"/>
      <c r="C421" s="34"/>
      <c r="D421" s="159" t="s">
        <v>147</v>
      </c>
      <c r="E421" s="34"/>
      <c r="F421" s="160" t="s">
        <v>530</v>
      </c>
      <c r="G421" s="34"/>
      <c r="H421" s="34"/>
      <c r="I421" s="155"/>
      <c r="J421" s="34"/>
      <c r="K421" s="34"/>
      <c r="L421" s="35"/>
      <c r="M421" s="156"/>
      <c r="N421" s="157"/>
      <c r="O421" s="55"/>
      <c r="P421" s="55"/>
      <c r="Q421" s="55"/>
      <c r="R421" s="55"/>
      <c r="S421" s="55"/>
      <c r="T421" s="56"/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T421" s="18" t="s">
        <v>147</v>
      </c>
      <c r="AU421" s="18" t="s">
        <v>87</v>
      </c>
    </row>
    <row r="422" spans="1:65" s="13" customFormat="1">
      <c r="B422" s="161"/>
      <c r="D422" s="153" t="s">
        <v>149</v>
      </c>
      <c r="E422" s="162" t="s">
        <v>3</v>
      </c>
      <c r="F422" s="163" t="s">
        <v>531</v>
      </c>
      <c r="H422" s="162" t="s">
        <v>3</v>
      </c>
      <c r="I422" s="164"/>
      <c r="L422" s="161"/>
      <c r="M422" s="165"/>
      <c r="N422" s="166"/>
      <c r="O422" s="166"/>
      <c r="P422" s="166"/>
      <c r="Q422" s="166"/>
      <c r="R422" s="166"/>
      <c r="S422" s="166"/>
      <c r="T422" s="167"/>
      <c r="AT422" s="162" t="s">
        <v>149</v>
      </c>
      <c r="AU422" s="162" t="s">
        <v>87</v>
      </c>
      <c r="AV422" s="13" t="s">
        <v>85</v>
      </c>
      <c r="AW422" s="13" t="s">
        <v>38</v>
      </c>
      <c r="AX422" s="13" t="s">
        <v>77</v>
      </c>
      <c r="AY422" s="162" t="s">
        <v>132</v>
      </c>
    </row>
    <row r="423" spans="1:65" s="14" customFormat="1">
      <c r="B423" s="168"/>
      <c r="D423" s="153" t="s">
        <v>149</v>
      </c>
      <c r="E423" s="169" t="s">
        <v>3</v>
      </c>
      <c r="F423" s="170" t="s">
        <v>196</v>
      </c>
      <c r="H423" s="171">
        <v>13</v>
      </c>
      <c r="I423" s="172"/>
      <c r="L423" s="168"/>
      <c r="M423" s="173"/>
      <c r="N423" s="174"/>
      <c r="O423" s="174"/>
      <c r="P423" s="174"/>
      <c r="Q423" s="174"/>
      <c r="R423" s="174"/>
      <c r="S423" s="174"/>
      <c r="T423" s="175"/>
      <c r="AT423" s="169" t="s">
        <v>149</v>
      </c>
      <c r="AU423" s="169" t="s">
        <v>87</v>
      </c>
      <c r="AV423" s="14" t="s">
        <v>87</v>
      </c>
      <c r="AW423" s="14" t="s">
        <v>38</v>
      </c>
      <c r="AX423" s="14" t="s">
        <v>85</v>
      </c>
      <c r="AY423" s="169" t="s">
        <v>132</v>
      </c>
    </row>
    <row r="424" spans="1:65" s="2" customFormat="1" ht="16.5" customHeight="1">
      <c r="A424" s="34"/>
      <c r="B424" s="139"/>
      <c r="C424" s="176" t="s">
        <v>532</v>
      </c>
      <c r="D424" s="176" t="s">
        <v>158</v>
      </c>
      <c r="E424" s="177" t="s">
        <v>533</v>
      </c>
      <c r="F424" s="178" t="s">
        <v>534</v>
      </c>
      <c r="G424" s="179" t="s">
        <v>317</v>
      </c>
      <c r="H424" s="180">
        <v>13</v>
      </c>
      <c r="I424" s="181"/>
      <c r="J424" s="182">
        <f>ROUND(I424*H424,2)</f>
        <v>0</v>
      </c>
      <c r="K424" s="178" t="s">
        <v>144</v>
      </c>
      <c r="L424" s="183"/>
      <c r="M424" s="184" t="s">
        <v>3</v>
      </c>
      <c r="N424" s="185" t="s">
        <v>48</v>
      </c>
      <c r="O424" s="55"/>
      <c r="P424" s="149">
        <f>O424*H424</f>
        <v>0</v>
      </c>
      <c r="Q424" s="149">
        <v>2.7E-2</v>
      </c>
      <c r="R424" s="149">
        <f>Q424*H424</f>
        <v>0.35099999999999998</v>
      </c>
      <c r="S424" s="149">
        <v>0</v>
      </c>
      <c r="T424" s="150">
        <f>S424*H424</f>
        <v>0</v>
      </c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R424" s="151" t="s">
        <v>173</v>
      </c>
      <c r="AT424" s="151" t="s">
        <v>158</v>
      </c>
      <c r="AU424" s="151" t="s">
        <v>87</v>
      </c>
      <c r="AY424" s="18" t="s">
        <v>132</v>
      </c>
      <c r="BE424" s="152">
        <f>IF(N424="základní",J424,0)</f>
        <v>0</v>
      </c>
      <c r="BF424" s="152">
        <f>IF(N424="snížená",J424,0)</f>
        <v>0</v>
      </c>
      <c r="BG424" s="152">
        <f>IF(N424="zákl. přenesená",J424,0)</f>
        <v>0</v>
      </c>
      <c r="BH424" s="152">
        <f>IF(N424="sníž. přenesená",J424,0)</f>
        <v>0</v>
      </c>
      <c r="BI424" s="152">
        <f>IF(N424="nulová",J424,0)</f>
        <v>0</v>
      </c>
      <c r="BJ424" s="18" t="s">
        <v>85</v>
      </c>
      <c r="BK424" s="152">
        <f>ROUND(I424*H424,2)</f>
        <v>0</v>
      </c>
      <c r="BL424" s="18" t="s">
        <v>138</v>
      </c>
      <c r="BM424" s="151" t="s">
        <v>535</v>
      </c>
    </row>
    <row r="425" spans="1:65" s="2" customFormat="1">
      <c r="A425" s="34"/>
      <c r="B425" s="35"/>
      <c r="C425" s="34"/>
      <c r="D425" s="153" t="s">
        <v>140</v>
      </c>
      <c r="E425" s="34"/>
      <c r="F425" s="154" t="s">
        <v>534</v>
      </c>
      <c r="G425" s="34"/>
      <c r="H425" s="34"/>
      <c r="I425" s="155"/>
      <c r="J425" s="34"/>
      <c r="K425" s="34"/>
      <c r="L425" s="35"/>
      <c r="M425" s="156"/>
      <c r="N425" s="157"/>
      <c r="O425" s="55"/>
      <c r="P425" s="55"/>
      <c r="Q425" s="55"/>
      <c r="R425" s="55"/>
      <c r="S425" s="55"/>
      <c r="T425" s="56"/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T425" s="18" t="s">
        <v>140</v>
      </c>
      <c r="AU425" s="18" t="s">
        <v>87</v>
      </c>
    </row>
    <row r="426" spans="1:65" s="13" customFormat="1">
      <c r="B426" s="161"/>
      <c r="D426" s="153" t="s">
        <v>149</v>
      </c>
      <c r="E426" s="162" t="s">
        <v>3</v>
      </c>
      <c r="F426" s="163" t="s">
        <v>531</v>
      </c>
      <c r="H426" s="162" t="s">
        <v>3</v>
      </c>
      <c r="I426" s="164"/>
      <c r="L426" s="161"/>
      <c r="M426" s="165"/>
      <c r="N426" s="166"/>
      <c r="O426" s="166"/>
      <c r="P426" s="166"/>
      <c r="Q426" s="166"/>
      <c r="R426" s="166"/>
      <c r="S426" s="166"/>
      <c r="T426" s="167"/>
      <c r="AT426" s="162" t="s">
        <v>149</v>
      </c>
      <c r="AU426" s="162" t="s">
        <v>87</v>
      </c>
      <c r="AV426" s="13" t="s">
        <v>85</v>
      </c>
      <c r="AW426" s="13" t="s">
        <v>38</v>
      </c>
      <c r="AX426" s="13" t="s">
        <v>77</v>
      </c>
      <c r="AY426" s="162" t="s">
        <v>132</v>
      </c>
    </row>
    <row r="427" spans="1:65" s="14" customFormat="1">
      <c r="B427" s="168"/>
      <c r="D427" s="153" t="s">
        <v>149</v>
      </c>
      <c r="E427" s="169" t="s">
        <v>3</v>
      </c>
      <c r="F427" s="170" t="s">
        <v>196</v>
      </c>
      <c r="H427" s="171">
        <v>13</v>
      </c>
      <c r="I427" s="172"/>
      <c r="L427" s="168"/>
      <c r="M427" s="173"/>
      <c r="N427" s="174"/>
      <c r="O427" s="174"/>
      <c r="P427" s="174"/>
      <c r="Q427" s="174"/>
      <c r="R427" s="174"/>
      <c r="S427" s="174"/>
      <c r="T427" s="175"/>
      <c r="AT427" s="169" t="s">
        <v>149</v>
      </c>
      <c r="AU427" s="169" t="s">
        <v>87</v>
      </c>
      <c r="AV427" s="14" t="s">
        <v>87</v>
      </c>
      <c r="AW427" s="14" t="s">
        <v>38</v>
      </c>
      <c r="AX427" s="14" t="s">
        <v>85</v>
      </c>
      <c r="AY427" s="169" t="s">
        <v>132</v>
      </c>
    </row>
    <row r="428" spans="1:65" s="2" customFormat="1" ht="21.75" customHeight="1">
      <c r="A428" s="34"/>
      <c r="B428" s="139"/>
      <c r="C428" s="140" t="s">
        <v>536</v>
      </c>
      <c r="D428" s="140" t="s">
        <v>134</v>
      </c>
      <c r="E428" s="141" t="s">
        <v>537</v>
      </c>
      <c r="F428" s="142" t="s">
        <v>538</v>
      </c>
      <c r="G428" s="143" t="s">
        <v>296</v>
      </c>
      <c r="H428" s="144">
        <v>327</v>
      </c>
      <c r="I428" s="145"/>
      <c r="J428" s="146">
        <f>ROUND(I428*H428,2)</f>
        <v>0</v>
      </c>
      <c r="K428" s="142" t="s">
        <v>144</v>
      </c>
      <c r="L428" s="35"/>
      <c r="M428" s="147" t="s">
        <v>3</v>
      </c>
      <c r="N428" s="148" t="s">
        <v>48</v>
      </c>
      <c r="O428" s="55"/>
      <c r="P428" s="149">
        <f>O428*H428</f>
        <v>0</v>
      </c>
      <c r="Q428" s="149">
        <v>1.0000000000000001E-5</v>
      </c>
      <c r="R428" s="149">
        <f>Q428*H428</f>
        <v>3.2700000000000003E-3</v>
      </c>
      <c r="S428" s="149">
        <v>0</v>
      </c>
      <c r="T428" s="150">
        <f>S428*H428</f>
        <v>0</v>
      </c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R428" s="151" t="s">
        <v>138</v>
      </c>
      <c r="AT428" s="151" t="s">
        <v>134</v>
      </c>
      <c r="AU428" s="151" t="s">
        <v>87</v>
      </c>
      <c r="AY428" s="18" t="s">
        <v>132</v>
      </c>
      <c r="BE428" s="152">
        <f>IF(N428="základní",J428,0)</f>
        <v>0</v>
      </c>
      <c r="BF428" s="152">
        <f>IF(N428="snížená",J428,0)</f>
        <v>0</v>
      </c>
      <c r="BG428" s="152">
        <f>IF(N428="zákl. přenesená",J428,0)</f>
        <v>0</v>
      </c>
      <c r="BH428" s="152">
        <f>IF(N428="sníž. přenesená",J428,0)</f>
        <v>0</v>
      </c>
      <c r="BI428" s="152">
        <f>IF(N428="nulová",J428,0)</f>
        <v>0</v>
      </c>
      <c r="BJ428" s="18" t="s">
        <v>85</v>
      </c>
      <c r="BK428" s="152">
        <f>ROUND(I428*H428,2)</f>
        <v>0</v>
      </c>
      <c r="BL428" s="18" t="s">
        <v>138</v>
      </c>
      <c r="BM428" s="151" t="s">
        <v>539</v>
      </c>
    </row>
    <row r="429" spans="1:65" s="2" customFormat="1" ht="19.2">
      <c r="A429" s="34"/>
      <c r="B429" s="35"/>
      <c r="C429" s="34"/>
      <c r="D429" s="153" t="s">
        <v>140</v>
      </c>
      <c r="E429" s="34"/>
      <c r="F429" s="154" t="s">
        <v>540</v>
      </c>
      <c r="G429" s="34"/>
      <c r="H429" s="34"/>
      <c r="I429" s="155"/>
      <c r="J429" s="34"/>
      <c r="K429" s="34"/>
      <c r="L429" s="35"/>
      <c r="M429" s="156"/>
      <c r="N429" s="157"/>
      <c r="O429" s="55"/>
      <c r="P429" s="55"/>
      <c r="Q429" s="55"/>
      <c r="R429" s="55"/>
      <c r="S429" s="55"/>
      <c r="T429" s="56"/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T429" s="18" t="s">
        <v>140</v>
      </c>
      <c r="AU429" s="18" t="s">
        <v>87</v>
      </c>
    </row>
    <row r="430" spans="1:65" s="2" customFormat="1">
      <c r="A430" s="34"/>
      <c r="B430" s="35"/>
      <c r="C430" s="34"/>
      <c r="D430" s="159" t="s">
        <v>147</v>
      </c>
      <c r="E430" s="34"/>
      <c r="F430" s="160" t="s">
        <v>541</v>
      </c>
      <c r="G430" s="34"/>
      <c r="H430" s="34"/>
      <c r="I430" s="155"/>
      <c r="J430" s="34"/>
      <c r="K430" s="34"/>
      <c r="L430" s="35"/>
      <c r="M430" s="156"/>
      <c r="N430" s="157"/>
      <c r="O430" s="55"/>
      <c r="P430" s="55"/>
      <c r="Q430" s="55"/>
      <c r="R430" s="55"/>
      <c r="S430" s="55"/>
      <c r="T430" s="56"/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T430" s="18" t="s">
        <v>147</v>
      </c>
      <c r="AU430" s="18" t="s">
        <v>87</v>
      </c>
    </row>
    <row r="431" spans="1:65" s="13" customFormat="1">
      <c r="B431" s="161"/>
      <c r="D431" s="153" t="s">
        <v>149</v>
      </c>
      <c r="E431" s="162" t="s">
        <v>3</v>
      </c>
      <c r="F431" s="163" t="s">
        <v>236</v>
      </c>
      <c r="H431" s="162" t="s">
        <v>3</v>
      </c>
      <c r="I431" s="164"/>
      <c r="L431" s="161"/>
      <c r="M431" s="165"/>
      <c r="N431" s="166"/>
      <c r="O431" s="166"/>
      <c r="P431" s="166"/>
      <c r="Q431" s="166"/>
      <c r="R431" s="166"/>
      <c r="S431" s="166"/>
      <c r="T431" s="167"/>
      <c r="AT431" s="162" t="s">
        <v>149</v>
      </c>
      <c r="AU431" s="162" t="s">
        <v>87</v>
      </c>
      <c r="AV431" s="13" t="s">
        <v>85</v>
      </c>
      <c r="AW431" s="13" t="s">
        <v>38</v>
      </c>
      <c r="AX431" s="13" t="s">
        <v>77</v>
      </c>
      <c r="AY431" s="162" t="s">
        <v>132</v>
      </c>
    </row>
    <row r="432" spans="1:65" s="13" customFormat="1">
      <c r="B432" s="161"/>
      <c r="D432" s="153" t="s">
        <v>149</v>
      </c>
      <c r="E432" s="162" t="s">
        <v>3</v>
      </c>
      <c r="F432" s="163" t="s">
        <v>237</v>
      </c>
      <c r="H432" s="162" t="s">
        <v>3</v>
      </c>
      <c r="I432" s="164"/>
      <c r="L432" s="161"/>
      <c r="M432" s="165"/>
      <c r="N432" s="166"/>
      <c r="O432" s="166"/>
      <c r="P432" s="166"/>
      <c r="Q432" s="166"/>
      <c r="R432" s="166"/>
      <c r="S432" s="166"/>
      <c r="T432" s="167"/>
      <c r="AT432" s="162" t="s">
        <v>149</v>
      </c>
      <c r="AU432" s="162" t="s">
        <v>87</v>
      </c>
      <c r="AV432" s="13" t="s">
        <v>85</v>
      </c>
      <c r="AW432" s="13" t="s">
        <v>38</v>
      </c>
      <c r="AX432" s="13" t="s">
        <v>77</v>
      </c>
      <c r="AY432" s="162" t="s">
        <v>132</v>
      </c>
    </row>
    <row r="433" spans="1:65" s="14" customFormat="1">
      <c r="B433" s="168"/>
      <c r="D433" s="153" t="s">
        <v>149</v>
      </c>
      <c r="E433" s="169" t="s">
        <v>3</v>
      </c>
      <c r="F433" s="170" t="s">
        <v>542</v>
      </c>
      <c r="H433" s="171">
        <v>227</v>
      </c>
      <c r="I433" s="172"/>
      <c r="L433" s="168"/>
      <c r="M433" s="173"/>
      <c r="N433" s="174"/>
      <c r="O433" s="174"/>
      <c r="P433" s="174"/>
      <c r="Q433" s="174"/>
      <c r="R433" s="174"/>
      <c r="S433" s="174"/>
      <c r="T433" s="175"/>
      <c r="AT433" s="169" t="s">
        <v>149</v>
      </c>
      <c r="AU433" s="169" t="s">
        <v>87</v>
      </c>
      <c r="AV433" s="14" t="s">
        <v>87</v>
      </c>
      <c r="AW433" s="14" t="s">
        <v>38</v>
      </c>
      <c r="AX433" s="14" t="s">
        <v>77</v>
      </c>
      <c r="AY433" s="169" t="s">
        <v>132</v>
      </c>
    </row>
    <row r="434" spans="1:65" s="13" customFormat="1">
      <c r="B434" s="161"/>
      <c r="D434" s="153" t="s">
        <v>149</v>
      </c>
      <c r="E434" s="162" t="s">
        <v>3</v>
      </c>
      <c r="F434" s="163" t="s">
        <v>239</v>
      </c>
      <c r="H434" s="162" t="s">
        <v>3</v>
      </c>
      <c r="I434" s="164"/>
      <c r="L434" s="161"/>
      <c r="M434" s="165"/>
      <c r="N434" s="166"/>
      <c r="O434" s="166"/>
      <c r="P434" s="166"/>
      <c r="Q434" s="166"/>
      <c r="R434" s="166"/>
      <c r="S434" s="166"/>
      <c r="T434" s="167"/>
      <c r="AT434" s="162" t="s">
        <v>149</v>
      </c>
      <c r="AU434" s="162" t="s">
        <v>87</v>
      </c>
      <c r="AV434" s="13" t="s">
        <v>85</v>
      </c>
      <c r="AW434" s="13" t="s">
        <v>38</v>
      </c>
      <c r="AX434" s="13" t="s">
        <v>77</v>
      </c>
      <c r="AY434" s="162" t="s">
        <v>132</v>
      </c>
    </row>
    <row r="435" spans="1:65" s="14" customFormat="1">
      <c r="B435" s="168"/>
      <c r="D435" s="153" t="s">
        <v>149</v>
      </c>
      <c r="E435" s="169" t="s">
        <v>3</v>
      </c>
      <c r="F435" s="170" t="s">
        <v>543</v>
      </c>
      <c r="H435" s="171">
        <v>100</v>
      </c>
      <c r="I435" s="172"/>
      <c r="L435" s="168"/>
      <c r="M435" s="173"/>
      <c r="N435" s="174"/>
      <c r="O435" s="174"/>
      <c r="P435" s="174"/>
      <c r="Q435" s="174"/>
      <c r="R435" s="174"/>
      <c r="S435" s="174"/>
      <c r="T435" s="175"/>
      <c r="AT435" s="169" t="s">
        <v>149</v>
      </c>
      <c r="AU435" s="169" t="s">
        <v>87</v>
      </c>
      <c r="AV435" s="14" t="s">
        <v>87</v>
      </c>
      <c r="AW435" s="14" t="s">
        <v>38</v>
      </c>
      <c r="AX435" s="14" t="s">
        <v>77</v>
      </c>
      <c r="AY435" s="169" t="s">
        <v>132</v>
      </c>
    </row>
    <row r="436" spans="1:65" s="15" customFormat="1">
      <c r="B436" s="188"/>
      <c r="D436" s="153" t="s">
        <v>149</v>
      </c>
      <c r="E436" s="189" t="s">
        <v>3</v>
      </c>
      <c r="F436" s="190" t="s">
        <v>244</v>
      </c>
      <c r="H436" s="191">
        <v>327</v>
      </c>
      <c r="I436" s="192"/>
      <c r="L436" s="188"/>
      <c r="M436" s="193"/>
      <c r="N436" s="194"/>
      <c r="O436" s="194"/>
      <c r="P436" s="194"/>
      <c r="Q436" s="194"/>
      <c r="R436" s="194"/>
      <c r="S436" s="194"/>
      <c r="T436" s="195"/>
      <c r="AT436" s="189" t="s">
        <v>149</v>
      </c>
      <c r="AU436" s="189" t="s">
        <v>87</v>
      </c>
      <c r="AV436" s="15" t="s">
        <v>138</v>
      </c>
      <c r="AW436" s="15" t="s">
        <v>38</v>
      </c>
      <c r="AX436" s="15" t="s">
        <v>85</v>
      </c>
      <c r="AY436" s="189" t="s">
        <v>132</v>
      </c>
    </row>
    <row r="437" spans="1:65" s="2" customFormat="1" ht="16.5" customHeight="1">
      <c r="A437" s="34"/>
      <c r="B437" s="139"/>
      <c r="C437" s="176" t="s">
        <v>544</v>
      </c>
      <c r="D437" s="176" t="s">
        <v>158</v>
      </c>
      <c r="E437" s="177" t="s">
        <v>545</v>
      </c>
      <c r="F437" s="178" t="s">
        <v>546</v>
      </c>
      <c r="G437" s="179" t="s">
        <v>296</v>
      </c>
      <c r="H437" s="180">
        <v>333.54</v>
      </c>
      <c r="I437" s="181"/>
      <c r="J437" s="182">
        <f>ROUND(I437*H437,2)</f>
        <v>0</v>
      </c>
      <c r="K437" s="178" t="s">
        <v>144</v>
      </c>
      <c r="L437" s="183"/>
      <c r="M437" s="184" t="s">
        <v>3</v>
      </c>
      <c r="N437" s="185" t="s">
        <v>48</v>
      </c>
      <c r="O437" s="55"/>
      <c r="P437" s="149">
        <f>O437*H437</f>
        <v>0</v>
      </c>
      <c r="Q437" s="149">
        <v>2.6700000000000001E-3</v>
      </c>
      <c r="R437" s="149">
        <f>Q437*H437</f>
        <v>0.89055180000000012</v>
      </c>
      <c r="S437" s="149">
        <v>0</v>
      </c>
      <c r="T437" s="150">
        <f>S437*H437</f>
        <v>0</v>
      </c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R437" s="151" t="s">
        <v>173</v>
      </c>
      <c r="AT437" s="151" t="s">
        <v>158</v>
      </c>
      <c r="AU437" s="151" t="s">
        <v>87</v>
      </c>
      <c r="AY437" s="18" t="s">
        <v>132</v>
      </c>
      <c r="BE437" s="152">
        <f>IF(N437="základní",J437,0)</f>
        <v>0</v>
      </c>
      <c r="BF437" s="152">
        <f>IF(N437="snížená",J437,0)</f>
        <v>0</v>
      </c>
      <c r="BG437" s="152">
        <f>IF(N437="zákl. přenesená",J437,0)</f>
        <v>0</v>
      </c>
      <c r="BH437" s="152">
        <f>IF(N437="sníž. přenesená",J437,0)</f>
        <v>0</v>
      </c>
      <c r="BI437" s="152">
        <f>IF(N437="nulová",J437,0)</f>
        <v>0</v>
      </c>
      <c r="BJ437" s="18" t="s">
        <v>85</v>
      </c>
      <c r="BK437" s="152">
        <f>ROUND(I437*H437,2)</f>
        <v>0</v>
      </c>
      <c r="BL437" s="18" t="s">
        <v>138</v>
      </c>
      <c r="BM437" s="151" t="s">
        <v>547</v>
      </c>
    </row>
    <row r="438" spans="1:65" s="2" customFormat="1">
      <c r="A438" s="34"/>
      <c r="B438" s="35"/>
      <c r="C438" s="34"/>
      <c r="D438" s="153" t="s">
        <v>140</v>
      </c>
      <c r="E438" s="34"/>
      <c r="F438" s="154" t="s">
        <v>546</v>
      </c>
      <c r="G438" s="34"/>
      <c r="H438" s="34"/>
      <c r="I438" s="155"/>
      <c r="J438" s="34"/>
      <c r="K438" s="34"/>
      <c r="L438" s="35"/>
      <c r="M438" s="156"/>
      <c r="N438" s="157"/>
      <c r="O438" s="55"/>
      <c r="P438" s="55"/>
      <c r="Q438" s="55"/>
      <c r="R438" s="55"/>
      <c r="S438" s="55"/>
      <c r="T438" s="56"/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  <c r="AT438" s="18" t="s">
        <v>140</v>
      </c>
      <c r="AU438" s="18" t="s">
        <v>87</v>
      </c>
    </row>
    <row r="439" spans="1:65" s="13" customFormat="1">
      <c r="B439" s="161"/>
      <c r="D439" s="153" t="s">
        <v>149</v>
      </c>
      <c r="E439" s="162" t="s">
        <v>3</v>
      </c>
      <c r="F439" s="163" t="s">
        <v>548</v>
      </c>
      <c r="H439" s="162" t="s">
        <v>3</v>
      </c>
      <c r="I439" s="164"/>
      <c r="L439" s="161"/>
      <c r="M439" s="165"/>
      <c r="N439" s="166"/>
      <c r="O439" s="166"/>
      <c r="P439" s="166"/>
      <c r="Q439" s="166"/>
      <c r="R439" s="166"/>
      <c r="S439" s="166"/>
      <c r="T439" s="167"/>
      <c r="AT439" s="162" t="s">
        <v>149</v>
      </c>
      <c r="AU439" s="162" t="s">
        <v>87</v>
      </c>
      <c r="AV439" s="13" t="s">
        <v>85</v>
      </c>
      <c r="AW439" s="13" t="s">
        <v>38</v>
      </c>
      <c r="AX439" s="13" t="s">
        <v>77</v>
      </c>
      <c r="AY439" s="162" t="s">
        <v>132</v>
      </c>
    </row>
    <row r="440" spans="1:65" s="13" customFormat="1">
      <c r="B440" s="161"/>
      <c r="D440" s="153" t="s">
        <v>149</v>
      </c>
      <c r="E440" s="162" t="s">
        <v>3</v>
      </c>
      <c r="F440" s="163" t="s">
        <v>409</v>
      </c>
      <c r="H440" s="162" t="s">
        <v>3</v>
      </c>
      <c r="I440" s="164"/>
      <c r="L440" s="161"/>
      <c r="M440" s="165"/>
      <c r="N440" s="166"/>
      <c r="O440" s="166"/>
      <c r="P440" s="166"/>
      <c r="Q440" s="166"/>
      <c r="R440" s="166"/>
      <c r="S440" s="166"/>
      <c r="T440" s="167"/>
      <c r="AT440" s="162" t="s">
        <v>149</v>
      </c>
      <c r="AU440" s="162" t="s">
        <v>87</v>
      </c>
      <c r="AV440" s="13" t="s">
        <v>85</v>
      </c>
      <c r="AW440" s="13" t="s">
        <v>38</v>
      </c>
      <c r="AX440" s="13" t="s">
        <v>77</v>
      </c>
      <c r="AY440" s="162" t="s">
        <v>132</v>
      </c>
    </row>
    <row r="441" spans="1:65" s="13" customFormat="1">
      <c r="B441" s="161"/>
      <c r="D441" s="153" t="s">
        <v>149</v>
      </c>
      <c r="E441" s="162" t="s">
        <v>3</v>
      </c>
      <c r="F441" s="163" t="s">
        <v>549</v>
      </c>
      <c r="H441" s="162" t="s">
        <v>3</v>
      </c>
      <c r="I441" s="164"/>
      <c r="L441" s="161"/>
      <c r="M441" s="165"/>
      <c r="N441" s="166"/>
      <c r="O441" s="166"/>
      <c r="P441" s="166"/>
      <c r="Q441" s="166"/>
      <c r="R441" s="166"/>
      <c r="S441" s="166"/>
      <c r="T441" s="167"/>
      <c r="AT441" s="162" t="s">
        <v>149</v>
      </c>
      <c r="AU441" s="162" t="s">
        <v>87</v>
      </c>
      <c r="AV441" s="13" t="s">
        <v>85</v>
      </c>
      <c r="AW441" s="13" t="s">
        <v>38</v>
      </c>
      <c r="AX441" s="13" t="s">
        <v>77</v>
      </c>
      <c r="AY441" s="162" t="s">
        <v>132</v>
      </c>
    </row>
    <row r="442" spans="1:65" s="13" customFormat="1">
      <c r="B442" s="161"/>
      <c r="D442" s="153" t="s">
        <v>149</v>
      </c>
      <c r="E442" s="162" t="s">
        <v>3</v>
      </c>
      <c r="F442" s="163" t="s">
        <v>237</v>
      </c>
      <c r="H442" s="162" t="s">
        <v>3</v>
      </c>
      <c r="I442" s="164"/>
      <c r="L442" s="161"/>
      <c r="M442" s="165"/>
      <c r="N442" s="166"/>
      <c r="O442" s="166"/>
      <c r="P442" s="166"/>
      <c r="Q442" s="166"/>
      <c r="R442" s="166"/>
      <c r="S442" s="166"/>
      <c r="T442" s="167"/>
      <c r="AT442" s="162" t="s">
        <v>149</v>
      </c>
      <c r="AU442" s="162" t="s">
        <v>87</v>
      </c>
      <c r="AV442" s="13" t="s">
        <v>85</v>
      </c>
      <c r="AW442" s="13" t="s">
        <v>38</v>
      </c>
      <c r="AX442" s="13" t="s">
        <v>77</v>
      </c>
      <c r="AY442" s="162" t="s">
        <v>132</v>
      </c>
    </row>
    <row r="443" spans="1:65" s="14" customFormat="1">
      <c r="B443" s="168"/>
      <c r="D443" s="153" t="s">
        <v>149</v>
      </c>
      <c r="E443" s="169" t="s">
        <v>3</v>
      </c>
      <c r="F443" s="170" t="s">
        <v>542</v>
      </c>
      <c r="H443" s="171">
        <v>227</v>
      </c>
      <c r="I443" s="172"/>
      <c r="L443" s="168"/>
      <c r="M443" s="173"/>
      <c r="N443" s="174"/>
      <c r="O443" s="174"/>
      <c r="P443" s="174"/>
      <c r="Q443" s="174"/>
      <c r="R443" s="174"/>
      <c r="S443" s="174"/>
      <c r="T443" s="175"/>
      <c r="AT443" s="169" t="s">
        <v>149</v>
      </c>
      <c r="AU443" s="169" t="s">
        <v>87</v>
      </c>
      <c r="AV443" s="14" t="s">
        <v>87</v>
      </c>
      <c r="AW443" s="14" t="s">
        <v>38</v>
      </c>
      <c r="AX443" s="14" t="s">
        <v>77</v>
      </c>
      <c r="AY443" s="169" t="s">
        <v>132</v>
      </c>
    </row>
    <row r="444" spans="1:65" s="13" customFormat="1">
      <c r="B444" s="161"/>
      <c r="D444" s="153" t="s">
        <v>149</v>
      </c>
      <c r="E444" s="162" t="s">
        <v>3</v>
      </c>
      <c r="F444" s="163" t="s">
        <v>239</v>
      </c>
      <c r="H444" s="162" t="s">
        <v>3</v>
      </c>
      <c r="I444" s="164"/>
      <c r="L444" s="161"/>
      <c r="M444" s="165"/>
      <c r="N444" s="166"/>
      <c r="O444" s="166"/>
      <c r="P444" s="166"/>
      <c r="Q444" s="166"/>
      <c r="R444" s="166"/>
      <c r="S444" s="166"/>
      <c r="T444" s="167"/>
      <c r="AT444" s="162" t="s">
        <v>149</v>
      </c>
      <c r="AU444" s="162" t="s">
        <v>87</v>
      </c>
      <c r="AV444" s="13" t="s">
        <v>85</v>
      </c>
      <c r="AW444" s="13" t="s">
        <v>38</v>
      </c>
      <c r="AX444" s="13" t="s">
        <v>77</v>
      </c>
      <c r="AY444" s="162" t="s">
        <v>132</v>
      </c>
    </row>
    <row r="445" spans="1:65" s="14" customFormat="1">
      <c r="B445" s="168"/>
      <c r="D445" s="153" t="s">
        <v>149</v>
      </c>
      <c r="E445" s="169" t="s">
        <v>3</v>
      </c>
      <c r="F445" s="170" t="s">
        <v>543</v>
      </c>
      <c r="H445" s="171">
        <v>100</v>
      </c>
      <c r="I445" s="172"/>
      <c r="L445" s="168"/>
      <c r="M445" s="173"/>
      <c r="N445" s="174"/>
      <c r="O445" s="174"/>
      <c r="P445" s="174"/>
      <c r="Q445" s="174"/>
      <c r="R445" s="174"/>
      <c r="S445" s="174"/>
      <c r="T445" s="175"/>
      <c r="AT445" s="169" t="s">
        <v>149</v>
      </c>
      <c r="AU445" s="169" t="s">
        <v>87</v>
      </c>
      <c r="AV445" s="14" t="s">
        <v>87</v>
      </c>
      <c r="AW445" s="14" t="s">
        <v>38</v>
      </c>
      <c r="AX445" s="14" t="s">
        <v>77</v>
      </c>
      <c r="AY445" s="169" t="s">
        <v>132</v>
      </c>
    </row>
    <row r="446" spans="1:65" s="15" customFormat="1">
      <c r="B446" s="188"/>
      <c r="D446" s="153" t="s">
        <v>149</v>
      </c>
      <c r="E446" s="189" t="s">
        <v>3</v>
      </c>
      <c r="F446" s="190" t="s">
        <v>244</v>
      </c>
      <c r="H446" s="191">
        <v>327</v>
      </c>
      <c r="I446" s="192"/>
      <c r="L446" s="188"/>
      <c r="M446" s="193"/>
      <c r="N446" s="194"/>
      <c r="O446" s="194"/>
      <c r="P446" s="194"/>
      <c r="Q446" s="194"/>
      <c r="R446" s="194"/>
      <c r="S446" s="194"/>
      <c r="T446" s="195"/>
      <c r="AT446" s="189" t="s">
        <v>149</v>
      </c>
      <c r="AU446" s="189" t="s">
        <v>87</v>
      </c>
      <c r="AV446" s="15" t="s">
        <v>138</v>
      </c>
      <c r="AW446" s="15" t="s">
        <v>38</v>
      </c>
      <c r="AX446" s="15" t="s">
        <v>85</v>
      </c>
      <c r="AY446" s="189" t="s">
        <v>132</v>
      </c>
    </row>
    <row r="447" spans="1:65" s="14" customFormat="1">
      <c r="B447" s="168"/>
      <c r="D447" s="153" t="s">
        <v>149</v>
      </c>
      <c r="F447" s="170" t="s">
        <v>550</v>
      </c>
      <c r="H447" s="171">
        <v>333.54</v>
      </c>
      <c r="I447" s="172"/>
      <c r="L447" s="168"/>
      <c r="M447" s="173"/>
      <c r="N447" s="174"/>
      <c r="O447" s="174"/>
      <c r="P447" s="174"/>
      <c r="Q447" s="174"/>
      <c r="R447" s="174"/>
      <c r="S447" s="174"/>
      <c r="T447" s="175"/>
      <c r="AT447" s="169" t="s">
        <v>149</v>
      </c>
      <c r="AU447" s="169" t="s">
        <v>87</v>
      </c>
      <c r="AV447" s="14" t="s">
        <v>87</v>
      </c>
      <c r="AW447" s="14" t="s">
        <v>4</v>
      </c>
      <c r="AX447" s="14" t="s">
        <v>85</v>
      </c>
      <c r="AY447" s="169" t="s">
        <v>132</v>
      </c>
    </row>
    <row r="448" spans="1:65" s="2" customFormat="1" ht="21.75" customHeight="1">
      <c r="A448" s="34"/>
      <c r="B448" s="139"/>
      <c r="C448" s="140" t="s">
        <v>551</v>
      </c>
      <c r="D448" s="140" t="s">
        <v>134</v>
      </c>
      <c r="E448" s="141" t="s">
        <v>552</v>
      </c>
      <c r="F448" s="142" t="s">
        <v>553</v>
      </c>
      <c r="G448" s="143" t="s">
        <v>317</v>
      </c>
      <c r="H448" s="144">
        <v>108</v>
      </c>
      <c r="I448" s="145"/>
      <c r="J448" s="146">
        <f>ROUND(I448*H448,2)</f>
        <v>0</v>
      </c>
      <c r="K448" s="142" t="s">
        <v>144</v>
      </c>
      <c r="L448" s="35"/>
      <c r="M448" s="147" t="s">
        <v>3</v>
      </c>
      <c r="N448" s="148" t="s">
        <v>48</v>
      </c>
      <c r="O448" s="55"/>
      <c r="P448" s="149">
        <f>O448*H448</f>
        <v>0</v>
      </c>
      <c r="Q448" s="149">
        <v>0</v>
      </c>
      <c r="R448" s="149">
        <f>Q448*H448</f>
        <v>0</v>
      </c>
      <c r="S448" s="149">
        <v>0</v>
      </c>
      <c r="T448" s="150">
        <f>S448*H448</f>
        <v>0</v>
      </c>
      <c r="U448" s="34"/>
      <c r="V448" s="34"/>
      <c r="W448" s="34"/>
      <c r="X448" s="34"/>
      <c r="Y448" s="34"/>
      <c r="Z448" s="34"/>
      <c r="AA448" s="34"/>
      <c r="AB448" s="34"/>
      <c r="AC448" s="34"/>
      <c r="AD448" s="34"/>
      <c r="AE448" s="34"/>
      <c r="AR448" s="151" t="s">
        <v>138</v>
      </c>
      <c r="AT448" s="151" t="s">
        <v>134</v>
      </c>
      <c r="AU448" s="151" t="s">
        <v>87</v>
      </c>
      <c r="AY448" s="18" t="s">
        <v>132</v>
      </c>
      <c r="BE448" s="152">
        <f>IF(N448="základní",J448,0)</f>
        <v>0</v>
      </c>
      <c r="BF448" s="152">
        <f>IF(N448="snížená",J448,0)</f>
        <v>0</v>
      </c>
      <c r="BG448" s="152">
        <f>IF(N448="zákl. přenesená",J448,0)</f>
        <v>0</v>
      </c>
      <c r="BH448" s="152">
        <f>IF(N448="sníž. přenesená",J448,0)</f>
        <v>0</v>
      </c>
      <c r="BI448" s="152">
        <f>IF(N448="nulová",J448,0)</f>
        <v>0</v>
      </c>
      <c r="BJ448" s="18" t="s">
        <v>85</v>
      </c>
      <c r="BK448" s="152">
        <f>ROUND(I448*H448,2)</f>
        <v>0</v>
      </c>
      <c r="BL448" s="18" t="s">
        <v>138</v>
      </c>
      <c r="BM448" s="151" t="s">
        <v>554</v>
      </c>
    </row>
    <row r="449" spans="1:65" s="2" customFormat="1" ht="19.2">
      <c r="A449" s="34"/>
      <c r="B449" s="35"/>
      <c r="C449" s="34"/>
      <c r="D449" s="153" t="s">
        <v>140</v>
      </c>
      <c r="E449" s="34"/>
      <c r="F449" s="154" t="s">
        <v>555</v>
      </c>
      <c r="G449" s="34"/>
      <c r="H449" s="34"/>
      <c r="I449" s="155"/>
      <c r="J449" s="34"/>
      <c r="K449" s="34"/>
      <c r="L449" s="35"/>
      <c r="M449" s="156"/>
      <c r="N449" s="157"/>
      <c r="O449" s="55"/>
      <c r="P449" s="55"/>
      <c r="Q449" s="55"/>
      <c r="R449" s="55"/>
      <c r="S449" s="55"/>
      <c r="T449" s="56"/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T449" s="18" t="s">
        <v>140</v>
      </c>
      <c r="AU449" s="18" t="s">
        <v>87</v>
      </c>
    </row>
    <row r="450" spans="1:65" s="2" customFormat="1">
      <c r="A450" s="34"/>
      <c r="B450" s="35"/>
      <c r="C450" s="34"/>
      <c r="D450" s="159" t="s">
        <v>147</v>
      </c>
      <c r="E450" s="34"/>
      <c r="F450" s="160" t="s">
        <v>556</v>
      </c>
      <c r="G450" s="34"/>
      <c r="H450" s="34"/>
      <c r="I450" s="155"/>
      <c r="J450" s="34"/>
      <c r="K450" s="34"/>
      <c r="L450" s="35"/>
      <c r="M450" s="156"/>
      <c r="N450" s="157"/>
      <c r="O450" s="55"/>
      <c r="P450" s="55"/>
      <c r="Q450" s="55"/>
      <c r="R450" s="55"/>
      <c r="S450" s="55"/>
      <c r="T450" s="56"/>
      <c r="U450" s="34"/>
      <c r="V450" s="34"/>
      <c r="W450" s="34"/>
      <c r="X450" s="34"/>
      <c r="Y450" s="34"/>
      <c r="Z450" s="34"/>
      <c r="AA450" s="34"/>
      <c r="AB450" s="34"/>
      <c r="AC450" s="34"/>
      <c r="AD450" s="34"/>
      <c r="AE450" s="34"/>
      <c r="AT450" s="18" t="s">
        <v>147</v>
      </c>
      <c r="AU450" s="18" t="s">
        <v>87</v>
      </c>
    </row>
    <row r="451" spans="1:65" s="13" customFormat="1">
      <c r="B451" s="161"/>
      <c r="D451" s="153" t="s">
        <v>149</v>
      </c>
      <c r="E451" s="162" t="s">
        <v>3</v>
      </c>
      <c r="F451" s="163" t="s">
        <v>557</v>
      </c>
      <c r="H451" s="162" t="s">
        <v>3</v>
      </c>
      <c r="I451" s="164"/>
      <c r="L451" s="161"/>
      <c r="M451" s="165"/>
      <c r="N451" s="166"/>
      <c r="O451" s="166"/>
      <c r="P451" s="166"/>
      <c r="Q451" s="166"/>
      <c r="R451" s="166"/>
      <c r="S451" s="166"/>
      <c r="T451" s="167"/>
      <c r="AT451" s="162" t="s">
        <v>149</v>
      </c>
      <c r="AU451" s="162" t="s">
        <v>87</v>
      </c>
      <c r="AV451" s="13" t="s">
        <v>85</v>
      </c>
      <c r="AW451" s="13" t="s">
        <v>38</v>
      </c>
      <c r="AX451" s="13" t="s">
        <v>77</v>
      </c>
      <c r="AY451" s="162" t="s">
        <v>132</v>
      </c>
    </row>
    <row r="452" spans="1:65" s="14" customFormat="1">
      <c r="B452" s="168"/>
      <c r="D452" s="153" t="s">
        <v>149</v>
      </c>
      <c r="E452" s="169" t="s">
        <v>3</v>
      </c>
      <c r="F452" s="170" t="s">
        <v>558</v>
      </c>
      <c r="H452" s="171">
        <v>108</v>
      </c>
      <c r="I452" s="172"/>
      <c r="L452" s="168"/>
      <c r="M452" s="173"/>
      <c r="N452" s="174"/>
      <c r="O452" s="174"/>
      <c r="P452" s="174"/>
      <c r="Q452" s="174"/>
      <c r="R452" s="174"/>
      <c r="S452" s="174"/>
      <c r="T452" s="175"/>
      <c r="AT452" s="169" t="s">
        <v>149</v>
      </c>
      <c r="AU452" s="169" t="s">
        <v>87</v>
      </c>
      <c r="AV452" s="14" t="s">
        <v>87</v>
      </c>
      <c r="AW452" s="14" t="s">
        <v>38</v>
      </c>
      <c r="AX452" s="14" t="s">
        <v>85</v>
      </c>
      <c r="AY452" s="169" t="s">
        <v>132</v>
      </c>
    </row>
    <row r="453" spans="1:65" s="2" customFormat="1" ht="16.5" customHeight="1">
      <c r="A453" s="34"/>
      <c r="B453" s="139"/>
      <c r="C453" s="176" t="s">
        <v>559</v>
      </c>
      <c r="D453" s="176" t="s">
        <v>158</v>
      </c>
      <c r="E453" s="177" t="s">
        <v>560</v>
      </c>
      <c r="F453" s="178" t="s">
        <v>561</v>
      </c>
      <c r="G453" s="179" t="s">
        <v>317</v>
      </c>
      <c r="H453" s="180">
        <v>108</v>
      </c>
      <c r="I453" s="181"/>
      <c r="J453" s="182">
        <f>ROUND(I453*H453,2)</f>
        <v>0</v>
      </c>
      <c r="K453" s="178" t="s">
        <v>200</v>
      </c>
      <c r="L453" s="183"/>
      <c r="M453" s="184" t="s">
        <v>3</v>
      </c>
      <c r="N453" s="185" t="s">
        <v>48</v>
      </c>
      <c r="O453" s="55"/>
      <c r="P453" s="149">
        <f>O453*H453</f>
        <v>0</v>
      </c>
      <c r="Q453" s="149">
        <v>6.4999999999999997E-4</v>
      </c>
      <c r="R453" s="149">
        <f>Q453*H453</f>
        <v>7.0199999999999999E-2</v>
      </c>
      <c r="S453" s="149">
        <v>0</v>
      </c>
      <c r="T453" s="150">
        <f>S453*H453</f>
        <v>0</v>
      </c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R453" s="151" t="s">
        <v>173</v>
      </c>
      <c r="AT453" s="151" t="s">
        <v>158</v>
      </c>
      <c r="AU453" s="151" t="s">
        <v>87</v>
      </c>
      <c r="AY453" s="18" t="s">
        <v>132</v>
      </c>
      <c r="BE453" s="152">
        <f>IF(N453="základní",J453,0)</f>
        <v>0</v>
      </c>
      <c r="BF453" s="152">
        <f>IF(N453="snížená",J453,0)</f>
        <v>0</v>
      </c>
      <c r="BG453" s="152">
        <f>IF(N453="zákl. přenesená",J453,0)</f>
        <v>0</v>
      </c>
      <c r="BH453" s="152">
        <f>IF(N453="sníž. přenesená",J453,0)</f>
        <v>0</v>
      </c>
      <c r="BI453" s="152">
        <f>IF(N453="nulová",J453,0)</f>
        <v>0</v>
      </c>
      <c r="BJ453" s="18" t="s">
        <v>85</v>
      </c>
      <c r="BK453" s="152">
        <f>ROUND(I453*H453,2)</f>
        <v>0</v>
      </c>
      <c r="BL453" s="18" t="s">
        <v>138</v>
      </c>
      <c r="BM453" s="151" t="s">
        <v>562</v>
      </c>
    </row>
    <row r="454" spans="1:65" s="2" customFormat="1">
      <c r="A454" s="34"/>
      <c r="B454" s="35"/>
      <c r="C454" s="34"/>
      <c r="D454" s="153" t="s">
        <v>140</v>
      </c>
      <c r="E454" s="34"/>
      <c r="F454" s="154" t="s">
        <v>561</v>
      </c>
      <c r="G454" s="34"/>
      <c r="H454" s="34"/>
      <c r="I454" s="155"/>
      <c r="J454" s="34"/>
      <c r="K454" s="34"/>
      <c r="L454" s="35"/>
      <c r="M454" s="156"/>
      <c r="N454" s="157"/>
      <c r="O454" s="55"/>
      <c r="P454" s="55"/>
      <c r="Q454" s="55"/>
      <c r="R454" s="55"/>
      <c r="S454" s="55"/>
      <c r="T454" s="56"/>
      <c r="U454" s="34"/>
      <c r="V454" s="34"/>
      <c r="W454" s="34"/>
      <c r="X454" s="34"/>
      <c r="Y454" s="34"/>
      <c r="Z454" s="34"/>
      <c r="AA454" s="34"/>
      <c r="AB454" s="34"/>
      <c r="AC454" s="34"/>
      <c r="AD454" s="34"/>
      <c r="AE454" s="34"/>
      <c r="AT454" s="18" t="s">
        <v>140</v>
      </c>
      <c r="AU454" s="18" t="s">
        <v>87</v>
      </c>
    </row>
    <row r="455" spans="1:65" s="13" customFormat="1">
      <c r="B455" s="161"/>
      <c r="D455" s="153" t="s">
        <v>149</v>
      </c>
      <c r="E455" s="162" t="s">
        <v>3</v>
      </c>
      <c r="F455" s="163" t="s">
        <v>557</v>
      </c>
      <c r="H455" s="162" t="s">
        <v>3</v>
      </c>
      <c r="I455" s="164"/>
      <c r="L455" s="161"/>
      <c r="M455" s="165"/>
      <c r="N455" s="166"/>
      <c r="O455" s="166"/>
      <c r="P455" s="166"/>
      <c r="Q455" s="166"/>
      <c r="R455" s="166"/>
      <c r="S455" s="166"/>
      <c r="T455" s="167"/>
      <c r="AT455" s="162" t="s">
        <v>149</v>
      </c>
      <c r="AU455" s="162" t="s">
        <v>87</v>
      </c>
      <c r="AV455" s="13" t="s">
        <v>85</v>
      </c>
      <c r="AW455" s="13" t="s">
        <v>38</v>
      </c>
      <c r="AX455" s="13" t="s">
        <v>77</v>
      </c>
      <c r="AY455" s="162" t="s">
        <v>132</v>
      </c>
    </row>
    <row r="456" spans="1:65" s="14" customFormat="1">
      <c r="B456" s="168"/>
      <c r="D456" s="153" t="s">
        <v>149</v>
      </c>
      <c r="E456" s="169" t="s">
        <v>3</v>
      </c>
      <c r="F456" s="170" t="s">
        <v>563</v>
      </c>
      <c r="H456" s="171">
        <v>64</v>
      </c>
      <c r="I456" s="172"/>
      <c r="L456" s="168"/>
      <c r="M456" s="173"/>
      <c r="N456" s="174"/>
      <c r="O456" s="174"/>
      <c r="P456" s="174"/>
      <c r="Q456" s="174"/>
      <c r="R456" s="174"/>
      <c r="S456" s="174"/>
      <c r="T456" s="175"/>
      <c r="AT456" s="169" t="s">
        <v>149</v>
      </c>
      <c r="AU456" s="169" t="s">
        <v>87</v>
      </c>
      <c r="AV456" s="14" t="s">
        <v>87</v>
      </c>
      <c r="AW456" s="14" t="s">
        <v>38</v>
      </c>
      <c r="AX456" s="14" t="s">
        <v>77</v>
      </c>
      <c r="AY456" s="169" t="s">
        <v>132</v>
      </c>
    </row>
    <row r="457" spans="1:65" s="14" customFormat="1">
      <c r="B457" s="168"/>
      <c r="D457" s="153" t="s">
        <v>149</v>
      </c>
      <c r="E457" s="169" t="s">
        <v>3</v>
      </c>
      <c r="F457" s="170" t="s">
        <v>564</v>
      </c>
      <c r="H457" s="171">
        <v>20</v>
      </c>
      <c r="I457" s="172"/>
      <c r="L457" s="168"/>
      <c r="M457" s="173"/>
      <c r="N457" s="174"/>
      <c r="O457" s="174"/>
      <c r="P457" s="174"/>
      <c r="Q457" s="174"/>
      <c r="R457" s="174"/>
      <c r="S457" s="174"/>
      <c r="T457" s="175"/>
      <c r="AT457" s="169" t="s">
        <v>149</v>
      </c>
      <c r="AU457" s="169" t="s">
        <v>87</v>
      </c>
      <c r="AV457" s="14" t="s">
        <v>87</v>
      </c>
      <c r="AW457" s="14" t="s">
        <v>38</v>
      </c>
      <c r="AX457" s="14" t="s">
        <v>77</v>
      </c>
      <c r="AY457" s="169" t="s">
        <v>132</v>
      </c>
    </row>
    <row r="458" spans="1:65" s="14" customFormat="1">
      <c r="B458" s="168"/>
      <c r="D458" s="153" t="s">
        <v>149</v>
      </c>
      <c r="E458" s="169" t="s">
        <v>3</v>
      </c>
      <c r="F458" s="170" t="s">
        <v>565</v>
      </c>
      <c r="H458" s="171">
        <v>24</v>
      </c>
      <c r="I458" s="172"/>
      <c r="L458" s="168"/>
      <c r="M458" s="173"/>
      <c r="N458" s="174"/>
      <c r="O458" s="174"/>
      <c r="P458" s="174"/>
      <c r="Q458" s="174"/>
      <c r="R458" s="174"/>
      <c r="S458" s="174"/>
      <c r="T458" s="175"/>
      <c r="AT458" s="169" t="s">
        <v>149</v>
      </c>
      <c r="AU458" s="169" t="s">
        <v>87</v>
      </c>
      <c r="AV458" s="14" t="s">
        <v>87</v>
      </c>
      <c r="AW458" s="14" t="s">
        <v>38</v>
      </c>
      <c r="AX458" s="14" t="s">
        <v>77</v>
      </c>
      <c r="AY458" s="169" t="s">
        <v>132</v>
      </c>
    </row>
    <row r="459" spans="1:65" s="15" customFormat="1">
      <c r="B459" s="188"/>
      <c r="D459" s="153" t="s">
        <v>149</v>
      </c>
      <c r="E459" s="189" t="s">
        <v>3</v>
      </c>
      <c r="F459" s="190" t="s">
        <v>244</v>
      </c>
      <c r="H459" s="191">
        <v>108</v>
      </c>
      <c r="I459" s="192"/>
      <c r="L459" s="188"/>
      <c r="M459" s="193"/>
      <c r="N459" s="194"/>
      <c r="O459" s="194"/>
      <c r="P459" s="194"/>
      <c r="Q459" s="194"/>
      <c r="R459" s="194"/>
      <c r="S459" s="194"/>
      <c r="T459" s="195"/>
      <c r="AT459" s="189" t="s">
        <v>149</v>
      </c>
      <c r="AU459" s="189" t="s">
        <v>87</v>
      </c>
      <c r="AV459" s="15" t="s">
        <v>138</v>
      </c>
      <c r="AW459" s="15" t="s">
        <v>38</v>
      </c>
      <c r="AX459" s="15" t="s">
        <v>85</v>
      </c>
      <c r="AY459" s="189" t="s">
        <v>132</v>
      </c>
    </row>
    <row r="460" spans="1:65" s="2" customFormat="1" ht="16.5" customHeight="1">
      <c r="A460" s="34"/>
      <c r="B460" s="139"/>
      <c r="C460" s="140" t="s">
        <v>566</v>
      </c>
      <c r="D460" s="140" t="s">
        <v>134</v>
      </c>
      <c r="E460" s="141" t="s">
        <v>567</v>
      </c>
      <c r="F460" s="142" t="s">
        <v>568</v>
      </c>
      <c r="G460" s="143" t="s">
        <v>317</v>
      </c>
      <c r="H460" s="144">
        <v>27</v>
      </c>
      <c r="I460" s="145"/>
      <c r="J460" s="146">
        <f>ROUND(I460*H460,2)</f>
        <v>0</v>
      </c>
      <c r="K460" s="142" t="s">
        <v>144</v>
      </c>
      <c r="L460" s="35"/>
      <c r="M460" s="147" t="s">
        <v>3</v>
      </c>
      <c r="N460" s="148" t="s">
        <v>48</v>
      </c>
      <c r="O460" s="55"/>
      <c r="P460" s="149">
        <f>O460*H460</f>
        <v>0</v>
      </c>
      <c r="Q460" s="149">
        <v>1.2E-4</v>
      </c>
      <c r="R460" s="149">
        <f>Q460*H460</f>
        <v>3.2400000000000003E-3</v>
      </c>
      <c r="S460" s="149">
        <v>0</v>
      </c>
      <c r="T460" s="150">
        <f>S460*H460</f>
        <v>0</v>
      </c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  <c r="AR460" s="151" t="s">
        <v>138</v>
      </c>
      <c r="AT460" s="151" t="s">
        <v>134</v>
      </c>
      <c r="AU460" s="151" t="s">
        <v>87</v>
      </c>
      <c r="AY460" s="18" t="s">
        <v>132</v>
      </c>
      <c r="BE460" s="152">
        <f>IF(N460="základní",J460,0)</f>
        <v>0</v>
      </c>
      <c r="BF460" s="152">
        <f>IF(N460="snížená",J460,0)</f>
        <v>0</v>
      </c>
      <c r="BG460" s="152">
        <f>IF(N460="zákl. přenesená",J460,0)</f>
        <v>0</v>
      </c>
      <c r="BH460" s="152">
        <f>IF(N460="sníž. přenesená",J460,0)</f>
        <v>0</v>
      </c>
      <c r="BI460" s="152">
        <f>IF(N460="nulová",J460,0)</f>
        <v>0</v>
      </c>
      <c r="BJ460" s="18" t="s">
        <v>85</v>
      </c>
      <c r="BK460" s="152">
        <f>ROUND(I460*H460,2)</f>
        <v>0</v>
      </c>
      <c r="BL460" s="18" t="s">
        <v>138</v>
      </c>
      <c r="BM460" s="151" t="s">
        <v>569</v>
      </c>
    </row>
    <row r="461" spans="1:65" s="2" customFormat="1">
      <c r="A461" s="34"/>
      <c r="B461" s="35"/>
      <c r="C461" s="34"/>
      <c r="D461" s="153" t="s">
        <v>140</v>
      </c>
      <c r="E461" s="34"/>
      <c r="F461" s="154" t="s">
        <v>570</v>
      </c>
      <c r="G461" s="34"/>
      <c r="H461" s="34"/>
      <c r="I461" s="155"/>
      <c r="J461" s="34"/>
      <c r="K461" s="34"/>
      <c r="L461" s="35"/>
      <c r="M461" s="156"/>
      <c r="N461" s="157"/>
      <c r="O461" s="55"/>
      <c r="P461" s="55"/>
      <c r="Q461" s="55"/>
      <c r="R461" s="55"/>
      <c r="S461" s="55"/>
      <c r="T461" s="56"/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T461" s="18" t="s">
        <v>140</v>
      </c>
      <c r="AU461" s="18" t="s">
        <v>87</v>
      </c>
    </row>
    <row r="462" spans="1:65" s="2" customFormat="1">
      <c r="A462" s="34"/>
      <c r="B462" s="35"/>
      <c r="C462" s="34"/>
      <c r="D462" s="159" t="s">
        <v>147</v>
      </c>
      <c r="E462" s="34"/>
      <c r="F462" s="160" t="s">
        <v>571</v>
      </c>
      <c r="G462" s="34"/>
      <c r="H462" s="34"/>
      <c r="I462" s="155"/>
      <c r="J462" s="34"/>
      <c r="K462" s="34"/>
      <c r="L462" s="35"/>
      <c r="M462" s="156"/>
      <c r="N462" s="157"/>
      <c r="O462" s="55"/>
      <c r="P462" s="55"/>
      <c r="Q462" s="55"/>
      <c r="R462" s="55"/>
      <c r="S462" s="55"/>
      <c r="T462" s="56"/>
      <c r="U462" s="34"/>
      <c r="V462" s="34"/>
      <c r="W462" s="34"/>
      <c r="X462" s="34"/>
      <c r="Y462" s="34"/>
      <c r="Z462" s="34"/>
      <c r="AA462" s="34"/>
      <c r="AB462" s="34"/>
      <c r="AC462" s="34"/>
      <c r="AD462" s="34"/>
      <c r="AE462" s="34"/>
      <c r="AT462" s="18" t="s">
        <v>147</v>
      </c>
      <c r="AU462" s="18" t="s">
        <v>87</v>
      </c>
    </row>
    <row r="463" spans="1:65" s="13" customFormat="1">
      <c r="B463" s="161"/>
      <c r="D463" s="153" t="s">
        <v>149</v>
      </c>
      <c r="E463" s="162" t="s">
        <v>3</v>
      </c>
      <c r="F463" s="163" t="s">
        <v>572</v>
      </c>
      <c r="H463" s="162" t="s">
        <v>3</v>
      </c>
      <c r="I463" s="164"/>
      <c r="L463" s="161"/>
      <c r="M463" s="165"/>
      <c r="N463" s="166"/>
      <c r="O463" s="166"/>
      <c r="P463" s="166"/>
      <c r="Q463" s="166"/>
      <c r="R463" s="166"/>
      <c r="S463" s="166"/>
      <c r="T463" s="167"/>
      <c r="AT463" s="162" t="s">
        <v>149</v>
      </c>
      <c r="AU463" s="162" t="s">
        <v>87</v>
      </c>
      <c r="AV463" s="13" t="s">
        <v>85</v>
      </c>
      <c r="AW463" s="13" t="s">
        <v>38</v>
      </c>
      <c r="AX463" s="13" t="s">
        <v>77</v>
      </c>
      <c r="AY463" s="162" t="s">
        <v>132</v>
      </c>
    </row>
    <row r="464" spans="1:65" s="14" customFormat="1">
      <c r="B464" s="168"/>
      <c r="D464" s="153" t="s">
        <v>149</v>
      </c>
      <c r="E464" s="169" t="s">
        <v>3</v>
      </c>
      <c r="F464" s="170" t="s">
        <v>209</v>
      </c>
      <c r="H464" s="171">
        <v>16</v>
      </c>
      <c r="I464" s="172"/>
      <c r="L464" s="168"/>
      <c r="M464" s="173"/>
      <c r="N464" s="174"/>
      <c r="O464" s="174"/>
      <c r="P464" s="174"/>
      <c r="Q464" s="174"/>
      <c r="R464" s="174"/>
      <c r="S464" s="174"/>
      <c r="T464" s="175"/>
      <c r="AT464" s="169" t="s">
        <v>149</v>
      </c>
      <c r="AU464" s="169" t="s">
        <v>87</v>
      </c>
      <c r="AV464" s="14" t="s">
        <v>87</v>
      </c>
      <c r="AW464" s="14" t="s">
        <v>38</v>
      </c>
      <c r="AX464" s="14" t="s">
        <v>77</v>
      </c>
      <c r="AY464" s="169" t="s">
        <v>132</v>
      </c>
    </row>
    <row r="465" spans="1:65" s="14" customFormat="1">
      <c r="B465" s="168"/>
      <c r="D465" s="153" t="s">
        <v>149</v>
      </c>
      <c r="E465" s="169" t="s">
        <v>3</v>
      </c>
      <c r="F465" s="170" t="s">
        <v>160</v>
      </c>
      <c r="H465" s="171">
        <v>5</v>
      </c>
      <c r="I465" s="172"/>
      <c r="L465" s="168"/>
      <c r="M465" s="173"/>
      <c r="N465" s="174"/>
      <c r="O465" s="174"/>
      <c r="P465" s="174"/>
      <c r="Q465" s="174"/>
      <c r="R465" s="174"/>
      <c r="S465" s="174"/>
      <c r="T465" s="175"/>
      <c r="AT465" s="169" t="s">
        <v>149</v>
      </c>
      <c r="AU465" s="169" t="s">
        <v>87</v>
      </c>
      <c r="AV465" s="14" t="s">
        <v>87</v>
      </c>
      <c r="AW465" s="14" t="s">
        <v>38</v>
      </c>
      <c r="AX465" s="14" t="s">
        <v>77</v>
      </c>
      <c r="AY465" s="169" t="s">
        <v>132</v>
      </c>
    </row>
    <row r="466" spans="1:65" s="14" customFormat="1">
      <c r="B466" s="168"/>
      <c r="D466" s="153" t="s">
        <v>149</v>
      </c>
      <c r="E466" s="169" t="s">
        <v>3</v>
      </c>
      <c r="F466" s="170" t="s">
        <v>165</v>
      </c>
      <c r="H466" s="171">
        <v>6</v>
      </c>
      <c r="I466" s="172"/>
      <c r="L466" s="168"/>
      <c r="M466" s="173"/>
      <c r="N466" s="174"/>
      <c r="O466" s="174"/>
      <c r="P466" s="174"/>
      <c r="Q466" s="174"/>
      <c r="R466" s="174"/>
      <c r="S466" s="174"/>
      <c r="T466" s="175"/>
      <c r="AT466" s="169" t="s">
        <v>149</v>
      </c>
      <c r="AU466" s="169" t="s">
        <v>87</v>
      </c>
      <c r="AV466" s="14" t="s">
        <v>87</v>
      </c>
      <c r="AW466" s="14" t="s">
        <v>38</v>
      </c>
      <c r="AX466" s="14" t="s">
        <v>77</v>
      </c>
      <c r="AY466" s="169" t="s">
        <v>132</v>
      </c>
    </row>
    <row r="467" spans="1:65" s="15" customFormat="1">
      <c r="B467" s="188"/>
      <c r="D467" s="153" t="s">
        <v>149</v>
      </c>
      <c r="E467" s="189" t="s">
        <v>3</v>
      </c>
      <c r="F467" s="190" t="s">
        <v>244</v>
      </c>
      <c r="H467" s="191">
        <v>27</v>
      </c>
      <c r="I467" s="192"/>
      <c r="L467" s="188"/>
      <c r="M467" s="193"/>
      <c r="N467" s="194"/>
      <c r="O467" s="194"/>
      <c r="P467" s="194"/>
      <c r="Q467" s="194"/>
      <c r="R467" s="194"/>
      <c r="S467" s="194"/>
      <c r="T467" s="195"/>
      <c r="AT467" s="189" t="s">
        <v>149</v>
      </c>
      <c r="AU467" s="189" t="s">
        <v>87</v>
      </c>
      <c r="AV467" s="15" t="s">
        <v>138</v>
      </c>
      <c r="AW467" s="15" t="s">
        <v>38</v>
      </c>
      <c r="AX467" s="15" t="s">
        <v>85</v>
      </c>
      <c r="AY467" s="189" t="s">
        <v>132</v>
      </c>
    </row>
    <row r="468" spans="1:65" s="2" customFormat="1" ht="16.5" customHeight="1">
      <c r="A468" s="34"/>
      <c r="B468" s="139"/>
      <c r="C468" s="176" t="s">
        <v>573</v>
      </c>
      <c r="D468" s="176" t="s">
        <v>158</v>
      </c>
      <c r="E468" s="177" t="s">
        <v>574</v>
      </c>
      <c r="F468" s="178" t="s">
        <v>575</v>
      </c>
      <c r="G468" s="179" t="s">
        <v>317</v>
      </c>
      <c r="H468" s="180">
        <v>27</v>
      </c>
      <c r="I468" s="181"/>
      <c r="J468" s="182">
        <f>ROUND(I468*H468,2)</f>
        <v>0</v>
      </c>
      <c r="K468" s="178" t="s">
        <v>3</v>
      </c>
      <c r="L468" s="183"/>
      <c r="M468" s="184" t="s">
        <v>3</v>
      </c>
      <c r="N468" s="185" t="s">
        <v>48</v>
      </c>
      <c r="O468" s="55"/>
      <c r="P468" s="149">
        <f>O468*H468</f>
        <v>0</v>
      </c>
      <c r="Q468" s="149">
        <v>1.2099999999999999E-3</v>
      </c>
      <c r="R468" s="149">
        <f>Q468*H468</f>
        <v>3.2669999999999998E-2</v>
      </c>
      <c r="S468" s="149">
        <v>0</v>
      </c>
      <c r="T468" s="150">
        <f>S468*H468</f>
        <v>0</v>
      </c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R468" s="151" t="s">
        <v>173</v>
      </c>
      <c r="AT468" s="151" t="s">
        <v>158</v>
      </c>
      <c r="AU468" s="151" t="s">
        <v>87</v>
      </c>
      <c r="AY468" s="18" t="s">
        <v>132</v>
      </c>
      <c r="BE468" s="152">
        <f>IF(N468="základní",J468,0)</f>
        <v>0</v>
      </c>
      <c r="BF468" s="152">
        <f>IF(N468="snížená",J468,0)</f>
        <v>0</v>
      </c>
      <c r="BG468" s="152">
        <f>IF(N468="zákl. přenesená",J468,0)</f>
        <v>0</v>
      </c>
      <c r="BH468" s="152">
        <f>IF(N468="sníž. přenesená",J468,0)</f>
        <v>0</v>
      </c>
      <c r="BI468" s="152">
        <f>IF(N468="nulová",J468,0)</f>
        <v>0</v>
      </c>
      <c r="BJ468" s="18" t="s">
        <v>85</v>
      </c>
      <c r="BK468" s="152">
        <f>ROUND(I468*H468,2)</f>
        <v>0</v>
      </c>
      <c r="BL468" s="18" t="s">
        <v>138</v>
      </c>
      <c r="BM468" s="151" t="s">
        <v>576</v>
      </c>
    </row>
    <row r="469" spans="1:65" s="2" customFormat="1">
      <c r="A469" s="34"/>
      <c r="B469" s="35"/>
      <c r="C469" s="34"/>
      <c r="D469" s="153" t="s">
        <v>140</v>
      </c>
      <c r="E469" s="34"/>
      <c r="F469" s="154" t="s">
        <v>575</v>
      </c>
      <c r="G469" s="34"/>
      <c r="H469" s="34"/>
      <c r="I469" s="155"/>
      <c r="J469" s="34"/>
      <c r="K469" s="34"/>
      <c r="L469" s="35"/>
      <c r="M469" s="156"/>
      <c r="N469" s="157"/>
      <c r="O469" s="55"/>
      <c r="P469" s="55"/>
      <c r="Q469" s="55"/>
      <c r="R469" s="55"/>
      <c r="S469" s="55"/>
      <c r="T469" s="56"/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T469" s="18" t="s">
        <v>140</v>
      </c>
      <c r="AU469" s="18" t="s">
        <v>87</v>
      </c>
    </row>
    <row r="470" spans="1:65" s="13" customFormat="1">
      <c r="B470" s="161"/>
      <c r="D470" s="153" t="s">
        <v>149</v>
      </c>
      <c r="E470" s="162" t="s">
        <v>3</v>
      </c>
      <c r="F470" s="163" t="s">
        <v>577</v>
      </c>
      <c r="H470" s="162" t="s">
        <v>3</v>
      </c>
      <c r="I470" s="164"/>
      <c r="L470" s="161"/>
      <c r="M470" s="165"/>
      <c r="N470" s="166"/>
      <c r="O470" s="166"/>
      <c r="P470" s="166"/>
      <c r="Q470" s="166"/>
      <c r="R470" s="166"/>
      <c r="S470" s="166"/>
      <c r="T470" s="167"/>
      <c r="AT470" s="162" t="s">
        <v>149</v>
      </c>
      <c r="AU470" s="162" t="s">
        <v>87</v>
      </c>
      <c r="AV470" s="13" t="s">
        <v>85</v>
      </c>
      <c r="AW470" s="13" t="s">
        <v>38</v>
      </c>
      <c r="AX470" s="13" t="s">
        <v>77</v>
      </c>
      <c r="AY470" s="162" t="s">
        <v>132</v>
      </c>
    </row>
    <row r="471" spans="1:65" s="14" customFormat="1">
      <c r="B471" s="168"/>
      <c r="D471" s="153" t="s">
        <v>149</v>
      </c>
      <c r="E471" s="169" t="s">
        <v>3</v>
      </c>
      <c r="F471" s="170" t="s">
        <v>276</v>
      </c>
      <c r="H471" s="171">
        <v>27</v>
      </c>
      <c r="I471" s="172"/>
      <c r="L471" s="168"/>
      <c r="M471" s="173"/>
      <c r="N471" s="174"/>
      <c r="O471" s="174"/>
      <c r="P471" s="174"/>
      <c r="Q471" s="174"/>
      <c r="R471" s="174"/>
      <c r="S471" s="174"/>
      <c r="T471" s="175"/>
      <c r="AT471" s="169" t="s">
        <v>149</v>
      </c>
      <c r="AU471" s="169" t="s">
        <v>87</v>
      </c>
      <c r="AV471" s="14" t="s">
        <v>87</v>
      </c>
      <c r="AW471" s="14" t="s">
        <v>38</v>
      </c>
      <c r="AX471" s="14" t="s">
        <v>85</v>
      </c>
      <c r="AY471" s="169" t="s">
        <v>132</v>
      </c>
    </row>
    <row r="472" spans="1:65" s="2" customFormat="1" ht="16.5" customHeight="1">
      <c r="A472" s="34"/>
      <c r="B472" s="139"/>
      <c r="C472" s="140" t="s">
        <v>578</v>
      </c>
      <c r="D472" s="140" t="s">
        <v>134</v>
      </c>
      <c r="E472" s="141" t="s">
        <v>579</v>
      </c>
      <c r="F472" s="142" t="s">
        <v>580</v>
      </c>
      <c r="G472" s="143" t="s">
        <v>317</v>
      </c>
      <c r="H472" s="144">
        <v>13</v>
      </c>
      <c r="I472" s="145"/>
      <c r="J472" s="146">
        <f>ROUND(I472*H472,2)</f>
        <v>0</v>
      </c>
      <c r="K472" s="142" t="s">
        <v>144</v>
      </c>
      <c r="L472" s="35"/>
      <c r="M472" s="147" t="s">
        <v>3</v>
      </c>
      <c r="N472" s="148" t="s">
        <v>48</v>
      </c>
      <c r="O472" s="55"/>
      <c r="P472" s="149">
        <f>O472*H472</f>
        <v>0</v>
      </c>
      <c r="Q472" s="149">
        <v>0.12526000000000001</v>
      </c>
      <c r="R472" s="149">
        <f>Q472*H472</f>
        <v>1.6283800000000002</v>
      </c>
      <c r="S472" s="149">
        <v>0</v>
      </c>
      <c r="T472" s="150">
        <f>S472*H472</f>
        <v>0</v>
      </c>
      <c r="U472" s="34"/>
      <c r="V472" s="34"/>
      <c r="W472" s="34"/>
      <c r="X472" s="34"/>
      <c r="Y472" s="34"/>
      <c r="Z472" s="34"/>
      <c r="AA472" s="34"/>
      <c r="AB472" s="34"/>
      <c r="AC472" s="34"/>
      <c r="AD472" s="34"/>
      <c r="AE472" s="34"/>
      <c r="AR472" s="151" t="s">
        <v>138</v>
      </c>
      <c r="AT472" s="151" t="s">
        <v>134</v>
      </c>
      <c r="AU472" s="151" t="s">
        <v>87</v>
      </c>
      <c r="AY472" s="18" t="s">
        <v>132</v>
      </c>
      <c r="BE472" s="152">
        <f>IF(N472="základní",J472,0)</f>
        <v>0</v>
      </c>
      <c r="BF472" s="152">
        <f>IF(N472="snížená",J472,0)</f>
        <v>0</v>
      </c>
      <c r="BG472" s="152">
        <f>IF(N472="zákl. přenesená",J472,0)</f>
        <v>0</v>
      </c>
      <c r="BH472" s="152">
        <f>IF(N472="sníž. přenesená",J472,0)</f>
        <v>0</v>
      </c>
      <c r="BI472" s="152">
        <f>IF(N472="nulová",J472,0)</f>
        <v>0</v>
      </c>
      <c r="BJ472" s="18" t="s">
        <v>85</v>
      </c>
      <c r="BK472" s="152">
        <f>ROUND(I472*H472,2)</f>
        <v>0</v>
      </c>
      <c r="BL472" s="18" t="s">
        <v>138</v>
      </c>
      <c r="BM472" s="151" t="s">
        <v>581</v>
      </c>
    </row>
    <row r="473" spans="1:65" s="2" customFormat="1">
      <c r="A473" s="34"/>
      <c r="B473" s="35"/>
      <c r="C473" s="34"/>
      <c r="D473" s="153" t="s">
        <v>140</v>
      </c>
      <c r="E473" s="34"/>
      <c r="F473" s="154" t="s">
        <v>582</v>
      </c>
      <c r="G473" s="34"/>
      <c r="H473" s="34"/>
      <c r="I473" s="155"/>
      <c r="J473" s="34"/>
      <c r="K473" s="34"/>
      <c r="L473" s="35"/>
      <c r="M473" s="156"/>
      <c r="N473" s="157"/>
      <c r="O473" s="55"/>
      <c r="P473" s="55"/>
      <c r="Q473" s="55"/>
      <c r="R473" s="55"/>
      <c r="S473" s="55"/>
      <c r="T473" s="56"/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T473" s="18" t="s">
        <v>140</v>
      </c>
      <c r="AU473" s="18" t="s">
        <v>87</v>
      </c>
    </row>
    <row r="474" spans="1:65" s="2" customFormat="1">
      <c r="A474" s="34"/>
      <c r="B474" s="35"/>
      <c r="C474" s="34"/>
      <c r="D474" s="159" t="s">
        <v>147</v>
      </c>
      <c r="E474" s="34"/>
      <c r="F474" s="160" t="s">
        <v>583</v>
      </c>
      <c r="G474" s="34"/>
      <c r="H474" s="34"/>
      <c r="I474" s="155"/>
      <c r="J474" s="34"/>
      <c r="K474" s="34"/>
      <c r="L474" s="35"/>
      <c r="M474" s="156"/>
      <c r="N474" s="157"/>
      <c r="O474" s="55"/>
      <c r="P474" s="55"/>
      <c r="Q474" s="55"/>
      <c r="R474" s="55"/>
      <c r="S474" s="55"/>
      <c r="T474" s="56"/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T474" s="18" t="s">
        <v>147</v>
      </c>
      <c r="AU474" s="18" t="s">
        <v>87</v>
      </c>
    </row>
    <row r="475" spans="1:65" s="13" customFormat="1">
      <c r="B475" s="161"/>
      <c r="D475" s="153" t="s">
        <v>149</v>
      </c>
      <c r="E475" s="162" t="s">
        <v>3</v>
      </c>
      <c r="F475" s="163" t="s">
        <v>531</v>
      </c>
      <c r="H475" s="162" t="s">
        <v>3</v>
      </c>
      <c r="I475" s="164"/>
      <c r="L475" s="161"/>
      <c r="M475" s="165"/>
      <c r="N475" s="166"/>
      <c r="O475" s="166"/>
      <c r="P475" s="166"/>
      <c r="Q475" s="166"/>
      <c r="R475" s="166"/>
      <c r="S475" s="166"/>
      <c r="T475" s="167"/>
      <c r="AT475" s="162" t="s">
        <v>149</v>
      </c>
      <c r="AU475" s="162" t="s">
        <v>87</v>
      </c>
      <c r="AV475" s="13" t="s">
        <v>85</v>
      </c>
      <c r="AW475" s="13" t="s">
        <v>38</v>
      </c>
      <c r="AX475" s="13" t="s">
        <v>77</v>
      </c>
      <c r="AY475" s="162" t="s">
        <v>132</v>
      </c>
    </row>
    <row r="476" spans="1:65" s="14" customFormat="1">
      <c r="B476" s="168"/>
      <c r="D476" s="153" t="s">
        <v>149</v>
      </c>
      <c r="E476" s="169" t="s">
        <v>3</v>
      </c>
      <c r="F476" s="170" t="s">
        <v>196</v>
      </c>
      <c r="H476" s="171">
        <v>13</v>
      </c>
      <c r="I476" s="172"/>
      <c r="L476" s="168"/>
      <c r="M476" s="173"/>
      <c r="N476" s="174"/>
      <c r="O476" s="174"/>
      <c r="P476" s="174"/>
      <c r="Q476" s="174"/>
      <c r="R476" s="174"/>
      <c r="S476" s="174"/>
      <c r="T476" s="175"/>
      <c r="AT476" s="169" t="s">
        <v>149</v>
      </c>
      <c r="AU476" s="169" t="s">
        <v>87</v>
      </c>
      <c r="AV476" s="14" t="s">
        <v>87</v>
      </c>
      <c r="AW476" s="14" t="s">
        <v>38</v>
      </c>
      <c r="AX476" s="14" t="s">
        <v>85</v>
      </c>
      <c r="AY476" s="169" t="s">
        <v>132</v>
      </c>
    </row>
    <row r="477" spans="1:65" s="2" customFormat="1" ht="16.5" customHeight="1">
      <c r="A477" s="34"/>
      <c r="B477" s="139"/>
      <c r="C477" s="176" t="s">
        <v>584</v>
      </c>
      <c r="D477" s="176" t="s">
        <v>158</v>
      </c>
      <c r="E477" s="177" t="s">
        <v>585</v>
      </c>
      <c r="F477" s="178" t="s">
        <v>586</v>
      </c>
      <c r="G477" s="179" t="s">
        <v>317</v>
      </c>
      <c r="H477" s="180">
        <v>13</v>
      </c>
      <c r="I477" s="181"/>
      <c r="J477" s="182">
        <f>ROUND(I477*H477,2)</f>
        <v>0</v>
      </c>
      <c r="K477" s="178" t="s">
        <v>144</v>
      </c>
      <c r="L477" s="183"/>
      <c r="M477" s="184" t="s">
        <v>3</v>
      </c>
      <c r="N477" s="185" t="s">
        <v>48</v>
      </c>
      <c r="O477" s="55"/>
      <c r="P477" s="149">
        <f>O477*H477</f>
        <v>0</v>
      </c>
      <c r="Q477" s="149">
        <v>9.7000000000000003E-2</v>
      </c>
      <c r="R477" s="149">
        <f>Q477*H477</f>
        <v>1.2610000000000001</v>
      </c>
      <c r="S477" s="149">
        <v>0</v>
      </c>
      <c r="T477" s="150">
        <f>S477*H477</f>
        <v>0</v>
      </c>
      <c r="U477" s="34"/>
      <c r="V477" s="34"/>
      <c r="W477" s="34"/>
      <c r="X477" s="34"/>
      <c r="Y477" s="34"/>
      <c r="Z477" s="34"/>
      <c r="AA477" s="34"/>
      <c r="AB477" s="34"/>
      <c r="AC477" s="34"/>
      <c r="AD477" s="34"/>
      <c r="AE477" s="34"/>
      <c r="AR477" s="151" t="s">
        <v>173</v>
      </c>
      <c r="AT477" s="151" t="s">
        <v>158</v>
      </c>
      <c r="AU477" s="151" t="s">
        <v>87</v>
      </c>
      <c r="AY477" s="18" t="s">
        <v>132</v>
      </c>
      <c r="BE477" s="152">
        <f>IF(N477="základní",J477,0)</f>
        <v>0</v>
      </c>
      <c r="BF477" s="152">
        <f>IF(N477="snížená",J477,0)</f>
        <v>0</v>
      </c>
      <c r="BG477" s="152">
        <f>IF(N477="zákl. přenesená",J477,0)</f>
        <v>0</v>
      </c>
      <c r="BH477" s="152">
        <f>IF(N477="sníž. přenesená",J477,0)</f>
        <v>0</v>
      </c>
      <c r="BI477" s="152">
        <f>IF(N477="nulová",J477,0)</f>
        <v>0</v>
      </c>
      <c r="BJ477" s="18" t="s">
        <v>85</v>
      </c>
      <c r="BK477" s="152">
        <f>ROUND(I477*H477,2)</f>
        <v>0</v>
      </c>
      <c r="BL477" s="18" t="s">
        <v>138</v>
      </c>
      <c r="BM477" s="151" t="s">
        <v>587</v>
      </c>
    </row>
    <row r="478" spans="1:65" s="2" customFormat="1">
      <c r="A478" s="34"/>
      <c r="B478" s="35"/>
      <c r="C478" s="34"/>
      <c r="D478" s="153" t="s">
        <v>140</v>
      </c>
      <c r="E478" s="34"/>
      <c r="F478" s="154" t="s">
        <v>586</v>
      </c>
      <c r="G478" s="34"/>
      <c r="H478" s="34"/>
      <c r="I478" s="155"/>
      <c r="J478" s="34"/>
      <c r="K478" s="34"/>
      <c r="L478" s="35"/>
      <c r="M478" s="156"/>
      <c r="N478" s="157"/>
      <c r="O478" s="55"/>
      <c r="P478" s="55"/>
      <c r="Q478" s="55"/>
      <c r="R478" s="55"/>
      <c r="S478" s="55"/>
      <c r="T478" s="56"/>
      <c r="U478" s="34"/>
      <c r="V478" s="34"/>
      <c r="W478" s="34"/>
      <c r="X478" s="34"/>
      <c r="Y478" s="34"/>
      <c r="Z478" s="34"/>
      <c r="AA478" s="34"/>
      <c r="AB478" s="34"/>
      <c r="AC478" s="34"/>
      <c r="AD478" s="34"/>
      <c r="AE478" s="34"/>
      <c r="AT478" s="18" t="s">
        <v>140</v>
      </c>
      <c r="AU478" s="18" t="s">
        <v>87</v>
      </c>
    </row>
    <row r="479" spans="1:65" s="13" customFormat="1">
      <c r="B479" s="161"/>
      <c r="D479" s="153" t="s">
        <v>149</v>
      </c>
      <c r="E479" s="162" t="s">
        <v>3</v>
      </c>
      <c r="F479" s="163" t="s">
        <v>531</v>
      </c>
      <c r="H479" s="162" t="s">
        <v>3</v>
      </c>
      <c r="I479" s="164"/>
      <c r="L479" s="161"/>
      <c r="M479" s="165"/>
      <c r="N479" s="166"/>
      <c r="O479" s="166"/>
      <c r="P479" s="166"/>
      <c r="Q479" s="166"/>
      <c r="R479" s="166"/>
      <c r="S479" s="166"/>
      <c r="T479" s="167"/>
      <c r="AT479" s="162" t="s">
        <v>149</v>
      </c>
      <c r="AU479" s="162" t="s">
        <v>87</v>
      </c>
      <c r="AV479" s="13" t="s">
        <v>85</v>
      </c>
      <c r="AW479" s="13" t="s">
        <v>38</v>
      </c>
      <c r="AX479" s="13" t="s">
        <v>77</v>
      </c>
      <c r="AY479" s="162" t="s">
        <v>132</v>
      </c>
    </row>
    <row r="480" spans="1:65" s="14" customFormat="1">
      <c r="B480" s="168"/>
      <c r="D480" s="153" t="s">
        <v>149</v>
      </c>
      <c r="E480" s="169" t="s">
        <v>3</v>
      </c>
      <c r="F480" s="170" t="s">
        <v>196</v>
      </c>
      <c r="H480" s="171">
        <v>13</v>
      </c>
      <c r="I480" s="172"/>
      <c r="L480" s="168"/>
      <c r="M480" s="173"/>
      <c r="N480" s="174"/>
      <c r="O480" s="174"/>
      <c r="P480" s="174"/>
      <c r="Q480" s="174"/>
      <c r="R480" s="174"/>
      <c r="S480" s="174"/>
      <c r="T480" s="175"/>
      <c r="AT480" s="169" t="s">
        <v>149</v>
      </c>
      <c r="AU480" s="169" t="s">
        <v>87</v>
      </c>
      <c r="AV480" s="14" t="s">
        <v>87</v>
      </c>
      <c r="AW480" s="14" t="s">
        <v>38</v>
      </c>
      <c r="AX480" s="14" t="s">
        <v>85</v>
      </c>
      <c r="AY480" s="169" t="s">
        <v>132</v>
      </c>
    </row>
    <row r="481" spans="1:65" s="2" customFormat="1" ht="16.5" customHeight="1">
      <c r="A481" s="34"/>
      <c r="B481" s="139"/>
      <c r="C481" s="140" t="s">
        <v>588</v>
      </c>
      <c r="D481" s="140" t="s">
        <v>134</v>
      </c>
      <c r="E481" s="141" t="s">
        <v>589</v>
      </c>
      <c r="F481" s="142" t="s">
        <v>590</v>
      </c>
      <c r="G481" s="143" t="s">
        <v>317</v>
      </c>
      <c r="H481" s="144">
        <v>13</v>
      </c>
      <c r="I481" s="145"/>
      <c r="J481" s="146">
        <f>ROUND(I481*H481,2)</f>
        <v>0</v>
      </c>
      <c r="K481" s="142" t="s">
        <v>144</v>
      </c>
      <c r="L481" s="35"/>
      <c r="M481" s="147" t="s">
        <v>3</v>
      </c>
      <c r="N481" s="148" t="s">
        <v>48</v>
      </c>
      <c r="O481" s="55"/>
      <c r="P481" s="149">
        <f>O481*H481</f>
        <v>0</v>
      </c>
      <c r="Q481" s="149">
        <v>3.0759999999999999E-2</v>
      </c>
      <c r="R481" s="149">
        <f>Q481*H481</f>
        <v>0.39988000000000001</v>
      </c>
      <c r="S481" s="149">
        <v>0</v>
      </c>
      <c r="T481" s="150">
        <f>S481*H481</f>
        <v>0</v>
      </c>
      <c r="U481" s="34"/>
      <c r="V481" s="34"/>
      <c r="W481" s="34"/>
      <c r="X481" s="34"/>
      <c r="Y481" s="34"/>
      <c r="Z481" s="34"/>
      <c r="AA481" s="34"/>
      <c r="AB481" s="34"/>
      <c r="AC481" s="34"/>
      <c r="AD481" s="34"/>
      <c r="AE481" s="34"/>
      <c r="AR481" s="151" t="s">
        <v>138</v>
      </c>
      <c r="AT481" s="151" t="s">
        <v>134</v>
      </c>
      <c r="AU481" s="151" t="s">
        <v>87</v>
      </c>
      <c r="AY481" s="18" t="s">
        <v>132</v>
      </c>
      <c r="BE481" s="152">
        <f>IF(N481="základní",J481,0)</f>
        <v>0</v>
      </c>
      <c r="BF481" s="152">
        <f>IF(N481="snížená",J481,0)</f>
        <v>0</v>
      </c>
      <c r="BG481" s="152">
        <f>IF(N481="zákl. přenesená",J481,0)</f>
        <v>0</v>
      </c>
      <c r="BH481" s="152">
        <f>IF(N481="sníž. přenesená",J481,0)</f>
        <v>0</v>
      </c>
      <c r="BI481" s="152">
        <f>IF(N481="nulová",J481,0)</f>
        <v>0</v>
      </c>
      <c r="BJ481" s="18" t="s">
        <v>85</v>
      </c>
      <c r="BK481" s="152">
        <f>ROUND(I481*H481,2)</f>
        <v>0</v>
      </c>
      <c r="BL481" s="18" t="s">
        <v>138</v>
      </c>
      <c r="BM481" s="151" t="s">
        <v>591</v>
      </c>
    </row>
    <row r="482" spans="1:65" s="2" customFormat="1">
      <c r="A482" s="34"/>
      <c r="B482" s="35"/>
      <c r="C482" s="34"/>
      <c r="D482" s="153" t="s">
        <v>140</v>
      </c>
      <c r="E482" s="34"/>
      <c r="F482" s="154" t="s">
        <v>592</v>
      </c>
      <c r="G482" s="34"/>
      <c r="H482" s="34"/>
      <c r="I482" s="155"/>
      <c r="J482" s="34"/>
      <c r="K482" s="34"/>
      <c r="L482" s="35"/>
      <c r="M482" s="156"/>
      <c r="N482" s="157"/>
      <c r="O482" s="55"/>
      <c r="P482" s="55"/>
      <c r="Q482" s="55"/>
      <c r="R482" s="55"/>
      <c r="S482" s="55"/>
      <c r="T482" s="56"/>
      <c r="U482" s="34"/>
      <c r="V482" s="34"/>
      <c r="W482" s="34"/>
      <c r="X482" s="34"/>
      <c r="Y482" s="34"/>
      <c r="Z482" s="34"/>
      <c r="AA482" s="34"/>
      <c r="AB482" s="34"/>
      <c r="AC482" s="34"/>
      <c r="AD482" s="34"/>
      <c r="AE482" s="34"/>
      <c r="AT482" s="18" t="s">
        <v>140</v>
      </c>
      <c r="AU482" s="18" t="s">
        <v>87</v>
      </c>
    </row>
    <row r="483" spans="1:65" s="2" customFormat="1">
      <c r="A483" s="34"/>
      <c r="B483" s="35"/>
      <c r="C483" s="34"/>
      <c r="D483" s="159" t="s">
        <v>147</v>
      </c>
      <c r="E483" s="34"/>
      <c r="F483" s="160" t="s">
        <v>593</v>
      </c>
      <c r="G483" s="34"/>
      <c r="H483" s="34"/>
      <c r="I483" s="155"/>
      <c r="J483" s="34"/>
      <c r="K483" s="34"/>
      <c r="L483" s="35"/>
      <c r="M483" s="156"/>
      <c r="N483" s="157"/>
      <c r="O483" s="55"/>
      <c r="P483" s="55"/>
      <c r="Q483" s="55"/>
      <c r="R483" s="55"/>
      <c r="S483" s="55"/>
      <c r="T483" s="56"/>
      <c r="U483" s="34"/>
      <c r="V483" s="34"/>
      <c r="W483" s="34"/>
      <c r="X483" s="34"/>
      <c r="Y483" s="34"/>
      <c r="Z483" s="34"/>
      <c r="AA483" s="34"/>
      <c r="AB483" s="34"/>
      <c r="AC483" s="34"/>
      <c r="AD483" s="34"/>
      <c r="AE483" s="34"/>
      <c r="AT483" s="18" t="s">
        <v>147</v>
      </c>
      <c r="AU483" s="18" t="s">
        <v>87</v>
      </c>
    </row>
    <row r="484" spans="1:65" s="13" customFormat="1">
      <c r="B484" s="161"/>
      <c r="D484" s="153" t="s">
        <v>149</v>
      </c>
      <c r="E484" s="162" t="s">
        <v>3</v>
      </c>
      <c r="F484" s="163" t="s">
        <v>531</v>
      </c>
      <c r="H484" s="162" t="s">
        <v>3</v>
      </c>
      <c r="I484" s="164"/>
      <c r="L484" s="161"/>
      <c r="M484" s="165"/>
      <c r="N484" s="166"/>
      <c r="O484" s="166"/>
      <c r="P484" s="166"/>
      <c r="Q484" s="166"/>
      <c r="R484" s="166"/>
      <c r="S484" s="166"/>
      <c r="T484" s="167"/>
      <c r="AT484" s="162" t="s">
        <v>149</v>
      </c>
      <c r="AU484" s="162" t="s">
        <v>87</v>
      </c>
      <c r="AV484" s="13" t="s">
        <v>85</v>
      </c>
      <c r="AW484" s="13" t="s">
        <v>38</v>
      </c>
      <c r="AX484" s="13" t="s">
        <v>77</v>
      </c>
      <c r="AY484" s="162" t="s">
        <v>132</v>
      </c>
    </row>
    <row r="485" spans="1:65" s="14" customFormat="1">
      <c r="B485" s="168"/>
      <c r="D485" s="153" t="s">
        <v>149</v>
      </c>
      <c r="E485" s="169" t="s">
        <v>3</v>
      </c>
      <c r="F485" s="170" t="s">
        <v>196</v>
      </c>
      <c r="H485" s="171">
        <v>13</v>
      </c>
      <c r="I485" s="172"/>
      <c r="L485" s="168"/>
      <c r="M485" s="173"/>
      <c r="N485" s="174"/>
      <c r="O485" s="174"/>
      <c r="P485" s="174"/>
      <c r="Q485" s="174"/>
      <c r="R485" s="174"/>
      <c r="S485" s="174"/>
      <c r="T485" s="175"/>
      <c r="AT485" s="169" t="s">
        <v>149</v>
      </c>
      <c r="AU485" s="169" t="s">
        <v>87</v>
      </c>
      <c r="AV485" s="14" t="s">
        <v>87</v>
      </c>
      <c r="AW485" s="14" t="s">
        <v>38</v>
      </c>
      <c r="AX485" s="14" t="s">
        <v>85</v>
      </c>
      <c r="AY485" s="169" t="s">
        <v>132</v>
      </c>
    </row>
    <row r="486" spans="1:65" s="2" customFormat="1" ht="16.5" customHeight="1">
      <c r="A486" s="34"/>
      <c r="B486" s="139"/>
      <c r="C486" s="176" t="s">
        <v>594</v>
      </c>
      <c r="D486" s="176" t="s">
        <v>158</v>
      </c>
      <c r="E486" s="177" t="s">
        <v>595</v>
      </c>
      <c r="F486" s="178" t="s">
        <v>596</v>
      </c>
      <c r="G486" s="179" t="s">
        <v>317</v>
      </c>
      <c r="H486" s="180">
        <v>13</v>
      </c>
      <c r="I486" s="181"/>
      <c r="J486" s="182">
        <f>ROUND(I486*H486,2)</f>
        <v>0</v>
      </c>
      <c r="K486" s="178" t="s">
        <v>144</v>
      </c>
      <c r="L486" s="183"/>
      <c r="M486" s="184" t="s">
        <v>3</v>
      </c>
      <c r="N486" s="185" t="s">
        <v>48</v>
      </c>
      <c r="O486" s="55"/>
      <c r="P486" s="149">
        <f>O486*H486</f>
        <v>0</v>
      </c>
      <c r="Q486" s="149">
        <v>7.0000000000000007E-2</v>
      </c>
      <c r="R486" s="149">
        <f>Q486*H486</f>
        <v>0.91000000000000014</v>
      </c>
      <c r="S486" s="149">
        <v>0</v>
      </c>
      <c r="T486" s="150">
        <f>S486*H486</f>
        <v>0</v>
      </c>
      <c r="U486" s="34"/>
      <c r="V486" s="34"/>
      <c r="W486" s="34"/>
      <c r="X486" s="34"/>
      <c r="Y486" s="34"/>
      <c r="Z486" s="34"/>
      <c r="AA486" s="34"/>
      <c r="AB486" s="34"/>
      <c r="AC486" s="34"/>
      <c r="AD486" s="34"/>
      <c r="AE486" s="34"/>
      <c r="AR486" s="151" t="s">
        <v>173</v>
      </c>
      <c r="AT486" s="151" t="s">
        <v>158</v>
      </c>
      <c r="AU486" s="151" t="s">
        <v>87</v>
      </c>
      <c r="AY486" s="18" t="s">
        <v>132</v>
      </c>
      <c r="BE486" s="152">
        <f>IF(N486="základní",J486,0)</f>
        <v>0</v>
      </c>
      <c r="BF486" s="152">
        <f>IF(N486="snížená",J486,0)</f>
        <v>0</v>
      </c>
      <c r="BG486" s="152">
        <f>IF(N486="zákl. přenesená",J486,0)</f>
        <v>0</v>
      </c>
      <c r="BH486" s="152">
        <f>IF(N486="sníž. přenesená",J486,0)</f>
        <v>0</v>
      </c>
      <c r="BI486" s="152">
        <f>IF(N486="nulová",J486,0)</f>
        <v>0</v>
      </c>
      <c r="BJ486" s="18" t="s">
        <v>85</v>
      </c>
      <c r="BK486" s="152">
        <f>ROUND(I486*H486,2)</f>
        <v>0</v>
      </c>
      <c r="BL486" s="18" t="s">
        <v>138</v>
      </c>
      <c r="BM486" s="151" t="s">
        <v>597</v>
      </c>
    </row>
    <row r="487" spans="1:65" s="2" customFormat="1">
      <c r="A487" s="34"/>
      <c r="B487" s="35"/>
      <c r="C487" s="34"/>
      <c r="D487" s="153" t="s">
        <v>140</v>
      </c>
      <c r="E487" s="34"/>
      <c r="F487" s="154" t="s">
        <v>596</v>
      </c>
      <c r="G487" s="34"/>
      <c r="H487" s="34"/>
      <c r="I487" s="155"/>
      <c r="J487" s="34"/>
      <c r="K487" s="34"/>
      <c r="L487" s="35"/>
      <c r="M487" s="156"/>
      <c r="N487" s="157"/>
      <c r="O487" s="55"/>
      <c r="P487" s="55"/>
      <c r="Q487" s="55"/>
      <c r="R487" s="55"/>
      <c r="S487" s="55"/>
      <c r="T487" s="56"/>
      <c r="U487" s="34"/>
      <c r="V487" s="34"/>
      <c r="W487" s="34"/>
      <c r="X487" s="34"/>
      <c r="Y487" s="34"/>
      <c r="Z487" s="34"/>
      <c r="AA487" s="34"/>
      <c r="AB487" s="34"/>
      <c r="AC487" s="34"/>
      <c r="AD487" s="34"/>
      <c r="AE487" s="34"/>
      <c r="AT487" s="18" t="s">
        <v>140</v>
      </c>
      <c r="AU487" s="18" t="s">
        <v>87</v>
      </c>
    </row>
    <row r="488" spans="1:65" s="13" customFormat="1">
      <c r="B488" s="161"/>
      <c r="D488" s="153" t="s">
        <v>149</v>
      </c>
      <c r="E488" s="162" t="s">
        <v>3</v>
      </c>
      <c r="F488" s="163" t="s">
        <v>531</v>
      </c>
      <c r="H488" s="162" t="s">
        <v>3</v>
      </c>
      <c r="I488" s="164"/>
      <c r="L488" s="161"/>
      <c r="M488" s="165"/>
      <c r="N488" s="166"/>
      <c r="O488" s="166"/>
      <c r="P488" s="166"/>
      <c r="Q488" s="166"/>
      <c r="R488" s="166"/>
      <c r="S488" s="166"/>
      <c r="T488" s="167"/>
      <c r="AT488" s="162" t="s">
        <v>149</v>
      </c>
      <c r="AU488" s="162" t="s">
        <v>87</v>
      </c>
      <c r="AV488" s="13" t="s">
        <v>85</v>
      </c>
      <c r="AW488" s="13" t="s">
        <v>38</v>
      </c>
      <c r="AX488" s="13" t="s">
        <v>77</v>
      </c>
      <c r="AY488" s="162" t="s">
        <v>132</v>
      </c>
    </row>
    <row r="489" spans="1:65" s="14" customFormat="1">
      <c r="B489" s="168"/>
      <c r="D489" s="153" t="s">
        <v>149</v>
      </c>
      <c r="E489" s="169" t="s">
        <v>3</v>
      </c>
      <c r="F489" s="170" t="s">
        <v>196</v>
      </c>
      <c r="H489" s="171">
        <v>13</v>
      </c>
      <c r="I489" s="172"/>
      <c r="L489" s="168"/>
      <c r="M489" s="173"/>
      <c r="N489" s="174"/>
      <c r="O489" s="174"/>
      <c r="P489" s="174"/>
      <c r="Q489" s="174"/>
      <c r="R489" s="174"/>
      <c r="S489" s="174"/>
      <c r="T489" s="175"/>
      <c r="AT489" s="169" t="s">
        <v>149</v>
      </c>
      <c r="AU489" s="169" t="s">
        <v>87</v>
      </c>
      <c r="AV489" s="14" t="s">
        <v>87</v>
      </c>
      <c r="AW489" s="14" t="s">
        <v>38</v>
      </c>
      <c r="AX489" s="14" t="s">
        <v>85</v>
      </c>
      <c r="AY489" s="169" t="s">
        <v>132</v>
      </c>
    </row>
    <row r="490" spans="1:65" s="2" customFormat="1" ht="16.5" customHeight="1">
      <c r="A490" s="34"/>
      <c r="B490" s="139"/>
      <c r="C490" s="140" t="s">
        <v>598</v>
      </c>
      <c r="D490" s="140" t="s">
        <v>134</v>
      </c>
      <c r="E490" s="141" t="s">
        <v>599</v>
      </c>
      <c r="F490" s="142" t="s">
        <v>600</v>
      </c>
      <c r="G490" s="143" t="s">
        <v>317</v>
      </c>
      <c r="H490" s="144">
        <v>13</v>
      </c>
      <c r="I490" s="145"/>
      <c r="J490" s="146">
        <f>ROUND(I490*H490,2)</f>
        <v>0</v>
      </c>
      <c r="K490" s="142" t="s">
        <v>144</v>
      </c>
      <c r="L490" s="35"/>
      <c r="M490" s="147" t="s">
        <v>3</v>
      </c>
      <c r="N490" s="148" t="s">
        <v>48</v>
      </c>
      <c r="O490" s="55"/>
      <c r="P490" s="149">
        <f>O490*H490</f>
        <v>0</v>
      </c>
      <c r="Q490" s="149">
        <v>3.0759999999999999E-2</v>
      </c>
      <c r="R490" s="149">
        <f>Q490*H490</f>
        <v>0.39988000000000001</v>
      </c>
      <c r="S490" s="149">
        <v>0</v>
      </c>
      <c r="T490" s="150">
        <f>S490*H490</f>
        <v>0</v>
      </c>
      <c r="U490" s="34"/>
      <c r="V490" s="34"/>
      <c r="W490" s="34"/>
      <c r="X490" s="34"/>
      <c r="Y490" s="34"/>
      <c r="Z490" s="34"/>
      <c r="AA490" s="34"/>
      <c r="AB490" s="34"/>
      <c r="AC490" s="34"/>
      <c r="AD490" s="34"/>
      <c r="AE490" s="34"/>
      <c r="AR490" s="151" t="s">
        <v>138</v>
      </c>
      <c r="AT490" s="151" t="s">
        <v>134</v>
      </c>
      <c r="AU490" s="151" t="s">
        <v>87</v>
      </c>
      <c r="AY490" s="18" t="s">
        <v>132</v>
      </c>
      <c r="BE490" s="152">
        <f>IF(N490="základní",J490,0)</f>
        <v>0</v>
      </c>
      <c r="BF490" s="152">
        <f>IF(N490="snížená",J490,0)</f>
        <v>0</v>
      </c>
      <c r="BG490" s="152">
        <f>IF(N490="zákl. přenesená",J490,0)</f>
        <v>0</v>
      </c>
      <c r="BH490" s="152">
        <f>IF(N490="sníž. přenesená",J490,0)</f>
        <v>0</v>
      </c>
      <c r="BI490" s="152">
        <f>IF(N490="nulová",J490,0)</f>
        <v>0</v>
      </c>
      <c r="BJ490" s="18" t="s">
        <v>85</v>
      </c>
      <c r="BK490" s="152">
        <f>ROUND(I490*H490,2)</f>
        <v>0</v>
      </c>
      <c r="BL490" s="18" t="s">
        <v>138</v>
      </c>
      <c r="BM490" s="151" t="s">
        <v>601</v>
      </c>
    </row>
    <row r="491" spans="1:65" s="2" customFormat="1">
      <c r="A491" s="34"/>
      <c r="B491" s="35"/>
      <c r="C491" s="34"/>
      <c r="D491" s="153" t="s">
        <v>140</v>
      </c>
      <c r="E491" s="34"/>
      <c r="F491" s="154" t="s">
        <v>602</v>
      </c>
      <c r="G491" s="34"/>
      <c r="H491" s="34"/>
      <c r="I491" s="155"/>
      <c r="J491" s="34"/>
      <c r="K491" s="34"/>
      <c r="L491" s="35"/>
      <c r="M491" s="156"/>
      <c r="N491" s="157"/>
      <c r="O491" s="55"/>
      <c r="P491" s="55"/>
      <c r="Q491" s="55"/>
      <c r="R491" s="55"/>
      <c r="S491" s="55"/>
      <c r="T491" s="56"/>
      <c r="U491" s="34"/>
      <c r="V491" s="34"/>
      <c r="W491" s="34"/>
      <c r="X491" s="34"/>
      <c r="Y491" s="34"/>
      <c r="Z491" s="34"/>
      <c r="AA491" s="34"/>
      <c r="AB491" s="34"/>
      <c r="AC491" s="34"/>
      <c r="AD491" s="34"/>
      <c r="AE491" s="34"/>
      <c r="AT491" s="18" t="s">
        <v>140</v>
      </c>
      <c r="AU491" s="18" t="s">
        <v>87</v>
      </c>
    </row>
    <row r="492" spans="1:65" s="2" customFormat="1">
      <c r="A492" s="34"/>
      <c r="B492" s="35"/>
      <c r="C492" s="34"/>
      <c r="D492" s="159" t="s">
        <v>147</v>
      </c>
      <c r="E492" s="34"/>
      <c r="F492" s="160" t="s">
        <v>603</v>
      </c>
      <c r="G492" s="34"/>
      <c r="H492" s="34"/>
      <c r="I492" s="155"/>
      <c r="J492" s="34"/>
      <c r="K492" s="34"/>
      <c r="L492" s="35"/>
      <c r="M492" s="156"/>
      <c r="N492" s="157"/>
      <c r="O492" s="55"/>
      <c r="P492" s="55"/>
      <c r="Q492" s="55"/>
      <c r="R492" s="55"/>
      <c r="S492" s="55"/>
      <c r="T492" s="56"/>
      <c r="U492" s="34"/>
      <c r="V492" s="34"/>
      <c r="W492" s="34"/>
      <c r="X492" s="34"/>
      <c r="Y492" s="34"/>
      <c r="Z492" s="34"/>
      <c r="AA492" s="34"/>
      <c r="AB492" s="34"/>
      <c r="AC492" s="34"/>
      <c r="AD492" s="34"/>
      <c r="AE492" s="34"/>
      <c r="AT492" s="18" t="s">
        <v>147</v>
      </c>
      <c r="AU492" s="18" t="s">
        <v>87</v>
      </c>
    </row>
    <row r="493" spans="1:65" s="13" customFormat="1">
      <c r="B493" s="161"/>
      <c r="D493" s="153" t="s">
        <v>149</v>
      </c>
      <c r="E493" s="162" t="s">
        <v>3</v>
      </c>
      <c r="F493" s="163" t="s">
        <v>531</v>
      </c>
      <c r="H493" s="162" t="s">
        <v>3</v>
      </c>
      <c r="I493" s="164"/>
      <c r="L493" s="161"/>
      <c r="M493" s="165"/>
      <c r="N493" s="166"/>
      <c r="O493" s="166"/>
      <c r="P493" s="166"/>
      <c r="Q493" s="166"/>
      <c r="R493" s="166"/>
      <c r="S493" s="166"/>
      <c r="T493" s="167"/>
      <c r="AT493" s="162" t="s">
        <v>149</v>
      </c>
      <c r="AU493" s="162" t="s">
        <v>87</v>
      </c>
      <c r="AV493" s="13" t="s">
        <v>85</v>
      </c>
      <c r="AW493" s="13" t="s">
        <v>38</v>
      </c>
      <c r="AX493" s="13" t="s">
        <v>77</v>
      </c>
      <c r="AY493" s="162" t="s">
        <v>132</v>
      </c>
    </row>
    <row r="494" spans="1:65" s="14" customFormat="1">
      <c r="B494" s="168"/>
      <c r="D494" s="153" t="s">
        <v>149</v>
      </c>
      <c r="E494" s="169" t="s">
        <v>3</v>
      </c>
      <c r="F494" s="170" t="s">
        <v>196</v>
      </c>
      <c r="H494" s="171">
        <v>13</v>
      </c>
      <c r="I494" s="172"/>
      <c r="L494" s="168"/>
      <c r="M494" s="173"/>
      <c r="N494" s="174"/>
      <c r="O494" s="174"/>
      <c r="P494" s="174"/>
      <c r="Q494" s="174"/>
      <c r="R494" s="174"/>
      <c r="S494" s="174"/>
      <c r="T494" s="175"/>
      <c r="AT494" s="169" t="s">
        <v>149</v>
      </c>
      <c r="AU494" s="169" t="s">
        <v>87</v>
      </c>
      <c r="AV494" s="14" t="s">
        <v>87</v>
      </c>
      <c r="AW494" s="14" t="s">
        <v>38</v>
      </c>
      <c r="AX494" s="14" t="s">
        <v>85</v>
      </c>
      <c r="AY494" s="169" t="s">
        <v>132</v>
      </c>
    </row>
    <row r="495" spans="1:65" s="2" customFormat="1" ht="16.5" customHeight="1">
      <c r="A495" s="34"/>
      <c r="B495" s="139"/>
      <c r="C495" s="176" t="s">
        <v>604</v>
      </c>
      <c r="D495" s="176" t="s">
        <v>158</v>
      </c>
      <c r="E495" s="177" t="s">
        <v>605</v>
      </c>
      <c r="F495" s="178" t="s">
        <v>606</v>
      </c>
      <c r="G495" s="179" t="s">
        <v>317</v>
      </c>
      <c r="H495" s="180">
        <v>13</v>
      </c>
      <c r="I495" s="181"/>
      <c r="J495" s="182">
        <f>ROUND(I495*H495,2)</f>
        <v>0</v>
      </c>
      <c r="K495" s="178" t="s">
        <v>144</v>
      </c>
      <c r="L495" s="183"/>
      <c r="M495" s="184" t="s">
        <v>3</v>
      </c>
      <c r="N495" s="185" t="s">
        <v>48</v>
      </c>
      <c r="O495" s="55"/>
      <c r="P495" s="149">
        <f>O495*H495</f>
        <v>0</v>
      </c>
      <c r="Q495" s="149">
        <v>0.155</v>
      </c>
      <c r="R495" s="149">
        <f>Q495*H495</f>
        <v>2.0150000000000001</v>
      </c>
      <c r="S495" s="149">
        <v>0</v>
      </c>
      <c r="T495" s="150">
        <f>S495*H495</f>
        <v>0</v>
      </c>
      <c r="U495" s="34"/>
      <c r="V495" s="34"/>
      <c r="W495" s="34"/>
      <c r="X495" s="34"/>
      <c r="Y495" s="34"/>
      <c r="Z495" s="34"/>
      <c r="AA495" s="34"/>
      <c r="AB495" s="34"/>
      <c r="AC495" s="34"/>
      <c r="AD495" s="34"/>
      <c r="AE495" s="34"/>
      <c r="AR495" s="151" t="s">
        <v>173</v>
      </c>
      <c r="AT495" s="151" t="s">
        <v>158</v>
      </c>
      <c r="AU495" s="151" t="s">
        <v>87</v>
      </c>
      <c r="AY495" s="18" t="s">
        <v>132</v>
      </c>
      <c r="BE495" s="152">
        <f>IF(N495="základní",J495,0)</f>
        <v>0</v>
      </c>
      <c r="BF495" s="152">
        <f>IF(N495="snížená",J495,0)</f>
        <v>0</v>
      </c>
      <c r="BG495" s="152">
        <f>IF(N495="zákl. přenesená",J495,0)</f>
        <v>0</v>
      </c>
      <c r="BH495" s="152">
        <f>IF(N495="sníž. přenesená",J495,0)</f>
        <v>0</v>
      </c>
      <c r="BI495" s="152">
        <f>IF(N495="nulová",J495,0)</f>
        <v>0</v>
      </c>
      <c r="BJ495" s="18" t="s">
        <v>85</v>
      </c>
      <c r="BK495" s="152">
        <f>ROUND(I495*H495,2)</f>
        <v>0</v>
      </c>
      <c r="BL495" s="18" t="s">
        <v>138</v>
      </c>
      <c r="BM495" s="151" t="s">
        <v>607</v>
      </c>
    </row>
    <row r="496" spans="1:65" s="2" customFormat="1">
      <c r="A496" s="34"/>
      <c r="B496" s="35"/>
      <c r="C496" s="34"/>
      <c r="D496" s="153" t="s">
        <v>140</v>
      </c>
      <c r="E496" s="34"/>
      <c r="F496" s="154" t="s">
        <v>606</v>
      </c>
      <c r="G496" s="34"/>
      <c r="H496" s="34"/>
      <c r="I496" s="155"/>
      <c r="J496" s="34"/>
      <c r="K496" s="34"/>
      <c r="L496" s="35"/>
      <c r="M496" s="156"/>
      <c r="N496" s="157"/>
      <c r="O496" s="55"/>
      <c r="P496" s="55"/>
      <c r="Q496" s="55"/>
      <c r="R496" s="55"/>
      <c r="S496" s="55"/>
      <c r="T496" s="56"/>
      <c r="U496" s="34"/>
      <c r="V496" s="34"/>
      <c r="W496" s="34"/>
      <c r="X496" s="34"/>
      <c r="Y496" s="34"/>
      <c r="Z496" s="34"/>
      <c r="AA496" s="34"/>
      <c r="AB496" s="34"/>
      <c r="AC496" s="34"/>
      <c r="AD496" s="34"/>
      <c r="AE496" s="34"/>
      <c r="AT496" s="18" t="s">
        <v>140</v>
      </c>
      <c r="AU496" s="18" t="s">
        <v>87</v>
      </c>
    </row>
    <row r="497" spans="1:65" s="13" customFormat="1">
      <c r="B497" s="161"/>
      <c r="D497" s="153" t="s">
        <v>149</v>
      </c>
      <c r="E497" s="162" t="s">
        <v>3</v>
      </c>
      <c r="F497" s="163" t="s">
        <v>531</v>
      </c>
      <c r="H497" s="162" t="s">
        <v>3</v>
      </c>
      <c r="I497" s="164"/>
      <c r="L497" s="161"/>
      <c r="M497" s="165"/>
      <c r="N497" s="166"/>
      <c r="O497" s="166"/>
      <c r="P497" s="166"/>
      <c r="Q497" s="166"/>
      <c r="R497" s="166"/>
      <c r="S497" s="166"/>
      <c r="T497" s="167"/>
      <c r="AT497" s="162" t="s">
        <v>149</v>
      </c>
      <c r="AU497" s="162" t="s">
        <v>87</v>
      </c>
      <c r="AV497" s="13" t="s">
        <v>85</v>
      </c>
      <c r="AW497" s="13" t="s">
        <v>38</v>
      </c>
      <c r="AX497" s="13" t="s">
        <v>77</v>
      </c>
      <c r="AY497" s="162" t="s">
        <v>132</v>
      </c>
    </row>
    <row r="498" spans="1:65" s="14" customFormat="1">
      <c r="B498" s="168"/>
      <c r="D498" s="153" t="s">
        <v>149</v>
      </c>
      <c r="E498" s="169" t="s">
        <v>3</v>
      </c>
      <c r="F498" s="170" t="s">
        <v>196</v>
      </c>
      <c r="H498" s="171">
        <v>13</v>
      </c>
      <c r="I498" s="172"/>
      <c r="L498" s="168"/>
      <c r="M498" s="173"/>
      <c r="N498" s="174"/>
      <c r="O498" s="174"/>
      <c r="P498" s="174"/>
      <c r="Q498" s="174"/>
      <c r="R498" s="174"/>
      <c r="S498" s="174"/>
      <c r="T498" s="175"/>
      <c r="AT498" s="169" t="s">
        <v>149</v>
      </c>
      <c r="AU498" s="169" t="s">
        <v>87</v>
      </c>
      <c r="AV498" s="14" t="s">
        <v>87</v>
      </c>
      <c r="AW498" s="14" t="s">
        <v>38</v>
      </c>
      <c r="AX498" s="14" t="s">
        <v>85</v>
      </c>
      <c r="AY498" s="169" t="s">
        <v>132</v>
      </c>
    </row>
    <row r="499" spans="1:65" s="2" customFormat="1" ht="16.5" customHeight="1">
      <c r="A499" s="34"/>
      <c r="B499" s="139"/>
      <c r="C499" s="140" t="s">
        <v>608</v>
      </c>
      <c r="D499" s="140" t="s">
        <v>134</v>
      </c>
      <c r="E499" s="141" t="s">
        <v>609</v>
      </c>
      <c r="F499" s="142" t="s">
        <v>610</v>
      </c>
      <c r="G499" s="143" t="s">
        <v>317</v>
      </c>
      <c r="H499" s="144">
        <v>6</v>
      </c>
      <c r="I499" s="145"/>
      <c r="J499" s="146">
        <f>ROUND(I499*H499,2)</f>
        <v>0</v>
      </c>
      <c r="K499" s="142" t="s">
        <v>144</v>
      </c>
      <c r="L499" s="35"/>
      <c r="M499" s="147" t="s">
        <v>3</v>
      </c>
      <c r="N499" s="148" t="s">
        <v>48</v>
      </c>
      <c r="O499" s="55"/>
      <c r="P499" s="149">
        <f>O499*H499</f>
        <v>0</v>
      </c>
      <c r="Q499" s="149">
        <v>0</v>
      </c>
      <c r="R499" s="149">
        <f>Q499*H499</f>
        <v>0</v>
      </c>
      <c r="S499" s="149">
        <v>0.1</v>
      </c>
      <c r="T499" s="150">
        <f>S499*H499</f>
        <v>0.60000000000000009</v>
      </c>
      <c r="U499" s="34"/>
      <c r="V499" s="34"/>
      <c r="W499" s="34"/>
      <c r="X499" s="34"/>
      <c r="Y499" s="34"/>
      <c r="Z499" s="34"/>
      <c r="AA499" s="34"/>
      <c r="AB499" s="34"/>
      <c r="AC499" s="34"/>
      <c r="AD499" s="34"/>
      <c r="AE499" s="34"/>
      <c r="AR499" s="151" t="s">
        <v>138</v>
      </c>
      <c r="AT499" s="151" t="s">
        <v>134</v>
      </c>
      <c r="AU499" s="151" t="s">
        <v>87</v>
      </c>
      <c r="AY499" s="18" t="s">
        <v>132</v>
      </c>
      <c r="BE499" s="152">
        <f>IF(N499="základní",J499,0)</f>
        <v>0</v>
      </c>
      <c r="BF499" s="152">
        <f>IF(N499="snížená",J499,0)</f>
        <v>0</v>
      </c>
      <c r="BG499" s="152">
        <f>IF(N499="zákl. přenesená",J499,0)</f>
        <v>0</v>
      </c>
      <c r="BH499" s="152">
        <f>IF(N499="sníž. přenesená",J499,0)</f>
        <v>0</v>
      </c>
      <c r="BI499" s="152">
        <f>IF(N499="nulová",J499,0)</f>
        <v>0</v>
      </c>
      <c r="BJ499" s="18" t="s">
        <v>85</v>
      </c>
      <c r="BK499" s="152">
        <f>ROUND(I499*H499,2)</f>
        <v>0</v>
      </c>
      <c r="BL499" s="18" t="s">
        <v>138</v>
      </c>
      <c r="BM499" s="151" t="s">
        <v>611</v>
      </c>
    </row>
    <row r="500" spans="1:65" s="2" customFormat="1">
      <c r="A500" s="34"/>
      <c r="B500" s="35"/>
      <c r="C500" s="34"/>
      <c r="D500" s="153" t="s">
        <v>140</v>
      </c>
      <c r="E500" s="34"/>
      <c r="F500" s="154" t="s">
        <v>612</v>
      </c>
      <c r="G500" s="34"/>
      <c r="H500" s="34"/>
      <c r="I500" s="155"/>
      <c r="J500" s="34"/>
      <c r="K500" s="34"/>
      <c r="L500" s="35"/>
      <c r="M500" s="156"/>
      <c r="N500" s="157"/>
      <c r="O500" s="55"/>
      <c r="P500" s="55"/>
      <c r="Q500" s="55"/>
      <c r="R500" s="55"/>
      <c r="S500" s="55"/>
      <c r="T500" s="56"/>
      <c r="U500" s="34"/>
      <c r="V500" s="34"/>
      <c r="W500" s="34"/>
      <c r="X500" s="34"/>
      <c r="Y500" s="34"/>
      <c r="Z500" s="34"/>
      <c r="AA500" s="34"/>
      <c r="AB500" s="34"/>
      <c r="AC500" s="34"/>
      <c r="AD500" s="34"/>
      <c r="AE500" s="34"/>
      <c r="AT500" s="18" t="s">
        <v>140</v>
      </c>
      <c r="AU500" s="18" t="s">
        <v>87</v>
      </c>
    </row>
    <row r="501" spans="1:65" s="2" customFormat="1">
      <c r="A501" s="34"/>
      <c r="B501" s="35"/>
      <c r="C501" s="34"/>
      <c r="D501" s="159" t="s">
        <v>147</v>
      </c>
      <c r="E501" s="34"/>
      <c r="F501" s="160" t="s">
        <v>613</v>
      </c>
      <c r="G501" s="34"/>
      <c r="H501" s="34"/>
      <c r="I501" s="155"/>
      <c r="J501" s="34"/>
      <c r="K501" s="34"/>
      <c r="L501" s="35"/>
      <c r="M501" s="156"/>
      <c r="N501" s="157"/>
      <c r="O501" s="55"/>
      <c r="P501" s="55"/>
      <c r="Q501" s="55"/>
      <c r="R501" s="55"/>
      <c r="S501" s="55"/>
      <c r="T501" s="56"/>
      <c r="U501" s="34"/>
      <c r="V501" s="34"/>
      <c r="W501" s="34"/>
      <c r="X501" s="34"/>
      <c r="Y501" s="34"/>
      <c r="Z501" s="34"/>
      <c r="AA501" s="34"/>
      <c r="AB501" s="34"/>
      <c r="AC501" s="34"/>
      <c r="AD501" s="34"/>
      <c r="AE501" s="34"/>
      <c r="AT501" s="18" t="s">
        <v>147</v>
      </c>
      <c r="AU501" s="18" t="s">
        <v>87</v>
      </c>
    </row>
    <row r="502" spans="1:65" s="13" customFormat="1">
      <c r="B502" s="161"/>
      <c r="D502" s="153" t="s">
        <v>149</v>
      </c>
      <c r="E502" s="162" t="s">
        <v>3</v>
      </c>
      <c r="F502" s="163" t="s">
        <v>614</v>
      </c>
      <c r="H502" s="162" t="s">
        <v>3</v>
      </c>
      <c r="I502" s="164"/>
      <c r="L502" s="161"/>
      <c r="M502" s="165"/>
      <c r="N502" s="166"/>
      <c r="O502" s="166"/>
      <c r="P502" s="166"/>
      <c r="Q502" s="166"/>
      <c r="R502" s="166"/>
      <c r="S502" s="166"/>
      <c r="T502" s="167"/>
      <c r="AT502" s="162" t="s">
        <v>149</v>
      </c>
      <c r="AU502" s="162" t="s">
        <v>87</v>
      </c>
      <c r="AV502" s="13" t="s">
        <v>85</v>
      </c>
      <c r="AW502" s="13" t="s">
        <v>38</v>
      </c>
      <c r="AX502" s="13" t="s">
        <v>77</v>
      </c>
      <c r="AY502" s="162" t="s">
        <v>132</v>
      </c>
    </row>
    <row r="503" spans="1:65" s="14" customFormat="1">
      <c r="B503" s="168"/>
      <c r="D503" s="153" t="s">
        <v>149</v>
      </c>
      <c r="E503" s="169" t="s">
        <v>3</v>
      </c>
      <c r="F503" s="170" t="s">
        <v>165</v>
      </c>
      <c r="H503" s="171">
        <v>6</v>
      </c>
      <c r="I503" s="172"/>
      <c r="L503" s="168"/>
      <c r="M503" s="173"/>
      <c r="N503" s="174"/>
      <c r="O503" s="174"/>
      <c r="P503" s="174"/>
      <c r="Q503" s="174"/>
      <c r="R503" s="174"/>
      <c r="S503" s="174"/>
      <c r="T503" s="175"/>
      <c r="AT503" s="169" t="s">
        <v>149</v>
      </c>
      <c r="AU503" s="169" t="s">
        <v>87</v>
      </c>
      <c r="AV503" s="14" t="s">
        <v>87</v>
      </c>
      <c r="AW503" s="14" t="s">
        <v>38</v>
      </c>
      <c r="AX503" s="14" t="s">
        <v>85</v>
      </c>
      <c r="AY503" s="169" t="s">
        <v>132</v>
      </c>
    </row>
    <row r="504" spans="1:65" s="2" customFormat="1" ht="16.5" customHeight="1">
      <c r="A504" s="34"/>
      <c r="B504" s="139"/>
      <c r="C504" s="140" t="s">
        <v>615</v>
      </c>
      <c r="D504" s="140" t="s">
        <v>134</v>
      </c>
      <c r="E504" s="141" t="s">
        <v>616</v>
      </c>
      <c r="F504" s="142" t="s">
        <v>617</v>
      </c>
      <c r="G504" s="143" t="s">
        <v>317</v>
      </c>
      <c r="H504" s="144">
        <v>13</v>
      </c>
      <c r="I504" s="145"/>
      <c r="J504" s="146">
        <f>ROUND(I504*H504,2)</f>
        <v>0</v>
      </c>
      <c r="K504" s="142" t="s">
        <v>144</v>
      </c>
      <c r="L504" s="35"/>
      <c r="M504" s="147" t="s">
        <v>3</v>
      </c>
      <c r="N504" s="148" t="s">
        <v>48</v>
      </c>
      <c r="O504" s="55"/>
      <c r="P504" s="149">
        <f>O504*H504</f>
        <v>0</v>
      </c>
      <c r="Q504" s="149">
        <v>0.21734000000000001</v>
      </c>
      <c r="R504" s="149">
        <f>Q504*H504</f>
        <v>2.8254200000000003</v>
      </c>
      <c r="S504" s="149">
        <v>0</v>
      </c>
      <c r="T504" s="150">
        <f>S504*H504</f>
        <v>0</v>
      </c>
      <c r="U504" s="34"/>
      <c r="V504" s="34"/>
      <c r="W504" s="34"/>
      <c r="X504" s="34"/>
      <c r="Y504" s="34"/>
      <c r="Z504" s="34"/>
      <c r="AA504" s="34"/>
      <c r="AB504" s="34"/>
      <c r="AC504" s="34"/>
      <c r="AD504" s="34"/>
      <c r="AE504" s="34"/>
      <c r="AR504" s="151" t="s">
        <v>138</v>
      </c>
      <c r="AT504" s="151" t="s">
        <v>134</v>
      </c>
      <c r="AU504" s="151" t="s">
        <v>87</v>
      </c>
      <c r="AY504" s="18" t="s">
        <v>132</v>
      </c>
      <c r="BE504" s="152">
        <f>IF(N504="základní",J504,0)</f>
        <v>0</v>
      </c>
      <c r="BF504" s="152">
        <f>IF(N504="snížená",J504,0)</f>
        <v>0</v>
      </c>
      <c r="BG504" s="152">
        <f>IF(N504="zákl. přenesená",J504,0)</f>
        <v>0</v>
      </c>
      <c r="BH504" s="152">
        <f>IF(N504="sníž. přenesená",J504,0)</f>
        <v>0</v>
      </c>
      <c r="BI504" s="152">
        <f>IF(N504="nulová",J504,0)</f>
        <v>0</v>
      </c>
      <c r="BJ504" s="18" t="s">
        <v>85</v>
      </c>
      <c r="BK504" s="152">
        <f>ROUND(I504*H504,2)</f>
        <v>0</v>
      </c>
      <c r="BL504" s="18" t="s">
        <v>138</v>
      </c>
      <c r="BM504" s="151" t="s">
        <v>618</v>
      </c>
    </row>
    <row r="505" spans="1:65" s="2" customFormat="1">
      <c r="A505" s="34"/>
      <c r="B505" s="35"/>
      <c r="C505" s="34"/>
      <c r="D505" s="153" t="s">
        <v>140</v>
      </c>
      <c r="E505" s="34"/>
      <c r="F505" s="154" t="s">
        <v>617</v>
      </c>
      <c r="G505" s="34"/>
      <c r="H505" s="34"/>
      <c r="I505" s="155"/>
      <c r="J505" s="34"/>
      <c r="K505" s="34"/>
      <c r="L505" s="35"/>
      <c r="M505" s="156"/>
      <c r="N505" s="157"/>
      <c r="O505" s="55"/>
      <c r="P505" s="55"/>
      <c r="Q505" s="55"/>
      <c r="R505" s="55"/>
      <c r="S505" s="55"/>
      <c r="T505" s="56"/>
      <c r="U505" s="34"/>
      <c r="V505" s="34"/>
      <c r="W505" s="34"/>
      <c r="X505" s="34"/>
      <c r="Y505" s="34"/>
      <c r="Z505" s="34"/>
      <c r="AA505" s="34"/>
      <c r="AB505" s="34"/>
      <c r="AC505" s="34"/>
      <c r="AD505" s="34"/>
      <c r="AE505" s="34"/>
      <c r="AT505" s="18" t="s">
        <v>140</v>
      </c>
      <c r="AU505" s="18" t="s">
        <v>87</v>
      </c>
    </row>
    <row r="506" spans="1:65" s="2" customFormat="1">
      <c r="A506" s="34"/>
      <c r="B506" s="35"/>
      <c r="C506" s="34"/>
      <c r="D506" s="159" t="s">
        <v>147</v>
      </c>
      <c r="E506" s="34"/>
      <c r="F506" s="160" t="s">
        <v>619</v>
      </c>
      <c r="G506" s="34"/>
      <c r="H506" s="34"/>
      <c r="I506" s="155"/>
      <c r="J506" s="34"/>
      <c r="K506" s="34"/>
      <c r="L506" s="35"/>
      <c r="M506" s="156"/>
      <c r="N506" s="157"/>
      <c r="O506" s="55"/>
      <c r="P506" s="55"/>
      <c r="Q506" s="55"/>
      <c r="R506" s="55"/>
      <c r="S506" s="55"/>
      <c r="T506" s="56"/>
      <c r="U506" s="34"/>
      <c r="V506" s="34"/>
      <c r="W506" s="34"/>
      <c r="X506" s="34"/>
      <c r="Y506" s="34"/>
      <c r="Z506" s="34"/>
      <c r="AA506" s="34"/>
      <c r="AB506" s="34"/>
      <c r="AC506" s="34"/>
      <c r="AD506" s="34"/>
      <c r="AE506" s="34"/>
      <c r="AT506" s="18" t="s">
        <v>147</v>
      </c>
      <c r="AU506" s="18" t="s">
        <v>87</v>
      </c>
    </row>
    <row r="507" spans="1:65" s="13" customFormat="1">
      <c r="B507" s="161"/>
      <c r="D507" s="153" t="s">
        <v>149</v>
      </c>
      <c r="E507" s="162" t="s">
        <v>3</v>
      </c>
      <c r="F507" s="163" t="s">
        <v>531</v>
      </c>
      <c r="H507" s="162" t="s">
        <v>3</v>
      </c>
      <c r="I507" s="164"/>
      <c r="L507" s="161"/>
      <c r="M507" s="165"/>
      <c r="N507" s="166"/>
      <c r="O507" s="166"/>
      <c r="P507" s="166"/>
      <c r="Q507" s="166"/>
      <c r="R507" s="166"/>
      <c r="S507" s="166"/>
      <c r="T507" s="167"/>
      <c r="AT507" s="162" t="s">
        <v>149</v>
      </c>
      <c r="AU507" s="162" t="s">
        <v>87</v>
      </c>
      <c r="AV507" s="13" t="s">
        <v>85</v>
      </c>
      <c r="AW507" s="13" t="s">
        <v>38</v>
      </c>
      <c r="AX507" s="13" t="s">
        <v>77</v>
      </c>
      <c r="AY507" s="162" t="s">
        <v>132</v>
      </c>
    </row>
    <row r="508" spans="1:65" s="14" customFormat="1">
      <c r="B508" s="168"/>
      <c r="D508" s="153" t="s">
        <v>149</v>
      </c>
      <c r="E508" s="169" t="s">
        <v>3</v>
      </c>
      <c r="F508" s="170" t="s">
        <v>196</v>
      </c>
      <c r="H508" s="171">
        <v>13</v>
      </c>
      <c r="I508" s="172"/>
      <c r="L508" s="168"/>
      <c r="M508" s="173"/>
      <c r="N508" s="174"/>
      <c r="O508" s="174"/>
      <c r="P508" s="174"/>
      <c r="Q508" s="174"/>
      <c r="R508" s="174"/>
      <c r="S508" s="174"/>
      <c r="T508" s="175"/>
      <c r="AT508" s="169" t="s">
        <v>149</v>
      </c>
      <c r="AU508" s="169" t="s">
        <v>87</v>
      </c>
      <c r="AV508" s="14" t="s">
        <v>87</v>
      </c>
      <c r="AW508" s="14" t="s">
        <v>38</v>
      </c>
      <c r="AX508" s="14" t="s">
        <v>85</v>
      </c>
      <c r="AY508" s="169" t="s">
        <v>132</v>
      </c>
    </row>
    <row r="509" spans="1:65" s="2" customFormat="1" ht="16.5" customHeight="1">
      <c r="A509" s="34"/>
      <c r="B509" s="139"/>
      <c r="C509" s="176" t="s">
        <v>620</v>
      </c>
      <c r="D509" s="176" t="s">
        <v>158</v>
      </c>
      <c r="E509" s="177" t="s">
        <v>621</v>
      </c>
      <c r="F509" s="178" t="s">
        <v>622</v>
      </c>
      <c r="G509" s="179" t="s">
        <v>317</v>
      </c>
      <c r="H509" s="180">
        <v>13</v>
      </c>
      <c r="I509" s="181"/>
      <c r="J509" s="182">
        <f>ROUND(I509*H509,2)</f>
        <v>0</v>
      </c>
      <c r="K509" s="178" t="s">
        <v>144</v>
      </c>
      <c r="L509" s="183"/>
      <c r="M509" s="184" t="s">
        <v>3</v>
      </c>
      <c r="N509" s="185" t="s">
        <v>48</v>
      </c>
      <c r="O509" s="55"/>
      <c r="P509" s="149">
        <f>O509*H509</f>
        <v>0</v>
      </c>
      <c r="Q509" s="149">
        <v>4.0000000000000001E-3</v>
      </c>
      <c r="R509" s="149">
        <f>Q509*H509</f>
        <v>5.2000000000000005E-2</v>
      </c>
      <c r="S509" s="149">
        <v>0</v>
      </c>
      <c r="T509" s="150">
        <f>S509*H509</f>
        <v>0</v>
      </c>
      <c r="U509" s="34"/>
      <c r="V509" s="34"/>
      <c r="W509" s="34"/>
      <c r="X509" s="34"/>
      <c r="Y509" s="34"/>
      <c r="Z509" s="34"/>
      <c r="AA509" s="34"/>
      <c r="AB509" s="34"/>
      <c r="AC509" s="34"/>
      <c r="AD509" s="34"/>
      <c r="AE509" s="34"/>
      <c r="AR509" s="151" t="s">
        <v>173</v>
      </c>
      <c r="AT509" s="151" t="s">
        <v>158</v>
      </c>
      <c r="AU509" s="151" t="s">
        <v>87</v>
      </c>
      <c r="AY509" s="18" t="s">
        <v>132</v>
      </c>
      <c r="BE509" s="152">
        <f>IF(N509="základní",J509,0)</f>
        <v>0</v>
      </c>
      <c r="BF509" s="152">
        <f>IF(N509="snížená",J509,0)</f>
        <v>0</v>
      </c>
      <c r="BG509" s="152">
        <f>IF(N509="zákl. přenesená",J509,0)</f>
        <v>0</v>
      </c>
      <c r="BH509" s="152">
        <f>IF(N509="sníž. přenesená",J509,0)</f>
        <v>0</v>
      </c>
      <c r="BI509" s="152">
        <f>IF(N509="nulová",J509,0)</f>
        <v>0</v>
      </c>
      <c r="BJ509" s="18" t="s">
        <v>85</v>
      </c>
      <c r="BK509" s="152">
        <f>ROUND(I509*H509,2)</f>
        <v>0</v>
      </c>
      <c r="BL509" s="18" t="s">
        <v>138</v>
      </c>
      <c r="BM509" s="151" t="s">
        <v>623</v>
      </c>
    </row>
    <row r="510" spans="1:65" s="2" customFormat="1">
      <c r="A510" s="34"/>
      <c r="B510" s="35"/>
      <c r="C510" s="34"/>
      <c r="D510" s="153" t="s">
        <v>140</v>
      </c>
      <c r="E510" s="34"/>
      <c r="F510" s="154" t="s">
        <v>622</v>
      </c>
      <c r="G510" s="34"/>
      <c r="H510" s="34"/>
      <c r="I510" s="155"/>
      <c r="J510" s="34"/>
      <c r="K510" s="34"/>
      <c r="L510" s="35"/>
      <c r="M510" s="156"/>
      <c r="N510" s="157"/>
      <c r="O510" s="55"/>
      <c r="P510" s="55"/>
      <c r="Q510" s="55"/>
      <c r="R510" s="55"/>
      <c r="S510" s="55"/>
      <c r="T510" s="56"/>
      <c r="U510" s="34"/>
      <c r="V510" s="34"/>
      <c r="W510" s="34"/>
      <c r="X510" s="34"/>
      <c r="Y510" s="34"/>
      <c r="Z510" s="34"/>
      <c r="AA510" s="34"/>
      <c r="AB510" s="34"/>
      <c r="AC510" s="34"/>
      <c r="AD510" s="34"/>
      <c r="AE510" s="34"/>
      <c r="AT510" s="18" t="s">
        <v>140</v>
      </c>
      <c r="AU510" s="18" t="s">
        <v>87</v>
      </c>
    </row>
    <row r="511" spans="1:65" s="13" customFormat="1">
      <c r="B511" s="161"/>
      <c r="D511" s="153" t="s">
        <v>149</v>
      </c>
      <c r="E511" s="162" t="s">
        <v>3</v>
      </c>
      <c r="F511" s="163" t="s">
        <v>531</v>
      </c>
      <c r="H511" s="162" t="s">
        <v>3</v>
      </c>
      <c r="I511" s="164"/>
      <c r="L511" s="161"/>
      <c r="M511" s="165"/>
      <c r="N511" s="166"/>
      <c r="O511" s="166"/>
      <c r="P511" s="166"/>
      <c r="Q511" s="166"/>
      <c r="R511" s="166"/>
      <c r="S511" s="166"/>
      <c r="T511" s="167"/>
      <c r="AT511" s="162" t="s">
        <v>149</v>
      </c>
      <c r="AU511" s="162" t="s">
        <v>87</v>
      </c>
      <c r="AV511" s="13" t="s">
        <v>85</v>
      </c>
      <c r="AW511" s="13" t="s">
        <v>38</v>
      </c>
      <c r="AX511" s="13" t="s">
        <v>77</v>
      </c>
      <c r="AY511" s="162" t="s">
        <v>132</v>
      </c>
    </row>
    <row r="512" spans="1:65" s="14" customFormat="1">
      <c r="B512" s="168"/>
      <c r="D512" s="153" t="s">
        <v>149</v>
      </c>
      <c r="E512" s="169" t="s">
        <v>3</v>
      </c>
      <c r="F512" s="170" t="s">
        <v>196</v>
      </c>
      <c r="H512" s="171">
        <v>13</v>
      </c>
      <c r="I512" s="172"/>
      <c r="L512" s="168"/>
      <c r="M512" s="173"/>
      <c r="N512" s="174"/>
      <c r="O512" s="174"/>
      <c r="P512" s="174"/>
      <c r="Q512" s="174"/>
      <c r="R512" s="174"/>
      <c r="S512" s="174"/>
      <c r="T512" s="175"/>
      <c r="AT512" s="169" t="s">
        <v>149</v>
      </c>
      <c r="AU512" s="169" t="s">
        <v>87</v>
      </c>
      <c r="AV512" s="14" t="s">
        <v>87</v>
      </c>
      <c r="AW512" s="14" t="s">
        <v>38</v>
      </c>
      <c r="AX512" s="14" t="s">
        <v>85</v>
      </c>
      <c r="AY512" s="169" t="s">
        <v>132</v>
      </c>
    </row>
    <row r="513" spans="1:65" s="2" customFormat="1" ht="16.5" customHeight="1">
      <c r="A513" s="34"/>
      <c r="B513" s="139"/>
      <c r="C513" s="176" t="s">
        <v>624</v>
      </c>
      <c r="D513" s="176" t="s">
        <v>158</v>
      </c>
      <c r="E513" s="177" t="s">
        <v>625</v>
      </c>
      <c r="F513" s="178" t="s">
        <v>626</v>
      </c>
      <c r="G513" s="179" t="s">
        <v>317</v>
      </c>
      <c r="H513" s="180">
        <v>13</v>
      </c>
      <c r="I513" s="181"/>
      <c r="J513" s="182">
        <f>ROUND(I513*H513,2)</f>
        <v>0</v>
      </c>
      <c r="K513" s="178" t="s">
        <v>144</v>
      </c>
      <c r="L513" s="183"/>
      <c r="M513" s="184" t="s">
        <v>3</v>
      </c>
      <c r="N513" s="185" t="s">
        <v>48</v>
      </c>
      <c r="O513" s="55"/>
      <c r="P513" s="149">
        <f>O513*H513</f>
        <v>0</v>
      </c>
      <c r="Q513" s="149">
        <v>0.108</v>
      </c>
      <c r="R513" s="149">
        <f>Q513*H513</f>
        <v>1.4039999999999999</v>
      </c>
      <c r="S513" s="149">
        <v>0</v>
      </c>
      <c r="T513" s="150">
        <f>S513*H513</f>
        <v>0</v>
      </c>
      <c r="U513" s="34"/>
      <c r="V513" s="34"/>
      <c r="W513" s="34"/>
      <c r="X513" s="34"/>
      <c r="Y513" s="34"/>
      <c r="Z513" s="34"/>
      <c r="AA513" s="34"/>
      <c r="AB513" s="34"/>
      <c r="AC513" s="34"/>
      <c r="AD513" s="34"/>
      <c r="AE513" s="34"/>
      <c r="AR513" s="151" t="s">
        <v>173</v>
      </c>
      <c r="AT513" s="151" t="s">
        <v>158</v>
      </c>
      <c r="AU513" s="151" t="s">
        <v>87</v>
      </c>
      <c r="AY513" s="18" t="s">
        <v>132</v>
      </c>
      <c r="BE513" s="152">
        <f>IF(N513="základní",J513,0)</f>
        <v>0</v>
      </c>
      <c r="BF513" s="152">
        <f>IF(N513="snížená",J513,0)</f>
        <v>0</v>
      </c>
      <c r="BG513" s="152">
        <f>IF(N513="zákl. přenesená",J513,0)</f>
        <v>0</v>
      </c>
      <c r="BH513" s="152">
        <f>IF(N513="sníž. přenesená",J513,0)</f>
        <v>0</v>
      </c>
      <c r="BI513" s="152">
        <f>IF(N513="nulová",J513,0)</f>
        <v>0</v>
      </c>
      <c r="BJ513" s="18" t="s">
        <v>85</v>
      </c>
      <c r="BK513" s="152">
        <f>ROUND(I513*H513,2)</f>
        <v>0</v>
      </c>
      <c r="BL513" s="18" t="s">
        <v>138</v>
      </c>
      <c r="BM513" s="151" t="s">
        <v>627</v>
      </c>
    </row>
    <row r="514" spans="1:65" s="2" customFormat="1">
      <c r="A514" s="34"/>
      <c r="B514" s="35"/>
      <c r="C514" s="34"/>
      <c r="D514" s="153" t="s">
        <v>140</v>
      </c>
      <c r="E514" s="34"/>
      <c r="F514" s="154" t="s">
        <v>626</v>
      </c>
      <c r="G514" s="34"/>
      <c r="H514" s="34"/>
      <c r="I514" s="155"/>
      <c r="J514" s="34"/>
      <c r="K514" s="34"/>
      <c r="L514" s="35"/>
      <c r="M514" s="156"/>
      <c r="N514" s="157"/>
      <c r="O514" s="55"/>
      <c r="P514" s="55"/>
      <c r="Q514" s="55"/>
      <c r="R514" s="55"/>
      <c r="S514" s="55"/>
      <c r="T514" s="56"/>
      <c r="U514" s="34"/>
      <c r="V514" s="34"/>
      <c r="W514" s="34"/>
      <c r="X514" s="34"/>
      <c r="Y514" s="34"/>
      <c r="Z514" s="34"/>
      <c r="AA514" s="34"/>
      <c r="AB514" s="34"/>
      <c r="AC514" s="34"/>
      <c r="AD514" s="34"/>
      <c r="AE514" s="34"/>
      <c r="AT514" s="18" t="s">
        <v>140</v>
      </c>
      <c r="AU514" s="18" t="s">
        <v>87</v>
      </c>
    </row>
    <row r="515" spans="1:65" s="13" customFormat="1">
      <c r="B515" s="161"/>
      <c r="D515" s="153" t="s">
        <v>149</v>
      </c>
      <c r="E515" s="162" t="s">
        <v>3</v>
      </c>
      <c r="F515" s="163" t="s">
        <v>531</v>
      </c>
      <c r="H515" s="162" t="s">
        <v>3</v>
      </c>
      <c r="I515" s="164"/>
      <c r="L515" s="161"/>
      <c r="M515" s="165"/>
      <c r="N515" s="166"/>
      <c r="O515" s="166"/>
      <c r="P515" s="166"/>
      <c r="Q515" s="166"/>
      <c r="R515" s="166"/>
      <c r="S515" s="166"/>
      <c r="T515" s="167"/>
      <c r="AT515" s="162" t="s">
        <v>149</v>
      </c>
      <c r="AU515" s="162" t="s">
        <v>87</v>
      </c>
      <c r="AV515" s="13" t="s">
        <v>85</v>
      </c>
      <c r="AW515" s="13" t="s">
        <v>38</v>
      </c>
      <c r="AX515" s="13" t="s">
        <v>77</v>
      </c>
      <c r="AY515" s="162" t="s">
        <v>132</v>
      </c>
    </row>
    <row r="516" spans="1:65" s="14" customFormat="1">
      <c r="B516" s="168"/>
      <c r="D516" s="153" t="s">
        <v>149</v>
      </c>
      <c r="E516" s="169" t="s">
        <v>3</v>
      </c>
      <c r="F516" s="170" t="s">
        <v>196</v>
      </c>
      <c r="H516" s="171">
        <v>13</v>
      </c>
      <c r="I516" s="172"/>
      <c r="L516" s="168"/>
      <c r="M516" s="173"/>
      <c r="N516" s="174"/>
      <c r="O516" s="174"/>
      <c r="P516" s="174"/>
      <c r="Q516" s="174"/>
      <c r="R516" s="174"/>
      <c r="S516" s="174"/>
      <c r="T516" s="175"/>
      <c r="AT516" s="169" t="s">
        <v>149</v>
      </c>
      <c r="AU516" s="169" t="s">
        <v>87</v>
      </c>
      <c r="AV516" s="14" t="s">
        <v>87</v>
      </c>
      <c r="AW516" s="14" t="s">
        <v>38</v>
      </c>
      <c r="AX516" s="14" t="s">
        <v>85</v>
      </c>
      <c r="AY516" s="169" t="s">
        <v>132</v>
      </c>
    </row>
    <row r="517" spans="1:65" s="2" customFormat="1" ht="16.5" customHeight="1">
      <c r="A517" s="34"/>
      <c r="B517" s="139"/>
      <c r="C517" s="140" t="s">
        <v>628</v>
      </c>
      <c r="D517" s="140" t="s">
        <v>134</v>
      </c>
      <c r="E517" s="141" t="s">
        <v>629</v>
      </c>
      <c r="F517" s="142" t="s">
        <v>630</v>
      </c>
      <c r="G517" s="143" t="s">
        <v>317</v>
      </c>
      <c r="H517" s="144">
        <v>7</v>
      </c>
      <c r="I517" s="145"/>
      <c r="J517" s="146">
        <f>ROUND(I517*H517,2)</f>
        <v>0</v>
      </c>
      <c r="K517" s="142" t="s">
        <v>144</v>
      </c>
      <c r="L517" s="35"/>
      <c r="M517" s="147" t="s">
        <v>3</v>
      </c>
      <c r="N517" s="148" t="s">
        <v>48</v>
      </c>
      <c r="O517" s="55"/>
      <c r="P517" s="149">
        <f>O517*H517</f>
        <v>0</v>
      </c>
      <c r="Q517" s="149">
        <v>0.42080000000000001</v>
      </c>
      <c r="R517" s="149">
        <f>Q517*H517</f>
        <v>2.9456000000000002</v>
      </c>
      <c r="S517" s="149">
        <v>0</v>
      </c>
      <c r="T517" s="150">
        <f>S517*H517</f>
        <v>0</v>
      </c>
      <c r="U517" s="34"/>
      <c r="V517" s="34"/>
      <c r="W517" s="34"/>
      <c r="X517" s="34"/>
      <c r="Y517" s="34"/>
      <c r="Z517" s="34"/>
      <c r="AA517" s="34"/>
      <c r="AB517" s="34"/>
      <c r="AC517" s="34"/>
      <c r="AD517" s="34"/>
      <c r="AE517" s="34"/>
      <c r="AR517" s="151" t="s">
        <v>138</v>
      </c>
      <c r="AT517" s="151" t="s">
        <v>134</v>
      </c>
      <c r="AU517" s="151" t="s">
        <v>87</v>
      </c>
      <c r="AY517" s="18" t="s">
        <v>132</v>
      </c>
      <c r="BE517" s="152">
        <f>IF(N517="základní",J517,0)</f>
        <v>0</v>
      </c>
      <c r="BF517" s="152">
        <f>IF(N517="snížená",J517,0)</f>
        <v>0</v>
      </c>
      <c r="BG517" s="152">
        <f>IF(N517="zákl. přenesená",J517,0)</f>
        <v>0</v>
      </c>
      <c r="BH517" s="152">
        <f>IF(N517="sníž. přenesená",J517,0)</f>
        <v>0</v>
      </c>
      <c r="BI517" s="152">
        <f>IF(N517="nulová",J517,0)</f>
        <v>0</v>
      </c>
      <c r="BJ517" s="18" t="s">
        <v>85</v>
      </c>
      <c r="BK517" s="152">
        <f>ROUND(I517*H517,2)</f>
        <v>0</v>
      </c>
      <c r="BL517" s="18" t="s">
        <v>138</v>
      </c>
      <c r="BM517" s="151" t="s">
        <v>631</v>
      </c>
    </row>
    <row r="518" spans="1:65" s="2" customFormat="1">
      <c r="A518" s="34"/>
      <c r="B518" s="35"/>
      <c r="C518" s="34"/>
      <c r="D518" s="153" t="s">
        <v>140</v>
      </c>
      <c r="E518" s="34"/>
      <c r="F518" s="154" t="s">
        <v>630</v>
      </c>
      <c r="G518" s="34"/>
      <c r="H518" s="34"/>
      <c r="I518" s="155"/>
      <c r="J518" s="34"/>
      <c r="K518" s="34"/>
      <c r="L518" s="35"/>
      <c r="M518" s="156"/>
      <c r="N518" s="157"/>
      <c r="O518" s="55"/>
      <c r="P518" s="55"/>
      <c r="Q518" s="55"/>
      <c r="R518" s="55"/>
      <c r="S518" s="55"/>
      <c r="T518" s="56"/>
      <c r="U518" s="34"/>
      <c r="V518" s="34"/>
      <c r="W518" s="34"/>
      <c r="X518" s="34"/>
      <c r="Y518" s="34"/>
      <c r="Z518" s="34"/>
      <c r="AA518" s="34"/>
      <c r="AB518" s="34"/>
      <c r="AC518" s="34"/>
      <c r="AD518" s="34"/>
      <c r="AE518" s="34"/>
      <c r="AT518" s="18" t="s">
        <v>140</v>
      </c>
      <c r="AU518" s="18" t="s">
        <v>87</v>
      </c>
    </row>
    <row r="519" spans="1:65" s="2" customFormat="1">
      <c r="A519" s="34"/>
      <c r="B519" s="35"/>
      <c r="C519" s="34"/>
      <c r="D519" s="159" t="s">
        <v>147</v>
      </c>
      <c r="E519" s="34"/>
      <c r="F519" s="160" t="s">
        <v>632</v>
      </c>
      <c r="G519" s="34"/>
      <c r="H519" s="34"/>
      <c r="I519" s="155"/>
      <c r="J519" s="34"/>
      <c r="K519" s="34"/>
      <c r="L519" s="35"/>
      <c r="M519" s="156"/>
      <c r="N519" s="157"/>
      <c r="O519" s="55"/>
      <c r="P519" s="55"/>
      <c r="Q519" s="55"/>
      <c r="R519" s="55"/>
      <c r="S519" s="55"/>
      <c r="T519" s="56"/>
      <c r="U519" s="34"/>
      <c r="V519" s="34"/>
      <c r="W519" s="34"/>
      <c r="X519" s="34"/>
      <c r="Y519" s="34"/>
      <c r="Z519" s="34"/>
      <c r="AA519" s="34"/>
      <c r="AB519" s="34"/>
      <c r="AC519" s="34"/>
      <c r="AD519" s="34"/>
      <c r="AE519" s="34"/>
      <c r="AT519" s="18" t="s">
        <v>147</v>
      </c>
      <c r="AU519" s="18" t="s">
        <v>87</v>
      </c>
    </row>
    <row r="520" spans="1:65" s="13" customFormat="1">
      <c r="B520" s="161"/>
      <c r="D520" s="153" t="s">
        <v>149</v>
      </c>
      <c r="E520" s="162" t="s">
        <v>3</v>
      </c>
      <c r="F520" s="163" t="s">
        <v>633</v>
      </c>
      <c r="H520" s="162" t="s">
        <v>3</v>
      </c>
      <c r="I520" s="164"/>
      <c r="L520" s="161"/>
      <c r="M520" s="165"/>
      <c r="N520" s="166"/>
      <c r="O520" s="166"/>
      <c r="P520" s="166"/>
      <c r="Q520" s="166"/>
      <c r="R520" s="166"/>
      <c r="S520" s="166"/>
      <c r="T520" s="167"/>
      <c r="AT520" s="162" t="s">
        <v>149</v>
      </c>
      <c r="AU520" s="162" t="s">
        <v>87</v>
      </c>
      <c r="AV520" s="13" t="s">
        <v>85</v>
      </c>
      <c r="AW520" s="13" t="s">
        <v>38</v>
      </c>
      <c r="AX520" s="13" t="s">
        <v>77</v>
      </c>
      <c r="AY520" s="162" t="s">
        <v>132</v>
      </c>
    </row>
    <row r="521" spans="1:65" s="14" customFormat="1">
      <c r="B521" s="168"/>
      <c r="D521" s="153" t="s">
        <v>149</v>
      </c>
      <c r="E521" s="169" t="s">
        <v>3</v>
      </c>
      <c r="F521" s="170" t="s">
        <v>169</v>
      </c>
      <c r="H521" s="171">
        <v>7</v>
      </c>
      <c r="I521" s="172"/>
      <c r="L521" s="168"/>
      <c r="M521" s="173"/>
      <c r="N521" s="174"/>
      <c r="O521" s="174"/>
      <c r="P521" s="174"/>
      <c r="Q521" s="174"/>
      <c r="R521" s="174"/>
      <c r="S521" s="174"/>
      <c r="T521" s="175"/>
      <c r="AT521" s="169" t="s">
        <v>149</v>
      </c>
      <c r="AU521" s="169" t="s">
        <v>87</v>
      </c>
      <c r="AV521" s="14" t="s">
        <v>87</v>
      </c>
      <c r="AW521" s="14" t="s">
        <v>38</v>
      </c>
      <c r="AX521" s="14" t="s">
        <v>85</v>
      </c>
      <c r="AY521" s="169" t="s">
        <v>132</v>
      </c>
    </row>
    <row r="522" spans="1:65" s="2" customFormat="1" ht="16.5" customHeight="1">
      <c r="A522" s="34"/>
      <c r="B522" s="139"/>
      <c r="C522" s="176" t="s">
        <v>634</v>
      </c>
      <c r="D522" s="176" t="s">
        <v>158</v>
      </c>
      <c r="E522" s="177" t="s">
        <v>635</v>
      </c>
      <c r="F522" s="178" t="s">
        <v>636</v>
      </c>
      <c r="G522" s="179" t="s">
        <v>317</v>
      </c>
      <c r="H522" s="180">
        <v>7</v>
      </c>
      <c r="I522" s="181"/>
      <c r="J522" s="182">
        <f>ROUND(I522*H522,2)</f>
        <v>0</v>
      </c>
      <c r="K522" s="178" t="s">
        <v>200</v>
      </c>
      <c r="L522" s="183"/>
      <c r="M522" s="184" t="s">
        <v>3</v>
      </c>
      <c r="N522" s="185" t="s">
        <v>48</v>
      </c>
      <c r="O522" s="55"/>
      <c r="P522" s="149">
        <f>O522*H522</f>
        <v>0</v>
      </c>
      <c r="Q522" s="149">
        <v>0.10100000000000001</v>
      </c>
      <c r="R522" s="149">
        <f>Q522*H522</f>
        <v>0.70700000000000007</v>
      </c>
      <c r="S522" s="149">
        <v>0</v>
      </c>
      <c r="T522" s="150">
        <f>S522*H522</f>
        <v>0</v>
      </c>
      <c r="U522" s="34"/>
      <c r="V522" s="34"/>
      <c r="W522" s="34"/>
      <c r="X522" s="34"/>
      <c r="Y522" s="34"/>
      <c r="Z522" s="34"/>
      <c r="AA522" s="34"/>
      <c r="AB522" s="34"/>
      <c r="AC522" s="34"/>
      <c r="AD522" s="34"/>
      <c r="AE522" s="34"/>
      <c r="AR522" s="151" t="s">
        <v>173</v>
      </c>
      <c r="AT522" s="151" t="s">
        <v>158</v>
      </c>
      <c r="AU522" s="151" t="s">
        <v>87</v>
      </c>
      <c r="AY522" s="18" t="s">
        <v>132</v>
      </c>
      <c r="BE522" s="152">
        <f>IF(N522="základní",J522,0)</f>
        <v>0</v>
      </c>
      <c r="BF522" s="152">
        <f>IF(N522="snížená",J522,0)</f>
        <v>0</v>
      </c>
      <c r="BG522" s="152">
        <f>IF(N522="zákl. přenesená",J522,0)</f>
        <v>0</v>
      </c>
      <c r="BH522" s="152">
        <f>IF(N522="sníž. přenesená",J522,0)</f>
        <v>0</v>
      </c>
      <c r="BI522" s="152">
        <f>IF(N522="nulová",J522,0)</f>
        <v>0</v>
      </c>
      <c r="BJ522" s="18" t="s">
        <v>85</v>
      </c>
      <c r="BK522" s="152">
        <f>ROUND(I522*H522,2)</f>
        <v>0</v>
      </c>
      <c r="BL522" s="18" t="s">
        <v>138</v>
      </c>
      <c r="BM522" s="151" t="s">
        <v>637</v>
      </c>
    </row>
    <row r="523" spans="1:65" s="2" customFormat="1">
      <c r="A523" s="34"/>
      <c r="B523" s="35"/>
      <c r="C523" s="34"/>
      <c r="D523" s="153" t="s">
        <v>140</v>
      </c>
      <c r="E523" s="34"/>
      <c r="F523" s="154" t="s">
        <v>636</v>
      </c>
      <c r="G523" s="34"/>
      <c r="H523" s="34"/>
      <c r="I523" s="155"/>
      <c r="J523" s="34"/>
      <c r="K523" s="34"/>
      <c r="L523" s="35"/>
      <c r="M523" s="156"/>
      <c r="N523" s="157"/>
      <c r="O523" s="55"/>
      <c r="P523" s="55"/>
      <c r="Q523" s="55"/>
      <c r="R523" s="55"/>
      <c r="S523" s="55"/>
      <c r="T523" s="56"/>
      <c r="U523" s="34"/>
      <c r="V523" s="34"/>
      <c r="W523" s="34"/>
      <c r="X523" s="34"/>
      <c r="Y523" s="34"/>
      <c r="Z523" s="34"/>
      <c r="AA523" s="34"/>
      <c r="AB523" s="34"/>
      <c r="AC523" s="34"/>
      <c r="AD523" s="34"/>
      <c r="AE523" s="34"/>
      <c r="AT523" s="18" t="s">
        <v>140</v>
      </c>
      <c r="AU523" s="18" t="s">
        <v>87</v>
      </c>
    </row>
    <row r="524" spans="1:65" s="13" customFormat="1">
      <c r="B524" s="161"/>
      <c r="D524" s="153" t="s">
        <v>149</v>
      </c>
      <c r="E524" s="162" t="s">
        <v>3</v>
      </c>
      <c r="F524" s="163" t="s">
        <v>638</v>
      </c>
      <c r="H524" s="162" t="s">
        <v>3</v>
      </c>
      <c r="I524" s="164"/>
      <c r="L524" s="161"/>
      <c r="M524" s="165"/>
      <c r="N524" s="166"/>
      <c r="O524" s="166"/>
      <c r="P524" s="166"/>
      <c r="Q524" s="166"/>
      <c r="R524" s="166"/>
      <c r="S524" s="166"/>
      <c r="T524" s="167"/>
      <c r="AT524" s="162" t="s">
        <v>149</v>
      </c>
      <c r="AU524" s="162" t="s">
        <v>87</v>
      </c>
      <c r="AV524" s="13" t="s">
        <v>85</v>
      </c>
      <c r="AW524" s="13" t="s">
        <v>38</v>
      </c>
      <c r="AX524" s="13" t="s">
        <v>77</v>
      </c>
      <c r="AY524" s="162" t="s">
        <v>132</v>
      </c>
    </row>
    <row r="525" spans="1:65" s="14" customFormat="1">
      <c r="B525" s="168"/>
      <c r="D525" s="153" t="s">
        <v>149</v>
      </c>
      <c r="E525" s="169" t="s">
        <v>3</v>
      </c>
      <c r="F525" s="170" t="s">
        <v>169</v>
      </c>
      <c r="H525" s="171">
        <v>7</v>
      </c>
      <c r="I525" s="172"/>
      <c r="L525" s="168"/>
      <c r="M525" s="173"/>
      <c r="N525" s="174"/>
      <c r="O525" s="174"/>
      <c r="P525" s="174"/>
      <c r="Q525" s="174"/>
      <c r="R525" s="174"/>
      <c r="S525" s="174"/>
      <c r="T525" s="175"/>
      <c r="AT525" s="169" t="s">
        <v>149</v>
      </c>
      <c r="AU525" s="169" t="s">
        <v>87</v>
      </c>
      <c r="AV525" s="14" t="s">
        <v>87</v>
      </c>
      <c r="AW525" s="14" t="s">
        <v>38</v>
      </c>
      <c r="AX525" s="14" t="s">
        <v>85</v>
      </c>
      <c r="AY525" s="169" t="s">
        <v>132</v>
      </c>
    </row>
    <row r="526" spans="1:65" s="2" customFormat="1" ht="21.75" customHeight="1">
      <c r="A526" s="34"/>
      <c r="B526" s="139"/>
      <c r="C526" s="140" t="s">
        <v>639</v>
      </c>
      <c r="D526" s="140" t="s">
        <v>134</v>
      </c>
      <c r="E526" s="141" t="s">
        <v>640</v>
      </c>
      <c r="F526" s="142" t="s">
        <v>641</v>
      </c>
      <c r="G526" s="143" t="s">
        <v>317</v>
      </c>
      <c r="H526" s="144">
        <v>5</v>
      </c>
      <c r="I526" s="145"/>
      <c r="J526" s="146">
        <f>ROUND(I526*H526,2)</f>
        <v>0</v>
      </c>
      <c r="K526" s="142" t="s">
        <v>144</v>
      </c>
      <c r="L526" s="35"/>
      <c r="M526" s="147" t="s">
        <v>3</v>
      </c>
      <c r="N526" s="148" t="s">
        <v>48</v>
      </c>
      <c r="O526" s="55"/>
      <c r="P526" s="149">
        <f>O526*H526</f>
        <v>0</v>
      </c>
      <c r="Q526" s="149">
        <v>0.31108000000000002</v>
      </c>
      <c r="R526" s="149">
        <f>Q526*H526</f>
        <v>1.5554000000000001</v>
      </c>
      <c r="S526" s="149">
        <v>0</v>
      </c>
      <c r="T526" s="150">
        <f>S526*H526</f>
        <v>0</v>
      </c>
      <c r="U526" s="34"/>
      <c r="V526" s="34"/>
      <c r="W526" s="34"/>
      <c r="X526" s="34"/>
      <c r="Y526" s="34"/>
      <c r="Z526" s="34"/>
      <c r="AA526" s="34"/>
      <c r="AB526" s="34"/>
      <c r="AC526" s="34"/>
      <c r="AD526" s="34"/>
      <c r="AE526" s="34"/>
      <c r="AR526" s="151" t="s">
        <v>138</v>
      </c>
      <c r="AT526" s="151" t="s">
        <v>134</v>
      </c>
      <c r="AU526" s="151" t="s">
        <v>87</v>
      </c>
      <c r="AY526" s="18" t="s">
        <v>132</v>
      </c>
      <c r="BE526" s="152">
        <f>IF(N526="základní",J526,0)</f>
        <v>0</v>
      </c>
      <c r="BF526" s="152">
        <f>IF(N526="snížená",J526,0)</f>
        <v>0</v>
      </c>
      <c r="BG526" s="152">
        <f>IF(N526="zákl. přenesená",J526,0)</f>
        <v>0</v>
      </c>
      <c r="BH526" s="152">
        <f>IF(N526="sníž. přenesená",J526,0)</f>
        <v>0</v>
      </c>
      <c r="BI526" s="152">
        <f>IF(N526="nulová",J526,0)</f>
        <v>0</v>
      </c>
      <c r="BJ526" s="18" t="s">
        <v>85</v>
      </c>
      <c r="BK526" s="152">
        <f>ROUND(I526*H526,2)</f>
        <v>0</v>
      </c>
      <c r="BL526" s="18" t="s">
        <v>138</v>
      </c>
      <c r="BM526" s="151" t="s">
        <v>642</v>
      </c>
    </row>
    <row r="527" spans="1:65" s="2" customFormat="1">
      <c r="A527" s="34"/>
      <c r="B527" s="35"/>
      <c r="C527" s="34"/>
      <c r="D527" s="153" t="s">
        <v>140</v>
      </c>
      <c r="E527" s="34"/>
      <c r="F527" s="154" t="s">
        <v>643</v>
      </c>
      <c r="G527" s="34"/>
      <c r="H527" s="34"/>
      <c r="I527" s="155"/>
      <c r="J527" s="34"/>
      <c r="K527" s="34"/>
      <c r="L527" s="35"/>
      <c r="M527" s="156"/>
      <c r="N527" s="157"/>
      <c r="O527" s="55"/>
      <c r="P527" s="55"/>
      <c r="Q527" s="55"/>
      <c r="R527" s="55"/>
      <c r="S527" s="55"/>
      <c r="T527" s="56"/>
      <c r="U527" s="34"/>
      <c r="V527" s="34"/>
      <c r="W527" s="34"/>
      <c r="X527" s="34"/>
      <c r="Y527" s="34"/>
      <c r="Z527" s="34"/>
      <c r="AA527" s="34"/>
      <c r="AB527" s="34"/>
      <c r="AC527" s="34"/>
      <c r="AD527" s="34"/>
      <c r="AE527" s="34"/>
      <c r="AT527" s="18" t="s">
        <v>140</v>
      </c>
      <c r="AU527" s="18" t="s">
        <v>87</v>
      </c>
    </row>
    <row r="528" spans="1:65" s="2" customFormat="1">
      <c r="A528" s="34"/>
      <c r="B528" s="35"/>
      <c r="C528" s="34"/>
      <c r="D528" s="159" t="s">
        <v>147</v>
      </c>
      <c r="E528" s="34"/>
      <c r="F528" s="160" t="s">
        <v>644</v>
      </c>
      <c r="G528" s="34"/>
      <c r="H528" s="34"/>
      <c r="I528" s="155"/>
      <c r="J528" s="34"/>
      <c r="K528" s="34"/>
      <c r="L528" s="35"/>
      <c r="M528" s="156"/>
      <c r="N528" s="157"/>
      <c r="O528" s="55"/>
      <c r="P528" s="55"/>
      <c r="Q528" s="55"/>
      <c r="R528" s="55"/>
      <c r="S528" s="55"/>
      <c r="T528" s="56"/>
      <c r="U528" s="34"/>
      <c r="V528" s="34"/>
      <c r="W528" s="34"/>
      <c r="X528" s="34"/>
      <c r="Y528" s="34"/>
      <c r="Z528" s="34"/>
      <c r="AA528" s="34"/>
      <c r="AB528" s="34"/>
      <c r="AC528" s="34"/>
      <c r="AD528" s="34"/>
      <c r="AE528" s="34"/>
      <c r="AT528" s="18" t="s">
        <v>147</v>
      </c>
      <c r="AU528" s="18" t="s">
        <v>87</v>
      </c>
    </row>
    <row r="529" spans="1:65" s="13" customFormat="1">
      <c r="B529" s="161"/>
      <c r="D529" s="153" t="s">
        <v>149</v>
      </c>
      <c r="E529" s="162" t="s">
        <v>3</v>
      </c>
      <c r="F529" s="163" t="s">
        <v>645</v>
      </c>
      <c r="H529" s="162" t="s">
        <v>3</v>
      </c>
      <c r="I529" s="164"/>
      <c r="L529" s="161"/>
      <c r="M529" s="165"/>
      <c r="N529" s="166"/>
      <c r="O529" s="166"/>
      <c r="P529" s="166"/>
      <c r="Q529" s="166"/>
      <c r="R529" s="166"/>
      <c r="S529" s="166"/>
      <c r="T529" s="167"/>
      <c r="AT529" s="162" t="s">
        <v>149</v>
      </c>
      <c r="AU529" s="162" t="s">
        <v>87</v>
      </c>
      <c r="AV529" s="13" t="s">
        <v>85</v>
      </c>
      <c r="AW529" s="13" t="s">
        <v>38</v>
      </c>
      <c r="AX529" s="13" t="s">
        <v>77</v>
      </c>
      <c r="AY529" s="162" t="s">
        <v>132</v>
      </c>
    </row>
    <row r="530" spans="1:65" s="14" customFormat="1">
      <c r="B530" s="168"/>
      <c r="D530" s="153" t="s">
        <v>149</v>
      </c>
      <c r="E530" s="169" t="s">
        <v>3</v>
      </c>
      <c r="F530" s="170" t="s">
        <v>152</v>
      </c>
      <c r="H530" s="171">
        <v>3</v>
      </c>
      <c r="I530" s="172"/>
      <c r="L530" s="168"/>
      <c r="M530" s="173"/>
      <c r="N530" s="174"/>
      <c r="O530" s="174"/>
      <c r="P530" s="174"/>
      <c r="Q530" s="174"/>
      <c r="R530" s="174"/>
      <c r="S530" s="174"/>
      <c r="T530" s="175"/>
      <c r="AT530" s="169" t="s">
        <v>149</v>
      </c>
      <c r="AU530" s="169" t="s">
        <v>87</v>
      </c>
      <c r="AV530" s="14" t="s">
        <v>87</v>
      </c>
      <c r="AW530" s="14" t="s">
        <v>38</v>
      </c>
      <c r="AX530" s="14" t="s">
        <v>77</v>
      </c>
      <c r="AY530" s="169" t="s">
        <v>132</v>
      </c>
    </row>
    <row r="531" spans="1:65" s="14" customFormat="1">
      <c r="B531" s="168"/>
      <c r="D531" s="153" t="s">
        <v>149</v>
      </c>
      <c r="E531" s="169" t="s">
        <v>3</v>
      </c>
      <c r="F531" s="170" t="s">
        <v>87</v>
      </c>
      <c r="H531" s="171">
        <v>2</v>
      </c>
      <c r="I531" s="172"/>
      <c r="L531" s="168"/>
      <c r="M531" s="173"/>
      <c r="N531" s="174"/>
      <c r="O531" s="174"/>
      <c r="P531" s="174"/>
      <c r="Q531" s="174"/>
      <c r="R531" s="174"/>
      <c r="S531" s="174"/>
      <c r="T531" s="175"/>
      <c r="AT531" s="169" t="s">
        <v>149</v>
      </c>
      <c r="AU531" s="169" t="s">
        <v>87</v>
      </c>
      <c r="AV531" s="14" t="s">
        <v>87</v>
      </c>
      <c r="AW531" s="14" t="s">
        <v>38</v>
      </c>
      <c r="AX531" s="14" t="s">
        <v>77</v>
      </c>
      <c r="AY531" s="169" t="s">
        <v>132</v>
      </c>
    </row>
    <row r="532" spans="1:65" s="15" customFormat="1">
      <c r="B532" s="188"/>
      <c r="D532" s="153" t="s">
        <v>149</v>
      </c>
      <c r="E532" s="189" t="s">
        <v>3</v>
      </c>
      <c r="F532" s="190" t="s">
        <v>244</v>
      </c>
      <c r="H532" s="191">
        <v>5</v>
      </c>
      <c r="I532" s="192"/>
      <c r="L532" s="188"/>
      <c r="M532" s="193"/>
      <c r="N532" s="194"/>
      <c r="O532" s="194"/>
      <c r="P532" s="194"/>
      <c r="Q532" s="194"/>
      <c r="R532" s="194"/>
      <c r="S532" s="194"/>
      <c r="T532" s="195"/>
      <c r="AT532" s="189" t="s">
        <v>149</v>
      </c>
      <c r="AU532" s="189" t="s">
        <v>87</v>
      </c>
      <c r="AV532" s="15" t="s">
        <v>138</v>
      </c>
      <c r="AW532" s="15" t="s">
        <v>38</v>
      </c>
      <c r="AX532" s="15" t="s">
        <v>85</v>
      </c>
      <c r="AY532" s="189" t="s">
        <v>132</v>
      </c>
    </row>
    <row r="533" spans="1:65" s="2" customFormat="1" ht="16.5" customHeight="1">
      <c r="A533" s="34"/>
      <c r="B533" s="139"/>
      <c r="C533" s="176" t="s">
        <v>486</v>
      </c>
      <c r="D533" s="176" t="s">
        <v>158</v>
      </c>
      <c r="E533" s="177" t="s">
        <v>646</v>
      </c>
      <c r="F533" s="178" t="s">
        <v>647</v>
      </c>
      <c r="G533" s="179" t="s">
        <v>317</v>
      </c>
      <c r="H533" s="180">
        <v>3</v>
      </c>
      <c r="I533" s="181"/>
      <c r="J533" s="182">
        <f>ROUND(I533*H533,2)</f>
        <v>0</v>
      </c>
      <c r="K533" s="178" t="s">
        <v>200</v>
      </c>
      <c r="L533" s="183"/>
      <c r="M533" s="184" t="s">
        <v>3</v>
      </c>
      <c r="N533" s="185" t="s">
        <v>48</v>
      </c>
      <c r="O533" s="55"/>
      <c r="P533" s="149">
        <f>O533*H533</f>
        <v>0</v>
      </c>
      <c r="Q533" s="149">
        <v>7.3000000000000001E-3</v>
      </c>
      <c r="R533" s="149">
        <f>Q533*H533</f>
        <v>2.1899999999999999E-2</v>
      </c>
      <c r="S533" s="149">
        <v>0</v>
      </c>
      <c r="T533" s="150">
        <f>S533*H533</f>
        <v>0</v>
      </c>
      <c r="U533" s="34"/>
      <c r="V533" s="34"/>
      <c r="W533" s="34"/>
      <c r="X533" s="34"/>
      <c r="Y533" s="34"/>
      <c r="Z533" s="34"/>
      <c r="AA533" s="34"/>
      <c r="AB533" s="34"/>
      <c r="AC533" s="34"/>
      <c r="AD533" s="34"/>
      <c r="AE533" s="34"/>
      <c r="AR533" s="151" t="s">
        <v>173</v>
      </c>
      <c r="AT533" s="151" t="s">
        <v>158</v>
      </c>
      <c r="AU533" s="151" t="s">
        <v>87</v>
      </c>
      <c r="AY533" s="18" t="s">
        <v>132</v>
      </c>
      <c r="BE533" s="152">
        <f>IF(N533="základní",J533,0)</f>
        <v>0</v>
      </c>
      <c r="BF533" s="152">
        <f>IF(N533="snížená",J533,0)</f>
        <v>0</v>
      </c>
      <c r="BG533" s="152">
        <f>IF(N533="zákl. přenesená",J533,0)</f>
        <v>0</v>
      </c>
      <c r="BH533" s="152">
        <f>IF(N533="sníž. přenesená",J533,0)</f>
        <v>0</v>
      </c>
      <c r="BI533" s="152">
        <f>IF(N533="nulová",J533,0)</f>
        <v>0</v>
      </c>
      <c r="BJ533" s="18" t="s">
        <v>85</v>
      </c>
      <c r="BK533" s="152">
        <f>ROUND(I533*H533,2)</f>
        <v>0</v>
      </c>
      <c r="BL533" s="18" t="s">
        <v>138</v>
      </c>
      <c r="BM533" s="151" t="s">
        <v>648</v>
      </c>
    </row>
    <row r="534" spans="1:65" s="2" customFormat="1">
      <c r="A534" s="34"/>
      <c r="B534" s="35"/>
      <c r="C534" s="34"/>
      <c r="D534" s="153" t="s">
        <v>140</v>
      </c>
      <c r="E534" s="34"/>
      <c r="F534" s="154" t="s">
        <v>647</v>
      </c>
      <c r="G534" s="34"/>
      <c r="H534" s="34"/>
      <c r="I534" s="155"/>
      <c r="J534" s="34"/>
      <c r="K534" s="34"/>
      <c r="L534" s="35"/>
      <c r="M534" s="156"/>
      <c r="N534" s="157"/>
      <c r="O534" s="55"/>
      <c r="P534" s="55"/>
      <c r="Q534" s="55"/>
      <c r="R534" s="55"/>
      <c r="S534" s="55"/>
      <c r="T534" s="56"/>
      <c r="U534" s="34"/>
      <c r="V534" s="34"/>
      <c r="W534" s="34"/>
      <c r="X534" s="34"/>
      <c r="Y534" s="34"/>
      <c r="Z534" s="34"/>
      <c r="AA534" s="34"/>
      <c r="AB534" s="34"/>
      <c r="AC534" s="34"/>
      <c r="AD534" s="34"/>
      <c r="AE534" s="34"/>
      <c r="AT534" s="18" t="s">
        <v>140</v>
      </c>
      <c r="AU534" s="18" t="s">
        <v>87</v>
      </c>
    </row>
    <row r="535" spans="1:65" s="13" customFormat="1">
      <c r="B535" s="161"/>
      <c r="D535" s="153" t="s">
        <v>149</v>
      </c>
      <c r="E535" s="162" t="s">
        <v>3</v>
      </c>
      <c r="F535" s="163" t="s">
        <v>638</v>
      </c>
      <c r="H535" s="162" t="s">
        <v>3</v>
      </c>
      <c r="I535" s="164"/>
      <c r="L535" s="161"/>
      <c r="M535" s="165"/>
      <c r="N535" s="166"/>
      <c r="O535" s="166"/>
      <c r="P535" s="166"/>
      <c r="Q535" s="166"/>
      <c r="R535" s="166"/>
      <c r="S535" s="166"/>
      <c r="T535" s="167"/>
      <c r="AT535" s="162" t="s">
        <v>149</v>
      </c>
      <c r="AU535" s="162" t="s">
        <v>87</v>
      </c>
      <c r="AV535" s="13" t="s">
        <v>85</v>
      </c>
      <c r="AW535" s="13" t="s">
        <v>38</v>
      </c>
      <c r="AX535" s="13" t="s">
        <v>77</v>
      </c>
      <c r="AY535" s="162" t="s">
        <v>132</v>
      </c>
    </row>
    <row r="536" spans="1:65" s="14" customFormat="1">
      <c r="B536" s="168"/>
      <c r="D536" s="153" t="s">
        <v>149</v>
      </c>
      <c r="E536" s="169" t="s">
        <v>3</v>
      </c>
      <c r="F536" s="170" t="s">
        <v>152</v>
      </c>
      <c r="H536" s="171">
        <v>3</v>
      </c>
      <c r="I536" s="172"/>
      <c r="L536" s="168"/>
      <c r="M536" s="173"/>
      <c r="N536" s="174"/>
      <c r="O536" s="174"/>
      <c r="P536" s="174"/>
      <c r="Q536" s="174"/>
      <c r="R536" s="174"/>
      <c r="S536" s="174"/>
      <c r="T536" s="175"/>
      <c r="AT536" s="169" t="s">
        <v>149</v>
      </c>
      <c r="AU536" s="169" t="s">
        <v>87</v>
      </c>
      <c r="AV536" s="14" t="s">
        <v>87</v>
      </c>
      <c r="AW536" s="14" t="s">
        <v>38</v>
      </c>
      <c r="AX536" s="14" t="s">
        <v>85</v>
      </c>
      <c r="AY536" s="169" t="s">
        <v>132</v>
      </c>
    </row>
    <row r="537" spans="1:65" s="2" customFormat="1" ht="16.5" customHeight="1">
      <c r="A537" s="34"/>
      <c r="B537" s="139"/>
      <c r="C537" s="176" t="s">
        <v>649</v>
      </c>
      <c r="D537" s="176" t="s">
        <v>158</v>
      </c>
      <c r="E537" s="177" t="s">
        <v>650</v>
      </c>
      <c r="F537" s="178" t="s">
        <v>651</v>
      </c>
      <c r="G537" s="179" t="s">
        <v>317</v>
      </c>
      <c r="H537" s="180">
        <v>2</v>
      </c>
      <c r="I537" s="181"/>
      <c r="J537" s="182">
        <f>ROUND(I537*H537,2)</f>
        <v>0</v>
      </c>
      <c r="K537" s="178" t="s">
        <v>200</v>
      </c>
      <c r="L537" s="183"/>
      <c r="M537" s="184" t="s">
        <v>3</v>
      </c>
      <c r="N537" s="185" t="s">
        <v>48</v>
      </c>
      <c r="O537" s="55"/>
      <c r="P537" s="149">
        <f>O537*H537</f>
        <v>0</v>
      </c>
      <c r="Q537" s="149">
        <v>2.9499999999999998E-2</v>
      </c>
      <c r="R537" s="149">
        <f>Q537*H537</f>
        <v>5.8999999999999997E-2</v>
      </c>
      <c r="S537" s="149">
        <v>0</v>
      </c>
      <c r="T537" s="150">
        <f>S537*H537</f>
        <v>0</v>
      </c>
      <c r="U537" s="34"/>
      <c r="V537" s="34"/>
      <c r="W537" s="34"/>
      <c r="X537" s="34"/>
      <c r="Y537" s="34"/>
      <c r="Z537" s="34"/>
      <c r="AA537" s="34"/>
      <c r="AB537" s="34"/>
      <c r="AC537" s="34"/>
      <c r="AD537" s="34"/>
      <c r="AE537" s="34"/>
      <c r="AR537" s="151" t="s">
        <v>173</v>
      </c>
      <c r="AT537" s="151" t="s">
        <v>158</v>
      </c>
      <c r="AU537" s="151" t="s">
        <v>87</v>
      </c>
      <c r="AY537" s="18" t="s">
        <v>132</v>
      </c>
      <c r="BE537" s="152">
        <f>IF(N537="základní",J537,0)</f>
        <v>0</v>
      </c>
      <c r="BF537" s="152">
        <f>IF(N537="snížená",J537,0)</f>
        <v>0</v>
      </c>
      <c r="BG537" s="152">
        <f>IF(N537="zákl. přenesená",J537,0)</f>
        <v>0</v>
      </c>
      <c r="BH537" s="152">
        <f>IF(N537="sníž. přenesená",J537,0)</f>
        <v>0</v>
      </c>
      <c r="BI537" s="152">
        <f>IF(N537="nulová",J537,0)</f>
        <v>0</v>
      </c>
      <c r="BJ537" s="18" t="s">
        <v>85</v>
      </c>
      <c r="BK537" s="152">
        <f>ROUND(I537*H537,2)</f>
        <v>0</v>
      </c>
      <c r="BL537" s="18" t="s">
        <v>138</v>
      </c>
      <c r="BM537" s="151" t="s">
        <v>652</v>
      </c>
    </row>
    <row r="538" spans="1:65" s="2" customFormat="1">
      <c r="A538" s="34"/>
      <c r="B538" s="35"/>
      <c r="C538" s="34"/>
      <c r="D538" s="153" t="s">
        <v>140</v>
      </c>
      <c r="E538" s="34"/>
      <c r="F538" s="154" t="s">
        <v>651</v>
      </c>
      <c r="G538" s="34"/>
      <c r="H538" s="34"/>
      <c r="I538" s="155"/>
      <c r="J538" s="34"/>
      <c r="K538" s="34"/>
      <c r="L538" s="35"/>
      <c r="M538" s="156"/>
      <c r="N538" s="157"/>
      <c r="O538" s="55"/>
      <c r="P538" s="55"/>
      <c r="Q538" s="55"/>
      <c r="R538" s="55"/>
      <c r="S538" s="55"/>
      <c r="T538" s="56"/>
      <c r="U538" s="34"/>
      <c r="V538" s="34"/>
      <c r="W538" s="34"/>
      <c r="X538" s="34"/>
      <c r="Y538" s="34"/>
      <c r="Z538" s="34"/>
      <c r="AA538" s="34"/>
      <c r="AB538" s="34"/>
      <c r="AC538" s="34"/>
      <c r="AD538" s="34"/>
      <c r="AE538" s="34"/>
      <c r="AT538" s="18" t="s">
        <v>140</v>
      </c>
      <c r="AU538" s="18" t="s">
        <v>87</v>
      </c>
    </row>
    <row r="539" spans="1:65" s="13" customFormat="1">
      <c r="B539" s="161"/>
      <c r="D539" s="153" t="s">
        <v>149</v>
      </c>
      <c r="E539" s="162" t="s">
        <v>3</v>
      </c>
      <c r="F539" s="163" t="s">
        <v>638</v>
      </c>
      <c r="H539" s="162" t="s">
        <v>3</v>
      </c>
      <c r="I539" s="164"/>
      <c r="L539" s="161"/>
      <c r="M539" s="165"/>
      <c r="N539" s="166"/>
      <c r="O539" s="166"/>
      <c r="P539" s="166"/>
      <c r="Q539" s="166"/>
      <c r="R539" s="166"/>
      <c r="S539" s="166"/>
      <c r="T539" s="167"/>
      <c r="AT539" s="162" t="s">
        <v>149</v>
      </c>
      <c r="AU539" s="162" t="s">
        <v>87</v>
      </c>
      <c r="AV539" s="13" t="s">
        <v>85</v>
      </c>
      <c r="AW539" s="13" t="s">
        <v>38</v>
      </c>
      <c r="AX539" s="13" t="s">
        <v>77</v>
      </c>
      <c r="AY539" s="162" t="s">
        <v>132</v>
      </c>
    </row>
    <row r="540" spans="1:65" s="14" customFormat="1">
      <c r="B540" s="168"/>
      <c r="D540" s="153" t="s">
        <v>149</v>
      </c>
      <c r="E540" s="169" t="s">
        <v>3</v>
      </c>
      <c r="F540" s="170" t="s">
        <v>87</v>
      </c>
      <c r="H540" s="171">
        <v>2</v>
      </c>
      <c r="I540" s="172"/>
      <c r="L540" s="168"/>
      <c r="M540" s="173"/>
      <c r="N540" s="174"/>
      <c r="O540" s="174"/>
      <c r="P540" s="174"/>
      <c r="Q540" s="174"/>
      <c r="R540" s="174"/>
      <c r="S540" s="174"/>
      <c r="T540" s="175"/>
      <c r="AT540" s="169" t="s">
        <v>149</v>
      </c>
      <c r="AU540" s="169" t="s">
        <v>87</v>
      </c>
      <c r="AV540" s="14" t="s">
        <v>87</v>
      </c>
      <c r="AW540" s="14" t="s">
        <v>38</v>
      </c>
      <c r="AX540" s="14" t="s">
        <v>85</v>
      </c>
      <c r="AY540" s="169" t="s">
        <v>132</v>
      </c>
    </row>
    <row r="541" spans="1:65" s="2" customFormat="1" ht="16.5" customHeight="1">
      <c r="A541" s="34"/>
      <c r="B541" s="139"/>
      <c r="C541" s="140" t="s">
        <v>653</v>
      </c>
      <c r="D541" s="140" t="s">
        <v>134</v>
      </c>
      <c r="E541" s="141" t="s">
        <v>654</v>
      </c>
      <c r="F541" s="142" t="s">
        <v>655</v>
      </c>
      <c r="G541" s="143" t="s">
        <v>296</v>
      </c>
      <c r="H541" s="144">
        <v>50</v>
      </c>
      <c r="I541" s="145"/>
      <c r="J541" s="146">
        <f>ROUND(I541*H541,2)</f>
        <v>0</v>
      </c>
      <c r="K541" s="142" t="s">
        <v>144</v>
      </c>
      <c r="L541" s="35"/>
      <c r="M541" s="147" t="s">
        <v>3</v>
      </c>
      <c r="N541" s="148" t="s">
        <v>48</v>
      </c>
      <c r="O541" s="55"/>
      <c r="P541" s="149">
        <f>O541*H541</f>
        <v>0</v>
      </c>
      <c r="Q541" s="149">
        <v>0.29221000000000003</v>
      </c>
      <c r="R541" s="149">
        <f>Q541*H541</f>
        <v>14.610500000000002</v>
      </c>
      <c r="S541" s="149">
        <v>0</v>
      </c>
      <c r="T541" s="150">
        <f>S541*H541</f>
        <v>0</v>
      </c>
      <c r="U541" s="34"/>
      <c r="V541" s="34"/>
      <c r="W541" s="34"/>
      <c r="X541" s="34"/>
      <c r="Y541" s="34"/>
      <c r="Z541" s="34"/>
      <c r="AA541" s="34"/>
      <c r="AB541" s="34"/>
      <c r="AC541" s="34"/>
      <c r="AD541" s="34"/>
      <c r="AE541" s="34"/>
      <c r="AR541" s="151" t="s">
        <v>138</v>
      </c>
      <c r="AT541" s="151" t="s">
        <v>134</v>
      </c>
      <c r="AU541" s="151" t="s">
        <v>87</v>
      </c>
      <c r="AY541" s="18" t="s">
        <v>132</v>
      </c>
      <c r="BE541" s="152">
        <f>IF(N541="základní",J541,0)</f>
        <v>0</v>
      </c>
      <c r="BF541" s="152">
        <f>IF(N541="snížená",J541,0)</f>
        <v>0</v>
      </c>
      <c r="BG541" s="152">
        <f>IF(N541="zákl. přenesená",J541,0)</f>
        <v>0</v>
      </c>
      <c r="BH541" s="152">
        <f>IF(N541="sníž. přenesená",J541,0)</f>
        <v>0</v>
      </c>
      <c r="BI541" s="152">
        <f>IF(N541="nulová",J541,0)</f>
        <v>0</v>
      </c>
      <c r="BJ541" s="18" t="s">
        <v>85</v>
      </c>
      <c r="BK541" s="152">
        <f>ROUND(I541*H541,2)</f>
        <v>0</v>
      </c>
      <c r="BL541" s="18" t="s">
        <v>138</v>
      </c>
      <c r="BM541" s="151" t="s">
        <v>656</v>
      </c>
    </row>
    <row r="542" spans="1:65" s="2" customFormat="1">
      <c r="A542" s="34"/>
      <c r="B542" s="35"/>
      <c r="C542" s="34"/>
      <c r="D542" s="153" t="s">
        <v>140</v>
      </c>
      <c r="E542" s="34"/>
      <c r="F542" s="154" t="s">
        <v>657</v>
      </c>
      <c r="G542" s="34"/>
      <c r="H542" s="34"/>
      <c r="I542" s="155"/>
      <c r="J542" s="34"/>
      <c r="K542" s="34"/>
      <c r="L542" s="35"/>
      <c r="M542" s="156"/>
      <c r="N542" s="157"/>
      <c r="O542" s="55"/>
      <c r="P542" s="55"/>
      <c r="Q542" s="55"/>
      <c r="R542" s="55"/>
      <c r="S542" s="55"/>
      <c r="T542" s="56"/>
      <c r="U542" s="34"/>
      <c r="V542" s="34"/>
      <c r="W542" s="34"/>
      <c r="X542" s="34"/>
      <c r="Y542" s="34"/>
      <c r="Z542" s="34"/>
      <c r="AA542" s="34"/>
      <c r="AB542" s="34"/>
      <c r="AC542" s="34"/>
      <c r="AD542" s="34"/>
      <c r="AE542" s="34"/>
      <c r="AT542" s="18" t="s">
        <v>140</v>
      </c>
      <c r="AU542" s="18" t="s">
        <v>87</v>
      </c>
    </row>
    <row r="543" spans="1:65" s="2" customFormat="1">
      <c r="A543" s="34"/>
      <c r="B543" s="35"/>
      <c r="C543" s="34"/>
      <c r="D543" s="159" t="s">
        <v>147</v>
      </c>
      <c r="E543" s="34"/>
      <c r="F543" s="160" t="s">
        <v>658</v>
      </c>
      <c r="G543" s="34"/>
      <c r="H543" s="34"/>
      <c r="I543" s="155"/>
      <c r="J543" s="34"/>
      <c r="K543" s="34"/>
      <c r="L543" s="35"/>
      <c r="M543" s="156"/>
      <c r="N543" s="157"/>
      <c r="O543" s="55"/>
      <c r="P543" s="55"/>
      <c r="Q543" s="55"/>
      <c r="R543" s="55"/>
      <c r="S543" s="55"/>
      <c r="T543" s="56"/>
      <c r="U543" s="34"/>
      <c r="V543" s="34"/>
      <c r="W543" s="34"/>
      <c r="X543" s="34"/>
      <c r="Y543" s="34"/>
      <c r="Z543" s="34"/>
      <c r="AA543" s="34"/>
      <c r="AB543" s="34"/>
      <c r="AC543" s="34"/>
      <c r="AD543" s="34"/>
      <c r="AE543" s="34"/>
      <c r="AT543" s="18" t="s">
        <v>147</v>
      </c>
      <c r="AU543" s="18" t="s">
        <v>87</v>
      </c>
    </row>
    <row r="544" spans="1:65" s="13" customFormat="1">
      <c r="B544" s="161"/>
      <c r="D544" s="153" t="s">
        <v>149</v>
      </c>
      <c r="E544" s="162" t="s">
        <v>3</v>
      </c>
      <c r="F544" s="163" t="s">
        <v>659</v>
      </c>
      <c r="H544" s="162" t="s">
        <v>3</v>
      </c>
      <c r="I544" s="164"/>
      <c r="L544" s="161"/>
      <c r="M544" s="165"/>
      <c r="N544" s="166"/>
      <c r="O544" s="166"/>
      <c r="P544" s="166"/>
      <c r="Q544" s="166"/>
      <c r="R544" s="166"/>
      <c r="S544" s="166"/>
      <c r="T544" s="167"/>
      <c r="AT544" s="162" t="s">
        <v>149</v>
      </c>
      <c r="AU544" s="162" t="s">
        <v>87</v>
      </c>
      <c r="AV544" s="13" t="s">
        <v>85</v>
      </c>
      <c r="AW544" s="13" t="s">
        <v>38</v>
      </c>
      <c r="AX544" s="13" t="s">
        <v>77</v>
      </c>
      <c r="AY544" s="162" t="s">
        <v>132</v>
      </c>
    </row>
    <row r="545" spans="1:65" s="14" customFormat="1">
      <c r="B545" s="168"/>
      <c r="D545" s="153" t="s">
        <v>149</v>
      </c>
      <c r="E545" s="169" t="s">
        <v>3</v>
      </c>
      <c r="F545" s="170" t="s">
        <v>368</v>
      </c>
      <c r="H545" s="171">
        <v>50</v>
      </c>
      <c r="I545" s="172"/>
      <c r="L545" s="168"/>
      <c r="M545" s="173"/>
      <c r="N545" s="174"/>
      <c r="O545" s="174"/>
      <c r="P545" s="174"/>
      <c r="Q545" s="174"/>
      <c r="R545" s="174"/>
      <c r="S545" s="174"/>
      <c r="T545" s="175"/>
      <c r="AT545" s="169" t="s">
        <v>149</v>
      </c>
      <c r="AU545" s="169" t="s">
        <v>87</v>
      </c>
      <c r="AV545" s="14" t="s">
        <v>87</v>
      </c>
      <c r="AW545" s="14" t="s">
        <v>38</v>
      </c>
      <c r="AX545" s="14" t="s">
        <v>77</v>
      </c>
      <c r="AY545" s="169" t="s">
        <v>132</v>
      </c>
    </row>
    <row r="546" spans="1:65" s="15" customFormat="1">
      <c r="B546" s="188"/>
      <c r="D546" s="153" t="s">
        <v>149</v>
      </c>
      <c r="E546" s="189" t="s">
        <v>3</v>
      </c>
      <c r="F546" s="190" t="s">
        <v>244</v>
      </c>
      <c r="H546" s="191">
        <v>50</v>
      </c>
      <c r="I546" s="192"/>
      <c r="L546" s="188"/>
      <c r="M546" s="193"/>
      <c r="N546" s="194"/>
      <c r="O546" s="194"/>
      <c r="P546" s="194"/>
      <c r="Q546" s="194"/>
      <c r="R546" s="194"/>
      <c r="S546" s="194"/>
      <c r="T546" s="195"/>
      <c r="AT546" s="189" t="s">
        <v>149</v>
      </c>
      <c r="AU546" s="189" t="s">
        <v>87</v>
      </c>
      <c r="AV546" s="15" t="s">
        <v>138</v>
      </c>
      <c r="AW546" s="15" t="s">
        <v>38</v>
      </c>
      <c r="AX546" s="15" t="s">
        <v>85</v>
      </c>
      <c r="AY546" s="189" t="s">
        <v>132</v>
      </c>
    </row>
    <row r="547" spans="1:65" s="2" customFormat="1" ht="16.5" customHeight="1">
      <c r="A547" s="34"/>
      <c r="B547" s="139"/>
      <c r="C547" s="176" t="s">
        <v>660</v>
      </c>
      <c r="D547" s="176" t="s">
        <v>158</v>
      </c>
      <c r="E547" s="177" t="s">
        <v>661</v>
      </c>
      <c r="F547" s="178" t="s">
        <v>662</v>
      </c>
      <c r="G547" s="179" t="s">
        <v>296</v>
      </c>
      <c r="H547" s="180">
        <v>50</v>
      </c>
      <c r="I547" s="181"/>
      <c r="J547" s="182">
        <f>ROUND(I547*H547,2)</f>
        <v>0</v>
      </c>
      <c r="K547" s="178" t="s">
        <v>144</v>
      </c>
      <c r="L547" s="183"/>
      <c r="M547" s="184" t="s">
        <v>3</v>
      </c>
      <c r="N547" s="185" t="s">
        <v>48</v>
      </c>
      <c r="O547" s="55"/>
      <c r="P547" s="149">
        <f>O547*H547</f>
        <v>0</v>
      </c>
      <c r="Q547" s="149">
        <v>6.7000000000000002E-3</v>
      </c>
      <c r="R547" s="149">
        <f>Q547*H547</f>
        <v>0.33500000000000002</v>
      </c>
      <c r="S547" s="149">
        <v>0</v>
      </c>
      <c r="T547" s="150">
        <f>S547*H547</f>
        <v>0</v>
      </c>
      <c r="U547" s="34"/>
      <c r="V547" s="34"/>
      <c r="W547" s="34"/>
      <c r="X547" s="34"/>
      <c r="Y547" s="34"/>
      <c r="Z547" s="34"/>
      <c r="AA547" s="34"/>
      <c r="AB547" s="34"/>
      <c r="AC547" s="34"/>
      <c r="AD547" s="34"/>
      <c r="AE547" s="34"/>
      <c r="AR547" s="151" t="s">
        <v>173</v>
      </c>
      <c r="AT547" s="151" t="s">
        <v>158</v>
      </c>
      <c r="AU547" s="151" t="s">
        <v>87</v>
      </c>
      <c r="AY547" s="18" t="s">
        <v>132</v>
      </c>
      <c r="BE547" s="152">
        <f>IF(N547="základní",J547,0)</f>
        <v>0</v>
      </c>
      <c r="BF547" s="152">
        <f>IF(N547="snížená",J547,0)</f>
        <v>0</v>
      </c>
      <c r="BG547" s="152">
        <f>IF(N547="zákl. přenesená",J547,0)</f>
        <v>0</v>
      </c>
      <c r="BH547" s="152">
        <f>IF(N547="sníž. přenesená",J547,0)</f>
        <v>0</v>
      </c>
      <c r="BI547" s="152">
        <f>IF(N547="nulová",J547,0)</f>
        <v>0</v>
      </c>
      <c r="BJ547" s="18" t="s">
        <v>85</v>
      </c>
      <c r="BK547" s="152">
        <f>ROUND(I547*H547,2)</f>
        <v>0</v>
      </c>
      <c r="BL547" s="18" t="s">
        <v>138</v>
      </c>
      <c r="BM547" s="151" t="s">
        <v>663</v>
      </c>
    </row>
    <row r="548" spans="1:65" s="2" customFormat="1">
      <c r="A548" s="34"/>
      <c r="B548" s="35"/>
      <c r="C548" s="34"/>
      <c r="D548" s="153" t="s">
        <v>140</v>
      </c>
      <c r="E548" s="34"/>
      <c r="F548" s="154" t="s">
        <v>662</v>
      </c>
      <c r="G548" s="34"/>
      <c r="H548" s="34"/>
      <c r="I548" s="155"/>
      <c r="J548" s="34"/>
      <c r="K548" s="34"/>
      <c r="L548" s="35"/>
      <c r="M548" s="156"/>
      <c r="N548" s="157"/>
      <c r="O548" s="55"/>
      <c r="P548" s="55"/>
      <c r="Q548" s="55"/>
      <c r="R548" s="55"/>
      <c r="S548" s="55"/>
      <c r="T548" s="56"/>
      <c r="U548" s="34"/>
      <c r="V548" s="34"/>
      <c r="W548" s="34"/>
      <c r="X548" s="34"/>
      <c r="Y548" s="34"/>
      <c r="Z548" s="34"/>
      <c r="AA548" s="34"/>
      <c r="AB548" s="34"/>
      <c r="AC548" s="34"/>
      <c r="AD548" s="34"/>
      <c r="AE548" s="34"/>
      <c r="AT548" s="18" t="s">
        <v>140</v>
      </c>
      <c r="AU548" s="18" t="s">
        <v>87</v>
      </c>
    </row>
    <row r="549" spans="1:65" s="13" customFormat="1">
      <c r="B549" s="161"/>
      <c r="D549" s="153" t="s">
        <v>149</v>
      </c>
      <c r="E549" s="162" t="s">
        <v>3</v>
      </c>
      <c r="F549" s="163" t="s">
        <v>664</v>
      </c>
      <c r="H549" s="162" t="s">
        <v>3</v>
      </c>
      <c r="I549" s="164"/>
      <c r="L549" s="161"/>
      <c r="M549" s="165"/>
      <c r="N549" s="166"/>
      <c r="O549" s="166"/>
      <c r="P549" s="166"/>
      <c r="Q549" s="166"/>
      <c r="R549" s="166"/>
      <c r="S549" s="166"/>
      <c r="T549" s="167"/>
      <c r="AT549" s="162" t="s">
        <v>149</v>
      </c>
      <c r="AU549" s="162" t="s">
        <v>87</v>
      </c>
      <c r="AV549" s="13" t="s">
        <v>85</v>
      </c>
      <c r="AW549" s="13" t="s">
        <v>38</v>
      </c>
      <c r="AX549" s="13" t="s">
        <v>77</v>
      </c>
      <c r="AY549" s="162" t="s">
        <v>132</v>
      </c>
    </row>
    <row r="550" spans="1:65" s="14" customFormat="1">
      <c r="B550" s="168"/>
      <c r="D550" s="153" t="s">
        <v>149</v>
      </c>
      <c r="E550" s="169" t="s">
        <v>3</v>
      </c>
      <c r="F550" s="170" t="s">
        <v>368</v>
      </c>
      <c r="H550" s="171">
        <v>50</v>
      </c>
      <c r="I550" s="172"/>
      <c r="L550" s="168"/>
      <c r="M550" s="173"/>
      <c r="N550" s="174"/>
      <c r="O550" s="174"/>
      <c r="P550" s="174"/>
      <c r="Q550" s="174"/>
      <c r="R550" s="174"/>
      <c r="S550" s="174"/>
      <c r="T550" s="175"/>
      <c r="AT550" s="169" t="s">
        <v>149</v>
      </c>
      <c r="AU550" s="169" t="s">
        <v>87</v>
      </c>
      <c r="AV550" s="14" t="s">
        <v>87</v>
      </c>
      <c r="AW550" s="14" t="s">
        <v>38</v>
      </c>
      <c r="AX550" s="14" t="s">
        <v>77</v>
      </c>
      <c r="AY550" s="169" t="s">
        <v>132</v>
      </c>
    </row>
    <row r="551" spans="1:65" s="15" customFormat="1">
      <c r="B551" s="188"/>
      <c r="D551" s="153" t="s">
        <v>149</v>
      </c>
      <c r="E551" s="189" t="s">
        <v>3</v>
      </c>
      <c r="F551" s="190" t="s">
        <v>244</v>
      </c>
      <c r="H551" s="191">
        <v>50</v>
      </c>
      <c r="I551" s="192"/>
      <c r="L551" s="188"/>
      <c r="M551" s="193"/>
      <c r="N551" s="194"/>
      <c r="O551" s="194"/>
      <c r="P551" s="194"/>
      <c r="Q551" s="194"/>
      <c r="R551" s="194"/>
      <c r="S551" s="194"/>
      <c r="T551" s="195"/>
      <c r="AT551" s="189" t="s">
        <v>149</v>
      </c>
      <c r="AU551" s="189" t="s">
        <v>87</v>
      </c>
      <c r="AV551" s="15" t="s">
        <v>138</v>
      </c>
      <c r="AW551" s="15" t="s">
        <v>38</v>
      </c>
      <c r="AX551" s="15" t="s">
        <v>85</v>
      </c>
      <c r="AY551" s="189" t="s">
        <v>132</v>
      </c>
    </row>
    <row r="552" spans="1:65" s="2" customFormat="1" ht="16.5" customHeight="1">
      <c r="A552" s="34"/>
      <c r="B552" s="139"/>
      <c r="C552" s="176" t="s">
        <v>665</v>
      </c>
      <c r="D552" s="176" t="s">
        <v>158</v>
      </c>
      <c r="E552" s="177" t="s">
        <v>666</v>
      </c>
      <c r="F552" s="178" t="s">
        <v>667</v>
      </c>
      <c r="G552" s="179" t="s">
        <v>296</v>
      </c>
      <c r="H552" s="180">
        <v>50</v>
      </c>
      <c r="I552" s="181"/>
      <c r="J552" s="182">
        <f>ROUND(I552*H552,2)</f>
        <v>0</v>
      </c>
      <c r="K552" s="178" t="s">
        <v>144</v>
      </c>
      <c r="L552" s="183"/>
      <c r="M552" s="184" t="s">
        <v>3</v>
      </c>
      <c r="N552" s="185" t="s">
        <v>48</v>
      </c>
      <c r="O552" s="55"/>
      <c r="P552" s="149">
        <f>O552*H552</f>
        <v>0</v>
      </c>
      <c r="Q552" s="149">
        <v>1.6899999999999998E-2</v>
      </c>
      <c r="R552" s="149">
        <f>Q552*H552</f>
        <v>0.84499999999999997</v>
      </c>
      <c r="S552" s="149">
        <v>0</v>
      </c>
      <c r="T552" s="150">
        <f>S552*H552</f>
        <v>0</v>
      </c>
      <c r="U552" s="34"/>
      <c r="V552" s="34"/>
      <c r="W552" s="34"/>
      <c r="X552" s="34"/>
      <c r="Y552" s="34"/>
      <c r="Z552" s="34"/>
      <c r="AA552" s="34"/>
      <c r="AB552" s="34"/>
      <c r="AC552" s="34"/>
      <c r="AD552" s="34"/>
      <c r="AE552" s="34"/>
      <c r="AR552" s="151" t="s">
        <v>173</v>
      </c>
      <c r="AT552" s="151" t="s">
        <v>158</v>
      </c>
      <c r="AU552" s="151" t="s">
        <v>87</v>
      </c>
      <c r="AY552" s="18" t="s">
        <v>132</v>
      </c>
      <c r="BE552" s="152">
        <f>IF(N552="základní",J552,0)</f>
        <v>0</v>
      </c>
      <c r="BF552" s="152">
        <f>IF(N552="snížená",J552,0)</f>
        <v>0</v>
      </c>
      <c r="BG552" s="152">
        <f>IF(N552="zákl. přenesená",J552,0)</f>
        <v>0</v>
      </c>
      <c r="BH552" s="152">
        <f>IF(N552="sníž. přenesená",J552,0)</f>
        <v>0</v>
      </c>
      <c r="BI552" s="152">
        <f>IF(N552="nulová",J552,0)</f>
        <v>0</v>
      </c>
      <c r="BJ552" s="18" t="s">
        <v>85</v>
      </c>
      <c r="BK552" s="152">
        <f>ROUND(I552*H552,2)</f>
        <v>0</v>
      </c>
      <c r="BL552" s="18" t="s">
        <v>138</v>
      </c>
      <c r="BM552" s="151" t="s">
        <v>668</v>
      </c>
    </row>
    <row r="553" spans="1:65" s="2" customFormat="1">
      <c r="A553" s="34"/>
      <c r="B553" s="35"/>
      <c r="C553" s="34"/>
      <c r="D553" s="153" t="s">
        <v>140</v>
      </c>
      <c r="E553" s="34"/>
      <c r="F553" s="154" t="s">
        <v>667</v>
      </c>
      <c r="G553" s="34"/>
      <c r="H553" s="34"/>
      <c r="I553" s="155"/>
      <c r="J553" s="34"/>
      <c r="K553" s="34"/>
      <c r="L553" s="35"/>
      <c r="M553" s="156"/>
      <c r="N553" s="157"/>
      <c r="O553" s="55"/>
      <c r="P553" s="55"/>
      <c r="Q553" s="55"/>
      <c r="R553" s="55"/>
      <c r="S553" s="55"/>
      <c r="T553" s="56"/>
      <c r="U553" s="34"/>
      <c r="V553" s="34"/>
      <c r="W553" s="34"/>
      <c r="X553" s="34"/>
      <c r="Y553" s="34"/>
      <c r="Z553" s="34"/>
      <c r="AA553" s="34"/>
      <c r="AB553" s="34"/>
      <c r="AC553" s="34"/>
      <c r="AD553" s="34"/>
      <c r="AE553" s="34"/>
      <c r="AT553" s="18" t="s">
        <v>140</v>
      </c>
      <c r="AU553" s="18" t="s">
        <v>87</v>
      </c>
    </row>
    <row r="554" spans="1:65" s="13" customFormat="1">
      <c r="B554" s="161"/>
      <c r="D554" s="153" t="s">
        <v>149</v>
      </c>
      <c r="E554" s="162" t="s">
        <v>3</v>
      </c>
      <c r="F554" s="163" t="s">
        <v>299</v>
      </c>
      <c r="H554" s="162" t="s">
        <v>3</v>
      </c>
      <c r="I554" s="164"/>
      <c r="L554" s="161"/>
      <c r="M554" s="165"/>
      <c r="N554" s="166"/>
      <c r="O554" s="166"/>
      <c r="P554" s="166"/>
      <c r="Q554" s="166"/>
      <c r="R554" s="166"/>
      <c r="S554" s="166"/>
      <c r="T554" s="167"/>
      <c r="AT554" s="162" t="s">
        <v>149</v>
      </c>
      <c r="AU554" s="162" t="s">
        <v>87</v>
      </c>
      <c r="AV554" s="13" t="s">
        <v>85</v>
      </c>
      <c r="AW554" s="13" t="s">
        <v>38</v>
      </c>
      <c r="AX554" s="13" t="s">
        <v>77</v>
      </c>
      <c r="AY554" s="162" t="s">
        <v>132</v>
      </c>
    </row>
    <row r="555" spans="1:65" s="13" customFormat="1">
      <c r="B555" s="161"/>
      <c r="D555" s="153" t="s">
        <v>149</v>
      </c>
      <c r="E555" s="162" t="s">
        <v>3</v>
      </c>
      <c r="F555" s="163" t="s">
        <v>669</v>
      </c>
      <c r="H555" s="162" t="s">
        <v>3</v>
      </c>
      <c r="I555" s="164"/>
      <c r="L555" s="161"/>
      <c r="M555" s="165"/>
      <c r="N555" s="166"/>
      <c r="O555" s="166"/>
      <c r="P555" s="166"/>
      <c r="Q555" s="166"/>
      <c r="R555" s="166"/>
      <c r="S555" s="166"/>
      <c r="T555" s="167"/>
      <c r="AT555" s="162" t="s">
        <v>149</v>
      </c>
      <c r="AU555" s="162" t="s">
        <v>87</v>
      </c>
      <c r="AV555" s="13" t="s">
        <v>85</v>
      </c>
      <c r="AW555" s="13" t="s">
        <v>38</v>
      </c>
      <c r="AX555" s="13" t="s">
        <v>77</v>
      </c>
      <c r="AY555" s="162" t="s">
        <v>132</v>
      </c>
    </row>
    <row r="556" spans="1:65" s="14" customFormat="1">
      <c r="B556" s="168"/>
      <c r="D556" s="153" t="s">
        <v>149</v>
      </c>
      <c r="E556" s="169" t="s">
        <v>3</v>
      </c>
      <c r="F556" s="170" t="s">
        <v>368</v>
      </c>
      <c r="H556" s="171">
        <v>50</v>
      </c>
      <c r="I556" s="172"/>
      <c r="L556" s="168"/>
      <c r="M556" s="173"/>
      <c r="N556" s="174"/>
      <c r="O556" s="174"/>
      <c r="P556" s="174"/>
      <c r="Q556" s="174"/>
      <c r="R556" s="174"/>
      <c r="S556" s="174"/>
      <c r="T556" s="175"/>
      <c r="AT556" s="169" t="s">
        <v>149</v>
      </c>
      <c r="AU556" s="169" t="s">
        <v>87</v>
      </c>
      <c r="AV556" s="14" t="s">
        <v>87</v>
      </c>
      <c r="AW556" s="14" t="s">
        <v>38</v>
      </c>
      <c r="AX556" s="14" t="s">
        <v>77</v>
      </c>
      <c r="AY556" s="169" t="s">
        <v>132</v>
      </c>
    </row>
    <row r="557" spans="1:65" s="15" customFormat="1">
      <c r="B557" s="188"/>
      <c r="D557" s="153" t="s">
        <v>149</v>
      </c>
      <c r="E557" s="189" t="s">
        <v>3</v>
      </c>
      <c r="F557" s="190" t="s">
        <v>244</v>
      </c>
      <c r="H557" s="191">
        <v>50</v>
      </c>
      <c r="I557" s="192"/>
      <c r="L557" s="188"/>
      <c r="M557" s="193"/>
      <c r="N557" s="194"/>
      <c r="O557" s="194"/>
      <c r="P557" s="194"/>
      <c r="Q557" s="194"/>
      <c r="R557" s="194"/>
      <c r="S557" s="194"/>
      <c r="T557" s="195"/>
      <c r="AT557" s="189" t="s">
        <v>149</v>
      </c>
      <c r="AU557" s="189" t="s">
        <v>87</v>
      </c>
      <c r="AV557" s="15" t="s">
        <v>138</v>
      </c>
      <c r="AW557" s="15" t="s">
        <v>38</v>
      </c>
      <c r="AX557" s="15" t="s">
        <v>85</v>
      </c>
      <c r="AY557" s="189" t="s">
        <v>132</v>
      </c>
    </row>
    <row r="558" spans="1:65" s="12" customFormat="1" ht="22.95" customHeight="1">
      <c r="B558" s="126"/>
      <c r="D558" s="127" t="s">
        <v>76</v>
      </c>
      <c r="E558" s="137" t="s">
        <v>177</v>
      </c>
      <c r="F558" s="137" t="s">
        <v>670</v>
      </c>
      <c r="I558" s="129"/>
      <c r="J558" s="138">
        <f>BK558</f>
        <v>0</v>
      </c>
      <c r="L558" s="126"/>
      <c r="M558" s="131"/>
      <c r="N558" s="132"/>
      <c r="O558" s="132"/>
      <c r="P558" s="133">
        <f>SUM(P559:P642)</f>
        <v>0</v>
      </c>
      <c r="Q558" s="132"/>
      <c r="R558" s="133">
        <f>SUM(R559:R642)</f>
        <v>0.53510000000000002</v>
      </c>
      <c r="S558" s="132"/>
      <c r="T558" s="134">
        <f>SUM(T559:T642)</f>
        <v>6.7710000000000008</v>
      </c>
      <c r="AR558" s="127" t="s">
        <v>85</v>
      </c>
      <c r="AT558" s="135" t="s">
        <v>76</v>
      </c>
      <c r="AU558" s="135" t="s">
        <v>85</v>
      </c>
      <c r="AY558" s="127" t="s">
        <v>132</v>
      </c>
      <c r="BK558" s="136">
        <f>SUM(BK559:BK642)</f>
        <v>0</v>
      </c>
    </row>
    <row r="559" spans="1:65" s="2" customFormat="1" ht="16.5" customHeight="1">
      <c r="A559" s="34"/>
      <c r="B559" s="139"/>
      <c r="C559" s="140" t="s">
        <v>671</v>
      </c>
      <c r="D559" s="140" t="s">
        <v>134</v>
      </c>
      <c r="E559" s="141" t="s">
        <v>672</v>
      </c>
      <c r="F559" s="142" t="s">
        <v>673</v>
      </c>
      <c r="G559" s="143" t="s">
        <v>317</v>
      </c>
      <c r="H559" s="144">
        <v>2</v>
      </c>
      <c r="I559" s="145"/>
      <c r="J559" s="146">
        <f>ROUND(I559*H559,2)</f>
        <v>0</v>
      </c>
      <c r="K559" s="142" t="s">
        <v>144</v>
      </c>
      <c r="L559" s="35"/>
      <c r="M559" s="147" t="s">
        <v>3</v>
      </c>
      <c r="N559" s="148" t="s">
        <v>48</v>
      </c>
      <c r="O559" s="55"/>
      <c r="P559" s="149">
        <f>O559*H559</f>
        <v>0</v>
      </c>
      <c r="Q559" s="149">
        <v>0</v>
      </c>
      <c r="R559" s="149">
        <f>Q559*H559</f>
        <v>0</v>
      </c>
      <c r="S559" s="149">
        <v>0.1</v>
      </c>
      <c r="T559" s="150">
        <f>S559*H559</f>
        <v>0.2</v>
      </c>
      <c r="U559" s="34"/>
      <c r="V559" s="34"/>
      <c r="W559" s="34"/>
      <c r="X559" s="34"/>
      <c r="Y559" s="34"/>
      <c r="Z559" s="34"/>
      <c r="AA559" s="34"/>
      <c r="AB559" s="34"/>
      <c r="AC559" s="34"/>
      <c r="AD559" s="34"/>
      <c r="AE559" s="34"/>
      <c r="AR559" s="151" t="s">
        <v>138</v>
      </c>
      <c r="AT559" s="151" t="s">
        <v>134</v>
      </c>
      <c r="AU559" s="151" t="s">
        <v>87</v>
      </c>
      <c r="AY559" s="18" t="s">
        <v>132</v>
      </c>
      <c r="BE559" s="152">
        <f>IF(N559="základní",J559,0)</f>
        <v>0</v>
      </c>
      <c r="BF559" s="152">
        <f>IF(N559="snížená",J559,0)</f>
        <v>0</v>
      </c>
      <c r="BG559" s="152">
        <f>IF(N559="zákl. přenesená",J559,0)</f>
        <v>0</v>
      </c>
      <c r="BH559" s="152">
        <f>IF(N559="sníž. přenesená",J559,0)</f>
        <v>0</v>
      </c>
      <c r="BI559" s="152">
        <f>IF(N559="nulová",J559,0)</f>
        <v>0</v>
      </c>
      <c r="BJ559" s="18" t="s">
        <v>85</v>
      </c>
      <c r="BK559" s="152">
        <f>ROUND(I559*H559,2)</f>
        <v>0</v>
      </c>
      <c r="BL559" s="18" t="s">
        <v>138</v>
      </c>
      <c r="BM559" s="151" t="s">
        <v>674</v>
      </c>
    </row>
    <row r="560" spans="1:65" s="2" customFormat="1">
      <c r="A560" s="34"/>
      <c r="B560" s="35"/>
      <c r="C560" s="34"/>
      <c r="D560" s="153" t="s">
        <v>140</v>
      </c>
      <c r="E560" s="34"/>
      <c r="F560" s="154" t="s">
        <v>675</v>
      </c>
      <c r="G560" s="34"/>
      <c r="H560" s="34"/>
      <c r="I560" s="155"/>
      <c r="J560" s="34"/>
      <c r="K560" s="34"/>
      <c r="L560" s="35"/>
      <c r="M560" s="156"/>
      <c r="N560" s="157"/>
      <c r="O560" s="55"/>
      <c r="P560" s="55"/>
      <c r="Q560" s="55"/>
      <c r="R560" s="55"/>
      <c r="S560" s="55"/>
      <c r="T560" s="56"/>
      <c r="U560" s="34"/>
      <c r="V560" s="34"/>
      <c r="W560" s="34"/>
      <c r="X560" s="34"/>
      <c r="Y560" s="34"/>
      <c r="Z560" s="34"/>
      <c r="AA560" s="34"/>
      <c r="AB560" s="34"/>
      <c r="AC560" s="34"/>
      <c r="AD560" s="34"/>
      <c r="AE560" s="34"/>
      <c r="AT560" s="18" t="s">
        <v>140</v>
      </c>
      <c r="AU560" s="18" t="s">
        <v>87</v>
      </c>
    </row>
    <row r="561" spans="1:65" s="2" customFormat="1">
      <c r="A561" s="34"/>
      <c r="B561" s="35"/>
      <c r="C561" s="34"/>
      <c r="D561" s="159" t="s">
        <v>147</v>
      </c>
      <c r="E561" s="34"/>
      <c r="F561" s="160" t="s">
        <v>676</v>
      </c>
      <c r="G561" s="34"/>
      <c r="H561" s="34"/>
      <c r="I561" s="155"/>
      <c r="J561" s="34"/>
      <c r="K561" s="34"/>
      <c r="L561" s="35"/>
      <c r="M561" s="156"/>
      <c r="N561" s="157"/>
      <c r="O561" s="55"/>
      <c r="P561" s="55"/>
      <c r="Q561" s="55"/>
      <c r="R561" s="55"/>
      <c r="S561" s="55"/>
      <c r="T561" s="56"/>
      <c r="U561" s="34"/>
      <c r="V561" s="34"/>
      <c r="W561" s="34"/>
      <c r="X561" s="34"/>
      <c r="Y561" s="34"/>
      <c r="Z561" s="34"/>
      <c r="AA561" s="34"/>
      <c r="AB561" s="34"/>
      <c r="AC561" s="34"/>
      <c r="AD561" s="34"/>
      <c r="AE561" s="34"/>
      <c r="AT561" s="18" t="s">
        <v>147</v>
      </c>
      <c r="AU561" s="18" t="s">
        <v>87</v>
      </c>
    </row>
    <row r="562" spans="1:65" s="14" customFormat="1">
      <c r="B562" s="168"/>
      <c r="D562" s="153" t="s">
        <v>149</v>
      </c>
      <c r="E562" s="169" t="s">
        <v>3</v>
      </c>
      <c r="F562" s="170" t="s">
        <v>87</v>
      </c>
      <c r="H562" s="171">
        <v>2</v>
      </c>
      <c r="I562" s="172"/>
      <c r="L562" s="168"/>
      <c r="M562" s="173"/>
      <c r="N562" s="174"/>
      <c r="O562" s="174"/>
      <c r="P562" s="174"/>
      <c r="Q562" s="174"/>
      <c r="R562" s="174"/>
      <c r="S562" s="174"/>
      <c r="T562" s="175"/>
      <c r="AT562" s="169" t="s">
        <v>149</v>
      </c>
      <c r="AU562" s="169" t="s">
        <v>87</v>
      </c>
      <c r="AV562" s="14" t="s">
        <v>87</v>
      </c>
      <c r="AW562" s="14" t="s">
        <v>38</v>
      </c>
      <c r="AX562" s="14" t="s">
        <v>85</v>
      </c>
      <c r="AY562" s="169" t="s">
        <v>132</v>
      </c>
    </row>
    <row r="563" spans="1:65" s="2" customFormat="1" ht="16.5" customHeight="1">
      <c r="A563" s="34"/>
      <c r="B563" s="139"/>
      <c r="C563" s="140" t="s">
        <v>677</v>
      </c>
      <c r="D563" s="140" t="s">
        <v>134</v>
      </c>
      <c r="E563" s="141" t="s">
        <v>678</v>
      </c>
      <c r="F563" s="142" t="s">
        <v>679</v>
      </c>
      <c r="G563" s="143" t="s">
        <v>296</v>
      </c>
      <c r="H563" s="144">
        <v>3</v>
      </c>
      <c r="I563" s="145"/>
      <c r="J563" s="146">
        <f>ROUND(I563*H563,2)</f>
        <v>0</v>
      </c>
      <c r="K563" s="142" t="s">
        <v>144</v>
      </c>
      <c r="L563" s="35"/>
      <c r="M563" s="147" t="s">
        <v>3</v>
      </c>
      <c r="N563" s="148" t="s">
        <v>48</v>
      </c>
      <c r="O563" s="55"/>
      <c r="P563" s="149">
        <f>O563*H563</f>
        <v>0</v>
      </c>
      <c r="Q563" s="149">
        <v>4.0079999999999998E-2</v>
      </c>
      <c r="R563" s="149">
        <f>Q563*H563</f>
        <v>0.12023999999999999</v>
      </c>
      <c r="S563" s="149">
        <v>0</v>
      </c>
      <c r="T563" s="150">
        <f>S563*H563</f>
        <v>0</v>
      </c>
      <c r="U563" s="34"/>
      <c r="V563" s="34"/>
      <c r="W563" s="34"/>
      <c r="X563" s="34"/>
      <c r="Y563" s="34"/>
      <c r="Z563" s="34"/>
      <c r="AA563" s="34"/>
      <c r="AB563" s="34"/>
      <c r="AC563" s="34"/>
      <c r="AD563" s="34"/>
      <c r="AE563" s="34"/>
      <c r="AR563" s="151" t="s">
        <v>138</v>
      </c>
      <c r="AT563" s="151" t="s">
        <v>134</v>
      </c>
      <c r="AU563" s="151" t="s">
        <v>87</v>
      </c>
      <c r="AY563" s="18" t="s">
        <v>132</v>
      </c>
      <c r="BE563" s="152">
        <f>IF(N563="základní",J563,0)</f>
        <v>0</v>
      </c>
      <c r="BF563" s="152">
        <f>IF(N563="snížená",J563,0)</f>
        <v>0</v>
      </c>
      <c r="BG563" s="152">
        <f>IF(N563="zákl. přenesená",J563,0)</f>
        <v>0</v>
      </c>
      <c r="BH563" s="152">
        <f>IF(N563="sníž. přenesená",J563,0)</f>
        <v>0</v>
      </c>
      <c r="BI563" s="152">
        <f>IF(N563="nulová",J563,0)</f>
        <v>0</v>
      </c>
      <c r="BJ563" s="18" t="s">
        <v>85</v>
      </c>
      <c r="BK563" s="152">
        <f>ROUND(I563*H563,2)</f>
        <v>0</v>
      </c>
      <c r="BL563" s="18" t="s">
        <v>138</v>
      </c>
      <c r="BM563" s="151" t="s">
        <v>680</v>
      </c>
    </row>
    <row r="564" spans="1:65" s="2" customFormat="1">
      <c r="A564" s="34"/>
      <c r="B564" s="35"/>
      <c r="C564" s="34"/>
      <c r="D564" s="153" t="s">
        <v>140</v>
      </c>
      <c r="E564" s="34"/>
      <c r="F564" s="154" t="s">
        <v>679</v>
      </c>
      <c r="G564" s="34"/>
      <c r="H564" s="34"/>
      <c r="I564" s="155"/>
      <c r="J564" s="34"/>
      <c r="K564" s="34"/>
      <c r="L564" s="35"/>
      <c r="M564" s="156"/>
      <c r="N564" s="157"/>
      <c r="O564" s="55"/>
      <c r="P564" s="55"/>
      <c r="Q564" s="55"/>
      <c r="R564" s="55"/>
      <c r="S564" s="55"/>
      <c r="T564" s="56"/>
      <c r="U564" s="34"/>
      <c r="V564" s="34"/>
      <c r="W564" s="34"/>
      <c r="X564" s="34"/>
      <c r="Y564" s="34"/>
      <c r="Z564" s="34"/>
      <c r="AA564" s="34"/>
      <c r="AB564" s="34"/>
      <c r="AC564" s="34"/>
      <c r="AD564" s="34"/>
      <c r="AE564" s="34"/>
      <c r="AT564" s="18" t="s">
        <v>140</v>
      </c>
      <c r="AU564" s="18" t="s">
        <v>87</v>
      </c>
    </row>
    <row r="565" spans="1:65" s="2" customFormat="1">
      <c r="A565" s="34"/>
      <c r="B565" s="35"/>
      <c r="C565" s="34"/>
      <c r="D565" s="159" t="s">
        <v>147</v>
      </c>
      <c r="E565" s="34"/>
      <c r="F565" s="160" t="s">
        <v>681</v>
      </c>
      <c r="G565" s="34"/>
      <c r="H565" s="34"/>
      <c r="I565" s="155"/>
      <c r="J565" s="34"/>
      <c r="K565" s="34"/>
      <c r="L565" s="35"/>
      <c r="M565" s="156"/>
      <c r="N565" s="157"/>
      <c r="O565" s="55"/>
      <c r="P565" s="55"/>
      <c r="Q565" s="55"/>
      <c r="R565" s="55"/>
      <c r="S565" s="55"/>
      <c r="T565" s="56"/>
      <c r="U565" s="34"/>
      <c r="V565" s="34"/>
      <c r="W565" s="34"/>
      <c r="X565" s="34"/>
      <c r="Y565" s="34"/>
      <c r="Z565" s="34"/>
      <c r="AA565" s="34"/>
      <c r="AB565" s="34"/>
      <c r="AC565" s="34"/>
      <c r="AD565" s="34"/>
      <c r="AE565" s="34"/>
      <c r="AT565" s="18" t="s">
        <v>147</v>
      </c>
      <c r="AU565" s="18" t="s">
        <v>87</v>
      </c>
    </row>
    <row r="566" spans="1:65" s="13" customFormat="1">
      <c r="B566" s="161"/>
      <c r="D566" s="153" t="s">
        <v>149</v>
      </c>
      <c r="E566" s="162" t="s">
        <v>3</v>
      </c>
      <c r="F566" s="163" t="s">
        <v>682</v>
      </c>
      <c r="H566" s="162" t="s">
        <v>3</v>
      </c>
      <c r="I566" s="164"/>
      <c r="L566" s="161"/>
      <c r="M566" s="165"/>
      <c r="N566" s="166"/>
      <c r="O566" s="166"/>
      <c r="P566" s="166"/>
      <c r="Q566" s="166"/>
      <c r="R566" s="166"/>
      <c r="S566" s="166"/>
      <c r="T566" s="167"/>
      <c r="AT566" s="162" t="s">
        <v>149</v>
      </c>
      <c r="AU566" s="162" t="s">
        <v>87</v>
      </c>
      <c r="AV566" s="13" t="s">
        <v>85</v>
      </c>
      <c r="AW566" s="13" t="s">
        <v>38</v>
      </c>
      <c r="AX566" s="13" t="s">
        <v>77</v>
      </c>
      <c r="AY566" s="162" t="s">
        <v>132</v>
      </c>
    </row>
    <row r="567" spans="1:65" s="14" customFormat="1">
      <c r="B567" s="168"/>
      <c r="D567" s="153" t="s">
        <v>149</v>
      </c>
      <c r="E567" s="169" t="s">
        <v>3</v>
      </c>
      <c r="F567" s="170" t="s">
        <v>152</v>
      </c>
      <c r="H567" s="171">
        <v>3</v>
      </c>
      <c r="I567" s="172"/>
      <c r="L567" s="168"/>
      <c r="M567" s="173"/>
      <c r="N567" s="174"/>
      <c r="O567" s="174"/>
      <c r="P567" s="174"/>
      <c r="Q567" s="174"/>
      <c r="R567" s="174"/>
      <c r="S567" s="174"/>
      <c r="T567" s="175"/>
      <c r="AT567" s="169" t="s">
        <v>149</v>
      </c>
      <c r="AU567" s="169" t="s">
        <v>87</v>
      </c>
      <c r="AV567" s="14" t="s">
        <v>87</v>
      </c>
      <c r="AW567" s="14" t="s">
        <v>38</v>
      </c>
      <c r="AX567" s="14" t="s">
        <v>85</v>
      </c>
      <c r="AY567" s="169" t="s">
        <v>132</v>
      </c>
    </row>
    <row r="568" spans="1:65" s="2" customFormat="1" ht="16.5" customHeight="1">
      <c r="A568" s="34"/>
      <c r="B568" s="139"/>
      <c r="C568" s="140" t="s">
        <v>543</v>
      </c>
      <c r="D568" s="140" t="s">
        <v>134</v>
      </c>
      <c r="E568" s="141" t="s">
        <v>683</v>
      </c>
      <c r="F568" s="142" t="s">
        <v>684</v>
      </c>
      <c r="G568" s="143" t="s">
        <v>317</v>
      </c>
      <c r="H568" s="144">
        <v>13</v>
      </c>
      <c r="I568" s="145"/>
      <c r="J568" s="146">
        <f>ROUND(I568*H568,2)</f>
        <v>0</v>
      </c>
      <c r="K568" s="142" t="s">
        <v>144</v>
      </c>
      <c r="L568" s="35"/>
      <c r="M568" s="147" t="s">
        <v>3</v>
      </c>
      <c r="N568" s="148" t="s">
        <v>48</v>
      </c>
      <c r="O568" s="55"/>
      <c r="P568" s="149">
        <f>O568*H568</f>
        <v>0</v>
      </c>
      <c r="Q568" s="149">
        <v>6.9999999999999999E-4</v>
      </c>
      <c r="R568" s="149">
        <f>Q568*H568</f>
        <v>9.1000000000000004E-3</v>
      </c>
      <c r="S568" s="149">
        <v>0</v>
      </c>
      <c r="T568" s="150">
        <f>S568*H568</f>
        <v>0</v>
      </c>
      <c r="U568" s="34"/>
      <c r="V568" s="34"/>
      <c r="W568" s="34"/>
      <c r="X568" s="34"/>
      <c r="Y568" s="34"/>
      <c r="Z568" s="34"/>
      <c r="AA568" s="34"/>
      <c r="AB568" s="34"/>
      <c r="AC568" s="34"/>
      <c r="AD568" s="34"/>
      <c r="AE568" s="34"/>
      <c r="AR568" s="151" t="s">
        <v>138</v>
      </c>
      <c r="AT568" s="151" t="s">
        <v>134</v>
      </c>
      <c r="AU568" s="151" t="s">
        <v>87</v>
      </c>
      <c r="AY568" s="18" t="s">
        <v>132</v>
      </c>
      <c r="BE568" s="152">
        <f>IF(N568="základní",J568,0)</f>
        <v>0</v>
      </c>
      <c r="BF568" s="152">
        <f>IF(N568="snížená",J568,0)</f>
        <v>0</v>
      </c>
      <c r="BG568" s="152">
        <f>IF(N568="zákl. přenesená",J568,0)</f>
        <v>0</v>
      </c>
      <c r="BH568" s="152">
        <f>IF(N568="sníž. přenesená",J568,0)</f>
        <v>0</v>
      </c>
      <c r="BI568" s="152">
        <f>IF(N568="nulová",J568,0)</f>
        <v>0</v>
      </c>
      <c r="BJ568" s="18" t="s">
        <v>85</v>
      </c>
      <c r="BK568" s="152">
        <f>ROUND(I568*H568,2)</f>
        <v>0</v>
      </c>
      <c r="BL568" s="18" t="s">
        <v>138</v>
      </c>
      <c r="BM568" s="151" t="s">
        <v>685</v>
      </c>
    </row>
    <row r="569" spans="1:65" s="2" customFormat="1">
      <c r="A569" s="34"/>
      <c r="B569" s="35"/>
      <c r="C569" s="34"/>
      <c r="D569" s="153" t="s">
        <v>140</v>
      </c>
      <c r="E569" s="34"/>
      <c r="F569" s="154" t="s">
        <v>686</v>
      </c>
      <c r="G569" s="34"/>
      <c r="H569" s="34"/>
      <c r="I569" s="155"/>
      <c r="J569" s="34"/>
      <c r="K569" s="34"/>
      <c r="L569" s="35"/>
      <c r="M569" s="156"/>
      <c r="N569" s="157"/>
      <c r="O569" s="55"/>
      <c r="P569" s="55"/>
      <c r="Q569" s="55"/>
      <c r="R569" s="55"/>
      <c r="S569" s="55"/>
      <c r="T569" s="56"/>
      <c r="U569" s="34"/>
      <c r="V569" s="34"/>
      <c r="W569" s="34"/>
      <c r="X569" s="34"/>
      <c r="Y569" s="34"/>
      <c r="Z569" s="34"/>
      <c r="AA569" s="34"/>
      <c r="AB569" s="34"/>
      <c r="AC569" s="34"/>
      <c r="AD569" s="34"/>
      <c r="AE569" s="34"/>
      <c r="AT569" s="18" t="s">
        <v>140</v>
      </c>
      <c r="AU569" s="18" t="s">
        <v>87</v>
      </c>
    </row>
    <row r="570" spans="1:65" s="2" customFormat="1">
      <c r="A570" s="34"/>
      <c r="B570" s="35"/>
      <c r="C570" s="34"/>
      <c r="D570" s="159" t="s">
        <v>147</v>
      </c>
      <c r="E570" s="34"/>
      <c r="F570" s="160" t="s">
        <v>687</v>
      </c>
      <c r="G570" s="34"/>
      <c r="H570" s="34"/>
      <c r="I570" s="155"/>
      <c r="J570" s="34"/>
      <c r="K570" s="34"/>
      <c r="L570" s="35"/>
      <c r="M570" s="156"/>
      <c r="N570" s="157"/>
      <c r="O570" s="55"/>
      <c r="P570" s="55"/>
      <c r="Q570" s="55"/>
      <c r="R570" s="55"/>
      <c r="S570" s="55"/>
      <c r="T570" s="56"/>
      <c r="U570" s="34"/>
      <c r="V570" s="34"/>
      <c r="W570" s="34"/>
      <c r="X570" s="34"/>
      <c r="Y570" s="34"/>
      <c r="Z570" s="34"/>
      <c r="AA570" s="34"/>
      <c r="AB570" s="34"/>
      <c r="AC570" s="34"/>
      <c r="AD570" s="34"/>
      <c r="AE570" s="34"/>
      <c r="AT570" s="18" t="s">
        <v>147</v>
      </c>
      <c r="AU570" s="18" t="s">
        <v>87</v>
      </c>
    </row>
    <row r="571" spans="1:65" s="13" customFormat="1">
      <c r="B571" s="161"/>
      <c r="D571" s="153" t="s">
        <v>149</v>
      </c>
      <c r="E571" s="162" t="s">
        <v>3</v>
      </c>
      <c r="F571" s="163" t="s">
        <v>688</v>
      </c>
      <c r="H571" s="162" t="s">
        <v>3</v>
      </c>
      <c r="I571" s="164"/>
      <c r="L571" s="161"/>
      <c r="M571" s="165"/>
      <c r="N571" s="166"/>
      <c r="O571" s="166"/>
      <c r="P571" s="166"/>
      <c r="Q571" s="166"/>
      <c r="R571" s="166"/>
      <c r="S571" s="166"/>
      <c r="T571" s="167"/>
      <c r="AT571" s="162" t="s">
        <v>149</v>
      </c>
      <c r="AU571" s="162" t="s">
        <v>87</v>
      </c>
      <c r="AV571" s="13" t="s">
        <v>85</v>
      </c>
      <c r="AW571" s="13" t="s">
        <v>38</v>
      </c>
      <c r="AX571" s="13" t="s">
        <v>77</v>
      </c>
      <c r="AY571" s="162" t="s">
        <v>132</v>
      </c>
    </row>
    <row r="572" spans="1:65" s="14" customFormat="1">
      <c r="B572" s="168"/>
      <c r="D572" s="153" t="s">
        <v>149</v>
      </c>
      <c r="E572" s="169" t="s">
        <v>3</v>
      </c>
      <c r="F572" s="170" t="s">
        <v>181</v>
      </c>
      <c r="H572" s="171">
        <v>10</v>
      </c>
      <c r="I572" s="172"/>
      <c r="L572" s="168"/>
      <c r="M572" s="173"/>
      <c r="N572" s="174"/>
      <c r="O572" s="174"/>
      <c r="P572" s="174"/>
      <c r="Q572" s="174"/>
      <c r="R572" s="174"/>
      <c r="S572" s="174"/>
      <c r="T572" s="175"/>
      <c r="AT572" s="169" t="s">
        <v>149</v>
      </c>
      <c r="AU572" s="169" t="s">
        <v>87</v>
      </c>
      <c r="AV572" s="14" t="s">
        <v>87</v>
      </c>
      <c r="AW572" s="14" t="s">
        <v>38</v>
      </c>
      <c r="AX572" s="14" t="s">
        <v>77</v>
      </c>
      <c r="AY572" s="169" t="s">
        <v>132</v>
      </c>
    </row>
    <row r="573" spans="1:65" s="14" customFormat="1">
      <c r="B573" s="168"/>
      <c r="D573" s="153" t="s">
        <v>149</v>
      </c>
      <c r="E573" s="169" t="s">
        <v>3</v>
      </c>
      <c r="F573" s="170" t="s">
        <v>152</v>
      </c>
      <c r="H573" s="171">
        <v>3</v>
      </c>
      <c r="I573" s="172"/>
      <c r="L573" s="168"/>
      <c r="M573" s="173"/>
      <c r="N573" s="174"/>
      <c r="O573" s="174"/>
      <c r="P573" s="174"/>
      <c r="Q573" s="174"/>
      <c r="R573" s="174"/>
      <c r="S573" s="174"/>
      <c r="T573" s="175"/>
      <c r="AT573" s="169" t="s">
        <v>149</v>
      </c>
      <c r="AU573" s="169" t="s">
        <v>87</v>
      </c>
      <c r="AV573" s="14" t="s">
        <v>87</v>
      </c>
      <c r="AW573" s="14" t="s">
        <v>38</v>
      </c>
      <c r="AX573" s="14" t="s">
        <v>77</v>
      </c>
      <c r="AY573" s="169" t="s">
        <v>132</v>
      </c>
    </row>
    <row r="574" spans="1:65" s="15" customFormat="1">
      <c r="B574" s="188"/>
      <c r="D574" s="153" t="s">
        <v>149</v>
      </c>
      <c r="E574" s="189" t="s">
        <v>3</v>
      </c>
      <c r="F574" s="190" t="s">
        <v>244</v>
      </c>
      <c r="H574" s="191">
        <v>13</v>
      </c>
      <c r="I574" s="192"/>
      <c r="L574" s="188"/>
      <c r="M574" s="193"/>
      <c r="N574" s="194"/>
      <c r="O574" s="194"/>
      <c r="P574" s="194"/>
      <c r="Q574" s="194"/>
      <c r="R574" s="194"/>
      <c r="S574" s="194"/>
      <c r="T574" s="195"/>
      <c r="AT574" s="189" t="s">
        <v>149</v>
      </c>
      <c r="AU574" s="189" t="s">
        <v>87</v>
      </c>
      <c r="AV574" s="15" t="s">
        <v>138</v>
      </c>
      <c r="AW574" s="15" t="s">
        <v>38</v>
      </c>
      <c r="AX574" s="15" t="s">
        <v>85</v>
      </c>
      <c r="AY574" s="189" t="s">
        <v>132</v>
      </c>
    </row>
    <row r="575" spans="1:65" s="2" customFormat="1" ht="16.5" customHeight="1">
      <c r="A575" s="34"/>
      <c r="B575" s="139"/>
      <c r="C575" s="176" t="s">
        <v>689</v>
      </c>
      <c r="D575" s="176" t="s">
        <v>158</v>
      </c>
      <c r="E575" s="177" t="s">
        <v>690</v>
      </c>
      <c r="F575" s="178" t="s">
        <v>691</v>
      </c>
      <c r="G575" s="179" t="s">
        <v>317</v>
      </c>
      <c r="H575" s="180">
        <v>10</v>
      </c>
      <c r="I575" s="181"/>
      <c r="J575" s="182">
        <f>ROUND(I575*H575,2)</f>
        <v>0</v>
      </c>
      <c r="K575" s="178" t="s">
        <v>144</v>
      </c>
      <c r="L575" s="183"/>
      <c r="M575" s="184" t="s">
        <v>3</v>
      </c>
      <c r="N575" s="185" t="s">
        <v>48</v>
      </c>
      <c r="O575" s="55"/>
      <c r="P575" s="149">
        <f>O575*H575</f>
        <v>0</v>
      </c>
      <c r="Q575" s="149">
        <v>3.0000000000000001E-3</v>
      </c>
      <c r="R575" s="149">
        <f>Q575*H575</f>
        <v>0.03</v>
      </c>
      <c r="S575" s="149">
        <v>0</v>
      </c>
      <c r="T575" s="150">
        <f>S575*H575</f>
        <v>0</v>
      </c>
      <c r="U575" s="34"/>
      <c r="V575" s="34"/>
      <c r="W575" s="34"/>
      <c r="X575" s="34"/>
      <c r="Y575" s="34"/>
      <c r="Z575" s="34"/>
      <c r="AA575" s="34"/>
      <c r="AB575" s="34"/>
      <c r="AC575" s="34"/>
      <c r="AD575" s="34"/>
      <c r="AE575" s="34"/>
      <c r="AR575" s="151" t="s">
        <v>173</v>
      </c>
      <c r="AT575" s="151" t="s">
        <v>158</v>
      </c>
      <c r="AU575" s="151" t="s">
        <v>87</v>
      </c>
      <c r="AY575" s="18" t="s">
        <v>132</v>
      </c>
      <c r="BE575" s="152">
        <f>IF(N575="základní",J575,0)</f>
        <v>0</v>
      </c>
      <c r="BF575" s="152">
        <f>IF(N575="snížená",J575,0)</f>
        <v>0</v>
      </c>
      <c r="BG575" s="152">
        <f>IF(N575="zákl. přenesená",J575,0)</f>
        <v>0</v>
      </c>
      <c r="BH575" s="152">
        <f>IF(N575="sníž. přenesená",J575,0)</f>
        <v>0</v>
      </c>
      <c r="BI575" s="152">
        <f>IF(N575="nulová",J575,0)</f>
        <v>0</v>
      </c>
      <c r="BJ575" s="18" t="s">
        <v>85</v>
      </c>
      <c r="BK575" s="152">
        <f>ROUND(I575*H575,2)</f>
        <v>0</v>
      </c>
      <c r="BL575" s="18" t="s">
        <v>138</v>
      </c>
      <c r="BM575" s="151" t="s">
        <v>692</v>
      </c>
    </row>
    <row r="576" spans="1:65" s="2" customFormat="1">
      <c r="A576" s="34"/>
      <c r="B576" s="35"/>
      <c r="C576" s="34"/>
      <c r="D576" s="153" t="s">
        <v>140</v>
      </c>
      <c r="E576" s="34"/>
      <c r="F576" s="154" t="s">
        <v>691</v>
      </c>
      <c r="G576" s="34"/>
      <c r="H576" s="34"/>
      <c r="I576" s="155"/>
      <c r="J576" s="34"/>
      <c r="K576" s="34"/>
      <c r="L576" s="35"/>
      <c r="M576" s="156"/>
      <c r="N576" s="157"/>
      <c r="O576" s="55"/>
      <c r="P576" s="55"/>
      <c r="Q576" s="55"/>
      <c r="R576" s="55"/>
      <c r="S576" s="55"/>
      <c r="T576" s="56"/>
      <c r="U576" s="34"/>
      <c r="V576" s="34"/>
      <c r="W576" s="34"/>
      <c r="X576" s="34"/>
      <c r="Y576" s="34"/>
      <c r="Z576" s="34"/>
      <c r="AA576" s="34"/>
      <c r="AB576" s="34"/>
      <c r="AC576" s="34"/>
      <c r="AD576" s="34"/>
      <c r="AE576" s="34"/>
      <c r="AT576" s="18" t="s">
        <v>140</v>
      </c>
      <c r="AU576" s="18" t="s">
        <v>87</v>
      </c>
    </row>
    <row r="577" spans="1:65" s="13" customFormat="1">
      <c r="B577" s="161"/>
      <c r="D577" s="153" t="s">
        <v>149</v>
      </c>
      <c r="E577" s="162" t="s">
        <v>3</v>
      </c>
      <c r="F577" s="163" t="s">
        <v>688</v>
      </c>
      <c r="H577" s="162" t="s">
        <v>3</v>
      </c>
      <c r="I577" s="164"/>
      <c r="L577" s="161"/>
      <c r="M577" s="165"/>
      <c r="N577" s="166"/>
      <c r="O577" s="166"/>
      <c r="P577" s="166"/>
      <c r="Q577" s="166"/>
      <c r="R577" s="166"/>
      <c r="S577" s="166"/>
      <c r="T577" s="167"/>
      <c r="AT577" s="162" t="s">
        <v>149</v>
      </c>
      <c r="AU577" s="162" t="s">
        <v>87</v>
      </c>
      <c r="AV577" s="13" t="s">
        <v>85</v>
      </c>
      <c r="AW577" s="13" t="s">
        <v>38</v>
      </c>
      <c r="AX577" s="13" t="s">
        <v>77</v>
      </c>
      <c r="AY577" s="162" t="s">
        <v>132</v>
      </c>
    </row>
    <row r="578" spans="1:65" s="14" customFormat="1">
      <c r="B578" s="168"/>
      <c r="D578" s="153" t="s">
        <v>149</v>
      </c>
      <c r="E578" s="169" t="s">
        <v>3</v>
      </c>
      <c r="F578" s="170" t="s">
        <v>181</v>
      </c>
      <c r="H578" s="171">
        <v>10</v>
      </c>
      <c r="I578" s="172"/>
      <c r="L578" s="168"/>
      <c r="M578" s="173"/>
      <c r="N578" s="174"/>
      <c r="O578" s="174"/>
      <c r="P578" s="174"/>
      <c r="Q578" s="174"/>
      <c r="R578" s="174"/>
      <c r="S578" s="174"/>
      <c r="T578" s="175"/>
      <c r="AT578" s="169" t="s">
        <v>149</v>
      </c>
      <c r="AU578" s="169" t="s">
        <v>87</v>
      </c>
      <c r="AV578" s="14" t="s">
        <v>87</v>
      </c>
      <c r="AW578" s="14" t="s">
        <v>38</v>
      </c>
      <c r="AX578" s="14" t="s">
        <v>77</v>
      </c>
      <c r="AY578" s="169" t="s">
        <v>132</v>
      </c>
    </row>
    <row r="579" spans="1:65" s="15" customFormat="1">
      <c r="B579" s="188"/>
      <c r="D579" s="153" t="s">
        <v>149</v>
      </c>
      <c r="E579" s="189" t="s">
        <v>3</v>
      </c>
      <c r="F579" s="190" t="s">
        <v>244</v>
      </c>
      <c r="H579" s="191">
        <v>10</v>
      </c>
      <c r="I579" s="192"/>
      <c r="L579" s="188"/>
      <c r="M579" s="193"/>
      <c r="N579" s="194"/>
      <c r="O579" s="194"/>
      <c r="P579" s="194"/>
      <c r="Q579" s="194"/>
      <c r="R579" s="194"/>
      <c r="S579" s="194"/>
      <c r="T579" s="195"/>
      <c r="AT579" s="189" t="s">
        <v>149</v>
      </c>
      <c r="AU579" s="189" t="s">
        <v>87</v>
      </c>
      <c r="AV579" s="15" t="s">
        <v>138</v>
      </c>
      <c r="AW579" s="15" t="s">
        <v>38</v>
      </c>
      <c r="AX579" s="15" t="s">
        <v>85</v>
      </c>
      <c r="AY579" s="189" t="s">
        <v>132</v>
      </c>
    </row>
    <row r="580" spans="1:65" s="2" customFormat="1" ht="16.5" customHeight="1">
      <c r="A580" s="34"/>
      <c r="B580" s="139"/>
      <c r="C580" s="176" t="s">
        <v>693</v>
      </c>
      <c r="D580" s="176" t="s">
        <v>158</v>
      </c>
      <c r="E580" s="177" t="s">
        <v>694</v>
      </c>
      <c r="F580" s="178" t="s">
        <v>695</v>
      </c>
      <c r="G580" s="179" t="s">
        <v>317</v>
      </c>
      <c r="H580" s="180">
        <v>10</v>
      </c>
      <c r="I580" s="181"/>
      <c r="J580" s="182">
        <f>ROUND(I580*H580,2)</f>
        <v>0</v>
      </c>
      <c r="K580" s="178" t="s">
        <v>144</v>
      </c>
      <c r="L580" s="183"/>
      <c r="M580" s="184" t="s">
        <v>3</v>
      </c>
      <c r="N580" s="185" t="s">
        <v>48</v>
      </c>
      <c r="O580" s="55"/>
      <c r="P580" s="149">
        <f>O580*H580</f>
        <v>0</v>
      </c>
      <c r="Q580" s="149">
        <v>6.1000000000000004E-3</v>
      </c>
      <c r="R580" s="149">
        <f>Q580*H580</f>
        <v>6.1000000000000006E-2</v>
      </c>
      <c r="S580" s="149">
        <v>0</v>
      </c>
      <c r="T580" s="150">
        <f>S580*H580</f>
        <v>0</v>
      </c>
      <c r="U580" s="34"/>
      <c r="V580" s="34"/>
      <c r="W580" s="34"/>
      <c r="X580" s="34"/>
      <c r="Y580" s="34"/>
      <c r="Z580" s="34"/>
      <c r="AA580" s="34"/>
      <c r="AB580" s="34"/>
      <c r="AC580" s="34"/>
      <c r="AD580" s="34"/>
      <c r="AE580" s="34"/>
      <c r="AR580" s="151" t="s">
        <v>173</v>
      </c>
      <c r="AT580" s="151" t="s">
        <v>158</v>
      </c>
      <c r="AU580" s="151" t="s">
        <v>87</v>
      </c>
      <c r="AY580" s="18" t="s">
        <v>132</v>
      </c>
      <c r="BE580" s="152">
        <f>IF(N580="základní",J580,0)</f>
        <v>0</v>
      </c>
      <c r="BF580" s="152">
        <f>IF(N580="snížená",J580,0)</f>
        <v>0</v>
      </c>
      <c r="BG580" s="152">
        <f>IF(N580="zákl. přenesená",J580,0)</f>
        <v>0</v>
      </c>
      <c r="BH580" s="152">
        <f>IF(N580="sníž. přenesená",J580,0)</f>
        <v>0</v>
      </c>
      <c r="BI580" s="152">
        <f>IF(N580="nulová",J580,0)</f>
        <v>0</v>
      </c>
      <c r="BJ580" s="18" t="s">
        <v>85</v>
      </c>
      <c r="BK580" s="152">
        <f>ROUND(I580*H580,2)</f>
        <v>0</v>
      </c>
      <c r="BL580" s="18" t="s">
        <v>138</v>
      </c>
      <c r="BM580" s="151" t="s">
        <v>696</v>
      </c>
    </row>
    <row r="581" spans="1:65" s="2" customFormat="1">
      <c r="A581" s="34"/>
      <c r="B581" s="35"/>
      <c r="C581" s="34"/>
      <c r="D581" s="153" t="s">
        <v>140</v>
      </c>
      <c r="E581" s="34"/>
      <c r="F581" s="154" t="s">
        <v>695</v>
      </c>
      <c r="G581" s="34"/>
      <c r="H581" s="34"/>
      <c r="I581" s="155"/>
      <c r="J581" s="34"/>
      <c r="K581" s="34"/>
      <c r="L581" s="35"/>
      <c r="M581" s="156"/>
      <c r="N581" s="157"/>
      <c r="O581" s="55"/>
      <c r="P581" s="55"/>
      <c r="Q581" s="55"/>
      <c r="R581" s="55"/>
      <c r="S581" s="55"/>
      <c r="T581" s="56"/>
      <c r="U581" s="34"/>
      <c r="V581" s="34"/>
      <c r="W581" s="34"/>
      <c r="X581" s="34"/>
      <c r="Y581" s="34"/>
      <c r="Z581" s="34"/>
      <c r="AA581" s="34"/>
      <c r="AB581" s="34"/>
      <c r="AC581" s="34"/>
      <c r="AD581" s="34"/>
      <c r="AE581" s="34"/>
      <c r="AT581" s="18" t="s">
        <v>140</v>
      </c>
      <c r="AU581" s="18" t="s">
        <v>87</v>
      </c>
    </row>
    <row r="582" spans="1:65" s="13" customFormat="1">
      <c r="B582" s="161"/>
      <c r="D582" s="153" t="s">
        <v>149</v>
      </c>
      <c r="E582" s="162" t="s">
        <v>3</v>
      </c>
      <c r="F582" s="163" t="s">
        <v>688</v>
      </c>
      <c r="H582" s="162" t="s">
        <v>3</v>
      </c>
      <c r="I582" s="164"/>
      <c r="L582" s="161"/>
      <c r="M582" s="165"/>
      <c r="N582" s="166"/>
      <c r="O582" s="166"/>
      <c r="P582" s="166"/>
      <c r="Q582" s="166"/>
      <c r="R582" s="166"/>
      <c r="S582" s="166"/>
      <c r="T582" s="167"/>
      <c r="AT582" s="162" t="s">
        <v>149</v>
      </c>
      <c r="AU582" s="162" t="s">
        <v>87</v>
      </c>
      <c r="AV582" s="13" t="s">
        <v>85</v>
      </c>
      <c r="AW582" s="13" t="s">
        <v>38</v>
      </c>
      <c r="AX582" s="13" t="s">
        <v>77</v>
      </c>
      <c r="AY582" s="162" t="s">
        <v>132</v>
      </c>
    </row>
    <row r="583" spans="1:65" s="14" customFormat="1">
      <c r="B583" s="168"/>
      <c r="D583" s="153" t="s">
        <v>149</v>
      </c>
      <c r="E583" s="169" t="s">
        <v>3</v>
      </c>
      <c r="F583" s="170" t="s">
        <v>181</v>
      </c>
      <c r="H583" s="171">
        <v>10</v>
      </c>
      <c r="I583" s="172"/>
      <c r="L583" s="168"/>
      <c r="M583" s="173"/>
      <c r="N583" s="174"/>
      <c r="O583" s="174"/>
      <c r="P583" s="174"/>
      <c r="Q583" s="174"/>
      <c r="R583" s="174"/>
      <c r="S583" s="174"/>
      <c r="T583" s="175"/>
      <c r="AT583" s="169" t="s">
        <v>149</v>
      </c>
      <c r="AU583" s="169" t="s">
        <v>87</v>
      </c>
      <c r="AV583" s="14" t="s">
        <v>87</v>
      </c>
      <c r="AW583" s="14" t="s">
        <v>38</v>
      </c>
      <c r="AX583" s="14" t="s">
        <v>77</v>
      </c>
      <c r="AY583" s="169" t="s">
        <v>132</v>
      </c>
    </row>
    <row r="584" spans="1:65" s="15" customFormat="1">
      <c r="B584" s="188"/>
      <c r="D584" s="153" t="s">
        <v>149</v>
      </c>
      <c r="E584" s="189" t="s">
        <v>3</v>
      </c>
      <c r="F584" s="190" t="s">
        <v>244</v>
      </c>
      <c r="H584" s="191">
        <v>10</v>
      </c>
      <c r="I584" s="192"/>
      <c r="L584" s="188"/>
      <c r="M584" s="193"/>
      <c r="N584" s="194"/>
      <c r="O584" s="194"/>
      <c r="P584" s="194"/>
      <c r="Q584" s="194"/>
      <c r="R584" s="194"/>
      <c r="S584" s="194"/>
      <c r="T584" s="195"/>
      <c r="AT584" s="189" t="s">
        <v>149</v>
      </c>
      <c r="AU584" s="189" t="s">
        <v>87</v>
      </c>
      <c r="AV584" s="15" t="s">
        <v>138</v>
      </c>
      <c r="AW584" s="15" t="s">
        <v>38</v>
      </c>
      <c r="AX584" s="15" t="s">
        <v>85</v>
      </c>
      <c r="AY584" s="189" t="s">
        <v>132</v>
      </c>
    </row>
    <row r="585" spans="1:65" s="2" customFormat="1" ht="16.5" customHeight="1">
      <c r="A585" s="34"/>
      <c r="B585" s="139"/>
      <c r="C585" s="176" t="s">
        <v>697</v>
      </c>
      <c r="D585" s="176" t="s">
        <v>158</v>
      </c>
      <c r="E585" s="177" t="s">
        <v>698</v>
      </c>
      <c r="F585" s="178" t="s">
        <v>699</v>
      </c>
      <c r="G585" s="179" t="s">
        <v>317</v>
      </c>
      <c r="H585" s="180">
        <v>10</v>
      </c>
      <c r="I585" s="181"/>
      <c r="J585" s="182">
        <f>ROUND(I585*H585,2)</f>
        <v>0</v>
      </c>
      <c r="K585" s="178" t="s">
        <v>3</v>
      </c>
      <c r="L585" s="183"/>
      <c r="M585" s="184" t="s">
        <v>3</v>
      </c>
      <c r="N585" s="185" t="s">
        <v>48</v>
      </c>
      <c r="O585" s="55"/>
      <c r="P585" s="149">
        <f>O585*H585</f>
        <v>0</v>
      </c>
      <c r="Q585" s="149">
        <v>2.5999999999999999E-3</v>
      </c>
      <c r="R585" s="149">
        <f>Q585*H585</f>
        <v>2.5999999999999999E-2</v>
      </c>
      <c r="S585" s="149">
        <v>0</v>
      </c>
      <c r="T585" s="150">
        <f>S585*H585</f>
        <v>0</v>
      </c>
      <c r="U585" s="34"/>
      <c r="V585" s="34"/>
      <c r="W585" s="34"/>
      <c r="X585" s="34"/>
      <c r="Y585" s="34"/>
      <c r="Z585" s="34"/>
      <c r="AA585" s="34"/>
      <c r="AB585" s="34"/>
      <c r="AC585" s="34"/>
      <c r="AD585" s="34"/>
      <c r="AE585" s="34"/>
      <c r="AR585" s="151" t="s">
        <v>173</v>
      </c>
      <c r="AT585" s="151" t="s">
        <v>158</v>
      </c>
      <c r="AU585" s="151" t="s">
        <v>87</v>
      </c>
      <c r="AY585" s="18" t="s">
        <v>132</v>
      </c>
      <c r="BE585" s="152">
        <f>IF(N585="základní",J585,0)</f>
        <v>0</v>
      </c>
      <c r="BF585" s="152">
        <f>IF(N585="snížená",J585,0)</f>
        <v>0</v>
      </c>
      <c r="BG585" s="152">
        <f>IF(N585="zákl. přenesená",J585,0)</f>
        <v>0</v>
      </c>
      <c r="BH585" s="152">
        <f>IF(N585="sníž. přenesená",J585,0)</f>
        <v>0</v>
      </c>
      <c r="BI585" s="152">
        <f>IF(N585="nulová",J585,0)</f>
        <v>0</v>
      </c>
      <c r="BJ585" s="18" t="s">
        <v>85</v>
      </c>
      <c r="BK585" s="152">
        <f>ROUND(I585*H585,2)</f>
        <v>0</v>
      </c>
      <c r="BL585" s="18" t="s">
        <v>138</v>
      </c>
      <c r="BM585" s="151" t="s">
        <v>700</v>
      </c>
    </row>
    <row r="586" spans="1:65" s="2" customFormat="1">
      <c r="A586" s="34"/>
      <c r="B586" s="35"/>
      <c r="C586" s="34"/>
      <c r="D586" s="153" t="s">
        <v>140</v>
      </c>
      <c r="E586" s="34"/>
      <c r="F586" s="154" t="s">
        <v>701</v>
      </c>
      <c r="G586" s="34"/>
      <c r="H586" s="34"/>
      <c r="I586" s="155"/>
      <c r="J586" s="34"/>
      <c r="K586" s="34"/>
      <c r="L586" s="35"/>
      <c r="M586" s="156"/>
      <c r="N586" s="157"/>
      <c r="O586" s="55"/>
      <c r="P586" s="55"/>
      <c r="Q586" s="55"/>
      <c r="R586" s="55"/>
      <c r="S586" s="55"/>
      <c r="T586" s="56"/>
      <c r="U586" s="34"/>
      <c r="V586" s="34"/>
      <c r="W586" s="34"/>
      <c r="X586" s="34"/>
      <c r="Y586" s="34"/>
      <c r="Z586" s="34"/>
      <c r="AA586" s="34"/>
      <c r="AB586" s="34"/>
      <c r="AC586" s="34"/>
      <c r="AD586" s="34"/>
      <c r="AE586" s="34"/>
      <c r="AT586" s="18" t="s">
        <v>140</v>
      </c>
      <c r="AU586" s="18" t="s">
        <v>87</v>
      </c>
    </row>
    <row r="587" spans="1:65" s="13" customFormat="1">
      <c r="B587" s="161"/>
      <c r="D587" s="153" t="s">
        <v>149</v>
      </c>
      <c r="E587" s="162" t="s">
        <v>3</v>
      </c>
      <c r="F587" s="163" t="s">
        <v>688</v>
      </c>
      <c r="H587" s="162" t="s">
        <v>3</v>
      </c>
      <c r="I587" s="164"/>
      <c r="L587" s="161"/>
      <c r="M587" s="165"/>
      <c r="N587" s="166"/>
      <c r="O587" s="166"/>
      <c r="P587" s="166"/>
      <c r="Q587" s="166"/>
      <c r="R587" s="166"/>
      <c r="S587" s="166"/>
      <c r="T587" s="167"/>
      <c r="AT587" s="162" t="s">
        <v>149</v>
      </c>
      <c r="AU587" s="162" t="s">
        <v>87</v>
      </c>
      <c r="AV587" s="13" t="s">
        <v>85</v>
      </c>
      <c r="AW587" s="13" t="s">
        <v>38</v>
      </c>
      <c r="AX587" s="13" t="s">
        <v>77</v>
      </c>
      <c r="AY587" s="162" t="s">
        <v>132</v>
      </c>
    </row>
    <row r="588" spans="1:65" s="14" customFormat="1">
      <c r="B588" s="168"/>
      <c r="D588" s="153" t="s">
        <v>149</v>
      </c>
      <c r="E588" s="169" t="s">
        <v>3</v>
      </c>
      <c r="F588" s="170" t="s">
        <v>181</v>
      </c>
      <c r="H588" s="171">
        <v>10</v>
      </c>
      <c r="I588" s="172"/>
      <c r="L588" s="168"/>
      <c r="M588" s="173"/>
      <c r="N588" s="174"/>
      <c r="O588" s="174"/>
      <c r="P588" s="174"/>
      <c r="Q588" s="174"/>
      <c r="R588" s="174"/>
      <c r="S588" s="174"/>
      <c r="T588" s="175"/>
      <c r="AT588" s="169" t="s">
        <v>149</v>
      </c>
      <c r="AU588" s="169" t="s">
        <v>87</v>
      </c>
      <c r="AV588" s="14" t="s">
        <v>87</v>
      </c>
      <c r="AW588" s="14" t="s">
        <v>38</v>
      </c>
      <c r="AX588" s="14" t="s">
        <v>77</v>
      </c>
      <c r="AY588" s="169" t="s">
        <v>132</v>
      </c>
    </row>
    <row r="589" spans="1:65" s="15" customFormat="1">
      <c r="B589" s="188"/>
      <c r="D589" s="153" t="s">
        <v>149</v>
      </c>
      <c r="E589" s="189" t="s">
        <v>3</v>
      </c>
      <c r="F589" s="190" t="s">
        <v>244</v>
      </c>
      <c r="H589" s="191">
        <v>10</v>
      </c>
      <c r="I589" s="192"/>
      <c r="L589" s="188"/>
      <c r="M589" s="193"/>
      <c r="N589" s="194"/>
      <c r="O589" s="194"/>
      <c r="P589" s="194"/>
      <c r="Q589" s="194"/>
      <c r="R589" s="194"/>
      <c r="S589" s="194"/>
      <c r="T589" s="195"/>
      <c r="AT589" s="189" t="s">
        <v>149</v>
      </c>
      <c r="AU589" s="189" t="s">
        <v>87</v>
      </c>
      <c r="AV589" s="15" t="s">
        <v>138</v>
      </c>
      <c r="AW589" s="15" t="s">
        <v>38</v>
      </c>
      <c r="AX589" s="15" t="s">
        <v>85</v>
      </c>
      <c r="AY589" s="189" t="s">
        <v>132</v>
      </c>
    </row>
    <row r="590" spans="1:65" s="2" customFormat="1" ht="16.5" customHeight="1">
      <c r="A590" s="34"/>
      <c r="B590" s="139"/>
      <c r="C590" s="176" t="s">
        <v>702</v>
      </c>
      <c r="D590" s="176" t="s">
        <v>158</v>
      </c>
      <c r="E590" s="177" t="s">
        <v>703</v>
      </c>
      <c r="F590" s="178" t="s">
        <v>704</v>
      </c>
      <c r="G590" s="179" t="s">
        <v>317</v>
      </c>
      <c r="H590" s="180">
        <v>10</v>
      </c>
      <c r="I590" s="181"/>
      <c r="J590" s="182">
        <f>ROUND(I590*H590,2)</f>
        <v>0</v>
      </c>
      <c r="K590" s="178" t="s">
        <v>3</v>
      </c>
      <c r="L590" s="183"/>
      <c r="M590" s="184" t="s">
        <v>3</v>
      </c>
      <c r="N590" s="185" t="s">
        <v>48</v>
      </c>
      <c r="O590" s="55"/>
      <c r="P590" s="149">
        <f>O590*H590</f>
        <v>0</v>
      </c>
      <c r="Q590" s="149">
        <v>4.0000000000000001E-3</v>
      </c>
      <c r="R590" s="149">
        <f>Q590*H590</f>
        <v>0.04</v>
      </c>
      <c r="S590" s="149">
        <v>0</v>
      </c>
      <c r="T590" s="150">
        <f>S590*H590</f>
        <v>0</v>
      </c>
      <c r="U590" s="34"/>
      <c r="V590" s="34"/>
      <c r="W590" s="34"/>
      <c r="X590" s="34"/>
      <c r="Y590" s="34"/>
      <c r="Z590" s="34"/>
      <c r="AA590" s="34"/>
      <c r="AB590" s="34"/>
      <c r="AC590" s="34"/>
      <c r="AD590" s="34"/>
      <c r="AE590" s="34"/>
      <c r="AR590" s="151" t="s">
        <v>173</v>
      </c>
      <c r="AT590" s="151" t="s">
        <v>158</v>
      </c>
      <c r="AU590" s="151" t="s">
        <v>87</v>
      </c>
      <c r="AY590" s="18" t="s">
        <v>132</v>
      </c>
      <c r="BE590" s="152">
        <f>IF(N590="základní",J590,0)</f>
        <v>0</v>
      </c>
      <c r="BF590" s="152">
        <f>IF(N590="snížená",J590,0)</f>
        <v>0</v>
      </c>
      <c r="BG590" s="152">
        <f>IF(N590="zákl. přenesená",J590,0)</f>
        <v>0</v>
      </c>
      <c r="BH590" s="152">
        <f>IF(N590="sníž. přenesená",J590,0)</f>
        <v>0</v>
      </c>
      <c r="BI590" s="152">
        <f>IF(N590="nulová",J590,0)</f>
        <v>0</v>
      </c>
      <c r="BJ590" s="18" t="s">
        <v>85</v>
      </c>
      <c r="BK590" s="152">
        <f>ROUND(I590*H590,2)</f>
        <v>0</v>
      </c>
      <c r="BL590" s="18" t="s">
        <v>138</v>
      </c>
      <c r="BM590" s="151" t="s">
        <v>705</v>
      </c>
    </row>
    <row r="591" spans="1:65" s="2" customFormat="1">
      <c r="A591" s="34"/>
      <c r="B591" s="35"/>
      <c r="C591" s="34"/>
      <c r="D591" s="153" t="s">
        <v>140</v>
      </c>
      <c r="E591" s="34"/>
      <c r="F591" s="154" t="s">
        <v>706</v>
      </c>
      <c r="G591" s="34"/>
      <c r="H591" s="34"/>
      <c r="I591" s="155"/>
      <c r="J591" s="34"/>
      <c r="K591" s="34"/>
      <c r="L591" s="35"/>
      <c r="M591" s="156"/>
      <c r="N591" s="157"/>
      <c r="O591" s="55"/>
      <c r="P591" s="55"/>
      <c r="Q591" s="55"/>
      <c r="R591" s="55"/>
      <c r="S591" s="55"/>
      <c r="T591" s="56"/>
      <c r="U591" s="34"/>
      <c r="V591" s="34"/>
      <c r="W591" s="34"/>
      <c r="X591" s="34"/>
      <c r="Y591" s="34"/>
      <c r="Z591" s="34"/>
      <c r="AA591" s="34"/>
      <c r="AB591" s="34"/>
      <c r="AC591" s="34"/>
      <c r="AD591" s="34"/>
      <c r="AE591" s="34"/>
      <c r="AT591" s="18" t="s">
        <v>140</v>
      </c>
      <c r="AU591" s="18" t="s">
        <v>87</v>
      </c>
    </row>
    <row r="592" spans="1:65" s="13" customFormat="1">
      <c r="B592" s="161"/>
      <c r="D592" s="153" t="s">
        <v>149</v>
      </c>
      <c r="E592" s="162" t="s">
        <v>3</v>
      </c>
      <c r="F592" s="163" t="s">
        <v>688</v>
      </c>
      <c r="H592" s="162" t="s">
        <v>3</v>
      </c>
      <c r="I592" s="164"/>
      <c r="L592" s="161"/>
      <c r="M592" s="165"/>
      <c r="N592" s="166"/>
      <c r="O592" s="166"/>
      <c r="P592" s="166"/>
      <c r="Q592" s="166"/>
      <c r="R592" s="166"/>
      <c r="S592" s="166"/>
      <c r="T592" s="167"/>
      <c r="AT592" s="162" t="s">
        <v>149</v>
      </c>
      <c r="AU592" s="162" t="s">
        <v>87</v>
      </c>
      <c r="AV592" s="13" t="s">
        <v>85</v>
      </c>
      <c r="AW592" s="13" t="s">
        <v>38</v>
      </c>
      <c r="AX592" s="13" t="s">
        <v>77</v>
      </c>
      <c r="AY592" s="162" t="s">
        <v>132</v>
      </c>
    </row>
    <row r="593" spans="1:65" s="14" customFormat="1">
      <c r="B593" s="168"/>
      <c r="D593" s="153" t="s">
        <v>149</v>
      </c>
      <c r="E593" s="169" t="s">
        <v>3</v>
      </c>
      <c r="F593" s="170" t="s">
        <v>181</v>
      </c>
      <c r="H593" s="171">
        <v>10</v>
      </c>
      <c r="I593" s="172"/>
      <c r="L593" s="168"/>
      <c r="M593" s="173"/>
      <c r="N593" s="174"/>
      <c r="O593" s="174"/>
      <c r="P593" s="174"/>
      <c r="Q593" s="174"/>
      <c r="R593" s="174"/>
      <c r="S593" s="174"/>
      <c r="T593" s="175"/>
      <c r="AT593" s="169" t="s">
        <v>149</v>
      </c>
      <c r="AU593" s="169" t="s">
        <v>87</v>
      </c>
      <c r="AV593" s="14" t="s">
        <v>87</v>
      </c>
      <c r="AW593" s="14" t="s">
        <v>38</v>
      </c>
      <c r="AX593" s="14" t="s">
        <v>77</v>
      </c>
      <c r="AY593" s="169" t="s">
        <v>132</v>
      </c>
    </row>
    <row r="594" spans="1:65" s="15" customFormat="1">
      <c r="B594" s="188"/>
      <c r="D594" s="153" t="s">
        <v>149</v>
      </c>
      <c r="E594" s="189" t="s">
        <v>3</v>
      </c>
      <c r="F594" s="190" t="s">
        <v>244</v>
      </c>
      <c r="H594" s="191">
        <v>10</v>
      </c>
      <c r="I594" s="192"/>
      <c r="L594" s="188"/>
      <c r="M594" s="193"/>
      <c r="N594" s="194"/>
      <c r="O594" s="194"/>
      <c r="P594" s="194"/>
      <c r="Q594" s="194"/>
      <c r="R594" s="194"/>
      <c r="S594" s="194"/>
      <c r="T594" s="195"/>
      <c r="AT594" s="189" t="s">
        <v>149</v>
      </c>
      <c r="AU594" s="189" t="s">
        <v>87</v>
      </c>
      <c r="AV594" s="15" t="s">
        <v>138</v>
      </c>
      <c r="AW594" s="15" t="s">
        <v>38</v>
      </c>
      <c r="AX594" s="15" t="s">
        <v>85</v>
      </c>
      <c r="AY594" s="189" t="s">
        <v>132</v>
      </c>
    </row>
    <row r="595" spans="1:65" s="2" customFormat="1" ht="16.5" customHeight="1">
      <c r="A595" s="34"/>
      <c r="B595" s="139"/>
      <c r="C595" s="140" t="s">
        <v>707</v>
      </c>
      <c r="D595" s="140" t="s">
        <v>134</v>
      </c>
      <c r="E595" s="141" t="s">
        <v>708</v>
      </c>
      <c r="F595" s="142" t="s">
        <v>709</v>
      </c>
      <c r="G595" s="143" t="s">
        <v>296</v>
      </c>
      <c r="H595" s="144">
        <v>455</v>
      </c>
      <c r="I595" s="145"/>
      <c r="J595" s="146">
        <f>ROUND(I595*H595,2)</f>
        <v>0</v>
      </c>
      <c r="K595" s="142" t="s">
        <v>144</v>
      </c>
      <c r="L595" s="35"/>
      <c r="M595" s="147" t="s">
        <v>3</v>
      </c>
      <c r="N595" s="148" t="s">
        <v>48</v>
      </c>
      <c r="O595" s="55"/>
      <c r="P595" s="149">
        <f>O595*H595</f>
        <v>0</v>
      </c>
      <c r="Q595" s="149">
        <v>0</v>
      </c>
      <c r="R595" s="149">
        <f>Q595*H595</f>
        <v>0</v>
      </c>
      <c r="S595" s="149">
        <v>0</v>
      </c>
      <c r="T595" s="150">
        <f>S595*H595</f>
        <v>0</v>
      </c>
      <c r="U595" s="34"/>
      <c r="V595" s="34"/>
      <c r="W595" s="34"/>
      <c r="X595" s="34"/>
      <c r="Y595" s="34"/>
      <c r="Z595" s="34"/>
      <c r="AA595" s="34"/>
      <c r="AB595" s="34"/>
      <c r="AC595" s="34"/>
      <c r="AD595" s="34"/>
      <c r="AE595" s="34"/>
      <c r="AR595" s="151" t="s">
        <v>138</v>
      </c>
      <c r="AT595" s="151" t="s">
        <v>134</v>
      </c>
      <c r="AU595" s="151" t="s">
        <v>87</v>
      </c>
      <c r="AY595" s="18" t="s">
        <v>132</v>
      </c>
      <c r="BE595" s="152">
        <f>IF(N595="základní",J595,0)</f>
        <v>0</v>
      </c>
      <c r="BF595" s="152">
        <f>IF(N595="snížená",J595,0)</f>
        <v>0</v>
      </c>
      <c r="BG595" s="152">
        <f>IF(N595="zákl. přenesená",J595,0)</f>
        <v>0</v>
      </c>
      <c r="BH595" s="152">
        <f>IF(N595="sníž. přenesená",J595,0)</f>
        <v>0</v>
      </c>
      <c r="BI595" s="152">
        <f>IF(N595="nulová",J595,0)</f>
        <v>0</v>
      </c>
      <c r="BJ595" s="18" t="s">
        <v>85</v>
      </c>
      <c r="BK595" s="152">
        <f>ROUND(I595*H595,2)</f>
        <v>0</v>
      </c>
      <c r="BL595" s="18" t="s">
        <v>138</v>
      </c>
      <c r="BM595" s="151" t="s">
        <v>710</v>
      </c>
    </row>
    <row r="596" spans="1:65" s="2" customFormat="1">
      <c r="A596" s="34"/>
      <c r="B596" s="35"/>
      <c r="C596" s="34"/>
      <c r="D596" s="153" t="s">
        <v>140</v>
      </c>
      <c r="E596" s="34"/>
      <c r="F596" s="154" t="s">
        <v>711</v>
      </c>
      <c r="G596" s="34"/>
      <c r="H596" s="34"/>
      <c r="I596" s="155"/>
      <c r="J596" s="34"/>
      <c r="K596" s="34"/>
      <c r="L596" s="35"/>
      <c r="M596" s="156"/>
      <c r="N596" s="157"/>
      <c r="O596" s="55"/>
      <c r="P596" s="55"/>
      <c r="Q596" s="55"/>
      <c r="R596" s="55"/>
      <c r="S596" s="55"/>
      <c r="T596" s="56"/>
      <c r="U596" s="34"/>
      <c r="V596" s="34"/>
      <c r="W596" s="34"/>
      <c r="X596" s="34"/>
      <c r="Y596" s="34"/>
      <c r="Z596" s="34"/>
      <c r="AA596" s="34"/>
      <c r="AB596" s="34"/>
      <c r="AC596" s="34"/>
      <c r="AD596" s="34"/>
      <c r="AE596" s="34"/>
      <c r="AT596" s="18" t="s">
        <v>140</v>
      </c>
      <c r="AU596" s="18" t="s">
        <v>87</v>
      </c>
    </row>
    <row r="597" spans="1:65" s="2" customFormat="1">
      <c r="A597" s="34"/>
      <c r="B597" s="35"/>
      <c r="C597" s="34"/>
      <c r="D597" s="159" t="s">
        <v>147</v>
      </c>
      <c r="E597" s="34"/>
      <c r="F597" s="160" t="s">
        <v>712</v>
      </c>
      <c r="G597" s="34"/>
      <c r="H597" s="34"/>
      <c r="I597" s="155"/>
      <c r="J597" s="34"/>
      <c r="K597" s="34"/>
      <c r="L597" s="35"/>
      <c r="M597" s="156"/>
      <c r="N597" s="157"/>
      <c r="O597" s="55"/>
      <c r="P597" s="55"/>
      <c r="Q597" s="55"/>
      <c r="R597" s="55"/>
      <c r="S597" s="55"/>
      <c r="T597" s="56"/>
      <c r="U597" s="34"/>
      <c r="V597" s="34"/>
      <c r="W597" s="34"/>
      <c r="X597" s="34"/>
      <c r="Y597" s="34"/>
      <c r="Z597" s="34"/>
      <c r="AA597" s="34"/>
      <c r="AB597" s="34"/>
      <c r="AC597" s="34"/>
      <c r="AD597" s="34"/>
      <c r="AE597" s="34"/>
      <c r="AT597" s="18" t="s">
        <v>147</v>
      </c>
      <c r="AU597" s="18" t="s">
        <v>87</v>
      </c>
    </row>
    <row r="598" spans="1:65" s="13" customFormat="1">
      <c r="B598" s="161"/>
      <c r="D598" s="153" t="s">
        <v>149</v>
      </c>
      <c r="E598" s="162" t="s">
        <v>3</v>
      </c>
      <c r="F598" s="163" t="s">
        <v>713</v>
      </c>
      <c r="H598" s="162" t="s">
        <v>3</v>
      </c>
      <c r="I598" s="164"/>
      <c r="L598" s="161"/>
      <c r="M598" s="165"/>
      <c r="N598" s="166"/>
      <c r="O598" s="166"/>
      <c r="P598" s="166"/>
      <c r="Q598" s="166"/>
      <c r="R598" s="166"/>
      <c r="S598" s="166"/>
      <c r="T598" s="167"/>
      <c r="AT598" s="162" t="s">
        <v>149</v>
      </c>
      <c r="AU598" s="162" t="s">
        <v>87</v>
      </c>
      <c r="AV598" s="13" t="s">
        <v>85</v>
      </c>
      <c r="AW598" s="13" t="s">
        <v>38</v>
      </c>
      <c r="AX598" s="13" t="s">
        <v>77</v>
      </c>
      <c r="AY598" s="162" t="s">
        <v>132</v>
      </c>
    </row>
    <row r="599" spans="1:65" s="14" customFormat="1">
      <c r="B599" s="168"/>
      <c r="D599" s="153" t="s">
        <v>149</v>
      </c>
      <c r="E599" s="169" t="s">
        <v>3</v>
      </c>
      <c r="F599" s="170" t="s">
        <v>326</v>
      </c>
      <c r="H599" s="171">
        <v>39</v>
      </c>
      <c r="I599" s="172"/>
      <c r="L599" s="168"/>
      <c r="M599" s="173"/>
      <c r="N599" s="174"/>
      <c r="O599" s="174"/>
      <c r="P599" s="174"/>
      <c r="Q599" s="174"/>
      <c r="R599" s="174"/>
      <c r="S599" s="174"/>
      <c r="T599" s="175"/>
      <c r="AT599" s="169" t="s">
        <v>149</v>
      </c>
      <c r="AU599" s="169" t="s">
        <v>87</v>
      </c>
      <c r="AV599" s="14" t="s">
        <v>87</v>
      </c>
      <c r="AW599" s="14" t="s">
        <v>38</v>
      </c>
      <c r="AX599" s="14" t="s">
        <v>77</v>
      </c>
      <c r="AY599" s="169" t="s">
        <v>132</v>
      </c>
    </row>
    <row r="600" spans="1:65" s="14" customFormat="1">
      <c r="B600" s="168"/>
      <c r="D600" s="153" t="s">
        <v>149</v>
      </c>
      <c r="E600" s="169" t="s">
        <v>3</v>
      </c>
      <c r="F600" s="170" t="s">
        <v>714</v>
      </c>
      <c r="H600" s="171">
        <v>278</v>
      </c>
      <c r="I600" s="172"/>
      <c r="L600" s="168"/>
      <c r="M600" s="173"/>
      <c r="N600" s="174"/>
      <c r="O600" s="174"/>
      <c r="P600" s="174"/>
      <c r="Q600" s="174"/>
      <c r="R600" s="174"/>
      <c r="S600" s="174"/>
      <c r="T600" s="175"/>
      <c r="AT600" s="169" t="s">
        <v>149</v>
      </c>
      <c r="AU600" s="169" t="s">
        <v>87</v>
      </c>
      <c r="AV600" s="14" t="s">
        <v>87</v>
      </c>
      <c r="AW600" s="14" t="s">
        <v>38</v>
      </c>
      <c r="AX600" s="14" t="s">
        <v>77</v>
      </c>
      <c r="AY600" s="169" t="s">
        <v>132</v>
      </c>
    </row>
    <row r="601" spans="1:65" s="14" customFormat="1">
      <c r="B601" s="168"/>
      <c r="D601" s="153" t="s">
        <v>149</v>
      </c>
      <c r="E601" s="169" t="s">
        <v>3</v>
      </c>
      <c r="F601" s="170" t="s">
        <v>715</v>
      </c>
      <c r="H601" s="171">
        <v>138</v>
      </c>
      <c r="I601" s="172"/>
      <c r="L601" s="168"/>
      <c r="M601" s="173"/>
      <c r="N601" s="174"/>
      <c r="O601" s="174"/>
      <c r="P601" s="174"/>
      <c r="Q601" s="174"/>
      <c r="R601" s="174"/>
      <c r="S601" s="174"/>
      <c r="T601" s="175"/>
      <c r="AT601" s="169" t="s">
        <v>149</v>
      </c>
      <c r="AU601" s="169" t="s">
        <v>87</v>
      </c>
      <c r="AV601" s="14" t="s">
        <v>87</v>
      </c>
      <c r="AW601" s="14" t="s">
        <v>38</v>
      </c>
      <c r="AX601" s="14" t="s">
        <v>77</v>
      </c>
      <c r="AY601" s="169" t="s">
        <v>132</v>
      </c>
    </row>
    <row r="602" spans="1:65" s="15" customFormat="1">
      <c r="B602" s="188"/>
      <c r="D602" s="153" t="s">
        <v>149</v>
      </c>
      <c r="E602" s="189" t="s">
        <v>3</v>
      </c>
      <c r="F602" s="190" t="s">
        <v>244</v>
      </c>
      <c r="H602" s="191">
        <v>455</v>
      </c>
      <c r="I602" s="192"/>
      <c r="L602" s="188"/>
      <c r="M602" s="193"/>
      <c r="N602" s="194"/>
      <c r="O602" s="194"/>
      <c r="P602" s="194"/>
      <c r="Q602" s="194"/>
      <c r="R602" s="194"/>
      <c r="S602" s="194"/>
      <c r="T602" s="195"/>
      <c r="AT602" s="189" t="s">
        <v>149</v>
      </c>
      <c r="AU602" s="189" t="s">
        <v>87</v>
      </c>
      <c r="AV602" s="15" t="s">
        <v>138</v>
      </c>
      <c r="AW602" s="15" t="s">
        <v>38</v>
      </c>
      <c r="AX602" s="15" t="s">
        <v>85</v>
      </c>
      <c r="AY602" s="189" t="s">
        <v>132</v>
      </c>
    </row>
    <row r="603" spans="1:65" s="2" customFormat="1" ht="16.5" customHeight="1">
      <c r="A603" s="34"/>
      <c r="B603" s="139"/>
      <c r="C603" s="140" t="s">
        <v>716</v>
      </c>
      <c r="D603" s="140" t="s">
        <v>134</v>
      </c>
      <c r="E603" s="141" t="s">
        <v>717</v>
      </c>
      <c r="F603" s="142" t="s">
        <v>718</v>
      </c>
      <c r="G603" s="143" t="s">
        <v>317</v>
      </c>
      <c r="H603" s="144">
        <v>21</v>
      </c>
      <c r="I603" s="145"/>
      <c r="J603" s="146">
        <f>ROUND(I603*H603,2)</f>
        <v>0</v>
      </c>
      <c r="K603" s="142" t="s">
        <v>144</v>
      </c>
      <c r="L603" s="35"/>
      <c r="M603" s="147" t="s">
        <v>3</v>
      </c>
      <c r="N603" s="148" t="s">
        <v>48</v>
      </c>
      <c r="O603" s="55"/>
      <c r="P603" s="149">
        <f>O603*H603</f>
        <v>0</v>
      </c>
      <c r="Q603" s="149">
        <v>5.1999999999999995E-4</v>
      </c>
      <c r="R603" s="149">
        <f>Q603*H603</f>
        <v>1.0919999999999999E-2</v>
      </c>
      <c r="S603" s="149">
        <v>0</v>
      </c>
      <c r="T603" s="150">
        <f>S603*H603</f>
        <v>0</v>
      </c>
      <c r="U603" s="34"/>
      <c r="V603" s="34"/>
      <c r="W603" s="34"/>
      <c r="X603" s="34"/>
      <c r="Y603" s="34"/>
      <c r="Z603" s="34"/>
      <c r="AA603" s="34"/>
      <c r="AB603" s="34"/>
      <c r="AC603" s="34"/>
      <c r="AD603" s="34"/>
      <c r="AE603" s="34"/>
      <c r="AR603" s="151" t="s">
        <v>138</v>
      </c>
      <c r="AT603" s="151" t="s">
        <v>134</v>
      </c>
      <c r="AU603" s="151" t="s">
        <v>87</v>
      </c>
      <c r="AY603" s="18" t="s">
        <v>132</v>
      </c>
      <c r="BE603" s="152">
        <f>IF(N603="základní",J603,0)</f>
        <v>0</v>
      </c>
      <c r="BF603" s="152">
        <f>IF(N603="snížená",J603,0)</f>
        <v>0</v>
      </c>
      <c r="BG603" s="152">
        <f>IF(N603="zákl. přenesená",J603,0)</f>
        <v>0</v>
      </c>
      <c r="BH603" s="152">
        <f>IF(N603="sníž. přenesená",J603,0)</f>
        <v>0</v>
      </c>
      <c r="BI603" s="152">
        <f>IF(N603="nulová",J603,0)</f>
        <v>0</v>
      </c>
      <c r="BJ603" s="18" t="s">
        <v>85</v>
      </c>
      <c r="BK603" s="152">
        <f>ROUND(I603*H603,2)</f>
        <v>0</v>
      </c>
      <c r="BL603" s="18" t="s">
        <v>138</v>
      </c>
      <c r="BM603" s="151" t="s">
        <v>719</v>
      </c>
    </row>
    <row r="604" spans="1:65" s="2" customFormat="1">
      <c r="A604" s="34"/>
      <c r="B604" s="35"/>
      <c r="C604" s="34"/>
      <c r="D604" s="153" t="s">
        <v>140</v>
      </c>
      <c r="E604" s="34"/>
      <c r="F604" s="154" t="s">
        <v>720</v>
      </c>
      <c r="G604" s="34"/>
      <c r="H604" s="34"/>
      <c r="I604" s="155"/>
      <c r="J604" s="34"/>
      <c r="K604" s="34"/>
      <c r="L604" s="35"/>
      <c r="M604" s="156"/>
      <c r="N604" s="157"/>
      <c r="O604" s="55"/>
      <c r="P604" s="55"/>
      <c r="Q604" s="55"/>
      <c r="R604" s="55"/>
      <c r="S604" s="55"/>
      <c r="T604" s="56"/>
      <c r="U604" s="34"/>
      <c r="V604" s="34"/>
      <c r="W604" s="34"/>
      <c r="X604" s="34"/>
      <c r="Y604" s="34"/>
      <c r="Z604" s="34"/>
      <c r="AA604" s="34"/>
      <c r="AB604" s="34"/>
      <c r="AC604" s="34"/>
      <c r="AD604" s="34"/>
      <c r="AE604" s="34"/>
      <c r="AT604" s="18" t="s">
        <v>140</v>
      </c>
      <c r="AU604" s="18" t="s">
        <v>87</v>
      </c>
    </row>
    <row r="605" spans="1:65" s="2" customFormat="1">
      <c r="A605" s="34"/>
      <c r="B605" s="35"/>
      <c r="C605" s="34"/>
      <c r="D605" s="159" t="s">
        <v>147</v>
      </c>
      <c r="E605" s="34"/>
      <c r="F605" s="160" t="s">
        <v>721</v>
      </c>
      <c r="G605" s="34"/>
      <c r="H605" s="34"/>
      <c r="I605" s="155"/>
      <c r="J605" s="34"/>
      <c r="K605" s="34"/>
      <c r="L605" s="35"/>
      <c r="M605" s="156"/>
      <c r="N605" s="157"/>
      <c r="O605" s="55"/>
      <c r="P605" s="55"/>
      <c r="Q605" s="55"/>
      <c r="R605" s="55"/>
      <c r="S605" s="55"/>
      <c r="T605" s="56"/>
      <c r="U605" s="34"/>
      <c r="V605" s="34"/>
      <c r="W605" s="34"/>
      <c r="X605" s="34"/>
      <c r="Y605" s="34"/>
      <c r="Z605" s="34"/>
      <c r="AA605" s="34"/>
      <c r="AB605" s="34"/>
      <c r="AC605" s="34"/>
      <c r="AD605" s="34"/>
      <c r="AE605" s="34"/>
      <c r="AT605" s="18" t="s">
        <v>147</v>
      </c>
      <c r="AU605" s="18" t="s">
        <v>87</v>
      </c>
    </row>
    <row r="606" spans="1:65" s="13" customFormat="1">
      <c r="B606" s="161"/>
      <c r="D606" s="153" t="s">
        <v>149</v>
      </c>
      <c r="E606" s="162" t="s">
        <v>3</v>
      </c>
      <c r="F606" s="163" t="s">
        <v>722</v>
      </c>
      <c r="H606" s="162" t="s">
        <v>3</v>
      </c>
      <c r="I606" s="164"/>
      <c r="L606" s="161"/>
      <c r="M606" s="165"/>
      <c r="N606" s="166"/>
      <c r="O606" s="166"/>
      <c r="P606" s="166"/>
      <c r="Q606" s="166"/>
      <c r="R606" s="166"/>
      <c r="S606" s="166"/>
      <c r="T606" s="167"/>
      <c r="AT606" s="162" t="s">
        <v>149</v>
      </c>
      <c r="AU606" s="162" t="s">
        <v>87</v>
      </c>
      <c r="AV606" s="13" t="s">
        <v>85</v>
      </c>
      <c r="AW606" s="13" t="s">
        <v>38</v>
      </c>
      <c r="AX606" s="13" t="s">
        <v>77</v>
      </c>
      <c r="AY606" s="162" t="s">
        <v>132</v>
      </c>
    </row>
    <row r="607" spans="1:65" s="14" customFormat="1">
      <c r="B607" s="168"/>
      <c r="D607" s="153" t="s">
        <v>149</v>
      </c>
      <c r="E607" s="169" t="s">
        <v>3</v>
      </c>
      <c r="F607" s="170" t="s">
        <v>160</v>
      </c>
      <c r="H607" s="171">
        <v>5</v>
      </c>
      <c r="I607" s="172"/>
      <c r="L607" s="168"/>
      <c r="M607" s="173"/>
      <c r="N607" s="174"/>
      <c r="O607" s="174"/>
      <c r="P607" s="174"/>
      <c r="Q607" s="174"/>
      <c r="R607" s="174"/>
      <c r="S607" s="174"/>
      <c r="T607" s="175"/>
      <c r="AT607" s="169" t="s">
        <v>149</v>
      </c>
      <c r="AU607" s="169" t="s">
        <v>87</v>
      </c>
      <c r="AV607" s="14" t="s">
        <v>87</v>
      </c>
      <c r="AW607" s="14" t="s">
        <v>38</v>
      </c>
      <c r="AX607" s="14" t="s">
        <v>77</v>
      </c>
      <c r="AY607" s="169" t="s">
        <v>132</v>
      </c>
    </row>
    <row r="608" spans="1:65" s="13" customFormat="1">
      <c r="B608" s="161"/>
      <c r="D608" s="153" t="s">
        <v>149</v>
      </c>
      <c r="E608" s="162" t="s">
        <v>3</v>
      </c>
      <c r="F608" s="163" t="s">
        <v>723</v>
      </c>
      <c r="H608" s="162" t="s">
        <v>3</v>
      </c>
      <c r="I608" s="164"/>
      <c r="L608" s="161"/>
      <c r="M608" s="165"/>
      <c r="N608" s="166"/>
      <c r="O608" s="166"/>
      <c r="P608" s="166"/>
      <c r="Q608" s="166"/>
      <c r="R608" s="166"/>
      <c r="S608" s="166"/>
      <c r="T608" s="167"/>
      <c r="AT608" s="162" t="s">
        <v>149</v>
      </c>
      <c r="AU608" s="162" t="s">
        <v>87</v>
      </c>
      <c r="AV608" s="13" t="s">
        <v>85</v>
      </c>
      <c r="AW608" s="13" t="s">
        <v>38</v>
      </c>
      <c r="AX608" s="13" t="s">
        <v>77</v>
      </c>
      <c r="AY608" s="162" t="s">
        <v>132</v>
      </c>
    </row>
    <row r="609" spans="1:65" s="14" customFormat="1">
      <c r="B609" s="168"/>
      <c r="D609" s="153" t="s">
        <v>149</v>
      </c>
      <c r="E609" s="169" t="s">
        <v>3</v>
      </c>
      <c r="F609" s="170" t="s">
        <v>724</v>
      </c>
      <c r="H609" s="171">
        <v>16</v>
      </c>
      <c r="I609" s="172"/>
      <c r="L609" s="168"/>
      <c r="M609" s="173"/>
      <c r="N609" s="174"/>
      <c r="O609" s="174"/>
      <c r="P609" s="174"/>
      <c r="Q609" s="174"/>
      <c r="R609" s="174"/>
      <c r="S609" s="174"/>
      <c r="T609" s="175"/>
      <c r="AT609" s="169" t="s">
        <v>149</v>
      </c>
      <c r="AU609" s="169" t="s">
        <v>87</v>
      </c>
      <c r="AV609" s="14" t="s">
        <v>87</v>
      </c>
      <c r="AW609" s="14" t="s">
        <v>38</v>
      </c>
      <c r="AX609" s="14" t="s">
        <v>77</v>
      </c>
      <c r="AY609" s="169" t="s">
        <v>132</v>
      </c>
    </row>
    <row r="610" spans="1:65" s="15" customFormat="1">
      <c r="B610" s="188"/>
      <c r="D610" s="153" t="s">
        <v>149</v>
      </c>
      <c r="E610" s="189" t="s">
        <v>3</v>
      </c>
      <c r="F610" s="190" t="s">
        <v>244</v>
      </c>
      <c r="H610" s="191">
        <v>21</v>
      </c>
      <c r="I610" s="192"/>
      <c r="L610" s="188"/>
      <c r="M610" s="193"/>
      <c r="N610" s="194"/>
      <c r="O610" s="194"/>
      <c r="P610" s="194"/>
      <c r="Q610" s="194"/>
      <c r="R610" s="194"/>
      <c r="S610" s="194"/>
      <c r="T610" s="195"/>
      <c r="AT610" s="189" t="s">
        <v>149</v>
      </c>
      <c r="AU610" s="189" t="s">
        <v>87</v>
      </c>
      <c r="AV610" s="15" t="s">
        <v>138</v>
      </c>
      <c r="AW610" s="15" t="s">
        <v>38</v>
      </c>
      <c r="AX610" s="15" t="s">
        <v>85</v>
      </c>
      <c r="AY610" s="189" t="s">
        <v>132</v>
      </c>
    </row>
    <row r="611" spans="1:65" s="2" customFormat="1" ht="21.75" customHeight="1">
      <c r="A611" s="34"/>
      <c r="B611" s="139"/>
      <c r="C611" s="140" t="s">
        <v>725</v>
      </c>
      <c r="D611" s="140" t="s">
        <v>134</v>
      </c>
      <c r="E611" s="141" t="s">
        <v>726</v>
      </c>
      <c r="F611" s="142" t="s">
        <v>727</v>
      </c>
      <c r="G611" s="143" t="s">
        <v>296</v>
      </c>
      <c r="H611" s="144">
        <v>24</v>
      </c>
      <c r="I611" s="145"/>
      <c r="J611" s="146">
        <f>ROUND(I611*H611,2)</f>
        <v>0</v>
      </c>
      <c r="K611" s="142" t="s">
        <v>144</v>
      </c>
      <c r="L611" s="35"/>
      <c r="M611" s="147" t="s">
        <v>3</v>
      </c>
      <c r="N611" s="148" t="s">
        <v>48</v>
      </c>
      <c r="O611" s="55"/>
      <c r="P611" s="149">
        <f>O611*H611</f>
        <v>0</v>
      </c>
      <c r="Q611" s="149">
        <v>5.9999999999999995E-4</v>
      </c>
      <c r="R611" s="149">
        <f>Q611*H611</f>
        <v>1.44E-2</v>
      </c>
      <c r="S611" s="149">
        <v>0</v>
      </c>
      <c r="T611" s="150">
        <f>S611*H611</f>
        <v>0</v>
      </c>
      <c r="U611" s="34"/>
      <c r="V611" s="34"/>
      <c r="W611" s="34"/>
      <c r="X611" s="34"/>
      <c r="Y611" s="34"/>
      <c r="Z611" s="34"/>
      <c r="AA611" s="34"/>
      <c r="AB611" s="34"/>
      <c r="AC611" s="34"/>
      <c r="AD611" s="34"/>
      <c r="AE611" s="34"/>
      <c r="AR611" s="151" t="s">
        <v>138</v>
      </c>
      <c r="AT611" s="151" t="s">
        <v>134</v>
      </c>
      <c r="AU611" s="151" t="s">
        <v>87</v>
      </c>
      <c r="AY611" s="18" t="s">
        <v>132</v>
      </c>
      <c r="BE611" s="152">
        <f>IF(N611="základní",J611,0)</f>
        <v>0</v>
      </c>
      <c r="BF611" s="152">
        <f>IF(N611="snížená",J611,0)</f>
        <v>0</v>
      </c>
      <c r="BG611" s="152">
        <f>IF(N611="zákl. přenesená",J611,0)</f>
        <v>0</v>
      </c>
      <c r="BH611" s="152">
        <f>IF(N611="sníž. přenesená",J611,0)</f>
        <v>0</v>
      </c>
      <c r="BI611" s="152">
        <f>IF(N611="nulová",J611,0)</f>
        <v>0</v>
      </c>
      <c r="BJ611" s="18" t="s">
        <v>85</v>
      </c>
      <c r="BK611" s="152">
        <f>ROUND(I611*H611,2)</f>
        <v>0</v>
      </c>
      <c r="BL611" s="18" t="s">
        <v>138</v>
      </c>
      <c r="BM611" s="151" t="s">
        <v>728</v>
      </c>
    </row>
    <row r="612" spans="1:65" s="2" customFormat="1" ht="19.2">
      <c r="A612" s="34"/>
      <c r="B612" s="35"/>
      <c r="C612" s="34"/>
      <c r="D612" s="153" t="s">
        <v>140</v>
      </c>
      <c r="E612" s="34"/>
      <c r="F612" s="154" t="s">
        <v>729</v>
      </c>
      <c r="G612" s="34"/>
      <c r="H612" s="34"/>
      <c r="I612" s="155"/>
      <c r="J612" s="34"/>
      <c r="K612" s="34"/>
      <c r="L612" s="35"/>
      <c r="M612" s="156"/>
      <c r="N612" s="157"/>
      <c r="O612" s="55"/>
      <c r="P612" s="55"/>
      <c r="Q612" s="55"/>
      <c r="R612" s="55"/>
      <c r="S612" s="55"/>
      <c r="T612" s="56"/>
      <c r="U612" s="34"/>
      <c r="V612" s="34"/>
      <c r="W612" s="34"/>
      <c r="X612" s="34"/>
      <c r="Y612" s="34"/>
      <c r="Z612" s="34"/>
      <c r="AA612" s="34"/>
      <c r="AB612" s="34"/>
      <c r="AC612" s="34"/>
      <c r="AD612" s="34"/>
      <c r="AE612" s="34"/>
      <c r="AT612" s="18" t="s">
        <v>140</v>
      </c>
      <c r="AU612" s="18" t="s">
        <v>87</v>
      </c>
    </row>
    <row r="613" spans="1:65" s="2" customFormat="1">
      <c r="A613" s="34"/>
      <c r="B613" s="35"/>
      <c r="C613" s="34"/>
      <c r="D613" s="159" t="s">
        <v>147</v>
      </c>
      <c r="E613" s="34"/>
      <c r="F613" s="160" t="s">
        <v>730</v>
      </c>
      <c r="G613" s="34"/>
      <c r="H613" s="34"/>
      <c r="I613" s="155"/>
      <c r="J613" s="34"/>
      <c r="K613" s="34"/>
      <c r="L613" s="35"/>
      <c r="M613" s="156"/>
      <c r="N613" s="157"/>
      <c r="O613" s="55"/>
      <c r="P613" s="55"/>
      <c r="Q613" s="55"/>
      <c r="R613" s="55"/>
      <c r="S613" s="55"/>
      <c r="T613" s="56"/>
      <c r="U613" s="34"/>
      <c r="V613" s="34"/>
      <c r="W613" s="34"/>
      <c r="X613" s="34"/>
      <c r="Y613" s="34"/>
      <c r="Z613" s="34"/>
      <c r="AA613" s="34"/>
      <c r="AB613" s="34"/>
      <c r="AC613" s="34"/>
      <c r="AD613" s="34"/>
      <c r="AE613" s="34"/>
      <c r="AT613" s="18" t="s">
        <v>147</v>
      </c>
      <c r="AU613" s="18" t="s">
        <v>87</v>
      </c>
    </row>
    <row r="614" spans="1:65" s="13" customFormat="1">
      <c r="B614" s="161"/>
      <c r="D614" s="153" t="s">
        <v>149</v>
      </c>
      <c r="E614" s="162" t="s">
        <v>3</v>
      </c>
      <c r="F614" s="163" t="s">
        <v>731</v>
      </c>
      <c r="H614" s="162" t="s">
        <v>3</v>
      </c>
      <c r="I614" s="164"/>
      <c r="L614" s="161"/>
      <c r="M614" s="165"/>
      <c r="N614" s="166"/>
      <c r="O614" s="166"/>
      <c r="P614" s="166"/>
      <c r="Q614" s="166"/>
      <c r="R614" s="166"/>
      <c r="S614" s="166"/>
      <c r="T614" s="167"/>
      <c r="AT614" s="162" t="s">
        <v>149</v>
      </c>
      <c r="AU614" s="162" t="s">
        <v>87</v>
      </c>
      <c r="AV614" s="13" t="s">
        <v>85</v>
      </c>
      <c r="AW614" s="13" t="s">
        <v>38</v>
      </c>
      <c r="AX614" s="13" t="s">
        <v>77</v>
      </c>
      <c r="AY614" s="162" t="s">
        <v>132</v>
      </c>
    </row>
    <row r="615" spans="1:65" s="14" customFormat="1">
      <c r="B615" s="168"/>
      <c r="D615" s="153" t="s">
        <v>149</v>
      </c>
      <c r="E615" s="169" t="s">
        <v>3</v>
      </c>
      <c r="F615" s="170" t="s">
        <v>202</v>
      </c>
      <c r="H615" s="171">
        <v>14</v>
      </c>
      <c r="I615" s="172"/>
      <c r="L615" s="168"/>
      <c r="M615" s="173"/>
      <c r="N615" s="174"/>
      <c r="O615" s="174"/>
      <c r="P615" s="174"/>
      <c r="Q615" s="174"/>
      <c r="R615" s="174"/>
      <c r="S615" s="174"/>
      <c r="T615" s="175"/>
      <c r="AT615" s="169" t="s">
        <v>149</v>
      </c>
      <c r="AU615" s="169" t="s">
        <v>87</v>
      </c>
      <c r="AV615" s="14" t="s">
        <v>87</v>
      </c>
      <c r="AW615" s="14" t="s">
        <v>38</v>
      </c>
      <c r="AX615" s="14" t="s">
        <v>77</v>
      </c>
      <c r="AY615" s="169" t="s">
        <v>132</v>
      </c>
    </row>
    <row r="616" spans="1:65" s="13" customFormat="1">
      <c r="B616" s="161"/>
      <c r="D616" s="153" t="s">
        <v>149</v>
      </c>
      <c r="E616" s="162" t="s">
        <v>3</v>
      </c>
      <c r="F616" s="163" t="s">
        <v>732</v>
      </c>
      <c r="H616" s="162" t="s">
        <v>3</v>
      </c>
      <c r="I616" s="164"/>
      <c r="L616" s="161"/>
      <c r="M616" s="165"/>
      <c r="N616" s="166"/>
      <c r="O616" s="166"/>
      <c r="P616" s="166"/>
      <c r="Q616" s="166"/>
      <c r="R616" s="166"/>
      <c r="S616" s="166"/>
      <c r="T616" s="167"/>
      <c r="AT616" s="162" t="s">
        <v>149</v>
      </c>
      <c r="AU616" s="162" t="s">
        <v>87</v>
      </c>
      <c r="AV616" s="13" t="s">
        <v>85</v>
      </c>
      <c r="AW616" s="13" t="s">
        <v>38</v>
      </c>
      <c r="AX616" s="13" t="s">
        <v>77</v>
      </c>
      <c r="AY616" s="162" t="s">
        <v>132</v>
      </c>
    </row>
    <row r="617" spans="1:65" s="14" customFormat="1">
      <c r="B617" s="168"/>
      <c r="D617" s="153" t="s">
        <v>149</v>
      </c>
      <c r="E617" s="169" t="s">
        <v>3</v>
      </c>
      <c r="F617" s="170" t="s">
        <v>181</v>
      </c>
      <c r="H617" s="171">
        <v>10</v>
      </c>
      <c r="I617" s="172"/>
      <c r="L617" s="168"/>
      <c r="M617" s="173"/>
      <c r="N617" s="174"/>
      <c r="O617" s="174"/>
      <c r="P617" s="174"/>
      <c r="Q617" s="174"/>
      <c r="R617" s="174"/>
      <c r="S617" s="174"/>
      <c r="T617" s="175"/>
      <c r="AT617" s="169" t="s">
        <v>149</v>
      </c>
      <c r="AU617" s="169" t="s">
        <v>87</v>
      </c>
      <c r="AV617" s="14" t="s">
        <v>87</v>
      </c>
      <c r="AW617" s="14" t="s">
        <v>38</v>
      </c>
      <c r="AX617" s="14" t="s">
        <v>77</v>
      </c>
      <c r="AY617" s="169" t="s">
        <v>132</v>
      </c>
    </row>
    <row r="618" spans="1:65" s="15" customFormat="1">
      <c r="B618" s="188"/>
      <c r="D618" s="153" t="s">
        <v>149</v>
      </c>
      <c r="E618" s="189" t="s">
        <v>3</v>
      </c>
      <c r="F618" s="190" t="s">
        <v>244</v>
      </c>
      <c r="H618" s="191">
        <v>24</v>
      </c>
      <c r="I618" s="192"/>
      <c r="L618" s="188"/>
      <c r="M618" s="193"/>
      <c r="N618" s="194"/>
      <c r="O618" s="194"/>
      <c r="P618" s="194"/>
      <c r="Q618" s="194"/>
      <c r="R618" s="194"/>
      <c r="S618" s="194"/>
      <c r="T618" s="195"/>
      <c r="AT618" s="189" t="s">
        <v>149</v>
      </c>
      <c r="AU618" s="189" t="s">
        <v>87</v>
      </c>
      <c r="AV618" s="15" t="s">
        <v>138</v>
      </c>
      <c r="AW618" s="15" t="s">
        <v>38</v>
      </c>
      <c r="AX618" s="15" t="s">
        <v>85</v>
      </c>
      <c r="AY618" s="189" t="s">
        <v>132</v>
      </c>
    </row>
    <row r="619" spans="1:65" s="2" customFormat="1" ht="16.5" customHeight="1">
      <c r="A619" s="34"/>
      <c r="B619" s="139"/>
      <c r="C619" s="140" t="s">
        <v>733</v>
      </c>
      <c r="D619" s="140" t="s">
        <v>134</v>
      </c>
      <c r="E619" s="141" t="s">
        <v>734</v>
      </c>
      <c r="F619" s="142" t="s">
        <v>735</v>
      </c>
      <c r="G619" s="143" t="s">
        <v>188</v>
      </c>
      <c r="H619" s="144">
        <v>2.7</v>
      </c>
      <c r="I619" s="145"/>
      <c r="J619" s="146">
        <f>ROUND(I619*H619,2)</f>
        <v>0</v>
      </c>
      <c r="K619" s="142" t="s">
        <v>144</v>
      </c>
      <c r="L619" s="35"/>
      <c r="M619" s="147" t="s">
        <v>3</v>
      </c>
      <c r="N619" s="148" t="s">
        <v>48</v>
      </c>
      <c r="O619" s="55"/>
      <c r="P619" s="149">
        <f>O619*H619</f>
        <v>0</v>
      </c>
      <c r="Q619" s="149">
        <v>0</v>
      </c>
      <c r="R619" s="149">
        <f>Q619*H619</f>
        <v>0</v>
      </c>
      <c r="S619" s="149">
        <v>2</v>
      </c>
      <c r="T619" s="150">
        <f>S619*H619</f>
        <v>5.4</v>
      </c>
      <c r="U619" s="34"/>
      <c r="V619" s="34"/>
      <c r="W619" s="34"/>
      <c r="X619" s="34"/>
      <c r="Y619" s="34"/>
      <c r="Z619" s="34"/>
      <c r="AA619" s="34"/>
      <c r="AB619" s="34"/>
      <c r="AC619" s="34"/>
      <c r="AD619" s="34"/>
      <c r="AE619" s="34"/>
      <c r="AR619" s="151" t="s">
        <v>138</v>
      </c>
      <c r="AT619" s="151" t="s">
        <v>134</v>
      </c>
      <c r="AU619" s="151" t="s">
        <v>87</v>
      </c>
      <c r="AY619" s="18" t="s">
        <v>132</v>
      </c>
      <c r="BE619" s="152">
        <f>IF(N619="základní",J619,0)</f>
        <v>0</v>
      </c>
      <c r="BF619" s="152">
        <f>IF(N619="snížená",J619,0)</f>
        <v>0</v>
      </c>
      <c r="BG619" s="152">
        <f>IF(N619="zákl. přenesená",J619,0)</f>
        <v>0</v>
      </c>
      <c r="BH619" s="152">
        <f>IF(N619="sníž. přenesená",J619,0)</f>
        <v>0</v>
      </c>
      <c r="BI619" s="152">
        <f>IF(N619="nulová",J619,0)</f>
        <v>0</v>
      </c>
      <c r="BJ619" s="18" t="s">
        <v>85</v>
      </c>
      <c r="BK619" s="152">
        <f>ROUND(I619*H619,2)</f>
        <v>0</v>
      </c>
      <c r="BL619" s="18" t="s">
        <v>138</v>
      </c>
      <c r="BM619" s="151" t="s">
        <v>736</v>
      </c>
    </row>
    <row r="620" spans="1:65" s="2" customFormat="1">
      <c r="A620" s="34"/>
      <c r="B620" s="35"/>
      <c r="C620" s="34"/>
      <c r="D620" s="153" t="s">
        <v>140</v>
      </c>
      <c r="E620" s="34"/>
      <c r="F620" s="154" t="s">
        <v>737</v>
      </c>
      <c r="G620" s="34"/>
      <c r="H620" s="34"/>
      <c r="I620" s="155"/>
      <c r="J620" s="34"/>
      <c r="K620" s="34"/>
      <c r="L620" s="35"/>
      <c r="M620" s="156"/>
      <c r="N620" s="157"/>
      <c r="O620" s="55"/>
      <c r="P620" s="55"/>
      <c r="Q620" s="55"/>
      <c r="R620" s="55"/>
      <c r="S620" s="55"/>
      <c r="T620" s="56"/>
      <c r="U620" s="34"/>
      <c r="V620" s="34"/>
      <c r="W620" s="34"/>
      <c r="X620" s="34"/>
      <c r="Y620" s="34"/>
      <c r="Z620" s="34"/>
      <c r="AA620" s="34"/>
      <c r="AB620" s="34"/>
      <c r="AC620" s="34"/>
      <c r="AD620" s="34"/>
      <c r="AE620" s="34"/>
      <c r="AT620" s="18" t="s">
        <v>140</v>
      </c>
      <c r="AU620" s="18" t="s">
        <v>87</v>
      </c>
    </row>
    <row r="621" spans="1:65" s="2" customFormat="1">
      <c r="A621" s="34"/>
      <c r="B621" s="35"/>
      <c r="C621" s="34"/>
      <c r="D621" s="159" t="s">
        <v>147</v>
      </c>
      <c r="E621" s="34"/>
      <c r="F621" s="160" t="s">
        <v>738</v>
      </c>
      <c r="G621" s="34"/>
      <c r="H621" s="34"/>
      <c r="I621" s="155"/>
      <c r="J621" s="34"/>
      <c r="K621" s="34"/>
      <c r="L621" s="35"/>
      <c r="M621" s="156"/>
      <c r="N621" s="157"/>
      <c r="O621" s="55"/>
      <c r="P621" s="55"/>
      <c r="Q621" s="55"/>
      <c r="R621" s="55"/>
      <c r="S621" s="55"/>
      <c r="T621" s="56"/>
      <c r="U621" s="34"/>
      <c r="V621" s="34"/>
      <c r="W621" s="34"/>
      <c r="X621" s="34"/>
      <c r="Y621" s="34"/>
      <c r="Z621" s="34"/>
      <c r="AA621" s="34"/>
      <c r="AB621" s="34"/>
      <c r="AC621" s="34"/>
      <c r="AD621" s="34"/>
      <c r="AE621" s="34"/>
      <c r="AT621" s="18" t="s">
        <v>147</v>
      </c>
      <c r="AU621" s="18" t="s">
        <v>87</v>
      </c>
    </row>
    <row r="622" spans="1:65" s="13" customFormat="1">
      <c r="B622" s="161"/>
      <c r="D622" s="153" t="s">
        <v>149</v>
      </c>
      <c r="E622" s="162" t="s">
        <v>3</v>
      </c>
      <c r="F622" s="163" t="s">
        <v>739</v>
      </c>
      <c r="H622" s="162" t="s">
        <v>3</v>
      </c>
      <c r="I622" s="164"/>
      <c r="L622" s="161"/>
      <c r="M622" s="165"/>
      <c r="N622" s="166"/>
      <c r="O622" s="166"/>
      <c r="P622" s="166"/>
      <c r="Q622" s="166"/>
      <c r="R622" s="166"/>
      <c r="S622" s="166"/>
      <c r="T622" s="167"/>
      <c r="AT622" s="162" t="s">
        <v>149</v>
      </c>
      <c r="AU622" s="162" t="s">
        <v>87</v>
      </c>
      <c r="AV622" s="13" t="s">
        <v>85</v>
      </c>
      <c r="AW622" s="13" t="s">
        <v>38</v>
      </c>
      <c r="AX622" s="13" t="s">
        <v>77</v>
      </c>
      <c r="AY622" s="162" t="s">
        <v>132</v>
      </c>
    </row>
    <row r="623" spans="1:65" s="14" customFormat="1">
      <c r="B623" s="168"/>
      <c r="D623" s="153" t="s">
        <v>149</v>
      </c>
      <c r="E623" s="169" t="s">
        <v>3</v>
      </c>
      <c r="F623" s="170" t="s">
        <v>740</v>
      </c>
      <c r="H623" s="171">
        <v>2.7</v>
      </c>
      <c r="I623" s="172"/>
      <c r="L623" s="168"/>
      <c r="M623" s="173"/>
      <c r="N623" s="174"/>
      <c r="O623" s="174"/>
      <c r="P623" s="174"/>
      <c r="Q623" s="174"/>
      <c r="R623" s="174"/>
      <c r="S623" s="174"/>
      <c r="T623" s="175"/>
      <c r="AT623" s="169" t="s">
        <v>149</v>
      </c>
      <c r="AU623" s="169" t="s">
        <v>87</v>
      </c>
      <c r="AV623" s="14" t="s">
        <v>87</v>
      </c>
      <c r="AW623" s="14" t="s">
        <v>38</v>
      </c>
      <c r="AX623" s="14" t="s">
        <v>85</v>
      </c>
      <c r="AY623" s="169" t="s">
        <v>132</v>
      </c>
    </row>
    <row r="624" spans="1:65" s="2" customFormat="1" ht="16.5" customHeight="1">
      <c r="A624" s="34"/>
      <c r="B624" s="139"/>
      <c r="C624" s="140" t="s">
        <v>741</v>
      </c>
      <c r="D624" s="140" t="s">
        <v>134</v>
      </c>
      <c r="E624" s="141" t="s">
        <v>742</v>
      </c>
      <c r="F624" s="142" t="s">
        <v>743</v>
      </c>
      <c r="G624" s="143" t="s">
        <v>296</v>
      </c>
      <c r="H624" s="144">
        <v>3</v>
      </c>
      <c r="I624" s="145"/>
      <c r="J624" s="146">
        <f>ROUND(I624*H624,2)</f>
        <v>0</v>
      </c>
      <c r="K624" s="142" t="s">
        <v>144</v>
      </c>
      <c r="L624" s="35"/>
      <c r="M624" s="147" t="s">
        <v>3</v>
      </c>
      <c r="N624" s="148" t="s">
        <v>48</v>
      </c>
      <c r="O624" s="55"/>
      <c r="P624" s="149">
        <f>O624*H624</f>
        <v>0</v>
      </c>
      <c r="Q624" s="149">
        <v>0</v>
      </c>
      <c r="R624" s="149">
        <f>Q624*H624</f>
        <v>0</v>
      </c>
      <c r="S624" s="149">
        <v>3.5000000000000003E-2</v>
      </c>
      <c r="T624" s="150">
        <f>S624*H624</f>
        <v>0.10500000000000001</v>
      </c>
      <c r="U624" s="34"/>
      <c r="V624" s="34"/>
      <c r="W624" s="34"/>
      <c r="X624" s="34"/>
      <c r="Y624" s="34"/>
      <c r="Z624" s="34"/>
      <c r="AA624" s="34"/>
      <c r="AB624" s="34"/>
      <c r="AC624" s="34"/>
      <c r="AD624" s="34"/>
      <c r="AE624" s="34"/>
      <c r="AR624" s="151" t="s">
        <v>138</v>
      </c>
      <c r="AT624" s="151" t="s">
        <v>134</v>
      </c>
      <c r="AU624" s="151" t="s">
        <v>87</v>
      </c>
      <c r="AY624" s="18" t="s">
        <v>132</v>
      </c>
      <c r="BE624" s="152">
        <f>IF(N624="základní",J624,0)</f>
        <v>0</v>
      </c>
      <c r="BF624" s="152">
        <f>IF(N624="snížená",J624,0)</f>
        <v>0</v>
      </c>
      <c r="BG624" s="152">
        <f>IF(N624="zákl. přenesená",J624,0)</f>
        <v>0</v>
      </c>
      <c r="BH624" s="152">
        <f>IF(N624="sníž. přenesená",J624,0)</f>
        <v>0</v>
      </c>
      <c r="BI624" s="152">
        <f>IF(N624="nulová",J624,0)</f>
        <v>0</v>
      </c>
      <c r="BJ624" s="18" t="s">
        <v>85</v>
      </c>
      <c r="BK624" s="152">
        <f>ROUND(I624*H624,2)</f>
        <v>0</v>
      </c>
      <c r="BL624" s="18" t="s">
        <v>138</v>
      </c>
      <c r="BM624" s="151" t="s">
        <v>744</v>
      </c>
    </row>
    <row r="625" spans="1:65" s="2" customFormat="1" ht="28.8">
      <c r="A625" s="34"/>
      <c r="B625" s="35"/>
      <c r="C625" s="34"/>
      <c r="D625" s="153" t="s">
        <v>140</v>
      </c>
      <c r="E625" s="34"/>
      <c r="F625" s="154" t="s">
        <v>745</v>
      </c>
      <c r="G625" s="34"/>
      <c r="H625" s="34"/>
      <c r="I625" s="155"/>
      <c r="J625" s="34"/>
      <c r="K625" s="34"/>
      <c r="L625" s="35"/>
      <c r="M625" s="156"/>
      <c r="N625" s="157"/>
      <c r="O625" s="55"/>
      <c r="P625" s="55"/>
      <c r="Q625" s="55"/>
      <c r="R625" s="55"/>
      <c r="S625" s="55"/>
      <c r="T625" s="56"/>
      <c r="U625" s="34"/>
      <c r="V625" s="34"/>
      <c r="W625" s="34"/>
      <c r="X625" s="34"/>
      <c r="Y625" s="34"/>
      <c r="Z625" s="34"/>
      <c r="AA625" s="34"/>
      <c r="AB625" s="34"/>
      <c r="AC625" s="34"/>
      <c r="AD625" s="34"/>
      <c r="AE625" s="34"/>
      <c r="AT625" s="18" t="s">
        <v>140</v>
      </c>
      <c r="AU625" s="18" t="s">
        <v>87</v>
      </c>
    </row>
    <row r="626" spans="1:65" s="2" customFormat="1">
      <c r="A626" s="34"/>
      <c r="B626" s="35"/>
      <c r="C626" s="34"/>
      <c r="D626" s="159" t="s">
        <v>147</v>
      </c>
      <c r="E626" s="34"/>
      <c r="F626" s="160" t="s">
        <v>746</v>
      </c>
      <c r="G626" s="34"/>
      <c r="H626" s="34"/>
      <c r="I626" s="155"/>
      <c r="J626" s="34"/>
      <c r="K626" s="34"/>
      <c r="L626" s="35"/>
      <c r="M626" s="156"/>
      <c r="N626" s="157"/>
      <c r="O626" s="55"/>
      <c r="P626" s="55"/>
      <c r="Q626" s="55"/>
      <c r="R626" s="55"/>
      <c r="S626" s="55"/>
      <c r="T626" s="56"/>
      <c r="U626" s="34"/>
      <c r="V626" s="34"/>
      <c r="W626" s="34"/>
      <c r="X626" s="34"/>
      <c r="Y626" s="34"/>
      <c r="Z626" s="34"/>
      <c r="AA626" s="34"/>
      <c r="AB626" s="34"/>
      <c r="AC626" s="34"/>
      <c r="AD626" s="34"/>
      <c r="AE626" s="34"/>
      <c r="AT626" s="18" t="s">
        <v>147</v>
      </c>
      <c r="AU626" s="18" t="s">
        <v>87</v>
      </c>
    </row>
    <row r="627" spans="1:65" s="14" customFormat="1">
      <c r="B627" s="168"/>
      <c r="D627" s="153" t="s">
        <v>149</v>
      </c>
      <c r="E627" s="169" t="s">
        <v>3</v>
      </c>
      <c r="F627" s="170" t="s">
        <v>152</v>
      </c>
      <c r="H627" s="171">
        <v>3</v>
      </c>
      <c r="I627" s="172"/>
      <c r="L627" s="168"/>
      <c r="M627" s="173"/>
      <c r="N627" s="174"/>
      <c r="O627" s="174"/>
      <c r="P627" s="174"/>
      <c r="Q627" s="174"/>
      <c r="R627" s="174"/>
      <c r="S627" s="174"/>
      <c r="T627" s="175"/>
      <c r="AT627" s="169" t="s">
        <v>149</v>
      </c>
      <c r="AU627" s="169" t="s">
        <v>87</v>
      </c>
      <c r="AV627" s="14" t="s">
        <v>87</v>
      </c>
      <c r="AW627" s="14" t="s">
        <v>38</v>
      </c>
      <c r="AX627" s="14" t="s">
        <v>85</v>
      </c>
      <c r="AY627" s="169" t="s">
        <v>132</v>
      </c>
    </row>
    <row r="628" spans="1:65" s="2" customFormat="1" ht="16.5" customHeight="1">
      <c r="A628" s="34"/>
      <c r="B628" s="139"/>
      <c r="C628" s="140" t="s">
        <v>747</v>
      </c>
      <c r="D628" s="140" t="s">
        <v>134</v>
      </c>
      <c r="E628" s="141" t="s">
        <v>748</v>
      </c>
      <c r="F628" s="142" t="s">
        <v>749</v>
      </c>
      <c r="G628" s="143" t="s">
        <v>317</v>
      </c>
      <c r="H628" s="144">
        <v>13</v>
      </c>
      <c r="I628" s="145"/>
      <c r="J628" s="146">
        <f>ROUND(I628*H628,2)</f>
        <v>0</v>
      </c>
      <c r="K628" s="142" t="s">
        <v>144</v>
      </c>
      <c r="L628" s="35"/>
      <c r="M628" s="147" t="s">
        <v>3</v>
      </c>
      <c r="N628" s="148" t="s">
        <v>48</v>
      </c>
      <c r="O628" s="55"/>
      <c r="P628" s="149">
        <f>O628*H628</f>
        <v>0</v>
      </c>
      <c r="Q628" s="149">
        <v>0</v>
      </c>
      <c r="R628" s="149">
        <f>Q628*H628</f>
        <v>0</v>
      </c>
      <c r="S628" s="149">
        <v>8.2000000000000003E-2</v>
      </c>
      <c r="T628" s="150">
        <f>S628*H628</f>
        <v>1.0660000000000001</v>
      </c>
      <c r="U628" s="34"/>
      <c r="V628" s="34"/>
      <c r="W628" s="34"/>
      <c r="X628" s="34"/>
      <c r="Y628" s="34"/>
      <c r="Z628" s="34"/>
      <c r="AA628" s="34"/>
      <c r="AB628" s="34"/>
      <c r="AC628" s="34"/>
      <c r="AD628" s="34"/>
      <c r="AE628" s="34"/>
      <c r="AR628" s="151" t="s">
        <v>138</v>
      </c>
      <c r="AT628" s="151" t="s">
        <v>134</v>
      </c>
      <c r="AU628" s="151" t="s">
        <v>87</v>
      </c>
      <c r="AY628" s="18" t="s">
        <v>132</v>
      </c>
      <c r="BE628" s="152">
        <f>IF(N628="základní",J628,0)</f>
        <v>0</v>
      </c>
      <c r="BF628" s="152">
        <f>IF(N628="snížená",J628,0)</f>
        <v>0</v>
      </c>
      <c r="BG628" s="152">
        <f>IF(N628="zákl. přenesená",J628,0)</f>
        <v>0</v>
      </c>
      <c r="BH628" s="152">
        <f>IF(N628="sníž. přenesená",J628,0)</f>
        <v>0</v>
      </c>
      <c r="BI628" s="152">
        <f>IF(N628="nulová",J628,0)</f>
        <v>0</v>
      </c>
      <c r="BJ628" s="18" t="s">
        <v>85</v>
      </c>
      <c r="BK628" s="152">
        <f>ROUND(I628*H628,2)</f>
        <v>0</v>
      </c>
      <c r="BL628" s="18" t="s">
        <v>138</v>
      </c>
      <c r="BM628" s="151" t="s">
        <v>750</v>
      </c>
    </row>
    <row r="629" spans="1:65" s="2" customFormat="1" ht="19.2">
      <c r="A629" s="34"/>
      <c r="B629" s="35"/>
      <c r="C629" s="34"/>
      <c r="D629" s="153" t="s">
        <v>140</v>
      </c>
      <c r="E629" s="34"/>
      <c r="F629" s="154" t="s">
        <v>751</v>
      </c>
      <c r="G629" s="34"/>
      <c r="H629" s="34"/>
      <c r="I629" s="155"/>
      <c r="J629" s="34"/>
      <c r="K629" s="34"/>
      <c r="L629" s="35"/>
      <c r="M629" s="156"/>
      <c r="N629" s="157"/>
      <c r="O629" s="55"/>
      <c r="P629" s="55"/>
      <c r="Q629" s="55"/>
      <c r="R629" s="55"/>
      <c r="S629" s="55"/>
      <c r="T629" s="56"/>
      <c r="U629" s="34"/>
      <c r="V629" s="34"/>
      <c r="W629" s="34"/>
      <c r="X629" s="34"/>
      <c r="Y629" s="34"/>
      <c r="Z629" s="34"/>
      <c r="AA629" s="34"/>
      <c r="AB629" s="34"/>
      <c r="AC629" s="34"/>
      <c r="AD629" s="34"/>
      <c r="AE629" s="34"/>
      <c r="AT629" s="18" t="s">
        <v>140</v>
      </c>
      <c r="AU629" s="18" t="s">
        <v>87</v>
      </c>
    </row>
    <row r="630" spans="1:65" s="2" customFormat="1">
      <c r="A630" s="34"/>
      <c r="B630" s="35"/>
      <c r="C630" s="34"/>
      <c r="D630" s="159" t="s">
        <v>147</v>
      </c>
      <c r="E630" s="34"/>
      <c r="F630" s="160" t="s">
        <v>752</v>
      </c>
      <c r="G630" s="34"/>
      <c r="H630" s="34"/>
      <c r="I630" s="155"/>
      <c r="J630" s="34"/>
      <c r="K630" s="34"/>
      <c r="L630" s="35"/>
      <c r="M630" s="156"/>
      <c r="N630" s="157"/>
      <c r="O630" s="55"/>
      <c r="P630" s="55"/>
      <c r="Q630" s="55"/>
      <c r="R630" s="55"/>
      <c r="S630" s="55"/>
      <c r="T630" s="56"/>
      <c r="U630" s="34"/>
      <c r="V630" s="34"/>
      <c r="W630" s="34"/>
      <c r="X630" s="34"/>
      <c r="Y630" s="34"/>
      <c r="Z630" s="34"/>
      <c r="AA630" s="34"/>
      <c r="AB630" s="34"/>
      <c r="AC630" s="34"/>
      <c r="AD630" s="34"/>
      <c r="AE630" s="34"/>
      <c r="AT630" s="18" t="s">
        <v>147</v>
      </c>
      <c r="AU630" s="18" t="s">
        <v>87</v>
      </c>
    </row>
    <row r="631" spans="1:65" s="13" customFormat="1">
      <c r="B631" s="161"/>
      <c r="D631" s="153" t="s">
        <v>149</v>
      </c>
      <c r="E631" s="162" t="s">
        <v>3</v>
      </c>
      <c r="F631" s="163" t="s">
        <v>753</v>
      </c>
      <c r="H631" s="162" t="s">
        <v>3</v>
      </c>
      <c r="I631" s="164"/>
      <c r="L631" s="161"/>
      <c r="M631" s="165"/>
      <c r="N631" s="166"/>
      <c r="O631" s="166"/>
      <c r="P631" s="166"/>
      <c r="Q631" s="166"/>
      <c r="R631" s="166"/>
      <c r="S631" s="166"/>
      <c r="T631" s="167"/>
      <c r="AT631" s="162" t="s">
        <v>149</v>
      </c>
      <c r="AU631" s="162" t="s">
        <v>87</v>
      </c>
      <c r="AV631" s="13" t="s">
        <v>85</v>
      </c>
      <c r="AW631" s="13" t="s">
        <v>38</v>
      </c>
      <c r="AX631" s="13" t="s">
        <v>77</v>
      </c>
      <c r="AY631" s="162" t="s">
        <v>132</v>
      </c>
    </row>
    <row r="632" spans="1:65" s="14" customFormat="1">
      <c r="B632" s="168"/>
      <c r="D632" s="153" t="s">
        <v>149</v>
      </c>
      <c r="E632" s="169" t="s">
        <v>3</v>
      </c>
      <c r="F632" s="170" t="s">
        <v>181</v>
      </c>
      <c r="H632" s="171">
        <v>10</v>
      </c>
      <c r="I632" s="172"/>
      <c r="L632" s="168"/>
      <c r="M632" s="173"/>
      <c r="N632" s="174"/>
      <c r="O632" s="174"/>
      <c r="P632" s="174"/>
      <c r="Q632" s="174"/>
      <c r="R632" s="174"/>
      <c r="S632" s="174"/>
      <c r="T632" s="175"/>
      <c r="AT632" s="169" t="s">
        <v>149</v>
      </c>
      <c r="AU632" s="169" t="s">
        <v>87</v>
      </c>
      <c r="AV632" s="14" t="s">
        <v>87</v>
      </c>
      <c r="AW632" s="14" t="s">
        <v>38</v>
      </c>
      <c r="AX632" s="14" t="s">
        <v>77</v>
      </c>
      <c r="AY632" s="169" t="s">
        <v>132</v>
      </c>
    </row>
    <row r="633" spans="1:65" s="14" customFormat="1">
      <c r="B633" s="168"/>
      <c r="D633" s="153" t="s">
        <v>149</v>
      </c>
      <c r="E633" s="169" t="s">
        <v>3</v>
      </c>
      <c r="F633" s="170" t="s">
        <v>152</v>
      </c>
      <c r="H633" s="171">
        <v>3</v>
      </c>
      <c r="I633" s="172"/>
      <c r="L633" s="168"/>
      <c r="M633" s="173"/>
      <c r="N633" s="174"/>
      <c r="O633" s="174"/>
      <c r="P633" s="174"/>
      <c r="Q633" s="174"/>
      <c r="R633" s="174"/>
      <c r="S633" s="174"/>
      <c r="T633" s="175"/>
      <c r="AT633" s="169" t="s">
        <v>149</v>
      </c>
      <c r="AU633" s="169" t="s">
        <v>87</v>
      </c>
      <c r="AV633" s="14" t="s">
        <v>87</v>
      </c>
      <c r="AW633" s="14" t="s">
        <v>38</v>
      </c>
      <c r="AX633" s="14" t="s">
        <v>77</v>
      </c>
      <c r="AY633" s="169" t="s">
        <v>132</v>
      </c>
    </row>
    <row r="634" spans="1:65" s="15" customFormat="1">
      <c r="B634" s="188"/>
      <c r="D634" s="153" t="s">
        <v>149</v>
      </c>
      <c r="E634" s="189" t="s">
        <v>3</v>
      </c>
      <c r="F634" s="190" t="s">
        <v>244</v>
      </c>
      <c r="H634" s="191">
        <v>13</v>
      </c>
      <c r="I634" s="192"/>
      <c r="L634" s="188"/>
      <c r="M634" s="193"/>
      <c r="N634" s="194"/>
      <c r="O634" s="194"/>
      <c r="P634" s="194"/>
      <c r="Q634" s="194"/>
      <c r="R634" s="194"/>
      <c r="S634" s="194"/>
      <c r="T634" s="195"/>
      <c r="AT634" s="189" t="s">
        <v>149</v>
      </c>
      <c r="AU634" s="189" t="s">
        <v>87</v>
      </c>
      <c r="AV634" s="15" t="s">
        <v>138</v>
      </c>
      <c r="AW634" s="15" t="s">
        <v>38</v>
      </c>
      <c r="AX634" s="15" t="s">
        <v>85</v>
      </c>
      <c r="AY634" s="189" t="s">
        <v>132</v>
      </c>
    </row>
    <row r="635" spans="1:65" s="2" customFormat="1" ht="16.5" customHeight="1">
      <c r="A635" s="34"/>
      <c r="B635" s="139"/>
      <c r="C635" s="140" t="s">
        <v>754</v>
      </c>
      <c r="D635" s="140" t="s">
        <v>134</v>
      </c>
      <c r="E635" s="141" t="s">
        <v>755</v>
      </c>
      <c r="F635" s="142" t="s">
        <v>756</v>
      </c>
      <c r="G635" s="143" t="s">
        <v>296</v>
      </c>
      <c r="H635" s="144">
        <v>152</v>
      </c>
      <c r="I635" s="145"/>
      <c r="J635" s="146">
        <f>ROUND(I635*H635,2)</f>
        <v>0</v>
      </c>
      <c r="K635" s="142" t="s">
        <v>3</v>
      </c>
      <c r="L635" s="35"/>
      <c r="M635" s="147" t="s">
        <v>3</v>
      </c>
      <c r="N635" s="148" t="s">
        <v>48</v>
      </c>
      <c r="O635" s="55"/>
      <c r="P635" s="149">
        <f>O635*H635</f>
        <v>0</v>
      </c>
      <c r="Q635" s="149">
        <v>1.47E-3</v>
      </c>
      <c r="R635" s="149">
        <f>Q635*H635</f>
        <v>0.22344</v>
      </c>
      <c r="S635" s="149">
        <v>0</v>
      </c>
      <c r="T635" s="150">
        <f>S635*H635</f>
        <v>0</v>
      </c>
      <c r="U635" s="34"/>
      <c r="V635" s="34"/>
      <c r="W635" s="34"/>
      <c r="X635" s="34"/>
      <c r="Y635" s="34"/>
      <c r="Z635" s="34"/>
      <c r="AA635" s="34"/>
      <c r="AB635" s="34"/>
      <c r="AC635" s="34"/>
      <c r="AD635" s="34"/>
      <c r="AE635" s="34"/>
      <c r="AR635" s="151" t="s">
        <v>138</v>
      </c>
      <c r="AT635" s="151" t="s">
        <v>134</v>
      </c>
      <c r="AU635" s="151" t="s">
        <v>87</v>
      </c>
      <c r="AY635" s="18" t="s">
        <v>132</v>
      </c>
      <c r="BE635" s="152">
        <f>IF(N635="základní",J635,0)</f>
        <v>0</v>
      </c>
      <c r="BF635" s="152">
        <f>IF(N635="snížená",J635,0)</f>
        <v>0</v>
      </c>
      <c r="BG635" s="152">
        <f>IF(N635="zákl. přenesená",J635,0)</f>
        <v>0</v>
      </c>
      <c r="BH635" s="152">
        <f>IF(N635="sníž. přenesená",J635,0)</f>
        <v>0</v>
      </c>
      <c r="BI635" s="152">
        <f>IF(N635="nulová",J635,0)</f>
        <v>0</v>
      </c>
      <c r="BJ635" s="18" t="s">
        <v>85</v>
      </c>
      <c r="BK635" s="152">
        <f>ROUND(I635*H635,2)</f>
        <v>0</v>
      </c>
      <c r="BL635" s="18" t="s">
        <v>138</v>
      </c>
      <c r="BM635" s="151" t="s">
        <v>757</v>
      </c>
    </row>
    <row r="636" spans="1:65" s="2" customFormat="1">
      <c r="A636" s="34"/>
      <c r="B636" s="35"/>
      <c r="C636" s="34"/>
      <c r="D636" s="153" t="s">
        <v>140</v>
      </c>
      <c r="E636" s="34"/>
      <c r="F636" s="154" t="s">
        <v>758</v>
      </c>
      <c r="G636" s="34"/>
      <c r="H636" s="34"/>
      <c r="I636" s="155"/>
      <c r="J636" s="34"/>
      <c r="K636" s="34"/>
      <c r="L636" s="35"/>
      <c r="M636" s="156"/>
      <c r="N636" s="157"/>
      <c r="O636" s="55"/>
      <c r="P636" s="55"/>
      <c r="Q636" s="55"/>
      <c r="R636" s="55"/>
      <c r="S636" s="55"/>
      <c r="T636" s="56"/>
      <c r="U636" s="34"/>
      <c r="V636" s="34"/>
      <c r="W636" s="34"/>
      <c r="X636" s="34"/>
      <c r="Y636" s="34"/>
      <c r="Z636" s="34"/>
      <c r="AA636" s="34"/>
      <c r="AB636" s="34"/>
      <c r="AC636" s="34"/>
      <c r="AD636" s="34"/>
      <c r="AE636" s="34"/>
      <c r="AT636" s="18" t="s">
        <v>140</v>
      </c>
      <c r="AU636" s="18" t="s">
        <v>87</v>
      </c>
    </row>
    <row r="637" spans="1:65" s="13" customFormat="1">
      <c r="B637" s="161"/>
      <c r="D637" s="153" t="s">
        <v>149</v>
      </c>
      <c r="E637" s="162" t="s">
        <v>3</v>
      </c>
      <c r="F637" s="163" t="s">
        <v>759</v>
      </c>
      <c r="H637" s="162" t="s">
        <v>3</v>
      </c>
      <c r="I637" s="164"/>
      <c r="L637" s="161"/>
      <c r="M637" s="165"/>
      <c r="N637" s="166"/>
      <c r="O637" s="166"/>
      <c r="P637" s="166"/>
      <c r="Q637" s="166"/>
      <c r="R637" s="166"/>
      <c r="S637" s="166"/>
      <c r="T637" s="167"/>
      <c r="AT637" s="162" t="s">
        <v>149</v>
      </c>
      <c r="AU637" s="162" t="s">
        <v>87</v>
      </c>
      <c r="AV637" s="13" t="s">
        <v>85</v>
      </c>
      <c r="AW637" s="13" t="s">
        <v>38</v>
      </c>
      <c r="AX637" s="13" t="s">
        <v>77</v>
      </c>
      <c r="AY637" s="162" t="s">
        <v>132</v>
      </c>
    </row>
    <row r="638" spans="1:65" s="13" customFormat="1">
      <c r="B638" s="161"/>
      <c r="D638" s="153" t="s">
        <v>149</v>
      </c>
      <c r="E638" s="162" t="s">
        <v>3</v>
      </c>
      <c r="F638" s="163" t="s">
        <v>760</v>
      </c>
      <c r="H638" s="162" t="s">
        <v>3</v>
      </c>
      <c r="I638" s="164"/>
      <c r="L638" s="161"/>
      <c r="M638" s="165"/>
      <c r="N638" s="166"/>
      <c r="O638" s="166"/>
      <c r="P638" s="166"/>
      <c r="Q638" s="166"/>
      <c r="R638" s="166"/>
      <c r="S638" s="166"/>
      <c r="T638" s="167"/>
      <c r="AT638" s="162" t="s">
        <v>149</v>
      </c>
      <c r="AU638" s="162" t="s">
        <v>87</v>
      </c>
      <c r="AV638" s="13" t="s">
        <v>85</v>
      </c>
      <c r="AW638" s="13" t="s">
        <v>38</v>
      </c>
      <c r="AX638" s="13" t="s">
        <v>77</v>
      </c>
      <c r="AY638" s="162" t="s">
        <v>132</v>
      </c>
    </row>
    <row r="639" spans="1:65" s="14" customFormat="1">
      <c r="B639" s="168"/>
      <c r="D639" s="153" t="s">
        <v>149</v>
      </c>
      <c r="E639" s="169" t="s">
        <v>3</v>
      </c>
      <c r="F639" s="170" t="s">
        <v>498</v>
      </c>
      <c r="H639" s="171">
        <v>67</v>
      </c>
      <c r="I639" s="172"/>
      <c r="L639" s="168"/>
      <c r="M639" s="173"/>
      <c r="N639" s="174"/>
      <c r="O639" s="174"/>
      <c r="P639" s="174"/>
      <c r="Q639" s="174"/>
      <c r="R639" s="174"/>
      <c r="S639" s="174"/>
      <c r="T639" s="175"/>
      <c r="AT639" s="169" t="s">
        <v>149</v>
      </c>
      <c r="AU639" s="169" t="s">
        <v>87</v>
      </c>
      <c r="AV639" s="14" t="s">
        <v>87</v>
      </c>
      <c r="AW639" s="14" t="s">
        <v>38</v>
      </c>
      <c r="AX639" s="14" t="s">
        <v>77</v>
      </c>
      <c r="AY639" s="169" t="s">
        <v>132</v>
      </c>
    </row>
    <row r="640" spans="1:65" s="13" customFormat="1">
      <c r="B640" s="161"/>
      <c r="D640" s="153" t="s">
        <v>149</v>
      </c>
      <c r="E640" s="162" t="s">
        <v>3</v>
      </c>
      <c r="F640" s="163" t="s">
        <v>761</v>
      </c>
      <c r="H640" s="162" t="s">
        <v>3</v>
      </c>
      <c r="I640" s="164"/>
      <c r="L640" s="161"/>
      <c r="M640" s="165"/>
      <c r="N640" s="166"/>
      <c r="O640" s="166"/>
      <c r="P640" s="166"/>
      <c r="Q640" s="166"/>
      <c r="R640" s="166"/>
      <c r="S640" s="166"/>
      <c r="T640" s="167"/>
      <c r="AT640" s="162" t="s">
        <v>149</v>
      </c>
      <c r="AU640" s="162" t="s">
        <v>87</v>
      </c>
      <c r="AV640" s="13" t="s">
        <v>85</v>
      </c>
      <c r="AW640" s="13" t="s">
        <v>38</v>
      </c>
      <c r="AX640" s="13" t="s">
        <v>77</v>
      </c>
      <c r="AY640" s="162" t="s">
        <v>132</v>
      </c>
    </row>
    <row r="641" spans="1:65" s="14" customFormat="1">
      <c r="B641" s="168"/>
      <c r="D641" s="153" t="s">
        <v>149</v>
      </c>
      <c r="E641" s="169" t="s">
        <v>3</v>
      </c>
      <c r="F641" s="170" t="s">
        <v>604</v>
      </c>
      <c r="H641" s="171">
        <v>85</v>
      </c>
      <c r="I641" s="172"/>
      <c r="L641" s="168"/>
      <c r="M641" s="173"/>
      <c r="N641" s="174"/>
      <c r="O641" s="174"/>
      <c r="P641" s="174"/>
      <c r="Q641" s="174"/>
      <c r="R641" s="174"/>
      <c r="S641" s="174"/>
      <c r="T641" s="175"/>
      <c r="AT641" s="169" t="s">
        <v>149</v>
      </c>
      <c r="AU641" s="169" t="s">
        <v>87</v>
      </c>
      <c r="AV641" s="14" t="s">
        <v>87</v>
      </c>
      <c r="AW641" s="14" t="s">
        <v>38</v>
      </c>
      <c r="AX641" s="14" t="s">
        <v>77</v>
      </c>
      <c r="AY641" s="169" t="s">
        <v>132</v>
      </c>
    </row>
    <row r="642" spans="1:65" s="15" customFormat="1">
      <c r="B642" s="188"/>
      <c r="D642" s="153" t="s">
        <v>149</v>
      </c>
      <c r="E642" s="189" t="s">
        <v>3</v>
      </c>
      <c r="F642" s="190" t="s">
        <v>244</v>
      </c>
      <c r="H642" s="191">
        <v>152</v>
      </c>
      <c r="I642" s="192"/>
      <c r="L642" s="188"/>
      <c r="M642" s="193"/>
      <c r="N642" s="194"/>
      <c r="O642" s="194"/>
      <c r="P642" s="194"/>
      <c r="Q642" s="194"/>
      <c r="R642" s="194"/>
      <c r="S642" s="194"/>
      <c r="T642" s="195"/>
      <c r="AT642" s="189" t="s">
        <v>149</v>
      </c>
      <c r="AU642" s="189" t="s">
        <v>87</v>
      </c>
      <c r="AV642" s="15" t="s">
        <v>138</v>
      </c>
      <c r="AW642" s="15" t="s">
        <v>38</v>
      </c>
      <c r="AX642" s="15" t="s">
        <v>85</v>
      </c>
      <c r="AY642" s="189" t="s">
        <v>132</v>
      </c>
    </row>
    <row r="643" spans="1:65" s="12" customFormat="1" ht="22.95" customHeight="1">
      <c r="B643" s="126"/>
      <c r="D643" s="127" t="s">
        <v>76</v>
      </c>
      <c r="E643" s="137" t="s">
        <v>762</v>
      </c>
      <c r="F643" s="137" t="s">
        <v>763</v>
      </c>
      <c r="I643" s="129"/>
      <c r="J643" s="138">
        <f>BK643</f>
        <v>0</v>
      </c>
      <c r="L643" s="126"/>
      <c r="M643" s="131"/>
      <c r="N643" s="132"/>
      <c r="O643" s="132"/>
      <c r="P643" s="133">
        <f>SUM(P644:P652)</f>
        <v>0</v>
      </c>
      <c r="Q643" s="132"/>
      <c r="R643" s="133">
        <f>SUM(R644:R652)</f>
        <v>0</v>
      </c>
      <c r="S643" s="132"/>
      <c r="T643" s="134">
        <f>SUM(T644:T652)</f>
        <v>0</v>
      </c>
      <c r="AR643" s="127" t="s">
        <v>85</v>
      </c>
      <c r="AT643" s="135" t="s">
        <v>76</v>
      </c>
      <c r="AU643" s="135" t="s">
        <v>85</v>
      </c>
      <c r="AY643" s="127" t="s">
        <v>132</v>
      </c>
      <c r="BK643" s="136">
        <f>SUM(BK644:BK652)</f>
        <v>0</v>
      </c>
    </row>
    <row r="644" spans="1:65" s="2" customFormat="1" ht="16.5" customHeight="1">
      <c r="A644" s="34"/>
      <c r="B644" s="139"/>
      <c r="C644" s="140" t="s">
        <v>764</v>
      </c>
      <c r="D644" s="140" t="s">
        <v>134</v>
      </c>
      <c r="E644" s="141" t="s">
        <v>765</v>
      </c>
      <c r="F644" s="142" t="s">
        <v>766</v>
      </c>
      <c r="G644" s="143" t="s">
        <v>199</v>
      </c>
      <c r="H644" s="339">
        <f>276*1.8+1808.108</f>
        <v>2304.9079999999999</v>
      </c>
      <c r="I644" s="145"/>
      <c r="J644" s="146">
        <f>ROUND(I644*H644,2)</f>
        <v>0</v>
      </c>
      <c r="K644" s="142" t="s">
        <v>144</v>
      </c>
      <c r="L644" s="35"/>
      <c r="M644" s="147" t="s">
        <v>3</v>
      </c>
      <c r="N644" s="148" t="s">
        <v>48</v>
      </c>
      <c r="O644" s="55"/>
      <c r="P644" s="149">
        <f>O644*H644</f>
        <v>0</v>
      </c>
      <c r="Q644" s="149">
        <v>0</v>
      </c>
      <c r="R644" s="149">
        <f>Q644*H644</f>
        <v>0</v>
      </c>
      <c r="S644" s="149">
        <v>0</v>
      </c>
      <c r="T644" s="150">
        <f>S644*H644</f>
        <v>0</v>
      </c>
      <c r="U644" s="34"/>
      <c r="V644" s="34"/>
      <c r="W644" s="34"/>
      <c r="X644" s="34"/>
      <c r="Y644" s="34"/>
      <c r="Z644" s="34"/>
      <c r="AA644" s="34"/>
      <c r="AB644" s="34"/>
      <c r="AC644" s="34"/>
      <c r="AD644" s="34"/>
      <c r="AE644" s="34"/>
      <c r="AR644" s="151" t="s">
        <v>138</v>
      </c>
      <c r="AT644" s="151" t="s">
        <v>134</v>
      </c>
      <c r="AU644" s="151" t="s">
        <v>87</v>
      </c>
      <c r="AY644" s="18" t="s">
        <v>132</v>
      </c>
      <c r="BE644" s="152">
        <f>IF(N644="základní",J644,0)</f>
        <v>0</v>
      </c>
      <c r="BF644" s="152">
        <f>IF(N644="snížená",J644,0)</f>
        <v>0</v>
      </c>
      <c r="BG644" s="152">
        <f>IF(N644="zákl. přenesená",J644,0)</f>
        <v>0</v>
      </c>
      <c r="BH644" s="152">
        <f>IF(N644="sníž. přenesená",J644,0)</f>
        <v>0</v>
      </c>
      <c r="BI644" s="152">
        <f>IF(N644="nulová",J644,0)</f>
        <v>0</v>
      </c>
      <c r="BJ644" s="18" t="s">
        <v>85</v>
      </c>
      <c r="BK644" s="152">
        <f>ROUND(I644*H644,2)</f>
        <v>0</v>
      </c>
      <c r="BL644" s="18" t="s">
        <v>138</v>
      </c>
      <c r="BM644" s="151" t="s">
        <v>767</v>
      </c>
    </row>
    <row r="645" spans="1:65" s="2" customFormat="1">
      <c r="A645" s="34"/>
      <c r="B645" s="35"/>
      <c r="C645" s="34"/>
      <c r="D645" s="153" t="s">
        <v>140</v>
      </c>
      <c r="E645" s="34"/>
      <c r="F645" s="154" t="s">
        <v>768</v>
      </c>
      <c r="G645" s="34"/>
      <c r="H645" s="34"/>
      <c r="I645" s="155"/>
      <c r="J645" s="34"/>
      <c r="K645" s="34"/>
      <c r="L645" s="35"/>
      <c r="M645" s="156"/>
      <c r="N645" s="157"/>
      <c r="O645" s="55"/>
      <c r="P645" s="55"/>
      <c r="Q645" s="55"/>
      <c r="R645" s="55"/>
      <c r="S645" s="55"/>
      <c r="T645" s="56"/>
      <c r="U645" s="34"/>
      <c r="V645" s="34"/>
      <c r="W645" s="34"/>
      <c r="X645" s="34"/>
      <c r="Y645" s="34"/>
      <c r="Z645" s="34"/>
      <c r="AA645" s="34"/>
      <c r="AB645" s="34"/>
      <c r="AC645" s="34"/>
      <c r="AD645" s="34"/>
      <c r="AE645" s="34"/>
      <c r="AT645" s="18" t="s">
        <v>140</v>
      </c>
      <c r="AU645" s="18" t="s">
        <v>87</v>
      </c>
    </row>
    <row r="646" spans="1:65" s="2" customFormat="1">
      <c r="A646" s="34"/>
      <c r="B646" s="35"/>
      <c r="C646" s="34"/>
      <c r="D646" s="159" t="s">
        <v>147</v>
      </c>
      <c r="E646" s="34"/>
      <c r="F646" s="160" t="s">
        <v>769</v>
      </c>
      <c r="G646" s="34"/>
      <c r="H646" s="34"/>
      <c r="I646" s="155"/>
      <c r="J646" s="34"/>
      <c r="K646" s="34"/>
      <c r="L646" s="35"/>
      <c r="M646" s="156"/>
      <c r="N646" s="157"/>
      <c r="O646" s="55"/>
      <c r="P646" s="55"/>
      <c r="Q646" s="55"/>
      <c r="R646" s="55"/>
      <c r="S646" s="55"/>
      <c r="T646" s="56"/>
      <c r="U646" s="34"/>
      <c r="V646" s="34"/>
      <c r="W646" s="34"/>
      <c r="X646" s="34"/>
      <c r="Y646" s="34"/>
      <c r="Z646" s="34"/>
      <c r="AA646" s="34"/>
      <c r="AB646" s="34"/>
      <c r="AC646" s="34"/>
      <c r="AD646" s="34"/>
      <c r="AE646" s="34"/>
      <c r="AT646" s="18" t="s">
        <v>147</v>
      </c>
      <c r="AU646" s="18" t="s">
        <v>87</v>
      </c>
    </row>
    <row r="647" spans="1:65" s="2" customFormat="1" ht="16.5" customHeight="1">
      <c r="A647" s="34"/>
      <c r="B647" s="139"/>
      <c r="C647" s="140" t="s">
        <v>770</v>
      </c>
      <c r="D647" s="140" t="s">
        <v>134</v>
      </c>
      <c r="E647" s="141" t="s">
        <v>771</v>
      </c>
      <c r="F647" s="142" t="s">
        <v>772</v>
      </c>
      <c r="G647" s="143" t="s">
        <v>199</v>
      </c>
      <c r="H647" s="339">
        <f>H644</f>
        <v>2304.9079999999999</v>
      </c>
      <c r="I647" s="145"/>
      <c r="J647" s="146">
        <f>ROUND(I647*H647,2)</f>
        <v>0</v>
      </c>
      <c r="K647" s="142" t="s">
        <v>144</v>
      </c>
      <c r="L647" s="35"/>
      <c r="M647" s="147" t="s">
        <v>3</v>
      </c>
      <c r="N647" s="148" t="s">
        <v>48</v>
      </c>
      <c r="O647" s="55"/>
      <c r="P647" s="149">
        <f>O647*H647</f>
        <v>0</v>
      </c>
      <c r="Q647" s="149">
        <v>0</v>
      </c>
      <c r="R647" s="149">
        <f>Q647*H647</f>
        <v>0</v>
      </c>
      <c r="S647" s="149">
        <v>0</v>
      </c>
      <c r="T647" s="150">
        <f>S647*H647</f>
        <v>0</v>
      </c>
      <c r="U647" s="34"/>
      <c r="V647" s="34"/>
      <c r="W647" s="34"/>
      <c r="X647" s="34"/>
      <c r="Y647" s="34"/>
      <c r="Z647" s="34"/>
      <c r="AA647" s="34"/>
      <c r="AB647" s="34"/>
      <c r="AC647" s="34"/>
      <c r="AD647" s="34"/>
      <c r="AE647" s="34"/>
      <c r="AR647" s="151" t="s">
        <v>138</v>
      </c>
      <c r="AT647" s="151" t="s">
        <v>134</v>
      </c>
      <c r="AU647" s="151" t="s">
        <v>87</v>
      </c>
      <c r="AY647" s="18" t="s">
        <v>132</v>
      </c>
      <c r="BE647" s="152">
        <f>IF(N647="základní",J647,0)</f>
        <v>0</v>
      </c>
      <c r="BF647" s="152">
        <f>IF(N647="snížená",J647,0)</f>
        <v>0</v>
      </c>
      <c r="BG647" s="152">
        <f>IF(N647="zákl. přenesená",J647,0)</f>
        <v>0</v>
      </c>
      <c r="BH647" s="152">
        <f>IF(N647="sníž. přenesená",J647,0)</f>
        <v>0</v>
      </c>
      <c r="BI647" s="152">
        <f>IF(N647="nulová",J647,0)</f>
        <v>0</v>
      </c>
      <c r="BJ647" s="18" t="s">
        <v>85</v>
      </c>
      <c r="BK647" s="152">
        <f>ROUND(I647*H647,2)</f>
        <v>0</v>
      </c>
      <c r="BL647" s="18" t="s">
        <v>138</v>
      </c>
      <c r="BM647" s="151" t="s">
        <v>773</v>
      </c>
    </row>
    <row r="648" spans="1:65" s="2" customFormat="1">
      <c r="A648" s="34"/>
      <c r="B648" s="35"/>
      <c r="C648" s="34"/>
      <c r="D648" s="153" t="s">
        <v>140</v>
      </c>
      <c r="E648" s="34"/>
      <c r="F648" s="154" t="s">
        <v>774</v>
      </c>
      <c r="G648" s="34"/>
      <c r="H648" s="34"/>
      <c r="I648" s="155"/>
      <c r="J648" s="34"/>
      <c r="K648" s="34"/>
      <c r="L648" s="35"/>
      <c r="M648" s="156"/>
      <c r="N648" s="157"/>
      <c r="O648" s="55"/>
      <c r="P648" s="55"/>
      <c r="Q648" s="55"/>
      <c r="R648" s="55"/>
      <c r="S648" s="55"/>
      <c r="T648" s="56"/>
      <c r="U648" s="34"/>
      <c r="V648" s="34"/>
      <c r="W648" s="34"/>
      <c r="X648" s="34"/>
      <c r="Y648" s="34"/>
      <c r="Z648" s="34"/>
      <c r="AA648" s="34"/>
      <c r="AB648" s="34"/>
      <c r="AC648" s="34"/>
      <c r="AD648" s="34"/>
      <c r="AE648" s="34"/>
      <c r="AT648" s="18" t="s">
        <v>140</v>
      </c>
      <c r="AU648" s="18" t="s">
        <v>87</v>
      </c>
    </row>
    <row r="649" spans="1:65" s="2" customFormat="1">
      <c r="A649" s="34"/>
      <c r="B649" s="35"/>
      <c r="C649" s="34"/>
      <c r="D649" s="159" t="s">
        <v>147</v>
      </c>
      <c r="E649" s="34"/>
      <c r="F649" s="160" t="s">
        <v>775</v>
      </c>
      <c r="G649" s="34"/>
      <c r="H649" s="34"/>
      <c r="I649" s="155"/>
      <c r="J649" s="34"/>
      <c r="K649" s="34"/>
      <c r="L649" s="35"/>
      <c r="M649" s="156"/>
      <c r="N649" s="157"/>
      <c r="O649" s="55"/>
      <c r="P649" s="55"/>
      <c r="Q649" s="55"/>
      <c r="R649" s="55"/>
      <c r="S649" s="55"/>
      <c r="T649" s="56"/>
      <c r="U649" s="34"/>
      <c r="V649" s="34"/>
      <c r="W649" s="34"/>
      <c r="X649" s="34"/>
      <c r="Y649" s="34"/>
      <c r="Z649" s="34"/>
      <c r="AA649" s="34"/>
      <c r="AB649" s="34"/>
      <c r="AC649" s="34"/>
      <c r="AD649" s="34"/>
      <c r="AE649" s="34"/>
      <c r="AT649" s="18" t="s">
        <v>147</v>
      </c>
      <c r="AU649" s="18" t="s">
        <v>87</v>
      </c>
    </row>
    <row r="650" spans="1:65" s="2" customFormat="1" ht="16.5" customHeight="1">
      <c r="A650" s="34"/>
      <c r="B650" s="139"/>
      <c r="C650" s="140" t="s">
        <v>776</v>
      </c>
      <c r="D650" s="140" t="s">
        <v>134</v>
      </c>
      <c r="E650" s="141" t="s">
        <v>777</v>
      </c>
      <c r="F650" s="142" t="s">
        <v>778</v>
      </c>
      <c r="G650" s="143" t="s">
        <v>199</v>
      </c>
      <c r="H650" s="339">
        <f>H647</f>
        <v>2304.9079999999999</v>
      </c>
      <c r="I650" s="145"/>
      <c r="J650" s="146">
        <f>ROUND(I650*H650,2)</f>
        <v>0</v>
      </c>
      <c r="K650" s="142" t="s">
        <v>144</v>
      </c>
      <c r="L650" s="35"/>
      <c r="M650" s="147" t="s">
        <v>3</v>
      </c>
      <c r="N650" s="148" t="s">
        <v>48</v>
      </c>
      <c r="O650" s="55"/>
      <c r="P650" s="149">
        <f>O650*H650</f>
        <v>0</v>
      </c>
      <c r="Q650" s="149">
        <v>0</v>
      </c>
      <c r="R650" s="149">
        <f>Q650*H650</f>
        <v>0</v>
      </c>
      <c r="S650" s="149">
        <v>0</v>
      </c>
      <c r="T650" s="150">
        <f>S650*H650</f>
        <v>0</v>
      </c>
      <c r="U650" s="34"/>
      <c r="V650" s="34"/>
      <c r="W650" s="34"/>
      <c r="X650" s="34"/>
      <c r="Y650" s="34"/>
      <c r="Z650" s="34"/>
      <c r="AA650" s="34"/>
      <c r="AB650" s="34"/>
      <c r="AC650" s="34"/>
      <c r="AD650" s="34"/>
      <c r="AE650" s="34"/>
      <c r="AR650" s="151" t="s">
        <v>138</v>
      </c>
      <c r="AT650" s="151" t="s">
        <v>134</v>
      </c>
      <c r="AU650" s="151" t="s">
        <v>87</v>
      </c>
      <c r="AY650" s="18" t="s">
        <v>132</v>
      </c>
      <c r="BE650" s="152">
        <f>IF(N650="základní",J650,0)</f>
        <v>0</v>
      </c>
      <c r="BF650" s="152">
        <f>IF(N650="snížená",J650,0)</f>
        <v>0</v>
      </c>
      <c r="BG650" s="152">
        <f>IF(N650="zákl. přenesená",J650,0)</f>
        <v>0</v>
      </c>
      <c r="BH650" s="152">
        <f>IF(N650="sníž. přenesená",J650,0)</f>
        <v>0</v>
      </c>
      <c r="BI650" s="152">
        <f>IF(N650="nulová",J650,0)</f>
        <v>0</v>
      </c>
      <c r="BJ650" s="18" t="s">
        <v>85</v>
      </c>
      <c r="BK650" s="152">
        <f>ROUND(I650*H650,2)</f>
        <v>0</v>
      </c>
      <c r="BL650" s="18" t="s">
        <v>138</v>
      </c>
      <c r="BM650" s="151" t="s">
        <v>779</v>
      </c>
    </row>
    <row r="651" spans="1:65" s="2" customFormat="1" ht="19.2">
      <c r="A651" s="34"/>
      <c r="B651" s="35"/>
      <c r="C651" s="34"/>
      <c r="D651" s="153" t="s">
        <v>140</v>
      </c>
      <c r="E651" s="34"/>
      <c r="F651" s="154" t="s">
        <v>780</v>
      </c>
      <c r="G651" s="34"/>
      <c r="H651" s="34"/>
      <c r="I651" s="155"/>
      <c r="J651" s="34"/>
      <c r="K651" s="34"/>
      <c r="L651" s="35"/>
      <c r="M651" s="156"/>
      <c r="N651" s="157"/>
      <c r="O651" s="55"/>
      <c r="P651" s="55"/>
      <c r="Q651" s="55"/>
      <c r="R651" s="55"/>
      <c r="S651" s="55"/>
      <c r="T651" s="56"/>
      <c r="U651" s="34"/>
      <c r="V651" s="34"/>
      <c r="W651" s="34"/>
      <c r="X651" s="34"/>
      <c r="Y651" s="34"/>
      <c r="Z651" s="34"/>
      <c r="AA651" s="34"/>
      <c r="AB651" s="34"/>
      <c r="AC651" s="34"/>
      <c r="AD651" s="34"/>
      <c r="AE651" s="34"/>
      <c r="AT651" s="18" t="s">
        <v>140</v>
      </c>
      <c r="AU651" s="18" t="s">
        <v>87</v>
      </c>
    </row>
    <row r="652" spans="1:65" s="2" customFormat="1">
      <c r="A652" s="34"/>
      <c r="B652" s="35"/>
      <c r="C652" s="34"/>
      <c r="D652" s="159" t="s">
        <v>147</v>
      </c>
      <c r="E652" s="34"/>
      <c r="F652" s="160" t="s">
        <v>781</v>
      </c>
      <c r="G652" s="34"/>
      <c r="H652" s="34"/>
      <c r="I652" s="155"/>
      <c r="J652" s="34"/>
      <c r="K652" s="34"/>
      <c r="L652" s="35"/>
      <c r="M652" s="156"/>
      <c r="N652" s="157"/>
      <c r="O652" s="55"/>
      <c r="P652" s="55"/>
      <c r="Q652" s="55"/>
      <c r="R652" s="55"/>
      <c r="S652" s="55"/>
      <c r="T652" s="56"/>
      <c r="U652" s="34"/>
      <c r="V652" s="34"/>
      <c r="W652" s="34"/>
      <c r="X652" s="34"/>
      <c r="Y652" s="34"/>
      <c r="Z652" s="34"/>
      <c r="AA652" s="34"/>
      <c r="AB652" s="34"/>
      <c r="AC652" s="34"/>
      <c r="AD652" s="34"/>
      <c r="AE652" s="34"/>
      <c r="AT652" s="18" t="s">
        <v>147</v>
      </c>
      <c r="AU652" s="18" t="s">
        <v>87</v>
      </c>
    </row>
    <row r="653" spans="1:65" s="12" customFormat="1" ht="22.95" customHeight="1">
      <c r="B653" s="126"/>
      <c r="D653" s="127" t="s">
        <v>76</v>
      </c>
      <c r="E653" s="137" t="s">
        <v>782</v>
      </c>
      <c r="F653" s="137" t="s">
        <v>783</v>
      </c>
      <c r="I653" s="129"/>
      <c r="J653" s="138">
        <f>BK653</f>
        <v>0</v>
      </c>
      <c r="L653" s="126"/>
      <c r="M653" s="131"/>
      <c r="N653" s="132"/>
      <c r="O653" s="132"/>
      <c r="P653" s="133">
        <f>SUM(P654:P656)</f>
        <v>0</v>
      </c>
      <c r="Q653" s="132"/>
      <c r="R653" s="133">
        <f>SUM(R654:R656)</f>
        <v>0</v>
      </c>
      <c r="S653" s="132"/>
      <c r="T653" s="134">
        <f>SUM(T654:T656)</f>
        <v>0</v>
      </c>
      <c r="AR653" s="127" t="s">
        <v>85</v>
      </c>
      <c r="AT653" s="135" t="s">
        <v>76</v>
      </c>
      <c r="AU653" s="135" t="s">
        <v>85</v>
      </c>
      <c r="AY653" s="127" t="s">
        <v>132</v>
      </c>
      <c r="BK653" s="136">
        <f>SUM(BK654:BK656)</f>
        <v>0</v>
      </c>
    </row>
    <row r="654" spans="1:65" s="2" customFormat="1" ht="21.75" customHeight="1">
      <c r="A654" s="34"/>
      <c r="B654" s="139"/>
      <c r="C654" s="140" t="s">
        <v>784</v>
      </c>
      <c r="D654" s="140" t="s">
        <v>134</v>
      </c>
      <c r="E654" s="141" t="s">
        <v>785</v>
      </c>
      <c r="F654" s="142" t="s">
        <v>786</v>
      </c>
      <c r="G654" s="143" t="s">
        <v>199</v>
      </c>
      <c r="H654" s="144">
        <v>2434.9969999999998</v>
      </c>
      <c r="I654" s="145"/>
      <c r="J654" s="146">
        <f>ROUND(I654*H654,2)</f>
        <v>0</v>
      </c>
      <c r="K654" s="142" t="s">
        <v>144</v>
      </c>
      <c r="L654" s="35"/>
      <c r="M654" s="147" t="s">
        <v>3</v>
      </c>
      <c r="N654" s="148" t="s">
        <v>48</v>
      </c>
      <c r="O654" s="55"/>
      <c r="P654" s="149">
        <f>O654*H654</f>
        <v>0</v>
      </c>
      <c r="Q654" s="149">
        <v>0</v>
      </c>
      <c r="R654" s="149">
        <f>Q654*H654</f>
        <v>0</v>
      </c>
      <c r="S654" s="149">
        <v>0</v>
      </c>
      <c r="T654" s="150">
        <f>S654*H654</f>
        <v>0</v>
      </c>
      <c r="U654" s="34"/>
      <c r="V654" s="34"/>
      <c r="W654" s="34"/>
      <c r="X654" s="34"/>
      <c r="Y654" s="34"/>
      <c r="Z654" s="34"/>
      <c r="AA654" s="34"/>
      <c r="AB654" s="34"/>
      <c r="AC654" s="34"/>
      <c r="AD654" s="34"/>
      <c r="AE654" s="34"/>
      <c r="AR654" s="151" t="s">
        <v>138</v>
      </c>
      <c r="AT654" s="151" t="s">
        <v>134</v>
      </c>
      <c r="AU654" s="151" t="s">
        <v>87</v>
      </c>
      <c r="AY654" s="18" t="s">
        <v>132</v>
      </c>
      <c r="BE654" s="152">
        <f>IF(N654="základní",J654,0)</f>
        <v>0</v>
      </c>
      <c r="BF654" s="152">
        <f>IF(N654="snížená",J654,0)</f>
        <v>0</v>
      </c>
      <c r="BG654" s="152">
        <f>IF(N654="zákl. přenesená",J654,0)</f>
        <v>0</v>
      </c>
      <c r="BH654" s="152">
        <f>IF(N654="sníž. přenesená",J654,0)</f>
        <v>0</v>
      </c>
      <c r="BI654" s="152">
        <f>IF(N654="nulová",J654,0)</f>
        <v>0</v>
      </c>
      <c r="BJ654" s="18" t="s">
        <v>85</v>
      </c>
      <c r="BK654" s="152">
        <f>ROUND(I654*H654,2)</f>
        <v>0</v>
      </c>
      <c r="BL654" s="18" t="s">
        <v>138</v>
      </c>
      <c r="BM654" s="151" t="s">
        <v>787</v>
      </c>
    </row>
    <row r="655" spans="1:65" s="2" customFormat="1" ht="19.2">
      <c r="A655" s="34"/>
      <c r="B655" s="35"/>
      <c r="C655" s="34"/>
      <c r="D655" s="153" t="s">
        <v>140</v>
      </c>
      <c r="E655" s="34"/>
      <c r="F655" s="154" t="s">
        <v>788</v>
      </c>
      <c r="G655" s="34"/>
      <c r="H655" s="34"/>
      <c r="I655" s="155"/>
      <c r="J655" s="34"/>
      <c r="K655" s="34"/>
      <c r="L655" s="35"/>
      <c r="M655" s="156"/>
      <c r="N655" s="157"/>
      <c r="O655" s="55"/>
      <c r="P655" s="55"/>
      <c r="Q655" s="55"/>
      <c r="R655" s="55"/>
      <c r="S655" s="55"/>
      <c r="T655" s="56"/>
      <c r="U655" s="34"/>
      <c r="V655" s="34"/>
      <c r="W655" s="34"/>
      <c r="X655" s="34"/>
      <c r="Y655" s="34"/>
      <c r="Z655" s="34"/>
      <c r="AA655" s="34"/>
      <c r="AB655" s="34"/>
      <c r="AC655" s="34"/>
      <c r="AD655" s="34"/>
      <c r="AE655" s="34"/>
      <c r="AT655" s="18" t="s">
        <v>140</v>
      </c>
      <c r="AU655" s="18" t="s">
        <v>87</v>
      </c>
    </row>
    <row r="656" spans="1:65" s="2" customFormat="1">
      <c r="A656" s="34"/>
      <c r="B656" s="35"/>
      <c r="C656" s="34"/>
      <c r="D656" s="159" t="s">
        <v>147</v>
      </c>
      <c r="E656" s="34"/>
      <c r="F656" s="160" t="s">
        <v>789</v>
      </c>
      <c r="G656" s="34"/>
      <c r="H656" s="34"/>
      <c r="I656" s="155"/>
      <c r="J656" s="34"/>
      <c r="K656" s="34"/>
      <c r="L656" s="35"/>
      <c r="M656" s="156"/>
      <c r="N656" s="157"/>
      <c r="O656" s="55"/>
      <c r="P656" s="55"/>
      <c r="Q656" s="55"/>
      <c r="R656" s="55"/>
      <c r="S656" s="55"/>
      <c r="T656" s="56"/>
      <c r="U656" s="34"/>
      <c r="V656" s="34"/>
      <c r="W656" s="34"/>
      <c r="X656" s="34"/>
      <c r="Y656" s="34"/>
      <c r="Z656" s="34"/>
      <c r="AA656" s="34"/>
      <c r="AB656" s="34"/>
      <c r="AC656" s="34"/>
      <c r="AD656" s="34"/>
      <c r="AE656" s="34"/>
      <c r="AT656" s="18" t="s">
        <v>147</v>
      </c>
      <c r="AU656" s="18" t="s">
        <v>87</v>
      </c>
    </row>
    <row r="657" spans="1:65" s="12" customFormat="1" ht="25.95" customHeight="1">
      <c r="B657" s="126"/>
      <c r="D657" s="127" t="s">
        <v>76</v>
      </c>
      <c r="E657" s="128" t="s">
        <v>790</v>
      </c>
      <c r="F657" s="128" t="s">
        <v>791</v>
      </c>
      <c r="I657" s="129"/>
      <c r="J657" s="130">
        <f>BK657</f>
        <v>0</v>
      </c>
      <c r="L657" s="126"/>
      <c r="M657" s="131"/>
      <c r="N657" s="132"/>
      <c r="O657" s="132"/>
      <c r="P657" s="133">
        <f>P658</f>
        <v>0</v>
      </c>
      <c r="Q657" s="132"/>
      <c r="R657" s="133">
        <f>R658</f>
        <v>2.2439999999999998E-2</v>
      </c>
      <c r="S657" s="132"/>
      <c r="T657" s="134">
        <f>T658</f>
        <v>0</v>
      </c>
      <c r="AR657" s="127" t="s">
        <v>87</v>
      </c>
      <c r="AT657" s="135" t="s">
        <v>76</v>
      </c>
      <c r="AU657" s="135" t="s">
        <v>77</v>
      </c>
      <c r="AY657" s="127" t="s">
        <v>132</v>
      </c>
      <c r="BK657" s="136">
        <f>BK658</f>
        <v>0</v>
      </c>
    </row>
    <row r="658" spans="1:65" s="12" customFormat="1" ht="22.95" customHeight="1">
      <c r="B658" s="126"/>
      <c r="D658" s="127" t="s">
        <v>76</v>
      </c>
      <c r="E658" s="137" t="s">
        <v>792</v>
      </c>
      <c r="F658" s="137" t="s">
        <v>793</v>
      </c>
      <c r="I658" s="129"/>
      <c r="J658" s="138">
        <f>BK658</f>
        <v>0</v>
      </c>
      <c r="L658" s="126"/>
      <c r="M658" s="131"/>
      <c r="N658" s="132"/>
      <c r="O658" s="132"/>
      <c r="P658" s="133">
        <f>SUM(P659:P675)</f>
        <v>0</v>
      </c>
      <c r="Q658" s="132"/>
      <c r="R658" s="133">
        <f>SUM(R659:R675)</f>
        <v>2.2439999999999998E-2</v>
      </c>
      <c r="S658" s="132"/>
      <c r="T658" s="134">
        <f>SUM(T659:T675)</f>
        <v>0</v>
      </c>
      <c r="AR658" s="127" t="s">
        <v>87</v>
      </c>
      <c r="AT658" s="135" t="s">
        <v>76</v>
      </c>
      <c r="AU658" s="135" t="s">
        <v>85</v>
      </c>
      <c r="AY658" s="127" t="s">
        <v>132</v>
      </c>
      <c r="BK658" s="136">
        <f>SUM(BK659:BK675)</f>
        <v>0</v>
      </c>
    </row>
    <row r="659" spans="1:65" s="2" customFormat="1" ht="16.5" customHeight="1">
      <c r="A659" s="34"/>
      <c r="B659" s="139"/>
      <c r="C659" s="140" t="s">
        <v>794</v>
      </c>
      <c r="D659" s="140" t="s">
        <v>134</v>
      </c>
      <c r="E659" s="141" t="s">
        <v>795</v>
      </c>
      <c r="F659" s="142" t="s">
        <v>796</v>
      </c>
      <c r="G659" s="143" t="s">
        <v>143</v>
      </c>
      <c r="H659" s="144">
        <v>33</v>
      </c>
      <c r="I659" s="145"/>
      <c r="J659" s="146">
        <f>ROUND(I659*H659,2)</f>
        <v>0</v>
      </c>
      <c r="K659" s="142" t="s">
        <v>144</v>
      </c>
      <c r="L659" s="35"/>
      <c r="M659" s="147" t="s">
        <v>3</v>
      </c>
      <c r="N659" s="148" t="s">
        <v>48</v>
      </c>
      <c r="O659" s="55"/>
      <c r="P659" s="149">
        <f>O659*H659</f>
        <v>0</v>
      </c>
      <c r="Q659" s="149">
        <v>3.5E-4</v>
      </c>
      <c r="R659" s="149">
        <f>Q659*H659</f>
        <v>1.155E-2</v>
      </c>
      <c r="S659" s="149">
        <v>0</v>
      </c>
      <c r="T659" s="150">
        <f>S659*H659</f>
        <v>0</v>
      </c>
      <c r="U659" s="34"/>
      <c r="V659" s="34"/>
      <c r="W659" s="34"/>
      <c r="X659" s="34"/>
      <c r="Y659" s="34"/>
      <c r="Z659" s="34"/>
      <c r="AA659" s="34"/>
      <c r="AB659" s="34"/>
      <c r="AC659" s="34"/>
      <c r="AD659" s="34"/>
      <c r="AE659" s="34"/>
      <c r="AR659" s="151" t="s">
        <v>209</v>
      </c>
      <c r="AT659" s="151" t="s">
        <v>134</v>
      </c>
      <c r="AU659" s="151" t="s">
        <v>87</v>
      </c>
      <c r="AY659" s="18" t="s">
        <v>132</v>
      </c>
      <c r="BE659" s="152">
        <f>IF(N659="základní",J659,0)</f>
        <v>0</v>
      </c>
      <c r="BF659" s="152">
        <f>IF(N659="snížená",J659,0)</f>
        <v>0</v>
      </c>
      <c r="BG659" s="152">
        <f>IF(N659="zákl. přenesená",J659,0)</f>
        <v>0</v>
      </c>
      <c r="BH659" s="152">
        <f>IF(N659="sníž. přenesená",J659,0)</f>
        <v>0</v>
      </c>
      <c r="BI659" s="152">
        <f>IF(N659="nulová",J659,0)</f>
        <v>0</v>
      </c>
      <c r="BJ659" s="18" t="s">
        <v>85</v>
      </c>
      <c r="BK659" s="152">
        <f>ROUND(I659*H659,2)</f>
        <v>0</v>
      </c>
      <c r="BL659" s="18" t="s">
        <v>209</v>
      </c>
      <c r="BM659" s="151" t="s">
        <v>797</v>
      </c>
    </row>
    <row r="660" spans="1:65" s="2" customFormat="1" ht="19.2">
      <c r="A660" s="34"/>
      <c r="B660" s="35"/>
      <c r="C660" s="34"/>
      <c r="D660" s="153" t="s">
        <v>140</v>
      </c>
      <c r="E660" s="34"/>
      <c r="F660" s="154" t="s">
        <v>798</v>
      </c>
      <c r="G660" s="34"/>
      <c r="H660" s="34"/>
      <c r="I660" s="155"/>
      <c r="J660" s="34"/>
      <c r="K660" s="34"/>
      <c r="L660" s="35"/>
      <c r="M660" s="156"/>
      <c r="N660" s="157"/>
      <c r="O660" s="55"/>
      <c r="P660" s="55"/>
      <c r="Q660" s="55"/>
      <c r="R660" s="55"/>
      <c r="S660" s="55"/>
      <c r="T660" s="56"/>
      <c r="U660" s="34"/>
      <c r="V660" s="34"/>
      <c r="W660" s="34"/>
      <c r="X660" s="34"/>
      <c r="Y660" s="34"/>
      <c r="Z660" s="34"/>
      <c r="AA660" s="34"/>
      <c r="AB660" s="34"/>
      <c r="AC660" s="34"/>
      <c r="AD660" s="34"/>
      <c r="AE660" s="34"/>
      <c r="AT660" s="18" t="s">
        <v>140</v>
      </c>
      <c r="AU660" s="18" t="s">
        <v>87</v>
      </c>
    </row>
    <row r="661" spans="1:65" s="2" customFormat="1">
      <c r="A661" s="34"/>
      <c r="B661" s="35"/>
      <c r="C661" s="34"/>
      <c r="D661" s="159" t="s">
        <v>147</v>
      </c>
      <c r="E661" s="34"/>
      <c r="F661" s="160" t="s">
        <v>799</v>
      </c>
      <c r="G661" s="34"/>
      <c r="H661" s="34"/>
      <c r="I661" s="155"/>
      <c r="J661" s="34"/>
      <c r="K661" s="34"/>
      <c r="L661" s="35"/>
      <c r="M661" s="156"/>
      <c r="N661" s="157"/>
      <c r="O661" s="55"/>
      <c r="P661" s="55"/>
      <c r="Q661" s="55"/>
      <c r="R661" s="55"/>
      <c r="S661" s="55"/>
      <c r="T661" s="56"/>
      <c r="U661" s="34"/>
      <c r="V661" s="34"/>
      <c r="W661" s="34"/>
      <c r="X661" s="34"/>
      <c r="Y661" s="34"/>
      <c r="Z661" s="34"/>
      <c r="AA661" s="34"/>
      <c r="AB661" s="34"/>
      <c r="AC661" s="34"/>
      <c r="AD661" s="34"/>
      <c r="AE661" s="34"/>
      <c r="AT661" s="18" t="s">
        <v>147</v>
      </c>
      <c r="AU661" s="18" t="s">
        <v>87</v>
      </c>
    </row>
    <row r="662" spans="1:65" s="13" customFormat="1">
      <c r="B662" s="161"/>
      <c r="D662" s="153" t="s">
        <v>149</v>
      </c>
      <c r="E662" s="162" t="s">
        <v>3</v>
      </c>
      <c r="F662" s="163" t="s">
        <v>800</v>
      </c>
      <c r="H662" s="162" t="s">
        <v>3</v>
      </c>
      <c r="I662" s="164"/>
      <c r="L662" s="161"/>
      <c r="M662" s="165"/>
      <c r="N662" s="166"/>
      <c r="O662" s="166"/>
      <c r="P662" s="166"/>
      <c r="Q662" s="166"/>
      <c r="R662" s="166"/>
      <c r="S662" s="166"/>
      <c r="T662" s="167"/>
      <c r="AT662" s="162" t="s">
        <v>149</v>
      </c>
      <c r="AU662" s="162" t="s">
        <v>87</v>
      </c>
      <c r="AV662" s="13" t="s">
        <v>85</v>
      </c>
      <c r="AW662" s="13" t="s">
        <v>38</v>
      </c>
      <c r="AX662" s="13" t="s">
        <v>77</v>
      </c>
      <c r="AY662" s="162" t="s">
        <v>132</v>
      </c>
    </row>
    <row r="663" spans="1:65" s="13" customFormat="1">
      <c r="B663" s="161"/>
      <c r="D663" s="153" t="s">
        <v>149</v>
      </c>
      <c r="E663" s="162" t="s">
        <v>3</v>
      </c>
      <c r="F663" s="163" t="s">
        <v>801</v>
      </c>
      <c r="H663" s="162" t="s">
        <v>3</v>
      </c>
      <c r="I663" s="164"/>
      <c r="L663" s="161"/>
      <c r="M663" s="165"/>
      <c r="N663" s="166"/>
      <c r="O663" s="166"/>
      <c r="P663" s="166"/>
      <c r="Q663" s="166"/>
      <c r="R663" s="166"/>
      <c r="S663" s="166"/>
      <c r="T663" s="167"/>
      <c r="AT663" s="162" t="s">
        <v>149</v>
      </c>
      <c r="AU663" s="162" t="s">
        <v>87</v>
      </c>
      <c r="AV663" s="13" t="s">
        <v>85</v>
      </c>
      <c r="AW663" s="13" t="s">
        <v>38</v>
      </c>
      <c r="AX663" s="13" t="s">
        <v>77</v>
      </c>
      <c r="AY663" s="162" t="s">
        <v>132</v>
      </c>
    </row>
    <row r="664" spans="1:65" s="13" customFormat="1">
      <c r="B664" s="161"/>
      <c r="D664" s="153" t="s">
        <v>149</v>
      </c>
      <c r="E664" s="162" t="s">
        <v>3</v>
      </c>
      <c r="F664" s="163" t="s">
        <v>802</v>
      </c>
      <c r="H664" s="162" t="s">
        <v>3</v>
      </c>
      <c r="I664" s="164"/>
      <c r="L664" s="161"/>
      <c r="M664" s="165"/>
      <c r="N664" s="166"/>
      <c r="O664" s="166"/>
      <c r="P664" s="166"/>
      <c r="Q664" s="166"/>
      <c r="R664" s="166"/>
      <c r="S664" s="166"/>
      <c r="T664" s="167"/>
      <c r="AT664" s="162" t="s">
        <v>149</v>
      </c>
      <c r="AU664" s="162" t="s">
        <v>87</v>
      </c>
      <c r="AV664" s="13" t="s">
        <v>85</v>
      </c>
      <c r="AW664" s="13" t="s">
        <v>38</v>
      </c>
      <c r="AX664" s="13" t="s">
        <v>77</v>
      </c>
      <c r="AY664" s="162" t="s">
        <v>132</v>
      </c>
    </row>
    <row r="665" spans="1:65" s="14" customFormat="1">
      <c r="B665" s="168"/>
      <c r="D665" s="153" t="s">
        <v>149</v>
      </c>
      <c r="E665" s="169" t="s">
        <v>3</v>
      </c>
      <c r="F665" s="170" t="s">
        <v>803</v>
      </c>
      <c r="H665" s="171">
        <v>33</v>
      </c>
      <c r="I665" s="172"/>
      <c r="L665" s="168"/>
      <c r="M665" s="173"/>
      <c r="N665" s="174"/>
      <c r="O665" s="174"/>
      <c r="P665" s="174"/>
      <c r="Q665" s="174"/>
      <c r="R665" s="174"/>
      <c r="S665" s="174"/>
      <c r="T665" s="175"/>
      <c r="AT665" s="169" t="s">
        <v>149</v>
      </c>
      <c r="AU665" s="169" t="s">
        <v>87</v>
      </c>
      <c r="AV665" s="14" t="s">
        <v>87</v>
      </c>
      <c r="AW665" s="14" t="s">
        <v>38</v>
      </c>
      <c r="AX665" s="14" t="s">
        <v>77</v>
      </c>
      <c r="AY665" s="169" t="s">
        <v>132</v>
      </c>
    </row>
    <row r="666" spans="1:65" s="15" customFormat="1">
      <c r="B666" s="188"/>
      <c r="D666" s="153" t="s">
        <v>149</v>
      </c>
      <c r="E666" s="189" t="s">
        <v>3</v>
      </c>
      <c r="F666" s="190" t="s">
        <v>244</v>
      </c>
      <c r="H666" s="191">
        <v>33</v>
      </c>
      <c r="I666" s="192"/>
      <c r="L666" s="188"/>
      <c r="M666" s="193"/>
      <c r="N666" s="194"/>
      <c r="O666" s="194"/>
      <c r="P666" s="194"/>
      <c r="Q666" s="194"/>
      <c r="R666" s="194"/>
      <c r="S666" s="194"/>
      <c r="T666" s="195"/>
      <c r="AT666" s="189" t="s">
        <v>149</v>
      </c>
      <c r="AU666" s="189" t="s">
        <v>87</v>
      </c>
      <c r="AV666" s="15" t="s">
        <v>138</v>
      </c>
      <c r="AW666" s="15" t="s">
        <v>38</v>
      </c>
      <c r="AX666" s="15" t="s">
        <v>85</v>
      </c>
      <c r="AY666" s="189" t="s">
        <v>132</v>
      </c>
    </row>
    <row r="667" spans="1:65" s="2" customFormat="1" ht="16.5" customHeight="1">
      <c r="A667" s="34"/>
      <c r="B667" s="139"/>
      <c r="C667" s="176" t="s">
        <v>804</v>
      </c>
      <c r="D667" s="176" t="s">
        <v>158</v>
      </c>
      <c r="E667" s="177" t="s">
        <v>805</v>
      </c>
      <c r="F667" s="178" t="s">
        <v>806</v>
      </c>
      <c r="G667" s="179" t="s">
        <v>143</v>
      </c>
      <c r="H667" s="180">
        <v>36.299999999999997</v>
      </c>
      <c r="I667" s="181"/>
      <c r="J667" s="182">
        <f>ROUND(I667*H667,2)</f>
        <v>0</v>
      </c>
      <c r="K667" s="178" t="s">
        <v>144</v>
      </c>
      <c r="L667" s="183"/>
      <c r="M667" s="184" t="s">
        <v>3</v>
      </c>
      <c r="N667" s="185" t="s">
        <v>48</v>
      </c>
      <c r="O667" s="55"/>
      <c r="P667" s="149">
        <f>O667*H667</f>
        <v>0</v>
      </c>
      <c r="Q667" s="149">
        <v>2.9999999999999997E-4</v>
      </c>
      <c r="R667" s="149">
        <f>Q667*H667</f>
        <v>1.0889999999999999E-2</v>
      </c>
      <c r="S667" s="149">
        <v>0</v>
      </c>
      <c r="T667" s="150">
        <f>S667*H667</f>
        <v>0</v>
      </c>
      <c r="U667" s="34"/>
      <c r="V667" s="34"/>
      <c r="W667" s="34"/>
      <c r="X667" s="34"/>
      <c r="Y667" s="34"/>
      <c r="Z667" s="34"/>
      <c r="AA667" s="34"/>
      <c r="AB667" s="34"/>
      <c r="AC667" s="34"/>
      <c r="AD667" s="34"/>
      <c r="AE667" s="34"/>
      <c r="AR667" s="151" t="s">
        <v>290</v>
      </c>
      <c r="AT667" s="151" t="s">
        <v>158</v>
      </c>
      <c r="AU667" s="151" t="s">
        <v>87</v>
      </c>
      <c r="AY667" s="18" t="s">
        <v>132</v>
      </c>
      <c r="BE667" s="152">
        <f>IF(N667="základní",J667,0)</f>
        <v>0</v>
      </c>
      <c r="BF667" s="152">
        <f>IF(N667="snížená",J667,0)</f>
        <v>0</v>
      </c>
      <c r="BG667" s="152">
        <f>IF(N667="zákl. přenesená",J667,0)</f>
        <v>0</v>
      </c>
      <c r="BH667" s="152">
        <f>IF(N667="sníž. přenesená",J667,0)</f>
        <v>0</v>
      </c>
      <c r="BI667" s="152">
        <f>IF(N667="nulová",J667,0)</f>
        <v>0</v>
      </c>
      <c r="BJ667" s="18" t="s">
        <v>85</v>
      </c>
      <c r="BK667" s="152">
        <f>ROUND(I667*H667,2)</f>
        <v>0</v>
      </c>
      <c r="BL667" s="18" t="s">
        <v>209</v>
      </c>
      <c r="BM667" s="151" t="s">
        <v>807</v>
      </c>
    </row>
    <row r="668" spans="1:65" s="2" customFormat="1">
      <c r="A668" s="34"/>
      <c r="B668" s="35"/>
      <c r="C668" s="34"/>
      <c r="D668" s="153" t="s">
        <v>140</v>
      </c>
      <c r="E668" s="34"/>
      <c r="F668" s="154" t="s">
        <v>806</v>
      </c>
      <c r="G668" s="34"/>
      <c r="H668" s="34"/>
      <c r="I668" s="155"/>
      <c r="J668" s="34"/>
      <c r="K668" s="34"/>
      <c r="L668" s="35"/>
      <c r="M668" s="156"/>
      <c r="N668" s="157"/>
      <c r="O668" s="55"/>
      <c r="P668" s="55"/>
      <c r="Q668" s="55"/>
      <c r="R668" s="55"/>
      <c r="S668" s="55"/>
      <c r="T668" s="56"/>
      <c r="U668" s="34"/>
      <c r="V668" s="34"/>
      <c r="W668" s="34"/>
      <c r="X668" s="34"/>
      <c r="Y668" s="34"/>
      <c r="Z668" s="34"/>
      <c r="AA668" s="34"/>
      <c r="AB668" s="34"/>
      <c r="AC668" s="34"/>
      <c r="AD668" s="34"/>
      <c r="AE668" s="34"/>
      <c r="AT668" s="18" t="s">
        <v>140</v>
      </c>
      <c r="AU668" s="18" t="s">
        <v>87</v>
      </c>
    </row>
    <row r="669" spans="1:65" s="13" customFormat="1">
      <c r="B669" s="161"/>
      <c r="D669" s="153" t="s">
        <v>149</v>
      </c>
      <c r="E669" s="162" t="s">
        <v>3</v>
      </c>
      <c r="F669" s="163" t="s">
        <v>299</v>
      </c>
      <c r="H669" s="162" t="s">
        <v>3</v>
      </c>
      <c r="I669" s="164"/>
      <c r="L669" s="161"/>
      <c r="M669" s="165"/>
      <c r="N669" s="166"/>
      <c r="O669" s="166"/>
      <c r="P669" s="166"/>
      <c r="Q669" s="166"/>
      <c r="R669" s="166"/>
      <c r="S669" s="166"/>
      <c r="T669" s="167"/>
      <c r="AT669" s="162" t="s">
        <v>149</v>
      </c>
      <c r="AU669" s="162" t="s">
        <v>87</v>
      </c>
      <c r="AV669" s="13" t="s">
        <v>85</v>
      </c>
      <c r="AW669" s="13" t="s">
        <v>38</v>
      </c>
      <c r="AX669" s="13" t="s">
        <v>77</v>
      </c>
      <c r="AY669" s="162" t="s">
        <v>132</v>
      </c>
    </row>
    <row r="670" spans="1:65" s="13" customFormat="1">
      <c r="B670" s="161"/>
      <c r="D670" s="153" t="s">
        <v>149</v>
      </c>
      <c r="E670" s="162" t="s">
        <v>3</v>
      </c>
      <c r="F670" s="163" t="s">
        <v>808</v>
      </c>
      <c r="H670" s="162" t="s">
        <v>3</v>
      </c>
      <c r="I670" s="164"/>
      <c r="L670" s="161"/>
      <c r="M670" s="165"/>
      <c r="N670" s="166"/>
      <c r="O670" s="166"/>
      <c r="P670" s="166"/>
      <c r="Q670" s="166"/>
      <c r="R670" s="166"/>
      <c r="S670" s="166"/>
      <c r="T670" s="167"/>
      <c r="AT670" s="162" t="s">
        <v>149</v>
      </c>
      <c r="AU670" s="162" t="s">
        <v>87</v>
      </c>
      <c r="AV670" s="13" t="s">
        <v>85</v>
      </c>
      <c r="AW670" s="13" t="s">
        <v>38</v>
      </c>
      <c r="AX670" s="13" t="s">
        <v>77</v>
      </c>
      <c r="AY670" s="162" t="s">
        <v>132</v>
      </c>
    </row>
    <row r="671" spans="1:65" s="13" customFormat="1">
      <c r="B671" s="161"/>
      <c r="D671" s="153" t="s">
        <v>149</v>
      </c>
      <c r="E671" s="162" t="s">
        <v>3</v>
      </c>
      <c r="F671" s="163" t="s">
        <v>801</v>
      </c>
      <c r="H671" s="162" t="s">
        <v>3</v>
      </c>
      <c r="I671" s="164"/>
      <c r="L671" s="161"/>
      <c r="M671" s="165"/>
      <c r="N671" s="166"/>
      <c r="O671" s="166"/>
      <c r="P671" s="166"/>
      <c r="Q671" s="166"/>
      <c r="R671" s="166"/>
      <c r="S671" s="166"/>
      <c r="T671" s="167"/>
      <c r="AT671" s="162" t="s">
        <v>149</v>
      </c>
      <c r="AU671" s="162" t="s">
        <v>87</v>
      </c>
      <c r="AV671" s="13" t="s">
        <v>85</v>
      </c>
      <c r="AW671" s="13" t="s">
        <v>38</v>
      </c>
      <c r="AX671" s="13" t="s">
        <v>77</v>
      </c>
      <c r="AY671" s="162" t="s">
        <v>132</v>
      </c>
    </row>
    <row r="672" spans="1:65" s="13" customFormat="1">
      <c r="B672" s="161"/>
      <c r="D672" s="153" t="s">
        <v>149</v>
      </c>
      <c r="E672" s="162" t="s">
        <v>3</v>
      </c>
      <c r="F672" s="163" t="s">
        <v>802</v>
      </c>
      <c r="H672" s="162" t="s">
        <v>3</v>
      </c>
      <c r="I672" s="164"/>
      <c r="L672" s="161"/>
      <c r="M672" s="165"/>
      <c r="N672" s="166"/>
      <c r="O672" s="166"/>
      <c r="P672" s="166"/>
      <c r="Q672" s="166"/>
      <c r="R672" s="166"/>
      <c r="S672" s="166"/>
      <c r="T672" s="167"/>
      <c r="AT672" s="162" t="s">
        <v>149</v>
      </c>
      <c r="AU672" s="162" t="s">
        <v>87</v>
      </c>
      <c r="AV672" s="13" t="s">
        <v>85</v>
      </c>
      <c r="AW672" s="13" t="s">
        <v>38</v>
      </c>
      <c r="AX672" s="13" t="s">
        <v>77</v>
      </c>
      <c r="AY672" s="162" t="s">
        <v>132</v>
      </c>
    </row>
    <row r="673" spans="1:51" s="14" customFormat="1">
      <c r="B673" s="168"/>
      <c r="D673" s="153" t="s">
        <v>149</v>
      </c>
      <c r="E673" s="169" t="s">
        <v>3</v>
      </c>
      <c r="F673" s="170" t="s">
        <v>803</v>
      </c>
      <c r="H673" s="171">
        <v>33</v>
      </c>
      <c r="I673" s="172"/>
      <c r="L673" s="168"/>
      <c r="M673" s="173"/>
      <c r="N673" s="174"/>
      <c r="O673" s="174"/>
      <c r="P673" s="174"/>
      <c r="Q673" s="174"/>
      <c r="R673" s="174"/>
      <c r="S673" s="174"/>
      <c r="T673" s="175"/>
      <c r="AT673" s="169" t="s">
        <v>149</v>
      </c>
      <c r="AU673" s="169" t="s">
        <v>87</v>
      </c>
      <c r="AV673" s="14" t="s">
        <v>87</v>
      </c>
      <c r="AW673" s="14" t="s">
        <v>38</v>
      </c>
      <c r="AX673" s="14" t="s">
        <v>77</v>
      </c>
      <c r="AY673" s="169" t="s">
        <v>132</v>
      </c>
    </row>
    <row r="674" spans="1:51" s="15" customFormat="1">
      <c r="B674" s="188"/>
      <c r="D674" s="153" t="s">
        <v>149</v>
      </c>
      <c r="E674" s="189" t="s">
        <v>3</v>
      </c>
      <c r="F674" s="190" t="s">
        <v>244</v>
      </c>
      <c r="H674" s="191">
        <v>33</v>
      </c>
      <c r="I674" s="192"/>
      <c r="L674" s="188"/>
      <c r="M674" s="193"/>
      <c r="N674" s="194"/>
      <c r="O674" s="194"/>
      <c r="P674" s="194"/>
      <c r="Q674" s="194"/>
      <c r="R674" s="194"/>
      <c r="S674" s="194"/>
      <c r="T674" s="195"/>
      <c r="AT674" s="189" t="s">
        <v>149</v>
      </c>
      <c r="AU674" s="189" t="s">
        <v>87</v>
      </c>
      <c r="AV674" s="15" t="s">
        <v>138</v>
      </c>
      <c r="AW674" s="15" t="s">
        <v>38</v>
      </c>
      <c r="AX674" s="15" t="s">
        <v>85</v>
      </c>
      <c r="AY674" s="189" t="s">
        <v>132</v>
      </c>
    </row>
    <row r="675" spans="1:51" s="14" customFormat="1">
      <c r="B675" s="168"/>
      <c r="D675" s="153" t="s">
        <v>149</v>
      </c>
      <c r="F675" s="170" t="s">
        <v>809</v>
      </c>
      <c r="H675" s="171">
        <v>36.299999999999997</v>
      </c>
      <c r="I675" s="172"/>
      <c r="L675" s="168"/>
      <c r="M675" s="196"/>
      <c r="N675" s="197"/>
      <c r="O675" s="197"/>
      <c r="P675" s="197"/>
      <c r="Q675" s="197"/>
      <c r="R675" s="197"/>
      <c r="S675" s="197"/>
      <c r="T675" s="198"/>
      <c r="AT675" s="169" t="s">
        <v>149</v>
      </c>
      <c r="AU675" s="169" t="s">
        <v>87</v>
      </c>
      <c r="AV675" s="14" t="s">
        <v>87</v>
      </c>
      <c r="AW675" s="14" t="s">
        <v>4</v>
      </c>
      <c r="AX675" s="14" t="s">
        <v>85</v>
      </c>
      <c r="AY675" s="169" t="s">
        <v>132</v>
      </c>
    </row>
    <row r="676" spans="1:51" s="2" customFormat="1" ht="6.9" customHeight="1">
      <c r="A676" s="34"/>
      <c r="B676" s="44"/>
      <c r="C676" s="45"/>
      <c r="D676" s="45"/>
      <c r="E676" s="45"/>
      <c r="F676" s="45"/>
      <c r="G676" s="45"/>
      <c r="H676" s="45"/>
      <c r="I676" s="45"/>
      <c r="J676" s="45"/>
      <c r="K676" s="45"/>
      <c r="L676" s="35"/>
      <c r="M676" s="34"/>
      <c r="O676" s="34"/>
      <c r="P676" s="34"/>
      <c r="Q676" s="34"/>
      <c r="R676" s="34"/>
      <c r="S676" s="34"/>
      <c r="T676" s="34"/>
      <c r="U676" s="34"/>
      <c r="V676" s="34"/>
      <c r="W676" s="34"/>
      <c r="X676" s="34"/>
      <c r="Y676" s="34"/>
      <c r="Z676" s="34"/>
      <c r="AA676" s="34"/>
      <c r="AB676" s="34"/>
      <c r="AC676" s="34"/>
      <c r="AD676" s="34"/>
      <c r="AE676" s="34"/>
    </row>
  </sheetData>
  <autoFilter ref="C89:K675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hyperlinks>
    <hyperlink ref="F97" r:id="rId1"/>
    <hyperlink ref="F118" r:id="rId2"/>
    <hyperlink ref="F160" r:id="rId3"/>
    <hyperlink ref="F165" r:id="rId4"/>
    <hyperlink ref="F197" r:id="rId5"/>
    <hyperlink ref="F232" r:id="rId6"/>
    <hyperlink ref="F237" r:id="rId7"/>
    <hyperlink ref="F240" r:id="rId8"/>
    <hyperlink ref="F268" r:id="rId9"/>
    <hyperlink ref="F296" r:id="rId10"/>
    <hyperlink ref="F321" r:id="rId11"/>
    <hyperlink ref="F339" r:id="rId12"/>
    <hyperlink ref="F355" r:id="rId13"/>
    <hyperlink ref="F395" r:id="rId14"/>
    <hyperlink ref="F421" r:id="rId15"/>
    <hyperlink ref="F430" r:id="rId16"/>
    <hyperlink ref="F450" r:id="rId17"/>
    <hyperlink ref="F462" r:id="rId18"/>
    <hyperlink ref="F474" r:id="rId19"/>
    <hyperlink ref="F483" r:id="rId20"/>
    <hyperlink ref="F492" r:id="rId21"/>
    <hyperlink ref="F501" r:id="rId22"/>
    <hyperlink ref="F506" r:id="rId23"/>
    <hyperlink ref="F519" r:id="rId24"/>
    <hyperlink ref="F528" r:id="rId25"/>
    <hyperlink ref="F543" r:id="rId26"/>
    <hyperlink ref="F561" r:id="rId27"/>
    <hyperlink ref="F565" r:id="rId28"/>
    <hyperlink ref="F570" r:id="rId29"/>
    <hyperlink ref="F597" r:id="rId30"/>
    <hyperlink ref="F605" r:id="rId31"/>
    <hyperlink ref="F613" r:id="rId32"/>
    <hyperlink ref="F621" r:id="rId33"/>
    <hyperlink ref="F626" r:id="rId34"/>
    <hyperlink ref="F630" r:id="rId35"/>
    <hyperlink ref="F646" r:id="rId36"/>
    <hyperlink ref="F649" r:id="rId37"/>
    <hyperlink ref="F652" r:id="rId38"/>
    <hyperlink ref="F656" r:id="rId39"/>
    <hyperlink ref="F661" r:id="rId40"/>
    <hyperlink ref="F223" r:id="rId41"/>
    <hyperlink ref="F221" r:id="rId42"/>
    <hyperlink ref="F225" r:id="rId43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4"/>
  <sheetViews>
    <sheetView showGridLines="0" topLeftCell="A75" workbookViewId="0">
      <selection activeCell="F83" sqref="F83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88" t="s">
        <v>6</v>
      </c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8" t="s">
        <v>90</v>
      </c>
    </row>
    <row r="3" spans="1:46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pans="1:46" s="1" customFormat="1" ht="24.9" customHeight="1">
      <c r="B4" s="21"/>
      <c r="D4" s="22" t="s">
        <v>99</v>
      </c>
      <c r="L4" s="21"/>
      <c r="M4" s="90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16.5" customHeight="1">
      <c r="B7" s="21"/>
      <c r="E7" s="327" t="str">
        <f>'Rekapitulace stavby'!K6</f>
        <v>Rekonstrukce místních komunikací Poříčany</v>
      </c>
      <c r="F7" s="328"/>
      <c r="G7" s="328"/>
      <c r="H7" s="328"/>
      <c r="L7" s="21"/>
    </row>
    <row r="8" spans="1:46" s="2" customFormat="1" ht="12" customHeight="1">
      <c r="A8" s="34"/>
      <c r="B8" s="35"/>
      <c r="C8" s="34"/>
      <c r="D8" s="28" t="s">
        <v>100</v>
      </c>
      <c r="E8" s="34"/>
      <c r="F8" s="34"/>
      <c r="G8" s="34"/>
      <c r="H8" s="34"/>
      <c r="I8" s="34"/>
      <c r="J8" s="34"/>
      <c r="K8" s="34"/>
      <c r="L8" s="9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5"/>
      <c r="C9" s="34"/>
      <c r="D9" s="34"/>
      <c r="E9" s="310" t="s">
        <v>810</v>
      </c>
      <c r="F9" s="326"/>
      <c r="G9" s="326"/>
      <c r="H9" s="326"/>
      <c r="I9" s="34"/>
      <c r="J9" s="34"/>
      <c r="K9" s="34"/>
      <c r="L9" s="9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9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5"/>
      <c r="C11" s="34"/>
      <c r="D11" s="28" t="s">
        <v>18</v>
      </c>
      <c r="E11" s="34"/>
      <c r="F11" s="26" t="s">
        <v>3</v>
      </c>
      <c r="G11" s="34"/>
      <c r="H11" s="34"/>
      <c r="I11" s="28" t="s">
        <v>20</v>
      </c>
      <c r="J11" s="26" t="s">
        <v>3</v>
      </c>
      <c r="K11" s="34"/>
      <c r="L11" s="9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5"/>
      <c r="C12" s="34"/>
      <c r="D12" s="28" t="s">
        <v>22</v>
      </c>
      <c r="E12" s="34"/>
      <c r="F12" s="26" t="s">
        <v>23</v>
      </c>
      <c r="G12" s="34"/>
      <c r="H12" s="34"/>
      <c r="I12" s="28" t="s">
        <v>24</v>
      </c>
      <c r="J12" s="52" t="str">
        <f>'Rekapitulace stavby'!AN8</f>
        <v>9. 6. 2022</v>
      </c>
      <c r="K12" s="34"/>
      <c r="L12" s="9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5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9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5"/>
      <c r="C14" s="34"/>
      <c r="D14" s="28" t="s">
        <v>30</v>
      </c>
      <c r="E14" s="34"/>
      <c r="F14" s="34"/>
      <c r="G14" s="34"/>
      <c r="H14" s="34"/>
      <c r="I14" s="28" t="s">
        <v>31</v>
      </c>
      <c r="J14" s="26" t="str">
        <f>IF('Rekapitulace stavby'!AN10="","",'Rekapitulace stavby'!AN10)</f>
        <v/>
      </c>
      <c r="K14" s="34"/>
      <c r="L14" s="9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5"/>
      <c r="C15" s="34"/>
      <c r="D15" s="34"/>
      <c r="E15" s="26" t="str">
        <f>IF('Rekapitulace stavby'!E11="","",'Rekapitulace stavby'!E11)</f>
        <v xml:space="preserve"> </v>
      </c>
      <c r="F15" s="34"/>
      <c r="G15" s="34"/>
      <c r="H15" s="34"/>
      <c r="I15" s="28" t="s">
        <v>33</v>
      </c>
      <c r="J15" s="26" t="str">
        <f>IF('Rekapitulace stavby'!AN11="","",'Rekapitulace stavby'!AN11)</f>
        <v/>
      </c>
      <c r="K15" s="34"/>
      <c r="L15" s="9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9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5"/>
      <c r="C17" s="34"/>
      <c r="D17" s="28" t="s">
        <v>34</v>
      </c>
      <c r="E17" s="34"/>
      <c r="F17" s="34"/>
      <c r="G17" s="34"/>
      <c r="H17" s="34"/>
      <c r="I17" s="28" t="s">
        <v>31</v>
      </c>
      <c r="J17" s="29" t="str">
        <f>'Rekapitulace stavby'!AN13</f>
        <v>Vyplň údaj</v>
      </c>
      <c r="K17" s="34"/>
      <c r="L17" s="9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5"/>
      <c r="C18" s="34"/>
      <c r="D18" s="34"/>
      <c r="E18" s="329" t="str">
        <f>'Rekapitulace stavby'!E14</f>
        <v>Vyplň údaj</v>
      </c>
      <c r="F18" s="300"/>
      <c r="G18" s="300"/>
      <c r="H18" s="300"/>
      <c r="I18" s="28" t="s">
        <v>33</v>
      </c>
      <c r="J18" s="29" t="str">
        <f>'Rekapitulace stavby'!AN14</f>
        <v>Vyplň údaj</v>
      </c>
      <c r="K18" s="34"/>
      <c r="L18" s="9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9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5"/>
      <c r="C20" s="34"/>
      <c r="D20" s="28" t="s">
        <v>36</v>
      </c>
      <c r="E20" s="34"/>
      <c r="F20" s="34"/>
      <c r="G20" s="34"/>
      <c r="H20" s="34"/>
      <c r="I20" s="28" t="s">
        <v>31</v>
      </c>
      <c r="J20" s="26" t="s">
        <v>3</v>
      </c>
      <c r="K20" s="34"/>
      <c r="L20" s="9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5"/>
      <c r="C21" s="34"/>
      <c r="D21" s="34"/>
      <c r="E21" s="26" t="s">
        <v>37</v>
      </c>
      <c r="F21" s="34"/>
      <c r="G21" s="34"/>
      <c r="H21" s="34"/>
      <c r="I21" s="28" t="s">
        <v>33</v>
      </c>
      <c r="J21" s="26" t="s">
        <v>3</v>
      </c>
      <c r="K21" s="34"/>
      <c r="L21" s="9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9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5"/>
      <c r="C23" s="34"/>
      <c r="D23" s="28" t="s">
        <v>39</v>
      </c>
      <c r="E23" s="34"/>
      <c r="F23" s="34"/>
      <c r="G23" s="34"/>
      <c r="H23" s="34"/>
      <c r="I23" s="28" t="s">
        <v>31</v>
      </c>
      <c r="J23" s="26" t="s">
        <v>40</v>
      </c>
      <c r="K23" s="34"/>
      <c r="L23" s="9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5"/>
      <c r="C24" s="34"/>
      <c r="D24" s="34"/>
      <c r="E24" s="26" t="s">
        <v>37</v>
      </c>
      <c r="F24" s="34"/>
      <c r="G24" s="34"/>
      <c r="H24" s="34"/>
      <c r="I24" s="28" t="s">
        <v>33</v>
      </c>
      <c r="J24" s="26" t="s">
        <v>3</v>
      </c>
      <c r="K24" s="34"/>
      <c r="L24" s="9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9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5"/>
      <c r="C26" s="34"/>
      <c r="D26" s="28" t="s">
        <v>41</v>
      </c>
      <c r="E26" s="34"/>
      <c r="F26" s="34"/>
      <c r="G26" s="34"/>
      <c r="H26" s="34"/>
      <c r="I26" s="34"/>
      <c r="J26" s="34"/>
      <c r="K26" s="34"/>
      <c r="L26" s="9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47.25" customHeight="1">
      <c r="A27" s="92"/>
      <c r="B27" s="93"/>
      <c r="C27" s="92"/>
      <c r="D27" s="92"/>
      <c r="E27" s="304" t="s">
        <v>42</v>
      </c>
      <c r="F27" s="304"/>
      <c r="G27" s="304"/>
      <c r="H27" s="304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9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5"/>
      <c r="C29" s="34"/>
      <c r="D29" s="63"/>
      <c r="E29" s="63"/>
      <c r="F29" s="63"/>
      <c r="G29" s="63"/>
      <c r="H29" s="63"/>
      <c r="I29" s="63"/>
      <c r="J29" s="63"/>
      <c r="K29" s="63"/>
      <c r="L29" s="9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5"/>
      <c r="C30" s="34"/>
      <c r="D30" s="95" t="s">
        <v>43</v>
      </c>
      <c r="E30" s="34"/>
      <c r="F30" s="34"/>
      <c r="G30" s="34"/>
      <c r="H30" s="34"/>
      <c r="I30" s="34"/>
      <c r="J30" s="68">
        <f>ROUND(J82, 2)</f>
        <v>0</v>
      </c>
      <c r="K30" s="34"/>
      <c r="L30" s="9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5"/>
      <c r="C31" s="34"/>
      <c r="D31" s="63"/>
      <c r="E31" s="63"/>
      <c r="F31" s="63"/>
      <c r="G31" s="63"/>
      <c r="H31" s="63"/>
      <c r="I31" s="63"/>
      <c r="J31" s="63"/>
      <c r="K31" s="63"/>
      <c r="L31" s="9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5"/>
      <c r="C32" s="34"/>
      <c r="D32" s="34"/>
      <c r="E32" s="34"/>
      <c r="F32" s="38" t="s">
        <v>45</v>
      </c>
      <c r="G32" s="34"/>
      <c r="H32" s="34"/>
      <c r="I32" s="38" t="s">
        <v>44</v>
      </c>
      <c r="J32" s="38" t="s">
        <v>46</v>
      </c>
      <c r="K32" s="34"/>
      <c r="L32" s="9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customHeight="1">
      <c r="A33" s="34"/>
      <c r="B33" s="35"/>
      <c r="C33" s="34"/>
      <c r="D33" s="96" t="s">
        <v>47</v>
      </c>
      <c r="E33" s="28" t="s">
        <v>48</v>
      </c>
      <c r="F33" s="97">
        <f>ROUND((SUM(BE82:BE183)),  2)</f>
        <v>0</v>
      </c>
      <c r="G33" s="34"/>
      <c r="H33" s="34"/>
      <c r="I33" s="98">
        <v>0.21</v>
      </c>
      <c r="J33" s="97">
        <f>ROUND(((SUM(BE82:BE183))*I33),  2)</f>
        <v>0</v>
      </c>
      <c r="K33" s="34"/>
      <c r="L33" s="9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5"/>
      <c r="C34" s="34"/>
      <c r="D34" s="34"/>
      <c r="E34" s="28" t="s">
        <v>49</v>
      </c>
      <c r="F34" s="97">
        <f>ROUND((SUM(BF82:BF183)),  2)</f>
        <v>0</v>
      </c>
      <c r="G34" s="34"/>
      <c r="H34" s="34"/>
      <c r="I34" s="98">
        <v>0.15</v>
      </c>
      <c r="J34" s="97">
        <f>ROUND(((SUM(BF82:BF183))*I34),  2)</f>
        <v>0</v>
      </c>
      <c r="K34" s="34"/>
      <c r="L34" s="9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5"/>
      <c r="C35" s="34"/>
      <c r="D35" s="34"/>
      <c r="E35" s="28" t="s">
        <v>50</v>
      </c>
      <c r="F35" s="97">
        <f>ROUND((SUM(BG82:BG183)),  2)</f>
        <v>0</v>
      </c>
      <c r="G35" s="34"/>
      <c r="H35" s="34"/>
      <c r="I35" s="98">
        <v>0.21</v>
      </c>
      <c r="J35" s="97">
        <f>0</f>
        <v>0</v>
      </c>
      <c r="K35" s="34"/>
      <c r="L35" s="9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5"/>
      <c r="C36" s="34"/>
      <c r="D36" s="34"/>
      <c r="E36" s="28" t="s">
        <v>51</v>
      </c>
      <c r="F36" s="97">
        <f>ROUND((SUM(BH82:BH183)),  2)</f>
        <v>0</v>
      </c>
      <c r="G36" s="34"/>
      <c r="H36" s="34"/>
      <c r="I36" s="98">
        <v>0.15</v>
      </c>
      <c r="J36" s="97">
        <f>0</f>
        <v>0</v>
      </c>
      <c r="K36" s="34"/>
      <c r="L36" s="9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5"/>
      <c r="C37" s="34"/>
      <c r="D37" s="34"/>
      <c r="E37" s="28" t="s">
        <v>52</v>
      </c>
      <c r="F37" s="97">
        <f>ROUND((SUM(BI82:BI183)),  2)</f>
        <v>0</v>
      </c>
      <c r="G37" s="34"/>
      <c r="H37" s="34"/>
      <c r="I37" s="98">
        <v>0</v>
      </c>
      <c r="J37" s="97">
        <f>0</f>
        <v>0</v>
      </c>
      <c r="K37" s="34"/>
      <c r="L37" s="9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9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5"/>
      <c r="C39" s="99"/>
      <c r="D39" s="100" t="s">
        <v>53</v>
      </c>
      <c r="E39" s="57"/>
      <c r="F39" s="57"/>
      <c r="G39" s="101" t="s">
        <v>54</v>
      </c>
      <c r="H39" s="102" t="s">
        <v>55</v>
      </c>
      <c r="I39" s="57"/>
      <c r="J39" s="103">
        <f>SUM(J30:J37)</f>
        <v>0</v>
      </c>
      <c r="K39" s="104"/>
      <c r="L39" s="9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9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" customHeight="1">
      <c r="A44" s="34"/>
      <c r="B44" s="46"/>
      <c r="C44" s="47"/>
      <c r="D44" s="47"/>
      <c r="E44" s="47"/>
      <c r="F44" s="47"/>
      <c r="G44" s="47"/>
      <c r="H44" s="47"/>
      <c r="I44" s="47"/>
      <c r="J44" s="47"/>
      <c r="K44" s="47"/>
      <c r="L44" s="9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customHeight="1">
      <c r="A45" s="34"/>
      <c r="B45" s="35"/>
      <c r="C45" s="22" t="s">
        <v>102</v>
      </c>
      <c r="D45" s="34"/>
      <c r="E45" s="34"/>
      <c r="F45" s="34"/>
      <c r="G45" s="34"/>
      <c r="H45" s="34"/>
      <c r="I45" s="34"/>
      <c r="J45" s="34"/>
      <c r="K45" s="34"/>
      <c r="L45" s="91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91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8" t="s">
        <v>16</v>
      </c>
      <c r="D47" s="34"/>
      <c r="E47" s="34"/>
      <c r="F47" s="34"/>
      <c r="G47" s="34"/>
      <c r="H47" s="34"/>
      <c r="I47" s="34"/>
      <c r="J47" s="34"/>
      <c r="K47" s="34"/>
      <c r="L47" s="91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4"/>
      <c r="D48" s="34"/>
      <c r="E48" s="327" t="str">
        <f>E7</f>
        <v>Rekonstrukce místních komunikací Poříčany</v>
      </c>
      <c r="F48" s="328"/>
      <c r="G48" s="328"/>
      <c r="H48" s="328"/>
      <c r="I48" s="34"/>
      <c r="J48" s="34"/>
      <c r="K48" s="34"/>
      <c r="L48" s="91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8" t="s">
        <v>100</v>
      </c>
      <c r="D49" s="34"/>
      <c r="E49" s="34"/>
      <c r="F49" s="34"/>
      <c r="G49" s="34"/>
      <c r="H49" s="34"/>
      <c r="I49" s="34"/>
      <c r="J49" s="34"/>
      <c r="K49" s="34"/>
      <c r="L49" s="91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310" t="str">
        <f>E9</f>
        <v>SO 901 - Sadové a parkové úpravy přednádraží</v>
      </c>
      <c r="F50" s="326"/>
      <c r="G50" s="326"/>
      <c r="H50" s="326"/>
      <c r="I50" s="34"/>
      <c r="J50" s="34"/>
      <c r="K50" s="34"/>
      <c r="L50" s="91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91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8" t="s">
        <v>22</v>
      </c>
      <c r="D52" s="34"/>
      <c r="E52" s="34"/>
      <c r="F52" s="26" t="str">
        <f>F12</f>
        <v>Poříčany</v>
      </c>
      <c r="G52" s="34"/>
      <c r="H52" s="34"/>
      <c r="I52" s="28" t="s">
        <v>24</v>
      </c>
      <c r="J52" s="52" t="str">
        <f>IF(J12="","",J12)</f>
        <v>9. 6. 2022</v>
      </c>
      <c r="K52" s="34"/>
      <c r="L52" s="91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91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65" customHeight="1">
      <c r="A54" s="34"/>
      <c r="B54" s="35"/>
      <c r="C54" s="28" t="s">
        <v>30</v>
      </c>
      <c r="D54" s="34"/>
      <c r="E54" s="34"/>
      <c r="F54" s="26" t="str">
        <f>E15</f>
        <v xml:space="preserve"> </v>
      </c>
      <c r="G54" s="34"/>
      <c r="H54" s="34"/>
      <c r="I54" s="28" t="s">
        <v>36</v>
      </c>
      <c r="J54" s="32" t="str">
        <f>E21</f>
        <v>SELLA&amp;AGRETA s.r.o.</v>
      </c>
      <c r="K54" s="34"/>
      <c r="L54" s="91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25.65" customHeight="1">
      <c r="A55" s="34"/>
      <c r="B55" s="35"/>
      <c r="C55" s="28" t="s">
        <v>34</v>
      </c>
      <c r="D55" s="34"/>
      <c r="E55" s="34"/>
      <c r="F55" s="26" t="str">
        <f>IF(E18="","",E18)</f>
        <v>Vyplň údaj</v>
      </c>
      <c r="G55" s="34"/>
      <c r="H55" s="34"/>
      <c r="I55" s="28" t="s">
        <v>39</v>
      </c>
      <c r="J55" s="32" t="str">
        <f>E24</f>
        <v>SELLA&amp;AGRETA s.r.o.</v>
      </c>
      <c r="K55" s="34"/>
      <c r="L55" s="91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91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05" t="s">
        <v>103</v>
      </c>
      <c r="D57" s="99"/>
      <c r="E57" s="99"/>
      <c r="F57" s="99"/>
      <c r="G57" s="99"/>
      <c r="H57" s="99"/>
      <c r="I57" s="99"/>
      <c r="J57" s="106" t="s">
        <v>104</v>
      </c>
      <c r="K57" s="99"/>
      <c r="L57" s="91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4"/>
      <c r="D58" s="34"/>
      <c r="E58" s="34"/>
      <c r="F58" s="34"/>
      <c r="G58" s="34"/>
      <c r="H58" s="34"/>
      <c r="I58" s="34"/>
      <c r="J58" s="34"/>
      <c r="K58" s="34"/>
      <c r="L58" s="91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5" customHeight="1">
      <c r="A59" s="34"/>
      <c r="B59" s="35"/>
      <c r="C59" s="107" t="s">
        <v>75</v>
      </c>
      <c r="D59" s="34"/>
      <c r="E59" s="34"/>
      <c r="F59" s="34"/>
      <c r="G59" s="34"/>
      <c r="H59" s="34"/>
      <c r="I59" s="34"/>
      <c r="J59" s="68">
        <f>J82</f>
        <v>0</v>
      </c>
      <c r="K59" s="34"/>
      <c r="L59" s="91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8" t="s">
        <v>105</v>
      </c>
    </row>
    <row r="60" spans="1:47" s="9" customFormat="1" ht="24.9" customHeight="1">
      <c r="B60" s="108"/>
      <c r="D60" s="109" t="s">
        <v>106</v>
      </c>
      <c r="E60" s="110"/>
      <c r="F60" s="110"/>
      <c r="G60" s="110"/>
      <c r="H60" s="110"/>
      <c r="I60" s="110"/>
      <c r="J60" s="111">
        <f>J83</f>
        <v>0</v>
      </c>
      <c r="L60" s="108"/>
    </row>
    <row r="61" spans="1:47" s="10" customFormat="1" ht="19.95" customHeight="1">
      <c r="B61" s="112"/>
      <c r="D61" s="113" t="s">
        <v>107</v>
      </c>
      <c r="E61" s="114"/>
      <c r="F61" s="114"/>
      <c r="G61" s="114"/>
      <c r="H61" s="114"/>
      <c r="I61" s="114"/>
      <c r="J61" s="115">
        <f>J84</f>
        <v>0</v>
      </c>
      <c r="L61" s="112"/>
    </row>
    <row r="62" spans="1:47" s="10" customFormat="1" ht="19.95" customHeight="1">
      <c r="B62" s="112"/>
      <c r="D62" s="113" t="s">
        <v>114</v>
      </c>
      <c r="E62" s="114"/>
      <c r="F62" s="114"/>
      <c r="G62" s="114"/>
      <c r="H62" s="114"/>
      <c r="I62" s="114"/>
      <c r="J62" s="115">
        <f>J181</f>
        <v>0</v>
      </c>
      <c r="L62" s="112"/>
    </row>
    <row r="63" spans="1:47" s="2" customFormat="1" ht="21.75" customHeight="1">
      <c r="A63" s="34"/>
      <c r="B63" s="35"/>
      <c r="C63" s="34"/>
      <c r="D63" s="34"/>
      <c r="E63" s="34"/>
      <c r="F63" s="34"/>
      <c r="G63" s="34"/>
      <c r="H63" s="34"/>
      <c r="I63" s="34"/>
      <c r="J63" s="34"/>
      <c r="K63" s="34"/>
      <c r="L63" s="91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4" spans="1:47" s="2" customFormat="1" ht="6.9" customHeight="1">
      <c r="A64" s="34"/>
      <c r="B64" s="44"/>
      <c r="C64" s="45"/>
      <c r="D64" s="45"/>
      <c r="E64" s="45"/>
      <c r="F64" s="45"/>
      <c r="G64" s="45"/>
      <c r="H64" s="45"/>
      <c r="I64" s="45"/>
      <c r="J64" s="45"/>
      <c r="K64" s="45"/>
      <c r="L64" s="91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8" spans="1:31" s="2" customFormat="1" ht="6.9" customHeight="1">
      <c r="A68" s="34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91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24.9" customHeight="1">
      <c r="A69" s="34"/>
      <c r="B69" s="35"/>
      <c r="C69" s="22" t="s">
        <v>117</v>
      </c>
      <c r="D69" s="34"/>
      <c r="E69" s="34"/>
      <c r="F69" s="34"/>
      <c r="G69" s="34"/>
      <c r="H69" s="34"/>
      <c r="I69" s="34"/>
      <c r="J69" s="34"/>
      <c r="K69" s="34"/>
      <c r="L69" s="91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6.9" customHeight="1">
      <c r="A70" s="34"/>
      <c r="B70" s="35"/>
      <c r="C70" s="34"/>
      <c r="D70" s="34"/>
      <c r="E70" s="34"/>
      <c r="F70" s="34"/>
      <c r="G70" s="34"/>
      <c r="H70" s="34"/>
      <c r="I70" s="34"/>
      <c r="J70" s="34"/>
      <c r="K70" s="34"/>
      <c r="L70" s="91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2" customHeight="1">
      <c r="A71" s="34"/>
      <c r="B71" s="35"/>
      <c r="C71" s="28" t="s">
        <v>16</v>
      </c>
      <c r="D71" s="34"/>
      <c r="E71" s="34"/>
      <c r="F71" s="34"/>
      <c r="G71" s="34"/>
      <c r="H71" s="34"/>
      <c r="I71" s="34"/>
      <c r="J71" s="34"/>
      <c r="K71" s="34"/>
      <c r="L71" s="91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6.5" customHeight="1">
      <c r="A72" s="34"/>
      <c r="B72" s="35"/>
      <c r="C72" s="34"/>
      <c r="D72" s="34"/>
      <c r="E72" s="327" t="str">
        <f>E7</f>
        <v>Rekonstrukce místních komunikací Poříčany</v>
      </c>
      <c r="F72" s="328"/>
      <c r="G72" s="328"/>
      <c r="H72" s="328"/>
      <c r="I72" s="34"/>
      <c r="J72" s="34"/>
      <c r="K72" s="34"/>
      <c r="L72" s="91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8" t="s">
        <v>100</v>
      </c>
      <c r="D73" s="34"/>
      <c r="E73" s="34"/>
      <c r="F73" s="34"/>
      <c r="G73" s="34"/>
      <c r="H73" s="34"/>
      <c r="I73" s="34"/>
      <c r="J73" s="34"/>
      <c r="K73" s="34"/>
      <c r="L73" s="91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>
      <c r="A74" s="34"/>
      <c r="B74" s="35"/>
      <c r="C74" s="34"/>
      <c r="D74" s="34"/>
      <c r="E74" s="310" t="str">
        <f>E9</f>
        <v>SO 901 - Sadové a parkové úpravy přednádraží</v>
      </c>
      <c r="F74" s="326"/>
      <c r="G74" s="326"/>
      <c r="H74" s="326"/>
      <c r="I74" s="34"/>
      <c r="J74" s="34"/>
      <c r="K74" s="34"/>
      <c r="L74" s="91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" customHeight="1">
      <c r="A75" s="34"/>
      <c r="B75" s="35"/>
      <c r="C75" s="34"/>
      <c r="D75" s="34"/>
      <c r="E75" s="34"/>
      <c r="F75" s="34"/>
      <c r="G75" s="34"/>
      <c r="H75" s="34"/>
      <c r="I75" s="34"/>
      <c r="J75" s="34"/>
      <c r="K75" s="34"/>
      <c r="L75" s="91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8" t="s">
        <v>22</v>
      </c>
      <c r="D76" s="34"/>
      <c r="E76" s="34"/>
      <c r="F76" s="26" t="str">
        <f>F12</f>
        <v>Poříčany</v>
      </c>
      <c r="G76" s="34"/>
      <c r="H76" s="34"/>
      <c r="I76" s="28" t="s">
        <v>24</v>
      </c>
      <c r="J76" s="52" t="str">
        <f>IF(J12="","",J12)</f>
        <v>9. 6. 2022</v>
      </c>
      <c r="K76" s="34"/>
      <c r="L76" s="9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" customHeight="1">
      <c r="A77" s="34"/>
      <c r="B77" s="35"/>
      <c r="C77" s="34"/>
      <c r="D77" s="34"/>
      <c r="E77" s="34"/>
      <c r="F77" s="34"/>
      <c r="G77" s="34"/>
      <c r="H77" s="34"/>
      <c r="I77" s="34"/>
      <c r="J77" s="34"/>
      <c r="K77" s="34"/>
      <c r="L77" s="9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25.65" customHeight="1">
      <c r="A78" s="34"/>
      <c r="B78" s="35"/>
      <c r="C78" s="28" t="s">
        <v>30</v>
      </c>
      <c r="D78" s="34"/>
      <c r="E78" s="34"/>
      <c r="F78" s="26" t="str">
        <f>E15</f>
        <v xml:space="preserve"> </v>
      </c>
      <c r="G78" s="34"/>
      <c r="H78" s="34"/>
      <c r="I78" s="28" t="s">
        <v>36</v>
      </c>
      <c r="J78" s="32" t="str">
        <f>E21</f>
        <v>SELLA&amp;AGRETA s.r.o.</v>
      </c>
      <c r="K78" s="34"/>
      <c r="L78" s="91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25.65" customHeight="1">
      <c r="A79" s="34"/>
      <c r="B79" s="35"/>
      <c r="C79" s="28" t="s">
        <v>34</v>
      </c>
      <c r="D79" s="34"/>
      <c r="E79" s="34"/>
      <c r="F79" s="26" t="str">
        <f>IF(E18="","",E18)</f>
        <v>Vyplň údaj</v>
      </c>
      <c r="G79" s="34"/>
      <c r="H79" s="34"/>
      <c r="I79" s="28" t="s">
        <v>39</v>
      </c>
      <c r="J79" s="32" t="str">
        <f>E24</f>
        <v>SELLA&amp;AGRETA s.r.o.</v>
      </c>
      <c r="K79" s="34"/>
      <c r="L79" s="91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0.35" customHeight="1">
      <c r="A80" s="34"/>
      <c r="B80" s="35"/>
      <c r="C80" s="34"/>
      <c r="D80" s="34"/>
      <c r="E80" s="34"/>
      <c r="F80" s="34"/>
      <c r="G80" s="34"/>
      <c r="H80" s="34"/>
      <c r="I80" s="34"/>
      <c r="J80" s="34"/>
      <c r="K80" s="34"/>
      <c r="L80" s="91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11" customFormat="1" ht="29.25" customHeight="1">
      <c r="A81" s="116"/>
      <c r="B81" s="117"/>
      <c r="C81" s="118" t="s">
        <v>118</v>
      </c>
      <c r="D81" s="119" t="s">
        <v>62</v>
      </c>
      <c r="E81" s="119" t="s">
        <v>58</v>
      </c>
      <c r="F81" s="119" t="s">
        <v>59</v>
      </c>
      <c r="G81" s="119" t="s">
        <v>119</v>
      </c>
      <c r="H81" s="119" t="s">
        <v>120</v>
      </c>
      <c r="I81" s="119" t="s">
        <v>121</v>
      </c>
      <c r="J81" s="119" t="s">
        <v>104</v>
      </c>
      <c r="K81" s="120" t="s">
        <v>122</v>
      </c>
      <c r="L81" s="121"/>
      <c r="M81" s="59" t="s">
        <v>3</v>
      </c>
      <c r="N81" s="60" t="s">
        <v>47</v>
      </c>
      <c r="O81" s="60" t="s">
        <v>123</v>
      </c>
      <c r="P81" s="60" t="s">
        <v>124</v>
      </c>
      <c r="Q81" s="60" t="s">
        <v>125</v>
      </c>
      <c r="R81" s="60" t="s">
        <v>126</v>
      </c>
      <c r="S81" s="60" t="s">
        <v>127</v>
      </c>
      <c r="T81" s="61" t="s">
        <v>128</v>
      </c>
      <c r="U81" s="116"/>
      <c r="V81" s="116"/>
      <c r="W81" s="116"/>
      <c r="X81" s="116"/>
      <c r="Y81" s="116"/>
      <c r="Z81" s="116"/>
      <c r="AA81" s="116"/>
      <c r="AB81" s="116"/>
      <c r="AC81" s="116"/>
      <c r="AD81" s="116"/>
      <c r="AE81" s="116"/>
    </row>
    <row r="82" spans="1:65" s="2" customFormat="1" ht="22.95" customHeight="1">
      <c r="A82" s="34"/>
      <c r="B82" s="35"/>
      <c r="C82" s="66" t="s">
        <v>129</v>
      </c>
      <c r="D82" s="34"/>
      <c r="E82" s="34"/>
      <c r="F82" s="34"/>
      <c r="G82" s="34"/>
      <c r="H82" s="34"/>
      <c r="I82" s="34"/>
      <c r="J82" s="122">
        <f>BK82</f>
        <v>0</v>
      </c>
      <c r="K82" s="34"/>
      <c r="L82" s="35"/>
      <c r="M82" s="62"/>
      <c r="N82" s="53"/>
      <c r="O82" s="63"/>
      <c r="P82" s="123">
        <f>P83</f>
        <v>0</v>
      </c>
      <c r="Q82" s="63"/>
      <c r="R82" s="123">
        <f>R83</f>
        <v>0.84545999999999999</v>
      </c>
      <c r="S82" s="63"/>
      <c r="T82" s="124">
        <f>T83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T82" s="18" t="s">
        <v>76</v>
      </c>
      <c r="AU82" s="18" t="s">
        <v>105</v>
      </c>
      <c r="BK82" s="125">
        <f>BK83</f>
        <v>0</v>
      </c>
    </row>
    <row r="83" spans="1:65" s="12" customFormat="1" ht="25.95" customHeight="1">
      <c r="B83" s="126"/>
      <c r="D83" s="127" t="s">
        <v>76</v>
      </c>
      <c r="E83" s="128" t="s">
        <v>130</v>
      </c>
      <c r="F83" s="128" t="s">
        <v>131</v>
      </c>
      <c r="I83" s="129"/>
      <c r="J83" s="130">
        <f>BK83</f>
        <v>0</v>
      </c>
      <c r="L83" s="126"/>
      <c r="M83" s="131"/>
      <c r="N83" s="132"/>
      <c r="O83" s="132"/>
      <c r="P83" s="133">
        <f>P84+P181</f>
        <v>0</v>
      </c>
      <c r="Q83" s="132"/>
      <c r="R83" s="133">
        <f>R84+R181</f>
        <v>0.84545999999999999</v>
      </c>
      <c r="S83" s="132"/>
      <c r="T83" s="134">
        <f>T84+T181</f>
        <v>0</v>
      </c>
      <c r="AR83" s="127" t="s">
        <v>85</v>
      </c>
      <c r="AT83" s="135" t="s">
        <v>76</v>
      </c>
      <c r="AU83" s="135" t="s">
        <v>77</v>
      </c>
      <c r="AY83" s="127" t="s">
        <v>132</v>
      </c>
      <c r="BK83" s="136">
        <f>BK84+BK181</f>
        <v>0</v>
      </c>
    </row>
    <row r="84" spans="1:65" s="12" customFormat="1" ht="22.95" customHeight="1">
      <c r="B84" s="126"/>
      <c r="D84" s="127" t="s">
        <v>76</v>
      </c>
      <c r="E84" s="137" t="s">
        <v>85</v>
      </c>
      <c r="F84" s="137" t="s">
        <v>133</v>
      </c>
      <c r="I84" s="129"/>
      <c r="J84" s="138">
        <f>BK84</f>
        <v>0</v>
      </c>
      <c r="L84" s="126"/>
      <c r="M84" s="131"/>
      <c r="N84" s="132"/>
      <c r="O84" s="132"/>
      <c r="P84" s="133">
        <f>SUM(P85:P180)</f>
        <v>0</v>
      </c>
      <c r="Q84" s="132"/>
      <c r="R84" s="133">
        <f>SUM(R85:R180)</f>
        <v>0.84545999999999999</v>
      </c>
      <c r="S84" s="132"/>
      <c r="T84" s="134">
        <f>SUM(T85:T180)</f>
        <v>0</v>
      </c>
      <c r="AR84" s="127" t="s">
        <v>85</v>
      </c>
      <c r="AT84" s="135" t="s">
        <v>76</v>
      </c>
      <c r="AU84" s="135" t="s">
        <v>85</v>
      </c>
      <c r="AY84" s="127" t="s">
        <v>132</v>
      </c>
      <c r="BK84" s="136">
        <f>SUM(BK85:BK180)</f>
        <v>0</v>
      </c>
    </row>
    <row r="85" spans="1:65" s="2" customFormat="1" ht="16.5" customHeight="1">
      <c r="A85" s="34"/>
      <c r="B85" s="139"/>
      <c r="C85" s="140" t="s">
        <v>85</v>
      </c>
      <c r="D85" s="140" t="s">
        <v>134</v>
      </c>
      <c r="E85" s="141" t="s">
        <v>811</v>
      </c>
      <c r="F85" s="142" t="s">
        <v>812</v>
      </c>
      <c r="G85" s="143" t="s">
        <v>143</v>
      </c>
      <c r="H85" s="144">
        <v>1700</v>
      </c>
      <c r="I85" s="145"/>
      <c r="J85" s="146">
        <f>ROUND(I85*H85,2)</f>
        <v>0</v>
      </c>
      <c r="K85" s="142" t="s">
        <v>3</v>
      </c>
      <c r="L85" s="35"/>
      <c r="M85" s="147" t="s">
        <v>3</v>
      </c>
      <c r="N85" s="148" t="s">
        <v>48</v>
      </c>
      <c r="O85" s="55"/>
      <c r="P85" s="149">
        <f>O85*H85</f>
        <v>0</v>
      </c>
      <c r="Q85" s="149">
        <v>0</v>
      </c>
      <c r="R85" s="149">
        <f>Q85*H85</f>
        <v>0</v>
      </c>
      <c r="S85" s="149">
        <v>0</v>
      </c>
      <c r="T85" s="150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51" t="s">
        <v>138</v>
      </c>
      <c r="AT85" s="151" t="s">
        <v>134</v>
      </c>
      <c r="AU85" s="151" t="s">
        <v>87</v>
      </c>
      <c r="AY85" s="18" t="s">
        <v>132</v>
      </c>
      <c r="BE85" s="152">
        <f>IF(N85="základní",J85,0)</f>
        <v>0</v>
      </c>
      <c r="BF85" s="152">
        <f>IF(N85="snížená",J85,0)</f>
        <v>0</v>
      </c>
      <c r="BG85" s="152">
        <f>IF(N85="zákl. přenesená",J85,0)</f>
        <v>0</v>
      </c>
      <c r="BH85" s="152">
        <f>IF(N85="sníž. přenesená",J85,0)</f>
        <v>0</v>
      </c>
      <c r="BI85" s="152">
        <f>IF(N85="nulová",J85,0)</f>
        <v>0</v>
      </c>
      <c r="BJ85" s="18" t="s">
        <v>85</v>
      </c>
      <c r="BK85" s="152">
        <f>ROUND(I85*H85,2)</f>
        <v>0</v>
      </c>
      <c r="BL85" s="18" t="s">
        <v>138</v>
      </c>
      <c r="BM85" s="151" t="s">
        <v>813</v>
      </c>
    </row>
    <row r="86" spans="1:65" s="2" customFormat="1">
      <c r="A86" s="34"/>
      <c r="B86" s="35"/>
      <c r="C86" s="34"/>
      <c r="D86" s="153" t="s">
        <v>140</v>
      </c>
      <c r="E86" s="34"/>
      <c r="F86" s="154" t="s">
        <v>814</v>
      </c>
      <c r="G86" s="34"/>
      <c r="H86" s="34"/>
      <c r="I86" s="155"/>
      <c r="J86" s="34"/>
      <c r="K86" s="34"/>
      <c r="L86" s="35"/>
      <c r="M86" s="156"/>
      <c r="N86" s="157"/>
      <c r="O86" s="55"/>
      <c r="P86" s="55"/>
      <c r="Q86" s="55"/>
      <c r="R86" s="55"/>
      <c r="S86" s="55"/>
      <c r="T86" s="56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8" t="s">
        <v>140</v>
      </c>
      <c r="AU86" s="18" t="s">
        <v>87</v>
      </c>
    </row>
    <row r="87" spans="1:65" s="14" customFormat="1">
      <c r="B87" s="168"/>
      <c r="D87" s="153" t="s">
        <v>149</v>
      </c>
      <c r="E87" s="169" t="s">
        <v>3</v>
      </c>
      <c r="F87" s="170" t="s">
        <v>260</v>
      </c>
      <c r="H87" s="171">
        <v>1700</v>
      </c>
      <c r="I87" s="172"/>
      <c r="L87" s="168"/>
      <c r="M87" s="173"/>
      <c r="N87" s="174"/>
      <c r="O87" s="174"/>
      <c r="P87" s="174"/>
      <c r="Q87" s="174"/>
      <c r="R87" s="174"/>
      <c r="S87" s="174"/>
      <c r="T87" s="175"/>
      <c r="AT87" s="169" t="s">
        <v>149</v>
      </c>
      <c r="AU87" s="169" t="s">
        <v>87</v>
      </c>
      <c r="AV87" s="14" t="s">
        <v>87</v>
      </c>
      <c r="AW87" s="14" t="s">
        <v>38</v>
      </c>
      <c r="AX87" s="14" t="s">
        <v>85</v>
      </c>
      <c r="AY87" s="169" t="s">
        <v>132</v>
      </c>
    </row>
    <row r="88" spans="1:65" s="2" customFormat="1" ht="16.5" customHeight="1">
      <c r="A88" s="287"/>
      <c r="B88" s="139"/>
      <c r="C88" s="341" t="s">
        <v>1330</v>
      </c>
      <c r="D88" s="140" t="s">
        <v>134</v>
      </c>
      <c r="E88" s="141" t="s">
        <v>1341</v>
      </c>
      <c r="F88" s="142" t="s">
        <v>1340</v>
      </c>
      <c r="G88" s="143" t="s">
        <v>1342</v>
      </c>
      <c r="H88" s="144">
        <v>148</v>
      </c>
      <c r="I88" s="145"/>
      <c r="J88" s="146">
        <f>ROUND(I88*H88,2)</f>
        <v>0</v>
      </c>
      <c r="K88" s="142" t="s">
        <v>3</v>
      </c>
      <c r="L88" s="35"/>
      <c r="M88" s="147" t="s">
        <v>3</v>
      </c>
      <c r="N88" s="148" t="s">
        <v>48</v>
      </c>
      <c r="O88" s="55"/>
      <c r="P88" s="149">
        <f>O88*H88</f>
        <v>0</v>
      </c>
      <c r="Q88" s="149">
        <v>0</v>
      </c>
      <c r="R88" s="149">
        <f>Q88*H88</f>
        <v>0</v>
      </c>
      <c r="S88" s="149">
        <v>0</v>
      </c>
      <c r="T88" s="150">
        <f>S88*H88</f>
        <v>0</v>
      </c>
      <c r="U88" s="287"/>
      <c r="V88" s="287"/>
      <c r="W88" s="287"/>
      <c r="X88" s="287"/>
      <c r="Y88" s="287"/>
      <c r="Z88" s="287"/>
      <c r="AA88" s="287"/>
      <c r="AB88" s="287"/>
      <c r="AC88" s="287"/>
      <c r="AD88" s="287"/>
      <c r="AE88" s="287"/>
      <c r="AR88" s="151" t="s">
        <v>138</v>
      </c>
      <c r="AT88" s="151" t="s">
        <v>134</v>
      </c>
      <c r="AU88" s="151" t="s">
        <v>87</v>
      </c>
      <c r="AY88" s="18" t="s">
        <v>132</v>
      </c>
      <c r="BE88" s="152">
        <f>IF(N88="základní",J88,0)</f>
        <v>0</v>
      </c>
      <c r="BF88" s="152">
        <f>IF(N88="snížená",J88,0)</f>
        <v>0</v>
      </c>
      <c r="BG88" s="152">
        <f>IF(N88="zákl. přenesená",J88,0)</f>
        <v>0</v>
      </c>
      <c r="BH88" s="152">
        <f>IF(N88="sníž. přenesená",J88,0)</f>
        <v>0</v>
      </c>
      <c r="BI88" s="152">
        <f>IF(N88="nulová",J88,0)</f>
        <v>0</v>
      </c>
      <c r="BJ88" s="18" t="s">
        <v>85</v>
      </c>
      <c r="BK88" s="152">
        <f>ROUND(I88*H88,2)</f>
        <v>0</v>
      </c>
      <c r="BL88" s="18" t="s">
        <v>138</v>
      </c>
      <c r="BM88" s="151" t="s">
        <v>813</v>
      </c>
    </row>
    <row r="89" spans="1:65" s="2" customFormat="1">
      <c r="A89" s="287"/>
      <c r="B89" s="35"/>
      <c r="C89" s="287"/>
      <c r="D89" s="153" t="s">
        <v>140</v>
      </c>
      <c r="E89" s="287"/>
      <c r="F89" s="154"/>
      <c r="G89" s="287"/>
      <c r="H89" s="287"/>
      <c r="I89" s="155"/>
      <c r="J89" s="287"/>
      <c r="K89" s="287"/>
      <c r="L89" s="35"/>
      <c r="M89" s="156"/>
      <c r="N89" s="157"/>
      <c r="O89" s="55"/>
      <c r="P89" s="55"/>
      <c r="Q89" s="55"/>
      <c r="R89" s="55"/>
      <c r="S89" s="55"/>
      <c r="T89" s="56"/>
      <c r="U89" s="287"/>
      <c r="V89" s="287"/>
      <c r="W89" s="287"/>
      <c r="X89" s="287"/>
      <c r="Y89" s="287"/>
      <c r="Z89" s="287"/>
      <c r="AA89" s="287"/>
      <c r="AB89" s="287"/>
      <c r="AC89" s="287"/>
      <c r="AD89" s="287"/>
      <c r="AE89" s="287"/>
      <c r="AT89" s="18" t="s">
        <v>140</v>
      </c>
      <c r="AU89" s="18" t="s">
        <v>87</v>
      </c>
    </row>
    <row r="90" spans="1:65" s="14" customFormat="1">
      <c r="B90" s="168"/>
      <c r="D90" s="153" t="s">
        <v>149</v>
      </c>
      <c r="E90" s="169" t="s">
        <v>3</v>
      </c>
      <c r="F90" s="170">
        <v>148</v>
      </c>
      <c r="H90" s="171">
        <v>148</v>
      </c>
      <c r="I90" s="172"/>
      <c r="L90" s="168"/>
      <c r="M90" s="173"/>
      <c r="N90" s="174"/>
      <c r="O90" s="174"/>
      <c r="P90" s="174"/>
      <c r="Q90" s="174"/>
      <c r="R90" s="174"/>
      <c r="S90" s="174"/>
      <c r="T90" s="175"/>
      <c r="AT90" s="169" t="s">
        <v>149</v>
      </c>
      <c r="AU90" s="169" t="s">
        <v>87</v>
      </c>
      <c r="AV90" s="14" t="s">
        <v>87</v>
      </c>
      <c r="AW90" s="14" t="s">
        <v>38</v>
      </c>
      <c r="AX90" s="14" t="s">
        <v>85</v>
      </c>
      <c r="AY90" s="169" t="s">
        <v>132</v>
      </c>
    </row>
    <row r="91" spans="1:65" s="2" customFormat="1" ht="21.75" customHeight="1">
      <c r="A91" s="34"/>
      <c r="B91" s="139"/>
      <c r="C91" s="140" t="s">
        <v>87</v>
      </c>
      <c r="D91" s="140" t="s">
        <v>134</v>
      </c>
      <c r="E91" s="141" t="s">
        <v>815</v>
      </c>
      <c r="F91" s="142" t="s">
        <v>816</v>
      </c>
      <c r="G91" s="143" t="s">
        <v>317</v>
      </c>
      <c r="H91" s="144">
        <f>44+39+77</f>
        <v>160</v>
      </c>
      <c r="I91" s="145"/>
      <c r="J91" s="146">
        <f>ROUND(I91*H91,2)</f>
        <v>0</v>
      </c>
      <c r="K91" s="142" t="s">
        <v>3</v>
      </c>
      <c r="L91" s="35"/>
      <c r="M91" s="147" t="s">
        <v>3</v>
      </c>
      <c r="N91" s="148" t="s">
        <v>48</v>
      </c>
      <c r="O91" s="55"/>
      <c r="P91" s="149">
        <f>O91*H91</f>
        <v>0</v>
      </c>
      <c r="Q91" s="149">
        <v>0</v>
      </c>
      <c r="R91" s="149">
        <f>Q91*H91</f>
        <v>0</v>
      </c>
      <c r="S91" s="149">
        <v>0</v>
      </c>
      <c r="T91" s="150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51" t="s">
        <v>138</v>
      </c>
      <c r="AT91" s="151" t="s">
        <v>134</v>
      </c>
      <c r="AU91" s="151" t="s">
        <v>87</v>
      </c>
      <c r="AY91" s="18" t="s">
        <v>132</v>
      </c>
      <c r="BE91" s="152">
        <f>IF(N91="základní",J91,0)</f>
        <v>0</v>
      </c>
      <c r="BF91" s="152">
        <f>IF(N91="snížená",J91,0)</f>
        <v>0</v>
      </c>
      <c r="BG91" s="152">
        <f>IF(N91="zákl. přenesená",J91,0)</f>
        <v>0</v>
      </c>
      <c r="BH91" s="152">
        <f>IF(N91="sníž. přenesená",J91,0)</f>
        <v>0</v>
      </c>
      <c r="BI91" s="152">
        <f>IF(N91="nulová",J91,0)</f>
        <v>0</v>
      </c>
      <c r="BJ91" s="18" t="s">
        <v>85</v>
      </c>
      <c r="BK91" s="152">
        <f>ROUND(I91*H91,2)</f>
        <v>0</v>
      </c>
      <c r="BL91" s="18" t="s">
        <v>138</v>
      </c>
      <c r="BM91" s="151" t="s">
        <v>817</v>
      </c>
    </row>
    <row r="92" spans="1:65" s="2" customFormat="1" ht="19.2">
      <c r="A92" s="34"/>
      <c r="B92" s="35"/>
      <c r="C92" s="34"/>
      <c r="D92" s="153" t="s">
        <v>140</v>
      </c>
      <c r="E92" s="34"/>
      <c r="F92" s="154" t="s">
        <v>818</v>
      </c>
      <c r="G92" s="34"/>
      <c r="H92" s="34"/>
      <c r="I92" s="155"/>
      <c r="J92" s="34"/>
      <c r="K92" s="34"/>
      <c r="L92" s="35"/>
      <c r="M92" s="156"/>
      <c r="N92" s="157"/>
      <c r="O92" s="55"/>
      <c r="P92" s="55"/>
      <c r="Q92" s="55"/>
      <c r="R92" s="55"/>
      <c r="S92" s="55"/>
      <c r="T92" s="56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8" t="s">
        <v>140</v>
      </c>
      <c r="AU92" s="18" t="s">
        <v>87</v>
      </c>
    </row>
    <row r="93" spans="1:65" s="13" customFormat="1">
      <c r="B93" s="161"/>
      <c r="D93" s="153" t="s">
        <v>149</v>
      </c>
      <c r="E93" s="162" t="s">
        <v>3</v>
      </c>
      <c r="F93" s="163" t="s">
        <v>819</v>
      </c>
      <c r="H93" s="162" t="s">
        <v>3</v>
      </c>
      <c r="I93" s="164"/>
      <c r="L93" s="161"/>
      <c r="M93" s="165"/>
      <c r="N93" s="166"/>
      <c r="O93" s="166"/>
      <c r="P93" s="166"/>
      <c r="Q93" s="166"/>
      <c r="R93" s="166"/>
      <c r="S93" s="166"/>
      <c r="T93" s="167"/>
      <c r="AT93" s="162" t="s">
        <v>149</v>
      </c>
      <c r="AU93" s="162" t="s">
        <v>87</v>
      </c>
      <c r="AV93" s="13" t="s">
        <v>85</v>
      </c>
      <c r="AW93" s="13" t="s">
        <v>38</v>
      </c>
      <c r="AX93" s="13" t="s">
        <v>77</v>
      </c>
      <c r="AY93" s="162" t="s">
        <v>132</v>
      </c>
    </row>
    <row r="94" spans="1:65" s="14" customFormat="1">
      <c r="B94" s="168"/>
      <c r="D94" s="153" t="s">
        <v>149</v>
      </c>
      <c r="E94" s="169" t="s">
        <v>3</v>
      </c>
      <c r="F94" s="170" t="s">
        <v>1326</v>
      </c>
      <c r="H94" s="171">
        <v>148</v>
      </c>
      <c r="I94" s="172"/>
      <c r="L94" s="168"/>
      <c r="M94" s="173"/>
      <c r="N94" s="174"/>
      <c r="O94" s="174"/>
      <c r="P94" s="174"/>
      <c r="Q94" s="174"/>
      <c r="R94" s="174"/>
      <c r="S94" s="174"/>
      <c r="T94" s="175"/>
      <c r="AT94" s="169" t="s">
        <v>149</v>
      </c>
      <c r="AU94" s="169" t="s">
        <v>87</v>
      </c>
      <c r="AV94" s="14" t="s">
        <v>87</v>
      </c>
      <c r="AW94" s="14" t="s">
        <v>38</v>
      </c>
      <c r="AX94" s="14" t="s">
        <v>85</v>
      </c>
      <c r="AY94" s="169" t="s">
        <v>132</v>
      </c>
    </row>
    <row r="95" spans="1:65" s="2" customFormat="1" ht="21.75" customHeight="1">
      <c r="A95" s="34"/>
      <c r="B95" s="139"/>
      <c r="C95" s="140" t="s">
        <v>152</v>
      </c>
      <c r="D95" s="140" t="s">
        <v>134</v>
      </c>
      <c r="E95" s="141" t="s">
        <v>821</v>
      </c>
      <c r="F95" s="142" t="s">
        <v>822</v>
      </c>
      <c r="G95" s="143" t="s">
        <v>317</v>
      </c>
      <c r="H95" s="144">
        <v>11</v>
      </c>
      <c r="I95" s="145"/>
      <c r="J95" s="146">
        <f>ROUND(I95*H95,2)</f>
        <v>0</v>
      </c>
      <c r="K95" s="142" t="s">
        <v>3</v>
      </c>
      <c r="L95" s="35"/>
      <c r="M95" s="147" t="s">
        <v>3</v>
      </c>
      <c r="N95" s="148" t="s">
        <v>48</v>
      </c>
      <c r="O95" s="55"/>
      <c r="P95" s="149">
        <f>O95*H95</f>
        <v>0</v>
      </c>
      <c r="Q95" s="149">
        <v>0</v>
      </c>
      <c r="R95" s="149">
        <f>Q95*H95</f>
        <v>0</v>
      </c>
      <c r="S95" s="149">
        <v>0</v>
      </c>
      <c r="T95" s="150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51" t="s">
        <v>138</v>
      </c>
      <c r="AT95" s="151" t="s">
        <v>134</v>
      </c>
      <c r="AU95" s="151" t="s">
        <v>87</v>
      </c>
      <c r="AY95" s="18" t="s">
        <v>132</v>
      </c>
      <c r="BE95" s="152">
        <f>IF(N95="základní",J95,0)</f>
        <v>0</v>
      </c>
      <c r="BF95" s="152">
        <f>IF(N95="snížená",J95,0)</f>
        <v>0</v>
      </c>
      <c r="BG95" s="152">
        <f>IF(N95="zákl. přenesená",J95,0)</f>
        <v>0</v>
      </c>
      <c r="BH95" s="152">
        <f>IF(N95="sníž. přenesená",J95,0)</f>
        <v>0</v>
      </c>
      <c r="BI95" s="152">
        <f>IF(N95="nulová",J95,0)</f>
        <v>0</v>
      </c>
      <c r="BJ95" s="18" t="s">
        <v>85</v>
      </c>
      <c r="BK95" s="152">
        <f>ROUND(I95*H95,2)</f>
        <v>0</v>
      </c>
      <c r="BL95" s="18" t="s">
        <v>138</v>
      </c>
      <c r="BM95" s="151" t="s">
        <v>823</v>
      </c>
    </row>
    <row r="96" spans="1:65" s="2" customFormat="1" ht="19.2">
      <c r="A96" s="34"/>
      <c r="B96" s="35"/>
      <c r="C96" s="34"/>
      <c r="D96" s="153" t="s">
        <v>140</v>
      </c>
      <c r="E96" s="34"/>
      <c r="F96" s="154" t="s">
        <v>824</v>
      </c>
      <c r="G96" s="34"/>
      <c r="H96" s="34"/>
      <c r="I96" s="155"/>
      <c r="J96" s="34"/>
      <c r="K96" s="34"/>
      <c r="L96" s="35"/>
      <c r="M96" s="156"/>
      <c r="N96" s="157"/>
      <c r="O96" s="55"/>
      <c r="P96" s="55"/>
      <c r="Q96" s="55"/>
      <c r="R96" s="55"/>
      <c r="S96" s="55"/>
      <c r="T96" s="56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8" t="s">
        <v>140</v>
      </c>
      <c r="AU96" s="18" t="s">
        <v>87</v>
      </c>
    </row>
    <row r="97" spans="1:65" s="13" customFormat="1">
      <c r="B97" s="161"/>
      <c r="D97" s="153" t="s">
        <v>149</v>
      </c>
      <c r="E97" s="162" t="s">
        <v>3</v>
      </c>
      <c r="F97" s="163" t="s">
        <v>825</v>
      </c>
      <c r="H97" s="162" t="s">
        <v>3</v>
      </c>
      <c r="I97" s="164"/>
      <c r="L97" s="161"/>
      <c r="M97" s="165"/>
      <c r="N97" s="166"/>
      <c r="O97" s="166"/>
      <c r="P97" s="166"/>
      <c r="Q97" s="166"/>
      <c r="R97" s="166"/>
      <c r="S97" s="166"/>
      <c r="T97" s="167"/>
      <c r="AT97" s="162" t="s">
        <v>149</v>
      </c>
      <c r="AU97" s="162" t="s">
        <v>87</v>
      </c>
      <c r="AV97" s="13" t="s">
        <v>85</v>
      </c>
      <c r="AW97" s="13" t="s">
        <v>38</v>
      </c>
      <c r="AX97" s="13" t="s">
        <v>77</v>
      </c>
      <c r="AY97" s="162" t="s">
        <v>132</v>
      </c>
    </row>
    <row r="98" spans="1:65" s="14" customFormat="1">
      <c r="B98" s="168"/>
      <c r="D98" s="153" t="s">
        <v>149</v>
      </c>
      <c r="E98" s="169" t="s">
        <v>3</v>
      </c>
      <c r="F98" s="170" t="s">
        <v>185</v>
      </c>
      <c r="H98" s="171">
        <v>11</v>
      </c>
      <c r="I98" s="172"/>
      <c r="L98" s="168"/>
      <c r="M98" s="173"/>
      <c r="N98" s="174"/>
      <c r="O98" s="174"/>
      <c r="P98" s="174"/>
      <c r="Q98" s="174"/>
      <c r="R98" s="174"/>
      <c r="S98" s="174"/>
      <c r="T98" s="175"/>
      <c r="AT98" s="169" t="s">
        <v>149</v>
      </c>
      <c r="AU98" s="169" t="s">
        <v>87</v>
      </c>
      <c r="AV98" s="14" t="s">
        <v>87</v>
      </c>
      <c r="AW98" s="14" t="s">
        <v>38</v>
      </c>
      <c r="AX98" s="14" t="s">
        <v>85</v>
      </c>
      <c r="AY98" s="169" t="s">
        <v>132</v>
      </c>
    </row>
    <row r="99" spans="1:65" s="2" customFormat="1" ht="16.5" customHeight="1">
      <c r="A99" s="34"/>
      <c r="B99" s="139"/>
      <c r="C99" s="176" t="s">
        <v>138</v>
      </c>
      <c r="D99" s="176" t="s">
        <v>158</v>
      </c>
      <c r="E99" s="177" t="s">
        <v>826</v>
      </c>
      <c r="F99" s="178" t="s">
        <v>827</v>
      </c>
      <c r="G99" s="179" t="s">
        <v>317</v>
      </c>
      <c r="H99" s="180">
        <v>5</v>
      </c>
      <c r="I99" s="181"/>
      <c r="J99" s="182">
        <f>ROUND(I99*H99,2)</f>
        <v>0</v>
      </c>
      <c r="K99" s="178" t="s">
        <v>200</v>
      </c>
      <c r="L99" s="183"/>
      <c r="M99" s="184" t="s">
        <v>3</v>
      </c>
      <c r="N99" s="185" t="s">
        <v>48</v>
      </c>
      <c r="O99" s="55"/>
      <c r="P99" s="149">
        <f>O99*H99</f>
        <v>0</v>
      </c>
      <c r="Q99" s="149">
        <v>2.7E-2</v>
      </c>
      <c r="R99" s="149">
        <f>Q99*H99</f>
        <v>0.13500000000000001</v>
      </c>
      <c r="S99" s="149">
        <v>0</v>
      </c>
      <c r="T99" s="150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51" t="s">
        <v>173</v>
      </c>
      <c r="AT99" s="151" t="s">
        <v>158</v>
      </c>
      <c r="AU99" s="151" t="s">
        <v>87</v>
      </c>
      <c r="AY99" s="18" t="s">
        <v>132</v>
      </c>
      <c r="BE99" s="152">
        <f>IF(N99="základní",J99,0)</f>
        <v>0</v>
      </c>
      <c r="BF99" s="152">
        <f>IF(N99="snížená",J99,0)</f>
        <v>0</v>
      </c>
      <c r="BG99" s="152">
        <f>IF(N99="zákl. přenesená",J99,0)</f>
        <v>0</v>
      </c>
      <c r="BH99" s="152">
        <f>IF(N99="sníž. přenesená",J99,0)</f>
        <v>0</v>
      </c>
      <c r="BI99" s="152">
        <f>IF(N99="nulová",J99,0)</f>
        <v>0</v>
      </c>
      <c r="BJ99" s="18" t="s">
        <v>85</v>
      </c>
      <c r="BK99" s="152">
        <f>ROUND(I99*H99,2)</f>
        <v>0</v>
      </c>
      <c r="BL99" s="18" t="s">
        <v>138</v>
      </c>
      <c r="BM99" s="151" t="s">
        <v>828</v>
      </c>
    </row>
    <row r="100" spans="1:65" s="2" customFormat="1">
      <c r="A100" s="34"/>
      <c r="B100" s="35"/>
      <c r="C100" s="34"/>
      <c r="D100" s="153" t="s">
        <v>140</v>
      </c>
      <c r="E100" s="34"/>
      <c r="F100" s="154" t="s">
        <v>827</v>
      </c>
      <c r="G100" s="34"/>
      <c r="H100" s="34"/>
      <c r="I100" s="155"/>
      <c r="J100" s="34"/>
      <c r="K100" s="34"/>
      <c r="L100" s="35"/>
      <c r="M100" s="156"/>
      <c r="N100" s="157"/>
      <c r="O100" s="55"/>
      <c r="P100" s="55"/>
      <c r="Q100" s="55"/>
      <c r="R100" s="55"/>
      <c r="S100" s="55"/>
      <c r="T100" s="56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8" t="s">
        <v>140</v>
      </c>
      <c r="AU100" s="18" t="s">
        <v>87</v>
      </c>
    </row>
    <row r="101" spans="1:65" s="13" customFormat="1">
      <c r="B101" s="161"/>
      <c r="D101" s="153" t="s">
        <v>149</v>
      </c>
      <c r="E101" s="162" t="s">
        <v>3</v>
      </c>
      <c r="F101" s="163" t="s">
        <v>829</v>
      </c>
      <c r="H101" s="162" t="s">
        <v>3</v>
      </c>
      <c r="I101" s="164"/>
      <c r="L101" s="161"/>
      <c r="M101" s="165"/>
      <c r="N101" s="166"/>
      <c r="O101" s="166"/>
      <c r="P101" s="166"/>
      <c r="Q101" s="166"/>
      <c r="R101" s="166"/>
      <c r="S101" s="166"/>
      <c r="T101" s="167"/>
      <c r="AT101" s="162" t="s">
        <v>149</v>
      </c>
      <c r="AU101" s="162" t="s">
        <v>87</v>
      </c>
      <c r="AV101" s="13" t="s">
        <v>85</v>
      </c>
      <c r="AW101" s="13" t="s">
        <v>38</v>
      </c>
      <c r="AX101" s="13" t="s">
        <v>77</v>
      </c>
      <c r="AY101" s="162" t="s">
        <v>132</v>
      </c>
    </row>
    <row r="102" spans="1:65" s="14" customFormat="1">
      <c r="B102" s="168"/>
      <c r="D102" s="153" t="s">
        <v>149</v>
      </c>
      <c r="E102" s="169" t="s">
        <v>3</v>
      </c>
      <c r="F102" s="170" t="s">
        <v>160</v>
      </c>
      <c r="H102" s="171">
        <v>5</v>
      </c>
      <c r="I102" s="172"/>
      <c r="L102" s="168"/>
      <c r="M102" s="173"/>
      <c r="N102" s="174"/>
      <c r="O102" s="174"/>
      <c r="P102" s="174"/>
      <c r="Q102" s="174"/>
      <c r="R102" s="174"/>
      <c r="S102" s="174"/>
      <c r="T102" s="175"/>
      <c r="AT102" s="169" t="s">
        <v>149</v>
      </c>
      <c r="AU102" s="169" t="s">
        <v>87</v>
      </c>
      <c r="AV102" s="14" t="s">
        <v>87</v>
      </c>
      <c r="AW102" s="14" t="s">
        <v>38</v>
      </c>
      <c r="AX102" s="14" t="s">
        <v>85</v>
      </c>
      <c r="AY102" s="169" t="s">
        <v>132</v>
      </c>
    </row>
    <row r="103" spans="1:65" s="2" customFormat="1" ht="16.5" customHeight="1">
      <c r="A103" s="34"/>
      <c r="B103" s="139"/>
      <c r="C103" s="176" t="s">
        <v>160</v>
      </c>
      <c r="D103" s="176" t="s">
        <v>158</v>
      </c>
      <c r="E103" s="177" t="s">
        <v>830</v>
      </c>
      <c r="F103" s="178" t="s">
        <v>831</v>
      </c>
      <c r="G103" s="179" t="s">
        <v>317</v>
      </c>
      <c r="H103" s="180">
        <v>6</v>
      </c>
      <c r="I103" s="181"/>
      <c r="J103" s="182">
        <f>ROUND(I103*H103,2)</f>
        <v>0</v>
      </c>
      <c r="K103" s="178" t="s">
        <v>200</v>
      </c>
      <c r="L103" s="183"/>
      <c r="M103" s="184" t="s">
        <v>3</v>
      </c>
      <c r="N103" s="185" t="s">
        <v>48</v>
      </c>
      <c r="O103" s="55"/>
      <c r="P103" s="149">
        <f>O103*H103</f>
        <v>0</v>
      </c>
      <c r="Q103" s="149">
        <v>5.4000000000000003E-3</v>
      </c>
      <c r="R103" s="149">
        <f>Q103*H103</f>
        <v>3.2399999999999998E-2</v>
      </c>
      <c r="S103" s="149">
        <v>0</v>
      </c>
      <c r="T103" s="150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51" t="s">
        <v>173</v>
      </c>
      <c r="AT103" s="151" t="s">
        <v>158</v>
      </c>
      <c r="AU103" s="151" t="s">
        <v>87</v>
      </c>
      <c r="AY103" s="18" t="s">
        <v>132</v>
      </c>
      <c r="BE103" s="152">
        <f>IF(N103="základní",J103,0)</f>
        <v>0</v>
      </c>
      <c r="BF103" s="152">
        <f>IF(N103="snížená",J103,0)</f>
        <v>0</v>
      </c>
      <c r="BG103" s="152">
        <f>IF(N103="zákl. přenesená",J103,0)</f>
        <v>0</v>
      </c>
      <c r="BH103" s="152">
        <f>IF(N103="sníž. přenesená",J103,0)</f>
        <v>0</v>
      </c>
      <c r="BI103" s="152">
        <f>IF(N103="nulová",J103,0)</f>
        <v>0</v>
      </c>
      <c r="BJ103" s="18" t="s">
        <v>85</v>
      </c>
      <c r="BK103" s="152">
        <f>ROUND(I103*H103,2)</f>
        <v>0</v>
      </c>
      <c r="BL103" s="18" t="s">
        <v>138</v>
      </c>
      <c r="BM103" s="151" t="s">
        <v>832</v>
      </c>
    </row>
    <row r="104" spans="1:65" s="2" customFormat="1">
      <c r="A104" s="34"/>
      <c r="B104" s="35"/>
      <c r="C104" s="34"/>
      <c r="D104" s="153" t="s">
        <v>140</v>
      </c>
      <c r="E104" s="34"/>
      <c r="F104" s="154" t="s">
        <v>831</v>
      </c>
      <c r="G104" s="34"/>
      <c r="H104" s="34"/>
      <c r="I104" s="155"/>
      <c r="J104" s="34"/>
      <c r="K104" s="34"/>
      <c r="L104" s="35"/>
      <c r="M104" s="156"/>
      <c r="N104" s="157"/>
      <c r="O104" s="55"/>
      <c r="P104" s="55"/>
      <c r="Q104" s="55"/>
      <c r="R104" s="55"/>
      <c r="S104" s="55"/>
      <c r="T104" s="56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8" t="s">
        <v>140</v>
      </c>
      <c r="AU104" s="18" t="s">
        <v>87</v>
      </c>
    </row>
    <row r="105" spans="1:65" s="13" customFormat="1">
      <c r="B105" s="161"/>
      <c r="D105" s="153" t="s">
        <v>149</v>
      </c>
      <c r="E105" s="162" t="s">
        <v>3</v>
      </c>
      <c r="F105" s="163" t="s">
        <v>829</v>
      </c>
      <c r="H105" s="162" t="s">
        <v>3</v>
      </c>
      <c r="I105" s="164"/>
      <c r="L105" s="161"/>
      <c r="M105" s="165"/>
      <c r="N105" s="166"/>
      <c r="O105" s="166"/>
      <c r="P105" s="166"/>
      <c r="Q105" s="166"/>
      <c r="R105" s="166"/>
      <c r="S105" s="166"/>
      <c r="T105" s="167"/>
      <c r="AT105" s="162" t="s">
        <v>149</v>
      </c>
      <c r="AU105" s="162" t="s">
        <v>87</v>
      </c>
      <c r="AV105" s="13" t="s">
        <v>85</v>
      </c>
      <c r="AW105" s="13" t="s">
        <v>38</v>
      </c>
      <c r="AX105" s="13" t="s">
        <v>77</v>
      </c>
      <c r="AY105" s="162" t="s">
        <v>132</v>
      </c>
    </row>
    <row r="106" spans="1:65" s="14" customFormat="1">
      <c r="B106" s="168"/>
      <c r="D106" s="153" t="s">
        <v>149</v>
      </c>
      <c r="E106" s="169" t="s">
        <v>3</v>
      </c>
      <c r="F106" s="170" t="s">
        <v>165</v>
      </c>
      <c r="H106" s="171">
        <v>6</v>
      </c>
      <c r="I106" s="172"/>
      <c r="L106" s="168"/>
      <c r="M106" s="173"/>
      <c r="N106" s="174"/>
      <c r="O106" s="174"/>
      <c r="P106" s="174"/>
      <c r="Q106" s="174"/>
      <c r="R106" s="174"/>
      <c r="S106" s="174"/>
      <c r="T106" s="175"/>
      <c r="AT106" s="169" t="s">
        <v>149</v>
      </c>
      <c r="AU106" s="169" t="s">
        <v>87</v>
      </c>
      <c r="AV106" s="14" t="s">
        <v>87</v>
      </c>
      <c r="AW106" s="14" t="s">
        <v>38</v>
      </c>
      <c r="AX106" s="14" t="s">
        <v>85</v>
      </c>
      <c r="AY106" s="169" t="s">
        <v>132</v>
      </c>
    </row>
    <row r="107" spans="1:65" s="2" customFormat="1" ht="16.5" customHeight="1">
      <c r="A107" s="34"/>
      <c r="B107" s="139"/>
      <c r="C107" s="140" t="s">
        <v>165</v>
      </c>
      <c r="D107" s="140" t="s">
        <v>134</v>
      </c>
      <c r="E107" s="141" t="s">
        <v>833</v>
      </c>
      <c r="F107" s="142" t="s">
        <v>834</v>
      </c>
      <c r="G107" s="143" t="s">
        <v>317</v>
      </c>
      <c r="H107" s="144">
        <v>11</v>
      </c>
      <c r="I107" s="145"/>
      <c r="J107" s="146">
        <f>ROUND(I107*H107,2)</f>
        <v>0</v>
      </c>
      <c r="K107" s="142" t="s">
        <v>3</v>
      </c>
      <c r="L107" s="35"/>
      <c r="M107" s="147" t="s">
        <v>3</v>
      </c>
      <c r="N107" s="148" t="s">
        <v>48</v>
      </c>
      <c r="O107" s="55"/>
      <c r="P107" s="149">
        <f>O107*H107</f>
        <v>0</v>
      </c>
      <c r="Q107" s="149">
        <v>0</v>
      </c>
      <c r="R107" s="149">
        <f>Q107*H107</f>
        <v>0</v>
      </c>
      <c r="S107" s="149">
        <v>0</v>
      </c>
      <c r="T107" s="150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51" t="s">
        <v>138</v>
      </c>
      <c r="AT107" s="151" t="s">
        <v>134</v>
      </c>
      <c r="AU107" s="151" t="s">
        <v>87</v>
      </c>
      <c r="AY107" s="18" t="s">
        <v>132</v>
      </c>
      <c r="BE107" s="152">
        <f>IF(N107="základní",J107,0)</f>
        <v>0</v>
      </c>
      <c r="BF107" s="152">
        <f>IF(N107="snížená",J107,0)</f>
        <v>0</v>
      </c>
      <c r="BG107" s="152">
        <f>IF(N107="zákl. přenesená",J107,0)</f>
        <v>0</v>
      </c>
      <c r="BH107" s="152">
        <f>IF(N107="sníž. přenesená",J107,0)</f>
        <v>0</v>
      </c>
      <c r="BI107" s="152">
        <f>IF(N107="nulová",J107,0)</f>
        <v>0</v>
      </c>
      <c r="BJ107" s="18" t="s">
        <v>85</v>
      </c>
      <c r="BK107" s="152">
        <f>ROUND(I107*H107,2)</f>
        <v>0</v>
      </c>
      <c r="BL107" s="18" t="s">
        <v>138</v>
      </c>
      <c r="BM107" s="151" t="s">
        <v>835</v>
      </c>
    </row>
    <row r="108" spans="1:65" s="2" customFormat="1" ht="19.2">
      <c r="A108" s="34"/>
      <c r="B108" s="35"/>
      <c r="C108" s="34"/>
      <c r="D108" s="153" t="s">
        <v>140</v>
      </c>
      <c r="E108" s="34"/>
      <c r="F108" s="154" t="s">
        <v>836</v>
      </c>
      <c r="G108" s="34"/>
      <c r="H108" s="34"/>
      <c r="I108" s="155"/>
      <c r="J108" s="34"/>
      <c r="K108" s="34"/>
      <c r="L108" s="35"/>
      <c r="M108" s="156"/>
      <c r="N108" s="157"/>
      <c r="O108" s="55"/>
      <c r="P108" s="55"/>
      <c r="Q108" s="55"/>
      <c r="R108" s="55"/>
      <c r="S108" s="55"/>
      <c r="T108" s="56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8" t="s">
        <v>140</v>
      </c>
      <c r="AU108" s="18" t="s">
        <v>87</v>
      </c>
    </row>
    <row r="109" spans="1:65" s="13" customFormat="1">
      <c r="B109" s="161"/>
      <c r="D109" s="153" t="s">
        <v>149</v>
      </c>
      <c r="E109" s="162" t="s">
        <v>3</v>
      </c>
      <c r="F109" s="163" t="s">
        <v>825</v>
      </c>
      <c r="H109" s="162" t="s">
        <v>3</v>
      </c>
      <c r="I109" s="164"/>
      <c r="L109" s="161"/>
      <c r="M109" s="165"/>
      <c r="N109" s="166"/>
      <c r="O109" s="166"/>
      <c r="P109" s="166"/>
      <c r="Q109" s="166"/>
      <c r="R109" s="166"/>
      <c r="S109" s="166"/>
      <c r="T109" s="167"/>
      <c r="AT109" s="162" t="s">
        <v>149</v>
      </c>
      <c r="AU109" s="162" t="s">
        <v>87</v>
      </c>
      <c r="AV109" s="13" t="s">
        <v>85</v>
      </c>
      <c r="AW109" s="13" t="s">
        <v>38</v>
      </c>
      <c r="AX109" s="13" t="s">
        <v>77</v>
      </c>
      <c r="AY109" s="162" t="s">
        <v>132</v>
      </c>
    </row>
    <row r="110" spans="1:65" s="14" customFormat="1">
      <c r="B110" s="168"/>
      <c r="D110" s="153" t="s">
        <v>149</v>
      </c>
      <c r="E110" s="169" t="s">
        <v>3</v>
      </c>
      <c r="F110" s="170" t="s">
        <v>185</v>
      </c>
      <c r="H110" s="171">
        <v>11</v>
      </c>
      <c r="I110" s="172"/>
      <c r="L110" s="168"/>
      <c r="M110" s="173"/>
      <c r="N110" s="174"/>
      <c r="O110" s="174"/>
      <c r="P110" s="174"/>
      <c r="Q110" s="174"/>
      <c r="R110" s="174"/>
      <c r="S110" s="174"/>
      <c r="T110" s="175"/>
      <c r="AT110" s="169" t="s">
        <v>149</v>
      </c>
      <c r="AU110" s="169" t="s">
        <v>87</v>
      </c>
      <c r="AV110" s="14" t="s">
        <v>87</v>
      </c>
      <c r="AW110" s="14" t="s">
        <v>38</v>
      </c>
      <c r="AX110" s="14" t="s">
        <v>85</v>
      </c>
      <c r="AY110" s="169" t="s">
        <v>132</v>
      </c>
    </row>
    <row r="111" spans="1:65" s="2" customFormat="1" ht="16.5" customHeight="1">
      <c r="A111" s="34"/>
      <c r="B111" s="139"/>
      <c r="C111" s="140" t="s">
        <v>169</v>
      </c>
      <c r="D111" s="140" t="s">
        <v>134</v>
      </c>
      <c r="E111" s="141" t="s">
        <v>837</v>
      </c>
      <c r="F111" s="142" t="s">
        <v>838</v>
      </c>
      <c r="G111" s="143" t="s">
        <v>317</v>
      </c>
      <c r="H111" s="144">
        <v>11</v>
      </c>
      <c r="I111" s="145"/>
      <c r="J111" s="146">
        <f>ROUND(I111*H111,2)</f>
        <v>0</v>
      </c>
      <c r="K111" s="142" t="s">
        <v>3</v>
      </c>
      <c r="L111" s="35"/>
      <c r="M111" s="147" t="s">
        <v>3</v>
      </c>
      <c r="N111" s="148" t="s">
        <v>48</v>
      </c>
      <c r="O111" s="55"/>
      <c r="P111" s="149">
        <f>O111*H111</f>
        <v>0</v>
      </c>
      <c r="Q111" s="149">
        <v>6.0000000000000002E-5</v>
      </c>
      <c r="R111" s="149">
        <f>Q111*H111</f>
        <v>6.6E-4</v>
      </c>
      <c r="S111" s="149">
        <v>0</v>
      </c>
      <c r="T111" s="150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51" t="s">
        <v>138</v>
      </c>
      <c r="AT111" s="151" t="s">
        <v>134</v>
      </c>
      <c r="AU111" s="151" t="s">
        <v>87</v>
      </c>
      <c r="AY111" s="18" t="s">
        <v>132</v>
      </c>
      <c r="BE111" s="152">
        <f>IF(N111="základní",J111,0)</f>
        <v>0</v>
      </c>
      <c r="BF111" s="152">
        <f>IF(N111="snížená",J111,0)</f>
        <v>0</v>
      </c>
      <c r="BG111" s="152">
        <f>IF(N111="zákl. přenesená",J111,0)</f>
        <v>0</v>
      </c>
      <c r="BH111" s="152">
        <f>IF(N111="sníž. přenesená",J111,0)</f>
        <v>0</v>
      </c>
      <c r="BI111" s="152">
        <f>IF(N111="nulová",J111,0)</f>
        <v>0</v>
      </c>
      <c r="BJ111" s="18" t="s">
        <v>85</v>
      </c>
      <c r="BK111" s="152">
        <f>ROUND(I111*H111,2)</f>
        <v>0</v>
      </c>
      <c r="BL111" s="18" t="s">
        <v>138</v>
      </c>
      <c r="BM111" s="151" t="s">
        <v>839</v>
      </c>
    </row>
    <row r="112" spans="1:65" s="2" customFormat="1">
      <c r="A112" s="34"/>
      <c r="B112" s="35"/>
      <c r="C112" s="34"/>
      <c r="D112" s="153" t="s">
        <v>140</v>
      </c>
      <c r="E112" s="34"/>
      <c r="F112" s="154" t="s">
        <v>840</v>
      </c>
      <c r="G112" s="34"/>
      <c r="H112" s="34"/>
      <c r="I112" s="155"/>
      <c r="J112" s="34"/>
      <c r="K112" s="34"/>
      <c r="L112" s="35"/>
      <c r="M112" s="156"/>
      <c r="N112" s="157"/>
      <c r="O112" s="55"/>
      <c r="P112" s="55"/>
      <c r="Q112" s="55"/>
      <c r="R112" s="55"/>
      <c r="S112" s="55"/>
      <c r="T112" s="56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8" t="s">
        <v>140</v>
      </c>
      <c r="AU112" s="18" t="s">
        <v>87</v>
      </c>
    </row>
    <row r="113" spans="1:65" s="13" customFormat="1">
      <c r="B113" s="161"/>
      <c r="D113" s="153" t="s">
        <v>149</v>
      </c>
      <c r="E113" s="162" t="s">
        <v>3</v>
      </c>
      <c r="F113" s="163" t="s">
        <v>841</v>
      </c>
      <c r="H113" s="162" t="s">
        <v>3</v>
      </c>
      <c r="I113" s="164"/>
      <c r="L113" s="161"/>
      <c r="M113" s="165"/>
      <c r="N113" s="166"/>
      <c r="O113" s="166"/>
      <c r="P113" s="166"/>
      <c r="Q113" s="166"/>
      <c r="R113" s="166"/>
      <c r="S113" s="166"/>
      <c r="T113" s="167"/>
      <c r="AT113" s="162" t="s">
        <v>149</v>
      </c>
      <c r="AU113" s="162" t="s">
        <v>87</v>
      </c>
      <c r="AV113" s="13" t="s">
        <v>85</v>
      </c>
      <c r="AW113" s="13" t="s">
        <v>38</v>
      </c>
      <c r="AX113" s="13" t="s">
        <v>77</v>
      </c>
      <c r="AY113" s="162" t="s">
        <v>132</v>
      </c>
    </row>
    <row r="114" spans="1:65" s="14" customFormat="1">
      <c r="B114" s="168"/>
      <c r="D114" s="153" t="s">
        <v>149</v>
      </c>
      <c r="E114" s="169" t="s">
        <v>3</v>
      </c>
      <c r="F114" s="170" t="s">
        <v>185</v>
      </c>
      <c r="H114" s="171">
        <v>11</v>
      </c>
      <c r="I114" s="172"/>
      <c r="L114" s="168"/>
      <c r="M114" s="173"/>
      <c r="N114" s="174"/>
      <c r="O114" s="174"/>
      <c r="P114" s="174"/>
      <c r="Q114" s="174"/>
      <c r="R114" s="174"/>
      <c r="S114" s="174"/>
      <c r="T114" s="175"/>
      <c r="AT114" s="169" t="s">
        <v>149</v>
      </c>
      <c r="AU114" s="169" t="s">
        <v>87</v>
      </c>
      <c r="AV114" s="14" t="s">
        <v>87</v>
      </c>
      <c r="AW114" s="14" t="s">
        <v>38</v>
      </c>
      <c r="AX114" s="14" t="s">
        <v>85</v>
      </c>
      <c r="AY114" s="169" t="s">
        <v>132</v>
      </c>
    </row>
    <row r="115" spans="1:65" s="2" customFormat="1" ht="16.5" customHeight="1">
      <c r="A115" s="34"/>
      <c r="B115" s="139"/>
      <c r="C115" s="176" t="s">
        <v>173</v>
      </c>
      <c r="D115" s="176" t="s">
        <v>158</v>
      </c>
      <c r="E115" s="177" t="s">
        <v>842</v>
      </c>
      <c r="F115" s="178" t="s">
        <v>843</v>
      </c>
      <c r="G115" s="179" t="s">
        <v>317</v>
      </c>
      <c r="H115" s="180">
        <v>33</v>
      </c>
      <c r="I115" s="181"/>
      <c r="J115" s="182">
        <f>ROUND(I115*H115,2)</f>
        <v>0</v>
      </c>
      <c r="K115" s="178" t="s">
        <v>3</v>
      </c>
      <c r="L115" s="183"/>
      <c r="M115" s="184" t="s">
        <v>3</v>
      </c>
      <c r="N115" s="185" t="s">
        <v>48</v>
      </c>
      <c r="O115" s="55"/>
      <c r="P115" s="149">
        <f>O115*H115</f>
        <v>0</v>
      </c>
      <c r="Q115" s="149">
        <v>5.8999999999999999E-3</v>
      </c>
      <c r="R115" s="149">
        <f>Q115*H115</f>
        <v>0.19469999999999998</v>
      </c>
      <c r="S115" s="149">
        <v>0</v>
      </c>
      <c r="T115" s="150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51" t="s">
        <v>173</v>
      </c>
      <c r="AT115" s="151" t="s">
        <v>158</v>
      </c>
      <c r="AU115" s="151" t="s">
        <v>87</v>
      </c>
      <c r="AY115" s="18" t="s">
        <v>132</v>
      </c>
      <c r="BE115" s="152">
        <f>IF(N115="základní",J115,0)</f>
        <v>0</v>
      </c>
      <c r="BF115" s="152">
        <f>IF(N115="snížená",J115,0)</f>
        <v>0</v>
      </c>
      <c r="BG115" s="152">
        <f>IF(N115="zákl. přenesená",J115,0)</f>
        <v>0</v>
      </c>
      <c r="BH115" s="152">
        <f>IF(N115="sníž. přenesená",J115,0)</f>
        <v>0</v>
      </c>
      <c r="BI115" s="152">
        <f>IF(N115="nulová",J115,0)</f>
        <v>0</v>
      </c>
      <c r="BJ115" s="18" t="s">
        <v>85</v>
      </c>
      <c r="BK115" s="152">
        <f>ROUND(I115*H115,2)</f>
        <v>0</v>
      </c>
      <c r="BL115" s="18" t="s">
        <v>138</v>
      </c>
      <c r="BM115" s="151" t="s">
        <v>844</v>
      </c>
    </row>
    <row r="116" spans="1:65" s="2" customFormat="1">
      <c r="A116" s="34"/>
      <c r="B116" s="35"/>
      <c r="C116" s="34"/>
      <c r="D116" s="153" t="s">
        <v>140</v>
      </c>
      <c r="E116" s="34"/>
      <c r="F116" s="154" t="s">
        <v>843</v>
      </c>
      <c r="G116" s="34"/>
      <c r="H116" s="34"/>
      <c r="I116" s="155"/>
      <c r="J116" s="34"/>
      <c r="K116" s="34"/>
      <c r="L116" s="35"/>
      <c r="M116" s="156"/>
      <c r="N116" s="157"/>
      <c r="O116" s="55"/>
      <c r="P116" s="55"/>
      <c r="Q116" s="55"/>
      <c r="R116" s="55"/>
      <c r="S116" s="55"/>
      <c r="T116" s="56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8" t="s">
        <v>140</v>
      </c>
      <c r="AU116" s="18" t="s">
        <v>87</v>
      </c>
    </row>
    <row r="117" spans="1:65" s="14" customFormat="1">
      <c r="B117" s="168"/>
      <c r="D117" s="153" t="s">
        <v>149</v>
      </c>
      <c r="E117" s="169" t="s">
        <v>3</v>
      </c>
      <c r="F117" s="170" t="s">
        <v>845</v>
      </c>
      <c r="H117" s="171">
        <v>33</v>
      </c>
      <c r="I117" s="172"/>
      <c r="L117" s="168"/>
      <c r="M117" s="173"/>
      <c r="N117" s="174"/>
      <c r="O117" s="174"/>
      <c r="P117" s="174"/>
      <c r="Q117" s="174"/>
      <c r="R117" s="174"/>
      <c r="S117" s="174"/>
      <c r="T117" s="175"/>
      <c r="AT117" s="169" t="s">
        <v>149</v>
      </c>
      <c r="AU117" s="169" t="s">
        <v>87</v>
      </c>
      <c r="AV117" s="14" t="s">
        <v>87</v>
      </c>
      <c r="AW117" s="14" t="s">
        <v>38</v>
      </c>
      <c r="AX117" s="14" t="s">
        <v>85</v>
      </c>
      <c r="AY117" s="169" t="s">
        <v>132</v>
      </c>
    </row>
    <row r="118" spans="1:65" s="2" customFormat="1" ht="16.5" customHeight="1">
      <c r="A118" s="34"/>
      <c r="B118" s="139"/>
      <c r="C118" s="176" t="s">
        <v>177</v>
      </c>
      <c r="D118" s="176" t="s">
        <v>158</v>
      </c>
      <c r="E118" s="177" t="s">
        <v>846</v>
      </c>
      <c r="F118" s="178" t="s">
        <v>847</v>
      </c>
      <c r="G118" s="179" t="s">
        <v>317</v>
      </c>
      <c r="H118" s="180">
        <v>66</v>
      </c>
      <c r="I118" s="181"/>
      <c r="J118" s="182">
        <f>ROUND(I118*H118,2)</f>
        <v>0</v>
      </c>
      <c r="K118" s="178" t="s">
        <v>3</v>
      </c>
      <c r="L118" s="183"/>
      <c r="M118" s="184" t="s">
        <v>3</v>
      </c>
      <c r="N118" s="185" t="s">
        <v>48</v>
      </c>
      <c r="O118" s="55"/>
      <c r="P118" s="149">
        <f>O118*H118</f>
        <v>0</v>
      </c>
      <c r="Q118" s="149">
        <v>2E-3</v>
      </c>
      <c r="R118" s="149">
        <f>Q118*H118</f>
        <v>0.13200000000000001</v>
      </c>
      <c r="S118" s="149">
        <v>0</v>
      </c>
      <c r="T118" s="150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51" t="s">
        <v>173</v>
      </c>
      <c r="AT118" s="151" t="s">
        <v>158</v>
      </c>
      <c r="AU118" s="151" t="s">
        <v>87</v>
      </c>
      <c r="AY118" s="18" t="s">
        <v>132</v>
      </c>
      <c r="BE118" s="152">
        <f>IF(N118="základní",J118,0)</f>
        <v>0</v>
      </c>
      <c r="BF118" s="152">
        <f>IF(N118="snížená",J118,0)</f>
        <v>0</v>
      </c>
      <c r="BG118" s="152">
        <f>IF(N118="zákl. přenesená",J118,0)</f>
        <v>0</v>
      </c>
      <c r="BH118" s="152">
        <f>IF(N118="sníž. přenesená",J118,0)</f>
        <v>0</v>
      </c>
      <c r="BI118" s="152">
        <f>IF(N118="nulová",J118,0)</f>
        <v>0</v>
      </c>
      <c r="BJ118" s="18" t="s">
        <v>85</v>
      </c>
      <c r="BK118" s="152">
        <f>ROUND(I118*H118,2)</f>
        <v>0</v>
      </c>
      <c r="BL118" s="18" t="s">
        <v>138</v>
      </c>
      <c r="BM118" s="151" t="s">
        <v>848</v>
      </c>
    </row>
    <row r="119" spans="1:65" s="2" customFormat="1">
      <c r="A119" s="34"/>
      <c r="B119" s="35"/>
      <c r="C119" s="34"/>
      <c r="D119" s="153" t="s">
        <v>140</v>
      </c>
      <c r="E119" s="34"/>
      <c r="F119" s="154" t="s">
        <v>847</v>
      </c>
      <c r="G119" s="34"/>
      <c r="H119" s="34"/>
      <c r="I119" s="155"/>
      <c r="J119" s="34"/>
      <c r="K119" s="34"/>
      <c r="L119" s="35"/>
      <c r="M119" s="156"/>
      <c r="N119" s="157"/>
      <c r="O119" s="55"/>
      <c r="P119" s="55"/>
      <c r="Q119" s="55"/>
      <c r="R119" s="55"/>
      <c r="S119" s="55"/>
      <c r="T119" s="56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8" t="s">
        <v>140</v>
      </c>
      <c r="AU119" s="18" t="s">
        <v>87</v>
      </c>
    </row>
    <row r="120" spans="1:65" s="14" customFormat="1">
      <c r="B120" s="168"/>
      <c r="D120" s="153" t="s">
        <v>149</v>
      </c>
      <c r="E120" s="169" t="s">
        <v>3</v>
      </c>
      <c r="F120" s="170" t="s">
        <v>849</v>
      </c>
      <c r="H120" s="171">
        <v>66</v>
      </c>
      <c r="I120" s="172"/>
      <c r="L120" s="168"/>
      <c r="M120" s="173"/>
      <c r="N120" s="174"/>
      <c r="O120" s="174"/>
      <c r="P120" s="174"/>
      <c r="Q120" s="174"/>
      <c r="R120" s="174"/>
      <c r="S120" s="174"/>
      <c r="T120" s="175"/>
      <c r="AT120" s="169" t="s">
        <v>149</v>
      </c>
      <c r="AU120" s="169" t="s">
        <v>87</v>
      </c>
      <c r="AV120" s="14" t="s">
        <v>87</v>
      </c>
      <c r="AW120" s="14" t="s">
        <v>38</v>
      </c>
      <c r="AX120" s="14" t="s">
        <v>85</v>
      </c>
      <c r="AY120" s="169" t="s">
        <v>132</v>
      </c>
    </row>
    <row r="121" spans="1:65" s="2" customFormat="1" ht="16.5" customHeight="1">
      <c r="A121" s="34"/>
      <c r="B121" s="139"/>
      <c r="C121" s="140" t="s">
        <v>181</v>
      </c>
      <c r="D121" s="140" t="s">
        <v>134</v>
      </c>
      <c r="E121" s="141" t="s">
        <v>850</v>
      </c>
      <c r="F121" s="142" t="s">
        <v>851</v>
      </c>
      <c r="G121" s="143" t="s">
        <v>188</v>
      </c>
      <c r="H121" s="144">
        <v>10.53</v>
      </c>
      <c r="I121" s="145"/>
      <c r="J121" s="146">
        <f>ROUND(I121*H121,2)</f>
        <v>0</v>
      </c>
      <c r="K121" s="142" t="s">
        <v>3</v>
      </c>
      <c r="L121" s="35"/>
      <c r="M121" s="147" t="s">
        <v>3</v>
      </c>
      <c r="N121" s="148" t="s">
        <v>48</v>
      </c>
      <c r="O121" s="55"/>
      <c r="P121" s="149">
        <f>O121*H121</f>
        <v>0</v>
      </c>
      <c r="Q121" s="149">
        <v>0</v>
      </c>
      <c r="R121" s="149">
        <f>Q121*H121</f>
        <v>0</v>
      </c>
      <c r="S121" s="149">
        <v>0</v>
      </c>
      <c r="T121" s="150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51" t="s">
        <v>138</v>
      </c>
      <c r="AT121" s="151" t="s">
        <v>134</v>
      </c>
      <c r="AU121" s="151" t="s">
        <v>87</v>
      </c>
      <c r="AY121" s="18" t="s">
        <v>132</v>
      </c>
      <c r="BE121" s="152">
        <f>IF(N121="základní",J121,0)</f>
        <v>0</v>
      </c>
      <c r="BF121" s="152">
        <f>IF(N121="snížená",J121,0)</f>
        <v>0</v>
      </c>
      <c r="BG121" s="152">
        <f>IF(N121="zákl. přenesená",J121,0)</f>
        <v>0</v>
      </c>
      <c r="BH121" s="152">
        <f>IF(N121="sníž. přenesená",J121,0)</f>
        <v>0</v>
      </c>
      <c r="BI121" s="152">
        <f>IF(N121="nulová",J121,0)</f>
        <v>0</v>
      </c>
      <c r="BJ121" s="18" t="s">
        <v>85</v>
      </c>
      <c r="BK121" s="152">
        <f>ROUND(I121*H121,2)</f>
        <v>0</v>
      </c>
      <c r="BL121" s="18" t="s">
        <v>138</v>
      </c>
      <c r="BM121" s="151" t="s">
        <v>852</v>
      </c>
    </row>
    <row r="122" spans="1:65" s="2" customFormat="1">
      <c r="A122" s="34"/>
      <c r="B122" s="35"/>
      <c r="C122" s="34"/>
      <c r="D122" s="153" t="s">
        <v>140</v>
      </c>
      <c r="E122" s="34"/>
      <c r="F122" s="154" t="s">
        <v>853</v>
      </c>
      <c r="G122" s="34"/>
      <c r="H122" s="34"/>
      <c r="I122" s="155"/>
      <c r="J122" s="34"/>
      <c r="K122" s="34"/>
      <c r="L122" s="35"/>
      <c r="M122" s="156"/>
      <c r="N122" s="157"/>
      <c r="O122" s="55"/>
      <c r="P122" s="55"/>
      <c r="Q122" s="55"/>
      <c r="R122" s="55"/>
      <c r="S122" s="55"/>
      <c r="T122" s="56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8" t="s">
        <v>140</v>
      </c>
      <c r="AU122" s="18" t="s">
        <v>87</v>
      </c>
    </row>
    <row r="123" spans="1:65" s="13" customFormat="1">
      <c r="B123" s="161"/>
      <c r="D123" s="153" t="s">
        <v>149</v>
      </c>
      <c r="E123" s="162" t="s">
        <v>3</v>
      </c>
      <c r="F123" s="163" t="s">
        <v>854</v>
      </c>
      <c r="H123" s="162" t="s">
        <v>3</v>
      </c>
      <c r="I123" s="164"/>
      <c r="L123" s="161"/>
      <c r="M123" s="165"/>
      <c r="N123" s="166"/>
      <c r="O123" s="166"/>
      <c r="P123" s="166"/>
      <c r="Q123" s="166"/>
      <c r="R123" s="166"/>
      <c r="S123" s="166"/>
      <c r="T123" s="167"/>
      <c r="AT123" s="162" t="s">
        <v>149</v>
      </c>
      <c r="AU123" s="162" t="s">
        <v>87</v>
      </c>
      <c r="AV123" s="13" t="s">
        <v>85</v>
      </c>
      <c r="AW123" s="13" t="s">
        <v>38</v>
      </c>
      <c r="AX123" s="13" t="s">
        <v>77</v>
      </c>
      <c r="AY123" s="162" t="s">
        <v>132</v>
      </c>
    </row>
    <row r="124" spans="1:65" s="13" customFormat="1">
      <c r="B124" s="161"/>
      <c r="D124" s="153" t="s">
        <v>149</v>
      </c>
      <c r="E124" s="162" t="s">
        <v>3</v>
      </c>
      <c r="F124" s="163" t="s">
        <v>855</v>
      </c>
      <c r="H124" s="162" t="s">
        <v>3</v>
      </c>
      <c r="I124" s="164"/>
      <c r="L124" s="161"/>
      <c r="M124" s="165"/>
      <c r="N124" s="166"/>
      <c r="O124" s="166"/>
      <c r="P124" s="166"/>
      <c r="Q124" s="166"/>
      <c r="R124" s="166"/>
      <c r="S124" s="166"/>
      <c r="T124" s="167"/>
      <c r="AT124" s="162" t="s">
        <v>149</v>
      </c>
      <c r="AU124" s="162" t="s">
        <v>87</v>
      </c>
      <c r="AV124" s="13" t="s">
        <v>85</v>
      </c>
      <c r="AW124" s="13" t="s">
        <v>38</v>
      </c>
      <c r="AX124" s="13" t="s">
        <v>77</v>
      </c>
      <c r="AY124" s="162" t="s">
        <v>132</v>
      </c>
    </row>
    <row r="125" spans="1:65" s="13" customFormat="1">
      <c r="B125" s="161"/>
      <c r="D125" s="153" t="s">
        <v>149</v>
      </c>
      <c r="E125" s="162" t="s">
        <v>3</v>
      </c>
      <c r="F125" s="163" t="s">
        <v>856</v>
      </c>
      <c r="H125" s="162" t="s">
        <v>3</v>
      </c>
      <c r="I125" s="164"/>
      <c r="L125" s="161"/>
      <c r="M125" s="165"/>
      <c r="N125" s="166"/>
      <c r="O125" s="166"/>
      <c r="P125" s="166"/>
      <c r="Q125" s="166"/>
      <c r="R125" s="166"/>
      <c r="S125" s="166"/>
      <c r="T125" s="167"/>
      <c r="AT125" s="162" t="s">
        <v>149</v>
      </c>
      <c r="AU125" s="162" t="s">
        <v>87</v>
      </c>
      <c r="AV125" s="13" t="s">
        <v>85</v>
      </c>
      <c r="AW125" s="13" t="s">
        <v>38</v>
      </c>
      <c r="AX125" s="13" t="s">
        <v>77</v>
      </c>
      <c r="AY125" s="162" t="s">
        <v>132</v>
      </c>
    </row>
    <row r="126" spans="1:65" s="14" customFormat="1">
      <c r="B126" s="168"/>
      <c r="D126" s="153" t="s">
        <v>149</v>
      </c>
      <c r="E126" s="169" t="s">
        <v>3</v>
      </c>
      <c r="F126" s="170" t="s">
        <v>857</v>
      </c>
      <c r="H126" s="171">
        <v>1.65</v>
      </c>
      <c r="I126" s="172"/>
      <c r="L126" s="168"/>
      <c r="M126" s="173"/>
      <c r="N126" s="174"/>
      <c r="O126" s="174"/>
      <c r="P126" s="174"/>
      <c r="Q126" s="174"/>
      <c r="R126" s="174"/>
      <c r="S126" s="174"/>
      <c r="T126" s="175"/>
      <c r="AT126" s="169" t="s">
        <v>149</v>
      </c>
      <c r="AU126" s="169" t="s">
        <v>87</v>
      </c>
      <c r="AV126" s="14" t="s">
        <v>87</v>
      </c>
      <c r="AW126" s="14" t="s">
        <v>38</v>
      </c>
      <c r="AX126" s="14" t="s">
        <v>77</v>
      </c>
      <c r="AY126" s="169" t="s">
        <v>132</v>
      </c>
    </row>
    <row r="127" spans="1:65" s="13" customFormat="1">
      <c r="B127" s="161"/>
      <c r="D127" s="153" t="s">
        <v>149</v>
      </c>
      <c r="E127" s="162" t="s">
        <v>3</v>
      </c>
      <c r="F127" s="163" t="s">
        <v>858</v>
      </c>
      <c r="H127" s="162" t="s">
        <v>3</v>
      </c>
      <c r="I127" s="164"/>
      <c r="L127" s="161"/>
      <c r="M127" s="165"/>
      <c r="N127" s="166"/>
      <c r="O127" s="166"/>
      <c r="P127" s="166"/>
      <c r="Q127" s="166"/>
      <c r="R127" s="166"/>
      <c r="S127" s="166"/>
      <c r="T127" s="167"/>
      <c r="AT127" s="162" t="s">
        <v>149</v>
      </c>
      <c r="AU127" s="162" t="s">
        <v>87</v>
      </c>
      <c r="AV127" s="13" t="s">
        <v>85</v>
      </c>
      <c r="AW127" s="13" t="s">
        <v>38</v>
      </c>
      <c r="AX127" s="13" t="s">
        <v>77</v>
      </c>
      <c r="AY127" s="162" t="s">
        <v>132</v>
      </c>
    </row>
    <row r="128" spans="1:65" s="13" customFormat="1">
      <c r="B128" s="161"/>
      <c r="D128" s="153" t="s">
        <v>149</v>
      </c>
      <c r="E128" s="162" t="s">
        <v>3</v>
      </c>
      <c r="F128" s="163" t="s">
        <v>859</v>
      </c>
      <c r="H128" s="162" t="s">
        <v>3</v>
      </c>
      <c r="I128" s="164"/>
      <c r="L128" s="161"/>
      <c r="M128" s="165"/>
      <c r="N128" s="166"/>
      <c r="O128" s="166"/>
      <c r="P128" s="166"/>
      <c r="Q128" s="166"/>
      <c r="R128" s="166"/>
      <c r="S128" s="166"/>
      <c r="T128" s="167"/>
      <c r="AT128" s="162" t="s">
        <v>149</v>
      </c>
      <c r="AU128" s="162" t="s">
        <v>87</v>
      </c>
      <c r="AV128" s="13" t="s">
        <v>85</v>
      </c>
      <c r="AW128" s="13" t="s">
        <v>38</v>
      </c>
      <c r="AX128" s="13" t="s">
        <v>77</v>
      </c>
      <c r="AY128" s="162" t="s">
        <v>132</v>
      </c>
    </row>
    <row r="129" spans="1:65" s="14" customFormat="1">
      <c r="B129" s="168"/>
      <c r="D129" s="153" t="s">
        <v>149</v>
      </c>
      <c r="E129" s="169" t="s">
        <v>3</v>
      </c>
      <c r="F129" s="170" t="s">
        <v>860</v>
      </c>
      <c r="H129" s="171">
        <v>8.8800000000000008</v>
      </c>
      <c r="I129" s="172"/>
      <c r="L129" s="168"/>
      <c r="M129" s="173"/>
      <c r="N129" s="174"/>
      <c r="O129" s="174"/>
      <c r="P129" s="174"/>
      <c r="Q129" s="174"/>
      <c r="R129" s="174"/>
      <c r="S129" s="174"/>
      <c r="T129" s="175"/>
      <c r="AT129" s="169" t="s">
        <v>149</v>
      </c>
      <c r="AU129" s="169" t="s">
        <v>87</v>
      </c>
      <c r="AV129" s="14" t="s">
        <v>87</v>
      </c>
      <c r="AW129" s="14" t="s">
        <v>38</v>
      </c>
      <c r="AX129" s="14" t="s">
        <v>77</v>
      </c>
      <c r="AY129" s="169" t="s">
        <v>132</v>
      </c>
    </row>
    <row r="130" spans="1:65" s="15" customFormat="1">
      <c r="B130" s="188"/>
      <c r="D130" s="153" t="s">
        <v>149</v>
      </c>
      <c r="E130" s="189" t="s">
        <v>3</v>
      </c>
      <c r="F130" s="190" t="s">
        <v>244</v>
      </c>
      <c r="H130" s="191">
        <v>10.53</v>
      </c>
      <c r="I130" s="192"/>
      <c r="L130" s="188"/>
      <c r="M130" s="193"/>
      <c r="N130" s="194"/>
      <c r="O130" s="194"/>
      <c r="P130" s="194"/>
      <c r="Q130" s="194"/>
      <c r="R130" s="194"/>
      <c r="S130" s="194"/>
      <c r="T130" s="195"/>
      <c r="AT130" s="189" t="s">
        <v>149</v>
      </c>
      <c r="AU130" s="189" t="s">
        <v>87</v>
      </c>
      <c r="AV130" s="15" t="s">
        <v>138</v>
      </c>
      <c r="AW130" s="15" t="s">
        <v>38</v>
      </c>
      <c r="AX130" s="15" t="s">
        <v>85</v>
      </c>
      <c r="AY130" s="189" t="s">
        <v>132</v>
      </c>
    </row>
    <row r="131" spans="1:65" s="2" customFormat="1" ht="16.5" customHeight="1">
      <c r="A131" s="34"/>
      <c r="B131" s="139"/>
      <c r="C131" s="140" t="s">
        <v>185</v>
      </c>
      <c r="D131" s="140" t="s">
        <v>134</v>
      </c>
      <c r="E131" s="141" t="s">
        <v>861</v>
      </c>
      <c r="F131" s="142" t="s">
        <v>862</v>
      </c>
      <c r="G131" s="143" t="s">
        <v>188</v>
      </c>
      <c r="H131" s="144">
        <v>10.53</v>
      </c>
      <c r="I131" s="145"/>
      <c r="J131" s="146">
        <f>ROUND(I131*H131,2)</f>
        <v>0</v>
      </c>
      <c r="K131" s="142" t="s">
        <v>3</v>
      </c>
      <c r="L131" s="35"/>
      <c r="M131" s="147" t="s">
        <v>3</v>
      </c>
      <c r="N131" s="148" t="s">
        <v>48</v>
      </c>
      <c r="O131" s="55"/>
      <c r="P131" s="149">
        <f>O131*H131</f>
        <v>0</v>
      </c>
      <c r="Q131" s="149">
        <v>0</v>
      </c>
      <c r="R131" s="149">
        <f>Q131*H131</f>
        <v>0</v>
      </c>
      <c r="S131" s="149">
        <v>0</v>
      </c>
      <c r="T131" s="15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51" t="s">
        <v>138</v>
      </c>
      <c r="AT131" s="151" t="s">
        <v>134</v>
      </c>
      <c r="AU131" s="151" t="s">
        <v>87</v>
      </c>
      <c r="AY131" s="18" t="s">
        <v>132</v>
      </c>
      <c r="BE131" s="152">
        <f>IF(N131="základní",J131,0)</f>
        <v>0</v>
      </c>
      <c r="BF131" s="152">
        <f>IF(N131="snížená",J131,0)</f>
        <v>0</v>
      </c>
      <c r="BG131" s="152">
        <f>IF(N131="zákl. přenesená",J131,0)</f>
        <v>0</v>
      </c>
      <c r="BH131" s="152">
        <f>IF(N131="sníž. přenesená",J131,0)</f>
        <v>0</v>
      </c>
      <c r="BI131" s="152">
        <f>IF(N131="nulová",J131,0)</f>
        <v>0</v>
      </c>
      <c r="BJ131" s="18" t="s">
        <v>85</v>
      </c>
      <c r="BK131" s="152">
        <f>ROUND(I131*H131,2)</f>
        <v>0</v>
      </c>
      <c r="BL131" s="18" t="s">
        <v>138</v>
      </c>
      <c r="BM131" s="151" t="s">
        <v>863</v>
      </c>
    </row>
    <row r="132" spans="1:65" s="2" customFormat="1">
      <c r="A132" s="34"/>
      <c r="B132" s="35"/>
      <c r="C132" s="34"/>
      <c r="D132" s="153" t="s">
        <v>140</v>
      </c>
      <c r="E132" s="34"/>
      <c r="F132" s="154" t="s">
        <v>864</v>
      </c>
      <c r="G132" s="34"/>
      <c r="H132" s="34"/>
      <c r="I132" s="155"/>
      <c r="J132" s="34"/>
      <c r="K132" s="34"/>
      <c r="L132" s="35"/>
      <c r="M132" s="156"/>
      <c r="N132" s="157"/>
      <c r="O132" s="55"/>
      <c r="P132" s="55"/>
      <c r="Q132" s="55"/>
      <c r="R132" s="55"/>
      <c r="S132" s="55"/>
      <c r="T132" s="56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8" t="s">
        <v>140</v>
      </c>
      <c r="AU132" s="18" t="s">
        <v>87</v>
      </c>
    </row>
    <row r="133" spans="1:65" s="13" customFormat="1">
      <c r="B133" s="161"/>
      <c r="D133" s="153" t="s">
        <v>149</v>
      </c>
      <c r="E133" s="162" t="s">
        <v>3</v>
      </c>
      <c r="F133" s="163" t="s">
        <v>865</v>
      </c>
      <c r="H133" s="162" t="s">
        <v>3</v>
      </c>
      <c r="I133" s="164"/>
      <c r="L133" s="161"/>
      <c r="M133" s="165"/>
      <c r="N133" s="166"/>
      <c r="O133" s="166"/>
      <c r="P133" s="166"/>
      <c r="Q133" s="166"/>
      <c r="R133" s="166"/>
      <c r="S133" s="166"/>
      <c r="T133" s="167"/>
      <c r="AT133" s="162" t="s">
        <v>149</v>
      </c>
      <c r="AU133" s="162" t="s">
        <v>87</v>
      </c>
      <c r="AV133" s="13" t="s">
        <v>85</v>
      </c>
      <c r="AW133" s="13" t="s">
        <v>38</v>
      </c>
      <c r="AX133" s="13" t="s">
        <v>77</v>
      </c>
      <c r="AY133" s="162" t="s">
        <v>132</v>
      </c>
    </row>
    <row r="134" spans="1:65" s="13" customFormat="1">
      <c r="B134" s="161"/>
      <c r="D134" s="153" t="s">
        <v>149</v>
      </c>
      <c r="E134" s="162" t="s">
        <v>3</v>
      </c>
      <c r="F134" s="163" t="s">
        <v>854</v>
      </c>
      <c r="H134" s="162" t="s">
        <v>3</v>
      </c>
      <c r="I134" s="164"/>
      <c r="L134" s="161"/>
      <c r="M134" s="165"/>
      <c r="N134" s="166"/>
      <c r="O134" s="166"/>
      <c r="P134" s="166"/>
      <c r="Q134" s="166"/>
      <c r="R134" s="166"/>
      <c r="S134" s="166"/>
      <c r="T134" s="167"/>
      <c r="AT134" s="162" t="s">
        <v>149</v>
      </c>
      <c r="AU134" s="162" t="s">
        <v>87</v>
      </c>
      <c r="AV134" s="13" t="s">
        <v>85</v>
      </c>
      <c r="AW134" s="13" t="s">
        <v>38</v>
      </c>
      <c r="AX134" s="13" t="s">
        <v>77</v>
      </c>
      <c r="AY134" s="162" t="s">
        <v>132</v>
      </c>
    </row>
    <row r="135" spans="1:65" s="13" customFormat="1">
      <c r="B135" s="161"/>
      <c r="D135" s="153" t="s">
        <v>149</v>
      </c>
      <c r="E135" s="162" t="s">
        <v>3</v>
      </c>
      <c r="F135" s="163" t="s">
        <v>855</v>
      </c>
      <c r="H135" s="162" t="s">
        <v>3</v>
      </c>
      <c r="I135" s="164"/>
      <c r="L135" s="161"/>
      <c r="M135" s="165"/>
      <c r="N135" s="166"/>
      <c r="O135" s="166"/>
      <c r="P135" s="166"/>
      <c r="Q135" s="166"/>
      <c r="R135" s="166"/>
      <c r="S135" s="166"/>
      <c r="T135" s="167"/>
      <c r="AT135" s="162" t="s">
        <v>149</v>
      </c>
      <c r="AU135" s="162" t="s">
        <v>87</v>
      </c>
      <c r="AV135" s="13" t="s">
        <v>85</v>
      </c>
      <c r="AW135" s="13" t="s">
        <v>38</v>
      </c>
      <c r="AX135" s="13" t="s">
        <v>77</v>
      </c>
      <c r="AY135" s="162" t="s">
        <v>132</v>
      </c>
    </row>
    <row r="136" spans="1:65" s="13" customFormat="1">
      <c r="B136" s="161"/>
      <c r="D136" s="153" t="s">
        <v>149</v>
      </c>
      <c r="E136" s="162" t="s">
        <v>3</v>
      </c>
      <c r="F136" s="163" t="s">
        <v>856</v>
      </c>
      <c r="H136" s="162" t="s">
        <v>3</v>
      </c>
      <c r="I136" s="164"/>
      <c r="L136" s="161"/>
      <c r="M136" s="165"/>
      <c r="N136" s="166"/>
      <c r="O136" s="166"/>
      <c r="P136" s="166"/>
      <c r="Q136" s="166"/>
      <c r="R136" s="166"/>
      <c r="S136" s="166"/>
      <c r="T136" s="167"/>
      <c r="AT136" s="162" t="s">
        <v>149</v>
      </c>
      <c r="AU136" s="162" t="s">
        <v>87</v>
      </c>
      <c r="AV136" s="13" t="s">
        <v>85</v>
      </c>
      <c r="AW136" s="13" t="s">
        <v>38</v>
      </c>
      <c r="AX136" s="13" t="s">
        <v>77</v>
      </c>
      <c r="AY136" s="162" t="s">
        <v>132</v>
      </c>
    </row>
    <row r="137" spans="1:65" s="14" customFormat="1">
      <c r="B137" s="168"/>
      <c r="D137" s="153" t="s">
        <v>149</v>
      </c>
      <c r="E137" s="169" t="s">
        <v>3</v>
      </c>
      <c r="F137" s="170" t="s">
        <v>857</v>
      </c>
      <c r="H137" s="171">
        <v>1.65</v>
      </c>
      <c r="I137" s="172"/>
      <c r="L137" s="168"/>
      <c r="M137" s="173"/>
      <c r="N137" s="174"/>
      <c r="O137" s="174"/>
      <c r="P137" s="174"/>
      <c r="Q137" s="174"/>
      <c r="R137" s="174"/>
      <c r="S137" s="174"/>
      <c r="T137" s="175"/>
      <c r="AT137" s="169" t="s">
        <v>149</v>
      </c>
      <c r="AU137" s="169" t="s">
        <v>87</v>
      </c>
      <c r="AV137" s="14" t="s">
        <v>87</v>
      </c>
      <c r="AW137" s="14" t="s">
        <v>38</v>
      </c>
      <c r="AX137" s="14" t="s">
        <v>77</v>
      </c>
      <c r="AY137" s="169" t="s">
        <v>132</v>
      </c>
    </row>
    <row r="138" spans="1:65" s="13" customFormat="1">
      <c r="B138" s="161"/>
      <c r="D138" s="153" t="s">
        <v>149</v>
      </c>
      <c r="E138" s="162" t="s">
        <v>3</v>
      </c>
      <c r="F138" s="163" t="s">
        <v>858</v>
      </c>
      <c r="H138" s="162" t="s">
        <v>3</v>
      </c>
      <c r="I138" s="164"/>
      <c r="L138" s="161"/>
      <c r="M138" s="165"/>
      <c r="N138" s="166"/>
      <c r="O138" s="166"/>
      <c r="P138" s="166"/>
      <c r="Q138" s="166"/>
      <c r="R138" s="166"/>
      <c r="S138" s="166"/>
      <c r="T138" s="167"/>
      <c r="AT138" s="162" t="s">
        <v>149</v>
      </c>
      <c r="AU138" s="162" t="s">
        <v>87</v>
      </c>
      <c r="AV138" s="13" t="s">
        <v>85</v>
      </c>
      <c r="AW138" s="13" t="s">
        <v>38</v>
      </c>
      <c r="AX138" s="13" t="s">
        <v>77</v>
      </c>
      <c r="AY138" s="162" t="s">
        <v>132</v>
      </c>
    </row>
    <row r="139" spans="1:65" s="13" customFormat="1">
      <c r="B139" s="161"/>
      <c r="D139" s="153" t="s">
        <v>149</v>
      </c>
      <c r="E139" s="162" t="s">
        <v>3</v>
      </c>
      <c r="F139" s="163" t="s">
        <v>859</v>
      </c>
      <c r="H139" s="162" t="s">
        <v>3</v>
      </c>
      <c r="I139" s="164"/>
      <c r="L139" s="161"/>
      <c r="M139" s="165"/>
      <c r="N139" s="166"/>
      <c r="O139" s="166"/>
      <c r="P139" s="166"/>
      <c r="Q139" s="166"/>
      <c r="R139" s="166"/>
      <c r="S139" s="166"/>
      <c r="T139" s="167"/>
      <c r="AT139" s="162" t="s">
        <v>149</v>
      </c>
      <c r="AU139" s="162" t="s">
        <v>87</v>
      </c>
      <c r="AV139" s="13" t="s">
        <v>85</v>
      </c>
      <c r="AW139" s="13" t="s">
        <v>38</v>
      </c>
      <c r="AX139" s="13" t="s">
        <v>77</v>
      </c>
      <c r="AY139" s="162" t="s">
        <v>132</v>
      </c>
    </row>
    <row r="140" spans="1:65" s="14" customFormat="1">
      <c r="B140" s="168"/>
      <c r="D140" s="153" t="s">
        <v>149</v>
      </c>
      <c r="E140" s="169" t="s">
        <v>3</v>
      </c>
      <c r="F140" s="170" t="s">
        <v>860</v>
      </c>
      <c r="H140" s="171">
        <v>8.8800000000000008</v>
      </c>
      <c r="I140" s="172"/>
      <c r="L140" s="168"/>
      <c r="M140" s="173"/>
      <c r="N140" s="174"/>
      <c r="O140" s="174"/>
      <c r="P140" s="174"/>
      <c r="Q140" s="174"/>
      <c r="R140" s="174"/>
      <c r="S140" s="174"/>
      <c r="T140" s="175"/>
      <c r="AT140" s="169" t="s">
        <v>149</v>
      </c>
      <c r="AU140" s="169" t="s">
        <v>87</v>
      </c>
      <c r="AV140" s="14" t="s">
        <v>87</v>
      </c>
      <c r="AW140" s="14" t="s">
        <v>38</v>
      </c>
      <c r="AX140" s="14" t="s">
        <v>77</v>
      </c>
      <c r="AY140" s="169" t="s">
        <v>132</v>
      </c>
    </row>
    <row r="141" spans="1:65" s="15" customFormat="1">
      <c r="B141" s="188"/>
      <c r="D141" s="153" t="s">
        <v>149</v>
      </c>
      <c r="E141" s="189" t="s">
        <v>3</v>
      </c>
      <c r="F141" s="190" t="s">
        <v>244</v>
      </c>
      <c r="H141" s="191">
        <v>10.53</v>
      </c>
      <c r="I141" s="192"/>
      <c r="L141" s="188"/>
      <c r="M141" s="193"/>
      <c r="N141" s="194"/>
      <c r="O141" s="194"/>
      <c r="P141" s="194"/>
      <c r="Q141" s="194"/>
      <c r="R141" s="194"/>
      <c r="S141" s="194"/>
      <c r="T141" s="195"/>
      <c r="AT141" s="189" t="s">
        <v>149</v>
      </c>
      <c r="AU141" s="189" t="s">
        <v>87</v>
      </c>
      <c r="AV141" s="15" t="s">
        <v>138</v>
      </c>
      <c r="AW141" s="15" t="s">
        <v>38</v>
      </c>
      <c r="AX141" s="15" t="s">
        <v>85</v>
      </c>
      <c r="AY141" s="189" t="s">
        <v>132</v>
      </c>
    </row>
    <row r="142" spans="1:65" s="2" customFormat="1" ht="16.5" customHeight="1">
      <c r="A142" s="34"/>
      <c r="B142" s="139"/>
      <c r="C142" s="176" t="s">
        <v>192</v>
      </c>
      <c r="D142" s="176" t="s">
        <v>158</v>
      </c>
      <c r="E142" s="177" t="s">
        <v>866</v>
      </c>
      <c r="F142" s="178" t="s">
        <v>867</v>
      </c>
      <c r="G142" s="179" t="s">
        <v>317</v>
      </c>
      <c r="H142" s="180">
        <v>44</v>
      </c>
      <c r="I142" s="181"/>
      <c r="J142" s="182">
        <f>ROUND(I142*H142,2)</f>
        <v>0</v>
      </c>
      <c r="K142" s="178" t="s">
        <v>3</v>
      </c>
      <c r="L142" s="183"/>
      <c r="M142" s="184" t="s">
        <v>3</v>
      </c>
      <c r="N142" s="185" t="s">
        <v>48</v>
      </c>
      <c r="O142" s="55"/>
      <c r="P142" s="149">
        <f>O142*H142</f>
        <v>0</v>
      </c>
      <c r="Q142" s="149">
        <v>3.5999999999999999E-3</v>
      </c>
      <c r="R142" s="149">
        <f>Q142*H142</f>
        <v>0.15839999999999999</v>
      </c>
      <c r="S142" s="149">
        <v>0</v>
      </c>
      <c r="T142" s="150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51" t="s">
        <v>173</v>
      </c>
      <c r="AT142" s="151" t="s">
        <v>158</v>
      </c>
      <c r="AU142" s="151" t="s">
        <v>87</v>
      </c>
      <c r="AY142" s="18" t="s">
        <v>132</v>
      </c>
      <c r="BE142" s="152">
        <f>IF(N142="základní",J142,0)</f>
        <v>0</v>
      </c>
      <c r="BF142" s="152">
        <f>IF(N142="snížená",J142,0)</f>
        <v>0</v>
      </c>
      <c r="BG142" s="152">
        <f>IF(N142="zákl. přenesená",J142,0)</f>
        <v>0</v>
      </c>
      <c r="BH142" s="152">
        <f>IF(N142="sníž. přenesená",J142,0)</f>
        <v>0</v>
      </c>
      <c r="BI142" s="152">
        <f>IF(N142="nulová",J142,0)</f>
        <v>0</v>
      </c>
      <c r="BJ142" s="18" t="s">
        <v>85</v>
      </c>
      <c r="BK142" s="152">
        <f>ROUND(I142*H142,2)</f>
        <v>0</v>
      </c>
      <c r="BL142" s="18" t="s">
        <v>138</v>
      </c>
      <c r="BM142" s="151" t="s">
        <v>868</v>
      </c>
    </row>
    <row r="143" spans="1:65" s="2" customFormat="1">
      <c r="A143" s="34"/>
      <c r="B143" s="35"/>
      <c r="C143" s="34"/>
      <c r="D143" s="153" t="s">
        <v>140</v>
      </c>
      <c r="E143" s="34"/>
      <c r="F143" s="154" t="s">
        <v>867</v>
      </c>
      <c r="G143" s="34"/>
      <c r="H143" s="34"/>
      <c r="I143" s="155"/>
      <c r="J143" s="34"/>
      <c r="K143" s="34"/>
      <c r="L143" s="35"/>
      <c r="M143" s="156"/>
      <c r="N143" s="157"/>
      <c r="O143" s="55"/>
      <c r="P143" s="55"/>
      <c r="Q143" s="55"/>
      <c r="R143" s="55"/>
      <c r="S143" s="55"/>
      <c r="T143" s="56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8" t="s">
        <v>140</v>
      </c>
      <c r="AU143" s="18" t="s">
        <v>87</v>
      </c>
    </row>
    <row r="144" spans="1:65" s="13" customFormat="1">
      <c r="B144" s="161"/>
      <c r="D144" s="153" t="s">
        <v>149</v>
      </c>
      <c r="E144" s="162" t="s">
        <v>3</v>
      </c>
      <c r="F144" s="163" t="s">
        <v>869</v>
      </c>
      <c r="H144" s="162" t="s">
        <v>3</v>
      </c>
      <c r="I144" s="164"/>
      <c r="L144" s="161"/>
      <c r="M144" s="165"/>
      <c r="N144" s="166"/>
      <c r="O144" s="166"/>
      <c r="P144" s="166"/>
      <c r="Q144" s="166"/>
      <c r="R144" s="166"/>
      <c r="S144" s="166"/>
      <c r="T144" s="167"/>
      <c r="AT144" s="162" t="s">
        <v>149</v>
      </c>
      <c r="AU144" s="162" t="s">
        <v>87</v>
      </c>
      <c r="AV144" s="13" t="s">
        <v>85</v>
      </c>
      <c r="AW144" s="13" t="s">
        <v>38</v>
      </c>
      <c r="AX144" s="13" t="s">
        <v>77</v>
      </c>
      <c r="AY144" s="162" t="s">
        <v>132</v>
      </c>
    </row>
    <row r="145" spans="1:65" s="14" customFormat="1">
      <c r="B145" s="168"/>
      <c r="D145" s="153" t="s">
        <v>149</v>
      </c>
      <c r="E145" s="169" t="s">
        <v>3</v>
      </c>
      <c r="F145" s="170" t="s">
        <v>346</v>
      </c>
      <c r="H145" s="171">
        <v>44</v>
      </c>
      <c r="I145" s="172"/>
      <c r="L145" s="168"/>
      <c r="M145" s="173"/>
      <c r="N145" s="174"/>
      <c r="O145" s="174"/>
      <c r="P145" s="174"/>
      <c r="Q145" s="174"/>
      <c r="R145" s="174"/>
      <c r="S145" s="174"/>
      <c r="T145" s="175"/>
      <c r="AT145" s="169" t="s">
        <v>149</v>
      </c>
      <c r="AU145" s="169" t="s">
        <v>87</v>
      </c>
      <c r="AV145" s="14" t="s">
        <v>87</v>
      </c>
      <c r="AW145" s="14" t="s">
        <v>38</v>
      </c>
      <c r="AX145" s="14" t="s">
        <v>85</v>
      </c>
      <c r="AY145" s="169" t="s">
        <v>132</v>
      </c>
    </row>
    <row r="146" spans="1:65" s="2" customFormat="1" ht="16.5" customHeight="1">
      <c r="A146" s="34"/>
      <c r="B146" s="139"/>
      <c r="C146" s="176" t="s">
        <v>196</v>
      </c>
      <c r="D146" s="176" t="s">
        <v>158</v>
      </c>
      <c r="E146" s="177" t="s">
        <v>870</v>
      </c>
      <c r="F146" s="178" t="s">
        <v>871</v>
      </c>
      <c r="G146" s="179" t="s">
        <v>317</v>
      </c>
      <c r="H146" s="180">
        <v>39</v>
      </c>
      <c r="I146" s="181"/>
      <c r="J146" s="182">
        <f>ROUND(I146*H146,2)</f>
        <v>0</v>
      </c>
      <c r="K146" s="178" t="s">
        <v>3</v>
      </c>
      <c r="L146" s="183"/>
      <c r="M146" s="184" t="s">
        <v>3</v>
      </c>
      <c r="N146" s="185" t="s">
        <v>48</v>
      </c>
      <c r="O146" s="55"/>
      <c r="P146" s="149">
        <f>O146*H146</f>
        <v>0</v>
      </c>
      <c r="Q146" s="149">
        <v>1E-3</v>
      </c>
      <c r="R146" s="149">
        <f>Q146*H146</f>
        <v>3.9E-2</v>
      </c>
      <c r="S146" s="149">
        <v>0</v>
      </c>
      <c r="T146" s="150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51" t="s">
        <v>173</v>
      </c>
      <c r="AT146" s="151" t="s">
        <v>158</v>
      </c>
      <c r="AU146" s="151" t="s">
        <v>87</v>
      </c>
      <c r="AY146" s="18" t="s">
        <v>132</v>
      </c>
      <c r="BE146" s="152">
        <f>IF(N146="základní",J146,0)</f>
        <v>0</v>
      </c>
      <c r="BF146" s="152">
        <f>IF(N146="snížená",J146,0)</f>
        <v>0</v>
      </c>
      <c r="BG146" s="152">
        <f>IF(N146="zákl. přenesená",J146,0)</f>
        <v>0</v>
      </c>
      <c r="BH146" s="152">
        <f>IF(N146="sníž. přenesená",J146,0)</f>
        <v>0</v>
      </c>
      <c r="BI146" s="152">
        <f>IF(N146="nulová",J146,0)</f>
        <v>0</v>
      </c>
      <c r="BJ146" s="18" t="s">
        <v>85</v>
      </c>
      <c r="BK146" s="152">
        <f>ROUND(I146*H146,2)</f>
        <v>0</v>
      </c>
      <c r="BL146" s="18" t="s">
        <v>138</v>
      </c>
      <c r="BM146" s="151" t="s">
        <v>872</v>
      </c>
    </row>
    <row r="147" spans="1:65" s="2" customFormat="1">
      <c r="A147" s="34"/>
      <c r="B147" s="35"/>
      <c r="C147" s="34"/>
      <c r="D147" s="153" t="s">
        <v>140</v>
      </c>
      <c r="E147" s="34"/>
      <c r="F147" s="154" t="s">
        <v>871</v>
      </c>
      <c r="G147" s="34"/>
      <c r="H147" s="34"/>
      <c r="I147" s="155"/>
      <c r="J147" s="34"/>
      <c r="K147" s="34"/>
      <c r="L147" s="35"/>
      <c r="M147" s="156"/>
      <c r="N147" s="157"/>
      <c r="O147" s="55"/>
      <c r="P147" s="55"/>
      <c r="Q147" s="55"/>
      <c r="R147" s="55"/>
      <c r="S147" s="55"/>
      <c r="T147" s="56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8" t="s">
        <v>140</v>
      </c>
      <c r="AU147" s="18" t="s">
        <v>87</v>
      </c>
    </row>
    <row r="148" spans="1:65" s="13" customFormat="1">
      <c r="B148" s="161"/>
      <c r="D148" s="153" t="s">
        <v>149</v>
      </c>
      <c r="E148" s="162" t="s">
        <v>3</v>
      </c>
      <c r="F148" s="163" t="s">
        <v>873</v>
      </c>
      <c r="H148" s="162" t="s">
        <v>3</v>
      </c>
      <c r="I148" s="164"/>
      <c r="L148" s="161"/>
      <c r="M148" s="165"/>
      <c r="N148" s="166"/>
      <c r="O148" s="166"/>
      <c r="P148" s="166"/>
      <c r="Q148" s="166"/>
      <c r="R148" s="166"/>
      <c r="S148" s="166"/>
      <c r="T148" s="167"/>
      <c r="AT148" s="162" t="s">
        <v>149</v>
      </c>
      <c r="AU148" s="162" t="s">
        <v>87</v>
      </c>
      <c r="AV148" s="13" t="s">
        <v>85</v>
      </c>
      <c r="AW148" s="13" t="s">
        <v>38</v>
      </c>
      <c r="AX148" s="13" t="s">
        <v>77</v>
      </c>
      <c r="AY148" s="162" t="s">
        <v>132</v>
      </c>
    </row>
    <row r="149" spans="1:65" s="14" customFormat="1">
      <c r="B149" s="168"/>
      <c r="D149" s="153" t="s">
        <v>149</v>
      </c>
      <c r="E149" s="169" t="s">
        <v>3</v>
      </c>
      <c r="F149" s="170" t="s">
        <v>326</v>
      </c>
      <c r="H149" s="171">
        <v>39</v>
      </c>
      <c r="I149" s="172"/>
      <c r="L149" s="168"/>
      <c r="M149" s="173"/>
      <c r="N149" s="174"/>
      <c r="O149" s="174"/>
      <c r="P149" s="174"/>
      <c r="Q149" s="174"/>
      <c r="R149" s="174"/>
      <c r="S149" s="174"/>
      <c r="T149" s="175"/>
      <c r="AT149" s="169" t="s">
        <v>149</v>
      </c>
      <c r="AU149" s="169" t="s">
        <v>87</v>
      </c>
      <c r="AV149" s="14" t="s">
        <v>87</v>
      </c>
      <c r="AW149" s="14" t="s">
        <v>38</v>
      </c>
      <c r="AX149" s="14" t="s">
        <v>85</v>
      </c>
      <c r="AY149" s="169" t="s">
        <v>132</v>
      </c>
    </row>
    <row r="150" spans="1:65" s="2" customFormat="1" ht="16.5" customHeight="1">
      <c r="A150" s="34"/>
      <c r="B150" s="139"/>
      <c r="C150" s="176" t="s">
        <v>202</v>
      </c>
      <c r="D150" s="176" t="s">
        <v>158</v>
      </c>
      <c r="E150" s="177" t="s">
        <v>874</v>
      </c>
      <c r="F150" s="178" t="s">
        <v>875</v>
      </c>
      <c r="G150" s="179" t="s">
        <v>317</v>
      </c>
      <c r="H150" s="338">
        <v>65</v>
      </c>
      <c r="I150" s="181"/>
      <c r="J150" s="182">
        <f>ROUND(I150*H150,2)</f>
        <v>0</v>
      </c>
      <c r="K150" s="178" t="s">
        <v>3</v>
      </c>
      <c r="L150" s="183"/>
      <c r="M150" s="184" t="s">
        <v>3</v>
      </c>
      <c r="N150" s="185" t="s">
        <v>48</v>
      </c>
      <c r="O150" s="55"/>
      <c r="P150" s="149">
        <f>O150*H150</f>
        <v>0</v>
      </c>
      <c r="Q150" s="149">
        <v>1E-3</v>
      </c>
      <c r="R150" s="149">
        <f>Q150*H150</f>
        <v>6.5000000000000002E-2</v>
      </c>
      <c r="S150" s="149">
        <v>0</v>
      </c>
      <c r="T150" s="150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51" t="s">
        <v>173</v>
      </c>
      <c r="AT150" s="151" t="s">
        <v>158</v>
      </c>
      <c r="AU150" s="151" t="s">
        <v>87</v>
      </c>
      <c r="AY150" s="18" t="s">
        <v>132</v>
      </c>
      <c r="BE150" s="152">
        <f>IF(N150="základní",J150,0)</f>
        <v>0</v>
      </c>
      <c r="BF150" s="152">
        <f>IF(N150="snížená",J150,0)</f>
        <v>0</v>
      </c>
      <c r="BG150" s="152">
        <f>IF(N150="zákl. přenesená",J150,0)</f>
        <v>0</v>
      </c>
      <c r="BH150" s="152">
        <f>IF(N150="sníž. přenesená",J150,0)</f>
        <v>0</v>
      </c>
      <c r="BI150" s="152">
        <f>IF(N150="nulová",J150,0)</f>
        <v>0</v>
      </c>
      <c r="BJ150" s="18" t="s">
        <v>85</v>
      </c>
      <c r="BK150" s="152">
        <f>ROUND(I150*H150,2)</f>
        <v>0</v>
      </c>
      <c r="BL150" s="18" t="s">
        <v>138</v>
      </c>
      <c r="BM150" s="151" t="s">
        <v>876</v>
      </c>
    </row>
    <row r="151" spans="1:65" s="2" customFormat="1">
      <c r="A151" s="34"/>
      <c r="B151" s="35"/>
      <c r="C151" s="34"/>
      <c r="D151" s="153" t="s">
        <v>140</v>
      </c>
      <c r="E151" s="34"/>
      <c r="F151" s="154" t="s">
        <v>875</v>
      </c>
      <c r="G151" s="34"/>
      <c r="H151" s="34"/>
      <c r="I151" s="155"/>
      <c r="J151" s="34"/>
      <c r="K151" s="34"/>
      <c r="L151" s="35"/>
      <c r="M151" s="156"/>
      <c r="N151" s="157"/>
      <c r="O151" s="55"/>
      <c r="P151" s="55"/>
      <c r="Q151" s="55"/>
      <c r="R151" s="55"/>
      <c r="S151" s="55"/>
      <c r="T151" s="56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8" t="s">
        <v>140</v>
      </c>
      <c r="AU151" s="18" t="s">
        <v>87</v>
      </c>
    </row>
    <row r="152" spans="1:65" s="13" customFormat="1">
      <c r="B152" s="161"/>
      <c r="D152" s="153" t="s">
        <v>149</v>
      </c>
      <c r="E152" s="162" t="s">
        <v>3</v>
      </c>
      <c r="F152" s="163" t="s">
        <v>869</v>
      </c>
      <c r="H152" s="162" t="s">
        <v>3</v>
      </c>
      <c r="I152" s="164"/>
      <c r="L152" s="161"/>
      <c r="M152" s="165"/>
      <c r="N152" s="166"/>
      <c r="O152" s="166"/>
      <c r="P152" s="166"/>
      <c r="Q152" s="166"/>
      <c r="R152" s="166"/>
      <c r="S152" s="166"/>
      <c r="T152" s="167"/>
      <c r="AT152" s="162" t="s">
        <v>149</v>
      </c>
      <c r="AU152" s="162" t="s">
        <v>87</v>
      </c>
      <c r="AV152" s="13" t="s">
        <v>85</v>
      </c>
      <c r="AW152" s="13" t="s">
        <v>38</v>
      </c>
      <c r="AX152" s="13" t="s">
        <v>77</v>
      </c>
      <c r="AY152" s="162" t="s">
        <v>132</v>
      </c>
    </row>
    <row r="153" spans="1:65" s="14" customFormat="1">
      <c r="B153" s="168"/>
      <c r="D153" s="153" t="s">
        <v>149</v>
      </c>
      <c r="E153" s="169" t="s">
        <v>3</v>
      </c>
      <c r="F153" s="170" t="s">
        <v>559</v>
      </c>
      <c r="H153" s="171">
        <v>77</v>
      </c>
      <c r="I153" s="172"/>
      <c r="L153" s="168"/>
      <c r="M153" s="173"/>
      <c r="N153" s="174"/>
      <c r="O153" s="174"/>
      <c r="P153" s="174"/>
      <c r="Q153" s="174"/>
      <c r="R153" s="174"/>
      <c r="S153" s="174"/>
      <c r="T153" s="175"/>
      <c r="AT153" s="169" t="s">
        <v>149</v>
      </c>
      <c r="AU153" s="169" t="s">
        <v>87</v>
      </c>
      <c r="AV153" s="14" t="s">
        <v>87</v>
      </c>
      <c r="AW153" s="14" t="s">
        <v>38</v>
      </c>
      <c r="AX153" s="14" t="s">
        <v>85</v>
      </c>
      <c r="AY153" s="169" t="s">
        <v>132</v>
      </c>
    </row>
    <row r="154" spans="1:65" s="2" customFormat="1" ht="16.5" customHeight="1">
      <c r="A154" s="34"/>
      <c r="B154" s="139"/>
      <c r="C154" s="140" t="s">
        <v>9</v>
      </c>
      <c r="D154" s="140" t="s">
        <v>134</v>
      </c>
      <c r="E154" s="141" t="s">
        <v>877</v>
      </c>
      <c r="F154" s="142" t="s">
        <v>878</v>
      </c>
      <c r="G154" s="143" t="s">
        <v>317</v>
      </c>
      <c r="H154" s="144">
        <v>148</v>
      </c>
      <c r="I154" s="145"/>
      <c r="J154" s="146">
        <f>ROUND(I154*H154,2)</f>
        <v>0</v>
      </c>
      <c r="K154" s="142" t="s">
        <v>3</v>
      </c>
      <c r="L154" s="35"/>
      <c r="M154" s="147" t="s">
        <v>3</v>
      </c>
      <c r="N154" s="148" t="s">
        <v>48</v>
      </c>
      <c r="O154" s="55"/>
      <c r="P154" s="149">
        <f>O154*H154</f>
        <v>0</v>
      </c>
      <c r="Q154" s="149">
        <v>5.0000000000000002E-5</v>
      </c>
      <c r="R154" s="149">
        <f>Q154*H154</f>
        <v>7.4000000000000003E-3</v>
      </c>
      <c r="S154" s="149">
        <v>0</v>
      </c>
      <c r="T154" s="150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51" t="s">
        <v>138</v>
      </c>
      <c r="AT154" s="151" t="s">
        <v>134</v>
      </c>
      <c r="AU154" s="151" t="s">
        <v>87</v>
      </c>
      <c r="AY154" s="18" t="s">
        <v>132</v>
      </c>
      <c r="BE154" s="152">
        <f>IF(N154="základní",J154,0)</f>
        <v>0</v>
      </c>
      <c r="BF154" s="152">
        <f>IF(N154="snížená",J154,0)</f>
        <v>0</v>
      </c>
      <c r="BG154" s="152">
        <f>IF(N154="zákl. přenesená",J154,0)</f>
        <v>0</v>
      </c>
      <c r="BH154" s="152">
        <f>IF(N154="sníž. přenesená",J154,0)</f>
        <v>0</v>
      </c>
      <c r="BI154" s="152">
        <f>IF(N154="nulová",J154,0)</f>
        <v>0</v>
      </c>
      <c r="BJ154" s="18" t="s">
        <v>85</v>
      </c>
      <c r="BK154" s="152">
        <f>ROUND(I154*H154,2)</f>
        <v>0</v>
      </c>
      <c r="BL154" s="18" t="s">
        <v>138</v>
      </c>
      <c r="BM154" s="151" t="s">
        <v>879</v>
      </c>
    </row>
    <row r="155" spans="1:65" s="2" customFormat="1">
      <c r="A155" s="34"/>
      <c r="B155" s="35"/>
      <c r="C155" s="34"/>
      <c r="D155" s="153" t="s">
        <v>140</v>
      </c>
      <c r="E155" s="34"/>
      <c r="F155" s="154" t="s">
        <v>880</v>
      </c>
      <c r="G155" s="34"/>
      <c r="H155" s="34"/>
      <c r="I155" s="155"/>
      <c r="J155" s="34"/>
      <c r="K155" s="34"/>
      <c r="L155" s="35"/>
      <c r="M155" s="156"/>
      <c r="N155" s="157"/>
      <c r="O155" s="55"/>
      <c r="P155" s="55"/>
      <c r="Q155" s="55"/>
      <c r="R155" s="55"/>
      <c r="S155" s="55"/>
      <c r="T155" s="56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8" t="s">
        <v>140</v>
      </c>
      <c r="AU155" s="18" t="s">
        <v>87</v>
      </c>
    </row>
    <row r="156" spans="1:65" s="13" customFormat="1">
      <c r="B156" s="161"/>
      <c r="D156" s="153" t="s">
        <v>149</v>
      </c>
      <c r="E156" s="162" t="s">
        <v>3</v>
      </c>
      <c r="F156" s="163" t="s">
        <v>819</v>
      </c>
      <c r="H156" s="162" t="s">
        <v>3</v>
      </c>
      <c r="I156" s="164"/>
      <c r="L156" s="161"/>
      <c r="M156" s="165"/>
      <c r="N156" s="166"/>
      <c r="O156" s="166"/>
      <c r="P156" s="166"/>
      <c r="Q156" s="166"/>
      <c r="R156" s="166"/>
      <c r="S156" s="166"/>
      <c r="T156" s="167"/>
      <c r="AT156" s="162" t="s">
        <v>149</v>
      </c>
      <c r="AU156" s="162" t="s">
        <v>87</v>
      </c>
      <c r="AV156" s="13" t="s">
        <v>85</v>
      </c>
      <c r="AW156" s="13" t="s">
        <v>38</v>
      </c>
      <c r="AX156" s="13" t="s">
        <v>77</v>
      </c>
      <c r="AY156" s="162" t="s">
        <v>132</v>
      </c>
    </row>
    <row r="157" spans="1:65" s="14" customFormat="1">
      <c r="B157" s="168"/>
      <c r="D157" s="153" t="s">
        <v>149</v>
      </c>
      <c r="E157" s="169" t="s">
        <v>3</v>
      </c>
      <c r="F157" s="170" t="s">
        <v>820</v>
      </c>
      <c r="H157" s="171">
        <v>148</v>
      </c>
      <c r="I157" s="172"/>
      <c r="L157" s="168"/>
      <c r="M157" s="173"/>
      <c r="N157" s="174"/>
      <c r="O157" s="174"/>
      <c r="P157" s="174"/>
      <c r="Q157" s="174"/>
      <c r="R157" s="174"/>
      <c r="S157" s="174"/>
      <c r="T157" s="175"/>
      <c r="AT157" s="169" t="s">
        <v>149</v>
      </c>
      <c r="AU157" s="169" t="s">
        <v>87</v>
      </c>
      <c r="AV157" s="14" t="s">
        <v>87</v>
      </c>
      <c r="AW157" s="14" t="s">
        <v>38</v>
      </c>
      <c r="AX157" s="14" t="s">
        <v>85</v>
      </c>
      <c r="AY157" s="169" t="s">
        <v>132</v>
      </c>
    </row>
    <row r="158" spans="1:65" s="2" customFormat="1" ht="16.5" customHeight="1">
      <c r="A158" s="34"/>
      <c r="B158" s="139"/>
      <c r="C158" s="176" t="s">
        <v>209</v>
      </c>
      <c r="D158" s="176" t="s">
        <v>158</v>
      </c>
      <c r="E158" s="177" t="s">
        <v>881</v>
      </c>
      <c r="F158" s="178" t="s">
        <v>882</v>
      </c>
      <c r="G158" s="179" t="s">
        <v>883</v>
      </c>
      <c r="H158" s="180">
        <v>148</v>
      </c>
      <c r="I158" s="181"/>
      <c r="J158" s="182">
        <f>ROUND(I158*H158,2)</f>
        <v>0</v>
      </c>
      <c r="K158" s="178" t="s">
        <v>3</v>
      </c>
      <c r="L158" s="183"/>
      <c r="M158" s="184" t="s">
        <v>3</v>
      </c>
      <c r="N158" s="185" t="s">
        <v>48</v>
      </c>
      <c r="O158" s="55"/>
      <c r="P158" s="149">
        <f>O158*H158</f>
        <v>0</v>
      </c>
      <c r="Q158" s="149">
        <v>5.0000000000000001E-4</v>
      </c>
      <c r="R158" s="149">
        <f>Q158*H158</f>
        <v>7.3999999999999996E-2</v>
      </c>
      <c r="S158" s="149">
        <v>0</v>
      </c>
      <c r="T158" s="150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51" t="s">
        <v>173</v>
      </c>
      <c r="AT158" s="151" t="s">
        <v>158</v>
      </c>
      <c r="AU158" s="151" t="s">
        <v>87</v>
      </c>
      <c r="AY158" s="18" t="s">
        <v>132</v>
      </c>
      <c r="BE158" s="152">
        <f>IF(N158="základní",J158,0)</f>
        <v>0</v>
      </c>
      <c r="BF158" s="152">
        <f>IF(N158="snížená",J158,0)</f>
        <v>0</v>
      </c>
      <c r="BG158" s="152">
        <f>IF(N158="zákl. přenesená",J158,0)</f>
        <v>0</v>
      </c>
      <c r="BH158" s="152">
        <f>IF(N158="sníž. přenesená",J158,0)</f>
        <v>0</v>
      </c>
      <c r="BI158" s="152">
        <f>IF(N158="nulová",J158,0)</f>
        <v>0</v>
      </c>
      <c r="BJ158" s="18" t="s">
        <v>85</v>
      </c>
      <c r="BK158" s="152">
        <f>ROUND(I158*H158,2)</f>
        <v>0</v>
      </c>
      <c r="BL158" s="18" t="s">
        <v>138</v>
      </c>
      <c r="BM158" s="151" t="s">
        <v>884</v>
      </c>
    </row>
    <row r="159" spans="1:65" s="2" customFormat="1">
      <c r="A159" s="34"/>
      <c r="B159" s="35"/>
      <c r="C159" s="34"/>
      <c r="D159" s="153" t="s">
        <v>140</v>
      </c>
      <c r="E159" s="34"/>
      <c r="F159" s="154" t="s">
        <v>882</v>
      </c>
      <c r="G159" s="34"/>
      <c r="H159" s="34"/>
      <c r="I159" s="155"/>
      <c r="J159" s="34"/>
      <c r="K159" s="34"/>
      <c r="L159" s="35"/>
      <c r="M159" s="156"/>
      <c r="N159" s="157"/>
      <c r="O159" s="55"/>
      <c r="P159" s="55"/>
      <c r="Q159" s="55"/>
      <c r="R159" s="55"/>
      <c r="S159" s="55"/>
      <c r="T159" s="56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8" t="s">
        <v>140</v>
      </c>
      <c r="AU159" s="18" t="s">
        <v>87</v>
      </c>
    </row>
    <row r="160" spans="1:65" s="13" customFormat="1">
      <c r="B160" s="161"/>
      <c r="D160" s="153" t="s">
        <v>149</v>
      </c>
      <c r="E160" s="162" t="s">
        <v>3</v>
      </c>
      <c r="F160" s="163" t="s">
        <v>819</v>
      </c>
      <c r="H160" s="162" t="s">
        <v>3</v>
      </c>
      <c r="I160" s="164"/>
      <c r="L160" s="161"/>
      <c r="M160" s="165"/>
      <c r="N160" s="166"/>
      <c r="O160" s="166"/>
      <c r="P160" s="166"/>
      <c r="Q160" s="166"/>
      <c r="R160" s="166"/>
      <c r="S160" s="166"/>
      <c r="T160" s="167"/>
      <c r="AT160" s="162" t="s">
        <v>149</v>
      </c>
      <c r="AU160" s="162" t="s">
        <v>87</v>
      </c>
      <c r="AV160" s="13" t="s">
        <v>85</v>
      </c>
      <c r="AW160" s="13" t="s">
        <v>38</v>
      </c>
      <c r="AX160" s="13" t="s">
        <v>77</v>
      </c>
      <c r="AY160" s="162" t="s">
        <v>132</v>
      </c>
    </row>
    <row r="161" spans="1:65" s="14" customFormat="1">
      <c r="B161" s="168"/>
      <c r="D161" s="153" t="s">
        <v>149</v>
      </c>
      <c r="E161" s="169" t="s">
        <v>3</v>
      </c>
      <c r="F161" s="170" t="s">
        <v>820</v>
      </c>
      <c r="H161" s="171">
        <v>148</v>
      </c>
      <c r="I161" s="172"/>
      <c r="L161" s="168"/>
      <c r="M161" s="173"/>
      <c r="N161" s="174"/>
      <c r="O161" s="174"/>
      <c r="P161" s="174"/>
      <c r="Q161" s="174"/>
      <c r="R161" s="174"/>
      <c r="S161" s="174"/>
      <c r="T161" s="175"/>
      <c r="AT161" s="169" t="s">
        <v>149</v>
      </c>
      <c r="AU161" s="169" t="s">
        <v>87</v>
      </c>
      <c r="AV161" s="14" t="s">
        <v>87</v>
      </c>
      <c r="AW161" s="14" t="s">
        <v>38</v>
      </c>
      <c r="AX161" s="14" t="s">
        <v>85</v>
      </c>
      <c r="AY161" s="169" t="s">
        <v>132</v>
      </c>
    </row>
    <row r="162" spans="1:65" s="2" customFormat="1" ht="21.75" customHeight="1">
      <c r="A162" s="34"/>
      <c r="B162" s="139"/>
      <c r="C162" s="140" t="s">
        <v>213</v>
      </c>
      <c r="D162" s="140" t="s">
        <v>134</v>
      </c>
      <c r="E162" s="141" t="s">
        <v>885</v>
      </c>
      <c r="F162" s="142" t="s">
        <v>886</v>
      </c>
      <c r="G162" s="143" t="s">
        <v>143</v>
      </c>
      <c r="H162" s="144">
        <v>1700</v>
      </c>
      <c r="I162" s="145"/>
      <c r="J162" s="146">
        <f>ROUND(I162*H162,2)</f>
        <v>0</v>
      </c>
      <c r="K162" s="142" t="s">
        <v>200</v>
      </c>
      <c r="L162" s="35"/>
      <c r="M162" s="147" t="s">
        <v>3</v>
      </c>
      <c r="N162" s="148" t="s">
        <v>48</v>
      </c>
      <c r="O162" s="55"/>
      <c r="P162" s="149">
        <f>O162*H162</f>
        <v>0</v>
      </c>
      <c r="Q162" s="149">
        <v>0</v>
      </c>
      <c r="R162" s="149">
        <f>Q162*H162</f>
        <v>0</v>
      </c>
      <c r="S162" s="149">
        <v>0</v>
      </c>
      <c r="T162" s="150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51" t="s">
        <v>138</v>
      </c>
      <c r="AT162" s="151" t="s">
        <v>134</v>
      </c>
      <c r="AU162" s="151" t="s">
        <v>87</v>
      </c>
      <c r="AY162" s="18" t="s">
        <v>132</v>
      </c>
      <c r="BE162" s="152">
        <f>IF(N162="základní",J162,0)</f>
        <v>0</v>
      </c>
      <c r="BF162" s="152">
        <f>IF(N162="snížená",J162,0)</f>
        <v>0</v>
      </c>
      <c r="BG162" s="152">
        <f>IF(N162="zákl. přenesená",J162,0)</f>
        <v>0</v>
      </c>
      <c r="BH162" s="152">
        <f>IF(N162="sníž. přenesená",J162,0)</f>
        <v>0</v>
      </c>
      <c r="BI162" s="152">
        <f>IF(N162="nulová",J162,0)</f>
        <v>0</v>
      </c>
      <c r="BJ162" s="18" t="s">
        <v>85</v>
      </c>
      <c r="BK162" s="152">
        <f>ROUND(I162*H162,2)</f>
        <v>0</v>
      </c>
      <c r="BL162" s="18" t="s">
        <v>138</v>
      </c>
      <c r="BM162" s="151" t="s">
        <v>887</v>
      </c>
    </row>
    <row r="163" spans="1:65" s="2" customFormat="1" ht="19.2">
      <c r="A163" s="34"/>
      <c r="B163" s="35"/>
      <c r="C163" s="34"/>
      <c r="D163" s="153" t="s">
        <v>140</v>
      </c>
      <c r="E163" s="34"/>
      <c r="F163" s="154" t="s">
        <v>888</v>
      </c>
      <c r="G163" s="34"/>
      <c r="H163" s="34"/>
      <c r="I163" s="155"/>
      <c r="J163" s="34"/>
      <c r="K163" s="34"/>
      <c r="L163" s="35"/>
      <c r="M163" s="156"/>
      <c r="N163" s="157"/>
      <c r="O163" s="55"/>
      <c r="P163" s="55"/>
      <c r="Q163" s="55"/>
      <c r="R163" s="55"/>
      <c r="S163" s="55"/>
      <c r="T163" s="56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8" t="s">
        <v>140</v>
      </c>
      <c r="AU163" s="18" t="s">
        <v>87</v>
      </c>
    </row>
    <row r="164" spans="1:65" s="14" customFormat="1">
      <c r="B164" s="168"/>
      <c r="D164" s="153" t="s">
        <v>149</v>
      </c>
      <c r="E164" s="169" t="s">
        <v>3</v>
      </c>
      <c r="F164" s="170" t="s">
        <v>260</v>
      </c>
      <c r="H164" s="171">
        <v>1700</v>
      </c>
      <c r="I164" s="172"/>
      <c r="L164" s="168"/>
      <c r="M164" s="173"/>
      <c r="N164" s="174"/>
      <c r="O164" s="174"/>
      <c r="P164" s="174"/>
      <c r="Q164" s="174"/>
      <c r="R164" s="174"/>
      <c r="S164" s="174"/>
      <c r="T164" s="175"/>
      <c r="AT164" s="169" t="s">
        <v>149</v>
      </c>
      <c r="AU164" s="169" t="s">
        <v>87</v>
      </c>
      <c r="AV164" s="14" t="s">
        <v>87</v>
      </c>
      <c r="AW164" s="14" t="s">
        <v>38</v>
      </c>
      <c r="AX164" s="14" t="s">
        <v>85</v>
      </c>
      <c r="AY164" s="169" t="s">
        <v>132</v>
      </c>
    </row>
    <row r="165" spans="1:65" s="2" customFormat="1" ht="16.5" customHeight="1">
      <c r="A165" s="34"/>
      <c r="B165" s="139"/>
      <c r="C165" s="176" t="s">
        <v>217</v>
      </c>
      <c r="D165" s="176" t="s">
        <v>158</v>
      </c>
      <c r="E165" s="177" t="s">
        <v>889</v>
      </c>
      <c r="F165" s="178" t="s">
        <v>890</v>
      </c>
      <c r="G165" s="179" t="s">
        <v>891</v>
      </c>
      <c r="H165" s="180">
        <v>6.9</v>
      </c>
      <c r="I165" s="181"/>
      <c r="J165" s="182">
        <f>ROUND(I165*H165,2)</f>
        <v>0</v>
      </c>
      <c r="K165" s="178" t="s">
        <v>200</v>
      </c>
      <c r="L165" s="183"/>
      <c r="M165" s="184" t="s">
        <v>3</v>
      </c>
      <c r="N165" s="185" t="s">
        <v>48</v>
      </c>
      <c r="O165" s="55"/>
      <c r="P165" s="149">
        <f>O165*H165</f>
        <v>0</v>
      </c>
      <c r="Q165" s="149">
        <v>1E-3</v>
      </c>
      <c r="R165" s="149">
        <f>Q165*H165</f>
        <v>6.9000000000000008E-3</v>
      </c>
      <c r="S165" s="149">
        <v>0</v>
      </c>
      <c r="T165" s="150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51" t="s">
        <v>173</v>
      </c>
      <c r="AT165" s="151" t="s">
        <v>158</v>
      </c>
      <c r="AU165" s="151" t="s">
        <v>87</v>
      </c>
      <c r="AY165" s="18" t="s">
        <v>132</v>
      </c>
      <c r="BE165" s="152">
        <f>IF(N165="základní",J165,0)</f>
        <v>0</v>
      </c>
      <c r="BF165" s="152">
        <f>IF(N165="snížená",J165,0)</f>
        <v>0</v>
      </c>
      <c r="BG165" s="152">
        <f>IF(N165="zákl. přenesená",J165,0)</f>
        <v>0</v>
      </c>
      <c r="BH165" s="152">
        <f>IF(N165="sníž. přenesená",J165,0)</f>
        <v>0</v>
      </c>
      <c r="BI165" s="152">
        <f>IF(N165="nulová",J165,0)</f>
        <v>0</v>
      </c>
      <c r="BJ165" s="18" t="s">
        <v>85</v>
      </c>
      <c r="BK165" s="152">
        <f>ROUND(I165*H165,2)</f>
        <v>0</v>
      </c>
      <c r="BL165" s="18" t="s">
        <v>138</v>
      </c>
      <c r="BM165" s="151" t="s">
        <v>892</v>
      </c>
    </row>
    <row r="166" spans="1:65" s="2" customFormat="1">
      <c r="A166" s="34"/>
      <c r="B166" s="35"/>
      <c r="C166" s="34"/>
      <c r="D166" s="153" t="s">
        <v>140</v>
      </c>
      <c r="E166" s="34"/>
      <c r="F166" s="154" t="s">
        <v>890</v>
      </c>
      <c r="G166" s="34"/>
      <c r="H166" s="34"/>
      <c r="I166" s="155"/>
      <c r="J166" s="34"/>
      <c r="K166" s="34"/>
      <c r="L166" s="35"/>
      <c r="M166" s="156"/>
      <c r="N166" s="157"/>
      <c r="O166" s="55"/>
      <c r="P166" s="55"/>
      <c r="Q166" s="55"/>
      <c r="R166" s="55"/>
      <c r="S166" s="55"/>
      <c r="T166" s="56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8" t="s">
        <v>140</v>
      </c>
      <c r="AU166" s="18" t="s">
        <v>87</v>
      </c>
    </row>
    <row r="167" spans="1:65" s="14" customFormat="1">
      <c r="B167" s="168"/>
      <c r="D167" s="153" t="s">
        <v>149</v>
      </c>
      <c r="E167" s="169" t="s">
        <v>3</v>
      </c>
      <c r="F167" s="170" t="s">
        <v>893</v>
      </c>
      <c r="H167" s="171">
        <v>6.9</v>
      </c>
      <c r="I167" s="172"/>
      <c r="L167" s="168"/>
      <c r="M167" s="173"/>
      <c r="N167" s="174"/>
      <c r="O167" s="174"/>
      <c r="P167" s="174"/>
      <c r="Q167" s="174"/>
      <c r="R167" s="174"/>
      <c r="S167" s="174"/>
      <c r="T167" s="175"/>
      <c r="AT167" s="169" t="s">
        <v>149</v>
      </c>
      <c r="AU167" s="169" t="s">
        <v>87</v>
      </c>
      <c r="AV167" s="14" t="s">
        <v>87</v>
      </c>
      <c r="AW167" s="14" t="s">
        <v>38</v>
      </c>
      <c r="AX167" s="14" t="s">
        <v>85</v>
      </c>
      <c r="AY167" s="169" t="s">
        <v>132</v>
      </c>
    </row>
    <row r="168" spans="1:65" s="2" customFormat="1" ht="16.5" customHeight="1">
      <c r="A168" s="34"/>
      <c r="B168" s="139"/>
      <c r="C168" s="140" t="s">
        <v>223</v>
      </c>
      <c r="D168" s="140" t="s">
        <v>134</v>
      </c>
      <c r="E168" s="141" t="s">
        <v>894</v>
      </c>
      <c r="F168" s="142" t="s">
        <v>895</v>
      </c>
      <c r="G168" s="143" t="s">
        <v>317</v>
      </c>
      <c r="H168" s="144">
        <v>159</v>
      </c>
      <c r="I168" s="145"/>
      <c r="J168" s="146">
        <f>ROUND(I168*H168,2)</f>
        <v>0</v>
      </c>
      <c r="K168" s="142" t="s">
        <v>3</v>
      </c>
      <c r="L168" s="35"/>
      <c r="M168" s="147" t="s">
        <v>3</v>
      </c>
      <c r="N168" s="148" t="s">
        <v>48</v>
      </c>
      <c r="O168" s="55"/>
      <c r="P168" s="149">
        <f>O168*H168</f>
        <v>0</v>
      </c>
      <c r="Q168" s="149">
        <v>0</v>
      </c>
      <c r="R168" s="149">
        <f>Q168*H168</f>
        <v>0</v>
      </c>
      <c r="S168" s="149">
        <v>0</v>
      </c>
      <c r="T168" s="150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51" t="s">
        <v>138</v>
      </c>
      <c r="AT168" s="151" t="s">
        <v>134</v>
      </c>
      <c r="AU168" s="151" t="s">
        <v>87</v>
      </c>
      <c r="AY168" s="18" t="s">
        <v>132</v>
      </c>
      <c r="BE168" s="152">
        <f>IF(N168="základní",J168,0)</f>
        <v>0</v>
      </c>
      <c r="BF168" s="152">
        <f>IF(N168="snížená",J168,0)</f>
        <v>0</v>
      </c>
      <c r="BG168" s="152">
        <f>IF(N168="zákl. přenesená",J168,0)</f>
        <v>0</v>
      </c>
      <c r="BH168" s="152">
        <f>IF(N168="sníž. přenesená",J168,0)</f>
        <v>0</v>
      </c>
      <c r="BI168" s="152">
        <f>IF(N168="nulová",J168,0)</f>
        <v>0</v>
      </c>
      <c r="BJ168" s="18" t="s">
        <v>85</v>
      </c>
      <c r="BK168" s="152">
        <f>ROUND(I168*H168,2)</f>
        <v>0</v>
      </c>
      <c r="BL168" s="18" t="s">
        <v>138</v>
      </c>
      <c r="BM168" s="151" t="s">
        <v>896</v>
      </c>
    </row>
    <row r="169" spans="1:65" s="2" customFormat="1">
      <c r="A169" s="34"/>
      <c r="B169" s="35"/>
      <c r="C169" s="34"/>
      <c r="D169" s="153" t="s">
        <v>140</v>
      </c>
      <c r="E169" s="34"/>
      <c r="F169" s="154" t="s">
        <v>897</v>
      </c>
      <c r="G169" s="34"/>
      <c r="H169" s="34"/>
      <c r="I169" s="155"/>
      <c r="J169" s="34"/>
      <c r="K169" s="34"/>
      <c r="L169" s="35"/>
      <c r="M169" s="156"/>
      <c r="N169" s="157"/>
      <c r="O169" s="55"/>
      <c r="P169" s="55"/>
      <c r="Q169" s="55"/>
      <c r="R169" s="55"/>
      <c r="S169" s="55"/>
      <c r="T169" s="56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8" t="s">
        <v>140</v>
      </c>
      <c r="AU169" s="18" t="s">
        <v>87</v>
      </c>
    </row>
    <row r="170" spans="1:65" s="14" customFormat="1">
      <c r="B170" s="168"/>
      <c r="D170" s="153" t="s">
        <v>149</v>
      </c>
      <c r="E170" s="169" t="s">
        <v>3</v>
      </c>
      <c r="F170" s="170" t="s">
        <v>898</v>
      </c>
      <c r="H170" s="171">
        <v>159</v>
      </c>
      <c r="I170" s="172"/>
      <c r="L170" s="168"/>
      <c r="M170" s="173"/>
      <c r="N170" s="174"/>
      <c r="O170" s="174"/>
      <c r="P170" s="174"/>
      <c r="Q170" s="174"/>
      <c r="R170" s="174"/>
      <c r="S170" s="174"/>
      <c r="T170" s="175"/>
      <c r="AT170" s="169" t="s">
        <v>149</v>
      </c>
      <c r="AU170" s="169" t="s">
        <v>87</v>
      </c>
      <c r="AV170" s="14" t="s">
        <v>87</v>
      </c>
      <c r="AW170" s="14" t="s">
        <v>38</v>
      </c>
      <c r="AX170" s="14" t="s">
        <v>85</v>
      </c>
      <c r="AY170" s="169" t="s">
        <v>132</v>
      </c>
    </row>
    <row r="171" spans="1:65" s="2" customFormat="1" ht="16.5" customHeight="1">
      <c r="A171" s="34"/>
      <c r="B171" s="139"/>
      <c r="C171" s="176" t="s">
        <v>227</v>
      </c>
      <c r="D171" s="176" t="s">
        <v>158</v>
      </c>
      <c r="E171" s="177" t="s">
        <v>899</v>
      </c>
      <c r="F171" s="178" t="s">
        <v>900</v>
      </c>
      <c r="G171" s="179" t="s">
        <v>188</v>
      </c>
      <c r="H171" s="180">
        <v>90.87</v>
      </c>
      <c r="I171" s="181"/>
      <c r="J171" s="182">
        <f>ROUND(I171*H171,2)</f>
        <v>0</v>
      </c>
      <c r="K171" s="178" t="s">
        <v>200</v>
      </c>
      <c r="L171" s="183"/>
      <c r="M171" s="184" t="s">
        <v>3</v>
      </c>
      <c r="N171" s="185" t="s">
        <v>48</v>
      </c>
      <c r="O171" s="55"/>
      <c r="P171" s="149">
        <f>O171*H171</f>
        <v>0</v>
      </c>
      <c r="Q171" s="149">
        <v>0</v>
      </c>
      <c r="R171" s="149">
        <f>Q171*H171</f>
        <v>0</v>
      </c>
      <c r="S171" s="149">
        <v>0</v>
      </c>
      <c r="T171" s="150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51" t="s">
        <v>173</v>
      </c>
      <c r="AT171" s="151" t="s">
        <v>158</v>
      </c>
      <c r="AU171" s="151" t="s">
        <v>87</v>
      </c>
      <c r="AY171" s="18" t="s">
        <v>132</v>
      </c>
      <c r="BE171" s="152">
        <f>IF(N171="základní",J171,0)</f>
        <v>0</v>
      </c>
      <c r="BF171" s="152">
        <f>IF(N171="snížená",J171,0)</f>
        <v>0</v>
      </c>
      <c r="BG171" s="152">
        <f>IF(N171="zákl. přenesená",J171,0)</f>
        <v>0</v>
      </c>
      <c r="BH171" s="152">
        <f>IF(N171="sníž. přenesená",J171,0)</f>
        <v>0</v>
      </c>
      <c r="BI171" s="152">
        <f>IF(N171="nulová",J171,0)</f>
        <v>0</v>
      </c>
      <c r="BJ171" s="18" t="s">
        <v>85</v>
      </c>
      <c r="BK171" s="152">
        <f>ROUND(I171*H171,2)</f>
        <v>0</v>
      </c>
      <c r="BL171" s="18" t="s">
        <v>138</v>
      </c>
      <c r="BM171" s="151" t="s">
        <v>901</v>
      </c>
    </row>
    <row r="172" spans="1:65" s="2" customFormat="1">
      <c r="A172" s="34"/>
      <c r="B172" s="35"/>
      <c r="C172" s="34"/>
      <c r="D172" s="153" t="s">
        <v>140</v>
      </c>
      <c r="E172" s="34"/>
      <c r="F172" s="154" t="s">
        <v>900</v>
      </c>
      <c r="G172" s="34"/>
      <c r="H172" s="34"/>
      <c r="I172" s="155"/>
      <c r="J172" s="34"/>
      <c r="K172" s="34"/>
      <c r="L172" s="35"/>
      <c r="M172" s="156"/>
      <c r="N172" s="157"/>
      <c r="O172" s="55"/>
      <c r="P172" s="55"/>
      <c r="Q172" s="55"/>
      <c r="R172" s="55"/>
      <c r="S172" s="55"/>
      <c r="T172" s="56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8" t="s">
        <v>140</v>
      </c>
      <c r="AU172" s="18" t="s">
        <v>87</v>
      </c>
    </row>
    <row r="173" spans="1:65" s="13" customFormat="1">
      <c r="B173" s="161"/>
      <c r="D173" s="153" t="s">
        <v>149</v>
      </c>
      <c r="E173" s="162" t="s">
        <v>3</v>
      </c>
      <c r="F173" s="163" t="s">
        <v>854</v>
      </c>
      <c r="H173" s="162" t="s">
        <v>3</v>
      </c>
      <c r="I173" s="164"/>
      <c r="L173" s="161"/>
      <c r="M173" s="165"/>
      <c r="N173" s="166"/>
      <c r="O173" s="166"/>
      <c r="P173" s="166"/>
      <c r="Q173" s="166"/>
      <c r="R173" s="166"/>
      <c r="S173" s="166"/>
      <c r="T173" s="167"/>
      <c r="AT173" s="162" t="s">
        <v>149</v>
      </c>
      <c r="AU173" s="162" t="s">
        <v>87</v>
      </c>
      <c r="AV173" s="13" t="s">
        <v>85</v>
      </c>
      <c r="AW173" s="13" t="s">
        <v>38</v>
      </c>
      <c r="AX173" s="13" t="s">
        <v>77</v>
      </c>
      <c r="AY173" s="162" t="s">
        <v>132</v>
      </c>
    </row>
    <row r="174" spans="1:65" s="13" customFormat="1">
      <c r="B174" s="161"/>
      <c r="D174" s="153" t="s">
        <v>149</v>
      </c>
      <c r="E174" s="162" t="s">
        <v>3</v>
      </c>
      <c r="F174" s="163" t="s">
        <v>855</v>
      </c>
      <c r="H174" s="162" t="s">
        <v>3</v>
      </c>
      <c r="I174" s="164"/>
      <c r="L174" s="161"/>
      <c r="M174" s="165"/>
      <c r="N174" s="166"/>
      <c r="O174" s="166"/>
      <c r="P174" s="166"/>
      <c r="Q174" s="166"/>
      <c r="R174" s="166"/>
      <c r="S174" s="166"/>
      <c r="T174" s="167"/>
      <c r="AT174" s="162" t="s">
        <v>149</v>
      </c>
      <c r="AU174" s="162" t="s">
        <v>87</v>
      </c>
      <c r="AV174" s="13" t="s">
        <v>85</v>
      </c>
      <c r="AW174" s="13" t="s">
        <v>38</v>
      </c>
      <c r="AX174" s="13" t="s">
        <v>77</v>
      </c>
      <c r="AY174" s="162" t="s">
        <v>132</v>
      </c>
    </row>
    <row r="175" spans="1:65" s="13" customFormat="1">
      <c r="B175" s="161"/>
      <c r="D175" s="153" t="s">
        <v>149</v>
      </c>
      <c r="E175" s="162" t="s">
        <v>3</v>
      </c>
      <c r="F175" s="163" t="s">
        <v>856</v>
      </c>
      <c r="H175" s="162" t="s">
        <v>3</v>
      </c>
      <c r="I175" s="164"/>
      <c r="L175" s="161"/>
      <c r="M175" s="165"/>
      <c r="N175" s="166"/>
      <c r="O175" s="166"/>
      <c r="P175" s="166"/>
      <c r="Q175" s="166"/>
      <c r="R175" s="166"/>
      <c r="S175" s="166"/>
      <c r="T175" s="167"/>
      <c r="AT175" s="162" t="s">
        <v>149</v>
      </c>
      <c r="AU175" s="162" t="s">
        <v>87</v>
      </c>
      <c r="AV175" s="13" t="s">
        <v>85</v>
      </c>
      <c r="AW175" s="13" t="s">
        <v>38</v>
      </c>
      <c r="AX175" s="13" t="s">
        <v>77</v>
      </c>
      <c r="AY175" s="162" t="s">
        <v>132</v>
      </c>
    </row>
    <row r="176" spans="1:65" s="14" customFormat="1">
      <c r="B176" s="168"/>
      <c r="D176" s="153" t="s">
        <v>149</v>
      </c>
      <c r="E176" s="169" t="s">
        <v>3</v>
      </c>
      <c r="F176" s="170" t="s">
        <v>857</v>
      </c>
      <c r="H176" s="171">
        <v>1.65</v>
      </c>
      <c r="I176" s="172"/>
      <c r="L176" s="168"/>
      <c r="M176" s="173"/>
      <c r="N176" s="174"/>
      <c r="O176" s="174"/>
      <c r="P176" s="174"/>
      <c r="Q176" s="174"/>
      <c r="R176" s="174"/>
      <c r="S176" s="174"/>
      <c r="T176" s="175"/>
      <c r="AT176" s="169" t="s">
        <v>149</v>
      </c>
      <c r="AU176" s="169" t="s">
        <v>87</v>
      </c>
      <c r="AV176" s="14" t="s">
        <v>87</v>
      </c>
      <c r="AW176" s="14" t="s">
        <v>38</v>
      </c>
      <c r="AX176" s="14" t="s">
        <v>77</v>
      </c>
      <c r="AY176" s="169" t="s">
        <v>132</v>
      </c>
    </row>
    <row r="177" spans="1:65" s="13" customFormat="1">
      <c r="B177" s="161"/>
      <c r="D177" s="153" t="s">
        <v>149</v>
      </c>
      <c r="E177" s="162" t="s">
        <v>3</v>
      </c>
      <c r="F177" s="163" t="s">
        <v>858</v>
      </c>
      <c r="H177" s="162" t="s">
        <v>3</v>
      </c>
      <c r="I177" s="164"/>
      <c r="L177" s="161"/>
      <c r="M177" s="165"/>
      <c r="N177" s="166"/>
      <c r="O177" s="166"/>
      <c r="P177" s="166"/>
      <c r="Q177" s="166"/>
      <c r="R177" s="166"/>
      <c r="S177" s="166"/>
      <c r="T177" s="167"/>
      <c r="AT177" s="162" t="s">
        <v>149</v>
      </c>
      <c r="AU177" s="162" t="s">
        <v>87</v>
      </c>
      <c r="AV177" s="13" t="s">
        <v>85</v>
      </c>
      <c r="AW177" s="13" t="s">
        <v>38</v>
      </c>
      <c r="AX177" s="13" t="s">
        <v>77</v>
      </c>
      <c r="AY177" s="162" t="s">
        <v>132</v>
      </c>
    </row>
    <row r="178" spans="1:65" s="13" customFormat="1">
      <c r="B178" s="161"/>
      <c r="D178" s="153" t="s">
        <v>149</v>
      </c>
      <c r="E178" s="162" t="s">
        <v>3</v>
      </c>
      <c r="F178" s="163" t="s">
        <v>859</v>
      </c>
      <c r="H178" s="162" t="s">
        <v>3</v>
      </c>
      <c r="I178" s="164"/>
      <c r="L178" s="161"/>
      <c r="M178" s="165"/>
      <c r="N178" s="166"/>
      <c r="O178" s="166"/>
      <c r="P178" s="166"/>
      <c r="Q178" s="166"/>
      <c r="R178" s="166"/>
      <c r="S178" s="166"/>
      <c r="T178" s="167"/>
      <c r="AT178" s="162" t="s">
        <v>149</v>
      </c>
      <c r="AU178" s="162" t="s">
        <v>87</v>
      </c>
      <c r="AV178" s="13" t="s">
        <v>85</v>
      </c>
      <c r="AW178" s="13" t="s">
        <v>38</v>
      </c>
      <c r="AX178" s="13" t="s">
        <v>77</v>
      </c>
      <c r="AY178" s="162" t="s">
        <v>132</v>
      </c>
    </row>
    <row r="179" spans="1:65" s="14" customFormat="1">
      <c r="B179" s="168"/>
      <c r="D179" s="153" t="s">
        <v>149</v>
      </c>
      <c r="E179" s="169" t="s">
        <v>3</v>
      </c>
      <c r="F179" s="170" t="s">
        <v>902</v>
      </c>
      <c r="H179" s="171">
        <v>89.22</v>
      </c>
      <c r="I179" s="172"/>
      <c r="L179" s="168"/>
      <c r="M179" s="173"/>
      <c r="N179" s="174"/>
      <c r="O179" s="174"/>
      <c r="P179" s="174"/>
      <c r="Q179" s="174"/>
      <c r="R179" s="174"/>
      <c r="S179" s="174"/>
      <c r="T179" s="175"/>
      <c r="AT179" s="169" t="s">
        <v>149</v>
      </c>
      <c r="AU179" s="169" t="s">
        <v>87</v>
      </c>
      <c r="AV179" s="14" t="s">
        <v>87</v>
      </c>
      <c r="AW179" s="14" t="s">
        <v>38</v>
      </c>
      <c r="AX179" s="14" t="s">
        <v>77</v>
      </c>
      <c r="AY179" s="169" t="s">
        <v>132</v>
      </c>
    </row>
    <row r="180" spans="1:65" s="15" customFormat="1">
      <c r="B180" s="188"/>
      <c r="D180" s="153" t="s">
        <v>149</v>
      </c>
      <c r="E180" s="189" t="s">
        <v>3</v>
      </c>
      <c r="F180" s="190" t="s">
        <v>244</v>
      </c>
      <c r="H180" s="191">
        <v>90.87</v>
      </c>
      <c r="I180" s="192"/>
      <c r="L180" s="188"/>
      <c r="M180" s="193"/>
      <c r="N180" s="194"/>
      <c r="O180" s="194"/>
      <c r="P180" s="194"/>
      <c r="Q180" s="194"/>
      <c r="R180" s="194"/>
      <c r="S180" s="194"/>
      <c r="T180" s="195"/>
      <c r="AT180" s="189" t="s">
        <v>149</v>
      </c>
      <c r="AU180" s="189" t="s">
        <v>87</v>
      </c>
      <c r="AV180" s="15" t="s">
        <v>138</v>
      </c>
      <c r="AW180" s="15" t="s">
        <v>38</v>
      </c>
      <c r="AX180" s="15" t="s">
        <v>85</v>
      </c>
      <c r="AY180" s="189" t="s">
        <v>132</v>
      </c>
    </row>
    <row r="181" spans="1:65" s="12" customFormat="1" ht="22.95" customHeight="1">
      <c r="B181" s="126"/>
      <c r="D181" s="127" t="s">
        <v>76</v>
      </c>
      <c r="E181" s="137" t="s">
        <v>782</v>
      </c>
      <c r="F181" s="137" t="s">
        <v>783</v>
      </c>
      <c r="I181" s="129"/>
      <c r="J181" s="138">
        <f>BK181</f>
        <v>0</v>
      </c>
      <c r="L181" s="126"/>
      <c r="M181" s="131"/>
      <c r="N181" s="132"/>
      <c r="O181" s="132"/>
      <c r="P181" s="133">
        <f>SUM(P182:P183)</f>
        <v>0</v>
      </c>
      <c r="Q181" s="132"/>
      <c r="R181" s="133">
        <f>SUM(R182:R183)</f>
        <v>0</v>
      </c>
      <c r="S181" s="132"/>
      <c r="T181" s="134">
        <f>SUM(T182:T183)</f>
        <v>0</v>
      </c>
      <c r="AR181" s="127" t="s">
        <v>85</v>
      </c>
      <c r="AT181" s="135" t="s">
        <v>76</v>
      </c>
      <c r="AU181" s="135" t="s">
        <v>85</v>
      </c>
      <c r="AY181" s="127" t="s">
        <v>132</v>
      </c>
      <c r="BK181" s="136">
        <f>SUM(BK182:BK183)</f>
        <v>0</v>
      </c>
    </row>
    <row r="182" spans="1:65" s="2" customFormat="1" ht="16.5" customHeight="1">
      <c r="A182" s="34"/>
      <c r="B182" s="139"/>
      <c r="C182" s="140" t="s">
        <v>8</v>
      </c>
      <c r="D182" s="140" t="s">
        <v>134</v>
      </c>
      <c r="E182" s="141" t="s">
        <v>903</v>
      </c>
      <c r="F182" s="142" t="s">
        <v>904</v>
      </c>
      <c r="G182" s="143" t="s">
        <v>199</v>
      </c>
      <c r="H182" s="144">
        <v>0.85699999999999998</v>
      </c>
      <c r="I182" s="145"/>
      <c r="J182" s="146">
        <f>ROUND(I182*H182,2)</f>
        <v>0</v>
      </c>
      <c r="K182" s="142" t="s">
        <v>3</v>
      </c>
      <c r="L182" s="35"/>
      <c r="M182" s="147" t="s">
        <v>3</v>
      </c>
      <c r="N182" s="148" t="s">
        <v>48</v>
      </c>
      <c r="O182" s="55"/>
      <c r="P182" s="149">
        <f>O182*H182</f>
        <v>0</v>
      </c>
      <c r="Q182" s="149">
        <v>0</v>
      </c>
      <c r="R182" s="149">
        <f>Q182*H182</f>
        <v>0</v>
      </c>
      <c r="S182" s="149">
        <v>0</v>
      </c>
      <c r="T182" s="150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51" t="s">
        <v>138</v>
      </c>
      <c r="AT182" s="151" t="s">
        <v>134</v>
      </c>
      <c r="AU182" s="151" t="s">
        <v>87</v>
      </c>
      <c r="AY182" s="18" t="s">
        <v>132</v>
      </c>
      <c r="BE182" s="152">
        <f>IF(N182="základní",J182,0)</f>
        <v>0</v>
      </c>
      <c r="BF182" s="152">
        <f>IF(N182="snížená",J182,0)</f>
        <v>0</v>
      </c>
      <c r="BG182" s="152">
        <f>IF(N182="zákl. přenesená",J182,0)</f>
        <v>0</v>
      </c>
      <c r="BH182" s="152">
        <f>IF(N182="sníž. přenesená",J182,0)</f>
        <v>0</v>
      </c>
      <c r="BI182" s="152">
        <f>IF(N182="nulová",J182,0)</f>
        <v>0</v>
      </c>
      <c r="BJ182" s="18" t="s">
        <v>85</v>
      </c>
      <c r="BK182" s="152">
        <f>ROUND(I182*H182,2)</f>
        <v>0</v>
      </c>
      <c r="BL182" s="18" t="s">
        <v>138</v>
      </c>
      <c r="BM182" s="151" t="s">
        <v>905</v>
      </c>
    </row>
    <row r="183" spans="1:65" s="2" customFormat="1">
      <c r="A183" s="34"/>
      <c r="B183" s="35"/>
      <c r="C183" s="34"/>
      <c r="D183" s="153" t="s">
        <v>140</v>
      </c>
      <c r="E183" s="34"/>
      <c r="F183" s="154" t="s">
        <v>906</v>
      </c>
      <c r="G183" s="34"/>
      <c r="H183" s="34"/>
      <c r="I183" s="155"/>
      <c r="J183" s="34"/>
      <c r="K183" s="34"/>
      <c r="L183" s="35"/>
      <c r="M183" s="199"/>
      <c r="N183" s="200"/>
      <c r="O183" s="201"/>
      <c r="P183" s="201"/>
      <c r="Q183" s="201"/>
      <c r="R183" s="201"/>
      <c r="S183" s="201"/>
      <c r="T183" s="202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8" t="s">
        <v>140</v>
      </c>
      <c r="AU183" s="18" t="s">
        <v>87</v>
      </c>
    </row>
    <row r="184" spans="1:65" s="2" customFormat="1" ht="6.9" customHeight="1">
      <c r="A184" s="34"/>
      <c r="B184" s="44"/>
      <c r="C184" s="45"/>
      <c r="D184" s="45"/>
      <c r="E184" s="45"/>
      <c r="F184" s="45"/>
      <c r="G184" s="45"/>
      <c r="H184" s="45"/>
      <c r="I184" s="45"/>
      <c r="J184" s="45"/>
      <c r="K184" s="45"/>
      <c r="L184" s="35"/>
      <c r="M184" s="34"/>
      <c r="O184" s="34"/>
      <c r="P184" s="34"/>
      <c r="Q184" s="34"/>
      <c r="R184" s="34"/>
      <c r="S184" s="34"/>
      <c r="T184" s="34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</row>
  </sheetData>
  <autoFilter ref="C81:K183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58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81"/>
  <sheetViews>
    <sheetView showGridLines="0" topLeftCell="A175" workbookViewId="0">
      <selection activeCell="H202" sqref="H202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88" t="s">
        <v>6</v>
      </c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8" t="s">
        <v>93</v>
      </c>
    </row>
    <row r="3" spans="1:46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pans="1:46" s="1" customFormat="1" ht="24.9" customHeight="1">
      <c r="B4" s="21"/>
      <c r="D4" s="22" t="s">
        <v>99</v>
      </c>
      <c r="L4" s="21"/>
      <c r="M4" s="90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16.5" customHeight="1">
      <c r="B7" s="21"/>
      <c r="E7" s="327" t="str">
        <f>'Rekapitulace stavby'!K6</f>
        <v>Rekonstrukce místních komunikací Poříčany</v>
      </c>
      <c r="F7" s="328"/>
      <c r="G7" s="328"/>
      <c r="H7" s="328"/>
      <c r="L7" s="21"/>
    </row>
    <row r="8" spans="1:46" s="2" customFormat="1" ht="12" customHeight="1">
      <c r="A8" s="34"/>
      <c r="B8" s="35"/>
      <c r="C8" s="34"/>
      <c r="D8" s="28" t="s">
        <v>100</v>
      </c>
      <c r="E8" s="34"/>
      <c r="F8" s="34"/>
      <c r="G8" s="34"/>
      <c r="H8" s="34"/>
      <c r="I8" s="34"/>
      <c r="J8" s="34"/>
      <c r="K8" s="34"/>
      <c r="L8" s="9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5"/>
      <c r="C9" s="34"/>
      <c r="D9" s="34"/>
      <c r="E9" s="310" t="s">
        <v>907</v>
      </c>
      <c r="F9" s="326"/>
      <c r="G9" s="326"/>
      <c r="H9" s="326"/>
      <c r="I9" s="34"/>
      <c r="J9" s="34"/>
      <c r="K9" s="34"/>
      <c r="L9" s="9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9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5"/>
      <c r="C11" s="34"/>
      <c r="D11" s="28" t="s">
        <v>18</v>
      </c>
      <c r="E11" s="34"/>
      <c r="F11" s="26" t="s">
        <v>94</v>
      </c>
      <c r="G11" s="34"/>
      <c r="H11" s="34"/>
      <c r="I11" s="28" t="s">
        <v>20</v>
      </c>
      <c r="J11" s="26" t="s">
        <v>3</v>
      </c>
      <c r="K11" s="34"/>
      <c r="L11" s="9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5"/>
      <c r="C12" s="34"/>
      <c r="D12" s="28" t="s">
        <v>22</v>
      </c>
      <c r="E12" s="34"/>
      <c r="F12" s="26" t="s">
        <v>23</v>
      </c>
      <c r="G12" s="34"/>
      <c r="H12" s="34"/>
      <c r="I12" s="28" t="s">
        <v>24</v>
      </c>
      <c r="J12" s="52" t="str">
        <f>'Rekapitulace stavby'!AN8</f>
        <v>9. 6. 2022</v>
      </c>
      <c r="K12" s="34"/>
      <c r="L12" s="9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5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9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5"/>
      <c r="C14" s="34"/>
      <c r="D14" s="28" t="s">
        <v>30</v>
      </c>
      <c r="E14" s="34"/>
      <c r="F14" s="34"/>
      <c r="G14" s="34"/>
      <c r="H14" s="34"/>
      <c r="I14" s="28" t="s">
        <v>31</v>
      </c>
      <c r="J14" s="26" t="str">
        <f>IF('Rekapitulace stavby'!AN10="","",'Rekapitulace stavby'!AN10)</f>
        <v/>
      </c>
      <c r="K14" s="34"/>
      <c r="L14" s="9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5"/>
      <c r="C15" s="34"/>
      <c r="D15" s="34"/>
      <c r="E15" s="26" t="str">
        <f>IF('Rekapitulace stavby'!E11="","",'Rekapitulace stavby'!E11)</f>
        <v xml:space="preserve"> </v>
      </c>
      <c r="F15" s="34"/>
      <c r="G15" s="34"/>
      <c r="H15" s="34"/>
      <c r="I15" s="28" t="s">
        <v>33</v>
      </c>
      <c r="J15" s="26" t="str">
        <f>IF('Rekapitulace stavby'!AN11="","",'Rekapitulace stavby'!AN11)</f>
        <v/>
      </c>
      <c r="K15" s="34"/>
      <c r="L15" s="9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9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5"/>
      <c r="C17" s="34"/>
      <c r="D17" s="28" t="s">
        <v>34</v>
      </c>
      <c r="E17" s="34"/>
      <c r="F17" s="34"/>
      <c r="G17" s="34"/>
      <c r="H17" s="34"/>
      <c r="I17" s="28" t="s">
        <v>31</v>
      </c>
      <c r="J17" s="29" t="str">
        <f>'Rekapitulace stavby'!AN13</f>
        <v>Vyplň údaj</v>
      </c>
      <c r="K17" s="34"/>
      <c r="L17" s="9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5"/>
      <c r="C18" s="34"/>
      <c r="D18" s="34"/>
      <c r="E18" s="329" t="str">
        <f>'Rekapitulace stavby'!E14</f>
        <v>Vyplň údaj</v>
      </c>
      <c r="F18" s="300"/>
      <c r="G18" s="300"/>
      <c r="H18" s="300"/>
      <c r="I18" s="28" t="s">
        <v>33</v>
      </c>
      <c r="J18" s="29" t="str">
        <f>'Rekapitulace stavby'!AN14</f>
        <v>Vyplň údaj</v>
      </c>
      <c r="K18" s="34"/>
      <c r="L18" s="9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9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5"/>
      <c r="C20" s="34"/>
      <c r="D20" s="28" t="s">
        <v>36</v>
      </c>
      <c r="E20" s="34"/>
      <c r="F20" s="34"/>
      <c r="G20" s="34"/>
      <c r="H20" s="34"/>
      <c r="I20" s="28" t="s">
        <v>31</v>
      </c>
      <c r="J20" s="26" t="s">
        <v>3</v>
      </c>
      <c r="K20" s="34"/>
      <c r="L20" s="9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5"/>
      <c r="C21" s="34"/>
      <c r="D21" s="34"/>
      <c r="E21" s="26" t="s">
        <v>37</v>
      </c>
      <c r="F21" s="34"/>
      <c r="G21" s="34"/>
      <c r="H21" s="34"/>
      <c r="I21" s="28" t="s">
        <v>33</v>
      </c>
      <c r="J21" s="26" t="s">
        <v>3</v>
      </c>
      <c r="K21" s="34"/>
      <c r="L21" s="9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9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5"/>
      <c r="C23" s="34"/>
      <c r="D23" s="28" t="s">
        <v>39</v>
      </c>
      <c r="E23" s="34"/>
      <c r="F23" s="34"/>
      <c r="G23" s="34"/>
      <c r="H23" s="34"/>
      <c r="I23" s="28" t="s">
        <v>31</v>
      </c>
      <c r="J23" s="26" t="s">
        <v>40</v>
      </c>
      <c r="K23" s="34"/>
      <c r="L23" s="9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5"/>
      <c r="C24" s="34"/>
      <c r="D24" s="34"/>
      <c r="E24" s="26" t="s">
        <v>37</v>
      </c>
      <c r="F24" s="34"/>
      <c r="G24" s="34"/>
      <c r="H24" s="34"/>
      <c r="I24" s="28" t="s">
        <v>33</v>
      </c>
      <c r="J24" s="26" t="s">
        <v>3</v>
      </c>
      <c r="K24" s="34"/>
      <c r="L24" s="9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9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5"/>
      <c r="C26" s="34"/>
      <c r="D26" s="28" t="s">
        <v>41</v>
      </c>
      <c r="E26" s="34"/>
      <c r="F26" s="34"/>
      <c r="G26" s="34"/>
      <c r="H26" s="34"/>
      <c r="I26" s="34"/>
      <c r="J26" s="34"/>
      <c r="K26" s="34"/>
      <c r="L26" s="9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47.25" customHeight="1">
      <c r="A27" s="92"/>
      <c r="B27" s="93"/>
      <c r="C27" s="92"/>
      <c r="D27" s="92"/>
      <c r="E27" s="304" t="s">
        <v>42</v>
      </c>
      <c r="F27" s="304"/>
      <c r="G27" s="304"/>
      <c r="H27" s="304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9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5"/>
      <c r="C29" s="34"/>
      <c r="D29" s="63"/>
      <c r="E29" s="63"/>
      <c r="F29" s="63"/>
      <c r="G29" s="63"/>
      <c r="H29" s="63"/>
      <c r="I29" s="63"/>
      <c r="J29" s="63"/>
      <c r="K29" s="63"/>
      <c r="L29" s="9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5"/>
      <c r="C30" s="34"/>
      <c r="D30" s="95" t="s">
        <v>43</v>
      </c>
      <c r="E30" s="34"/>
      <c r="F30" s="34"/>
      <c r="G30" s="34"/>
      <c r="H30" s="34"/>
      <c r="I30" s="34"/>
      <c r="J30" s="68">
        <f>ROUND(J86, 2)</f>
        <v>0</v>
      </c>
      <c r="K30" s="34"/>
      <c r="L30" s="9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5"/>
      <c r="C31" s="34"/>
      <c r="D31" s="63"/>
      <c r="E31" s="63"/>
      <c r="F31" s="63"/>
      <c r="G31" s="63"/>
      <c r="H31" s="63"/>
      <c r="I31" s="63"/>
      <c r="J31" s="63"/>
      <c r="K31" s="63"/>
      <c r="L31" s="9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5"/>
      <c r="C32" s="34"/>
      <c r="D32" s="34"/>
      <c r="E32" s="34"/>
      <c r="F32" s="38" t="s">
        <v>45</v>
      </c>
      <c r="G32" s="34"/>
      <c r="H32" s="34"/>
      <c r="I32" s="38" t="s">
        <v>44</v>
      </c>
      <c r="J32" s="38" t="s">
        <v>46</v>
      </c>
      <c r="K32" s="34"/>
      <c r="L32" s="9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customHeight="1">
      <c r="A33" s="34"/>
      <c r="B33" s="35"/>
      <c r="C33" s="34"/>
      <c r="D33" s="96" t="s">
        <v>47</v>
      </c>
      <c r="E33" s="28" t="s">
        <v>48</v>
      </c>
      <c r="F33" s="97">
        <f>ROUND((SUM(BE86:BE280)),  2)</f>
        <v>0</v>
      </c>
      <c r="G33" s="34"/>
      <c r="H33" s="34"/>
      <c r="I33" s="98">
        <v>0.21</v>
      </c>
      <c r="J33" s="97">
        <f>ROUND(((SUM(BE86:BE280))*I33),  2)</f>
        <v>0</v>
      </c>
      <c r="K33" s="34"/>
      <c r="L33" s="9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5"/>
      <c r="C34" s="34"/>
      <c r="D34" s="34"/>
      <c r="E34" s="28" t="s">
        <v>49</v>
      </c>
      <c r="F34" s="97">
        <f>ROUND((SUM(BF86:BF280)),  2)</f>
        <v>0</v>
      </c>
      <c r="G34" s="34"/>
      <c r="H34" s="34"/>
      <c r="I34" s="98">
        <v>0.15</v>
      </c>
      <c r="J34" s="97">
        <f>ROUND(((SUM(BF86:BF280))*I34),  2)</f>
        <v>0</v>
      </c>
      <c r="K34" s="34"/>
      <c r="L34" s="9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5"/>
      <c r="C35" s="34"/>
      <c r="D35" s="34"/>
      <c r="E35" s="28" t="s">
        <v>50</v>
      </c>
      <c r="F35" s="97">
        <f>ROUND((SUM(BG86:BG280)),  2)</f>
        <v>0</v>
      </c>
      <c r="G35" s="34"/>
      <c r="H35" s="34"/>
      <c r="I35" s="98">
        <v>0.21</v>
      </c>
      <c r="J35" s="97">
        <f>0</f>
        <v>0</v>
      </c>
      <c r="K35" s="34"/>
      <c r="L35" s="9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5"/>
      <c r="C36" s="34"/>
      <c r="D36" s="34"/>
      <c r="E36" s="28" t="s">
        <v>51</v>
      </c>
      <c r="F36" s="97">
        <f>ROUND((SUM(BH86:BH280)),  2)</f>
        <v>0</v>
      </c>
      <c r="G36" s="34"/>
      <c r="H36" s="34"/>
      <c r="I36" s="98">
        <v>0.15</v>
      </c>
      <c r="J36" s="97">
        <f>0</f>
        <v>0</v>
      </c>
      <c r="K36" s="34"/>
      <c r="L36" s="9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5"/>
      <c r="C37" s="34"/>
      <c r="D37" s="34"/>
      <c r="E37" s="28" t="s">
        <v>52</v>
      </c>
      <c r="F37" s="97">
        <f>ROUND((SUM(BI86:BI280)),  2)</f>
        <v>0</v>
      </c>
      <c r="G37" s="34"/>
      <c r="H37" s="34"/>
      <c r="I37" s="98">
        <v>0</v>
      </c>
      <c r="J37" s="97">
        <f>0</f>
        <v>0</v>
      </c>
      <c r="K37" s="34"/>
      <c r="L37" s="9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9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5"/>
      <c r="C39" s="99"/>
      <c r="D39" s="100" t="s">
        <v>53</v>
      </c>
      <c r="E39" s="57"/>
      <c r="F39" s="57"/>
      <c r="G39" s="101" t="s">
        <v>54</v>
      </c>
      <c r="H39" s="102" t="s">
        <v>55</v>
      </c>
      <c r="I39" s="57"/>
      <c r="J39" s="103">
        <f>SUM(J30:J37)</f>
        <v>0</v>
      </c>
      <c r="K39" s="104"/>
      <c r="L39" s="9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9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" customHeight="1">
      <c r="A44" s="34"/>
      <c r="B44" s="46"/>
      <c r="C44" s="47"/>
      <c r="D44" s="47"/>
      <c r="E44" s="47"/>
      <c r="F44" s="47"/>
      <c r="G44" s="47"/>
      <c r="H44" s="47"/>
      <c r="I44" s="47"/>
      <c r="J44" s="47"/>
      <c r="K44" s="47"/>
      <c r="L44" s="9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customHeight="1">
      <c r="A45" s="34"/>
      <c r="B45" s="35"/>
      <c r="C45" s="22" t="s">
        <v>102</v>
      </c>
      <c r="D45" s="34"/>
      <c r="E45" s="34"/>
      <c r="F45" s="34"/>
      <c r="G45" s="34"/>
      <c r="H45" s="34"/>
      <c r="I45" s="34"/>
      <c r="J45" s="34"/>
      <c r="K45" s="34"/>
      <c r="L45" s="91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91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8" t="s">
        <v>16</v>
      </c>
      <c r="D47" s="34"/>
      <c r="E47" s="34"/>
      <c r="F47" s="34"/>
      <c r="G47" s="34"/>
      <c r="H47" s="34"/>
      <c r="I47" s="34"/>
      <c r="J47" s="34"/>
      <c r="K47" s="34"/>
      <c r="L47" s="91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4"/>
      <c r="D48" s="34"/>
      <c r="E48" s="327" t="str">
        <f>E7</f>
        <v>Rekonstrukce místních komunikací Poříčany</v>
      </c>
      <c r="F48" s="328"/>
      <c r="G48" s="328"/>
      <c r="H48" s="328"/>
      <c r="I48" s="34"/>
      <c r="J48" s="34"/>
      <c r="K48" s="34"/>
      <c r="L48" s="91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8" t="s">
        <v>100</v>
      </c>
      <c r="D49" s="34"/>
      <c r="E49" s="34"/>
      <c r="F49" s="34"/>
      <c r="G49" s="34"/>
      <c r="H49" s="34"/>
      <c r="I49" s="34"/>
      <c r="J49" s="34"/>
      <c r="K49" s="34"/>
      <c r="L49" s="91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310" t="str">
        <f>E9</f>
        <v>SO 302 - Kanalizace dešťová</v>
      </c>
      <c r="F50" s="326"/>
      <c r="G50" s="326"/>
      <c r="H50" s="326"/>
      <c r="I50" s="34"/>
      <c r="J50" s="34"/>
      <c r="K50" s="34"/>
      <c r="L50" s="91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91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8" t="s">
        <v>22</v>
      </c>
      <c r="D52" s="34"/>
      <c r="E52" s="34"/>
      <c r="F52" s="26" t="str">
        <f>F12</f>
        <v>Poříčany</v>
      </c>
      <c r="G52" s="34"/>
      <c r="H52" s="34"/>
      <c r="I52" s="28" t="s">
        <v>24</v>
      </c>
      <c r="J52" s="52" t="str">
        <f>IF(J12="","",J12)</f>
        <v>9. 6. 2022</v>
      </c>
      <c r="K52" s="34"/>
      <c r="L52" s="91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91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65" customHeight="1">
      <c r="A54" s="34"/>
      <c r="B54" s="35"/>
      <c r="C54" s="28" t="s">
        <v>30</v>
      </c>
      <c r="D54" s="34"/>
      <c r="E54" s="34"/>
      <c r="F54" s="26" t="str">
        <f>E15</f>
        <v xml:space="preserve"> </v>
      </c>
      <c r="G54" s="34"/>
      <c r="H54" s="34"/>
      <c r="I54" s="28" t="s">
        <v>36</v>
      </c>
      <c r="J54" s="32" t="str">
        <f>E21</f>
        <v>SELLA&amp;AGRETA s.r.o.</v>
      </c>
      <c r="K54" s="34"/>
      <c r="L54" s="91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25.65" customHeight="1">
      <c r="A55" s="34"/>
      <c r="B55" s="35"/>
      <c r="C55" s="28" t="s">
        <v>34</v>
      </c>
      <c r="D55" s="34"/>
      <c r="E55" s="34"/>
      <c r="F55" s="26" t="str">
        <f>IF(E18="","",E18)</f>
        <v>Vyplň údaj</v>
      </c>
      <c r="G55" s="34"/>
      <c r="H55" s="34"/>
      <c r="I55" s="28" t="s">
        <v>39</v>
      </c>
      <c r="J55" s="32" t="str">
        <f>E24</f>
        <v>SELLA&amp;AGRETA s.r.o.</v>
      </c>
      <c r="K55" s="34"/>
      <c r="L55" s="91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91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05" t="s">
        <v>103</v>
      </c>
      <c r="D57" s="99"/>
      <c r="E57" s="99"/>
      <c r="F57" s="99"/>
      <c r="G57" s="99"/>
      <c r="H57" s="99"/>
      <c r="I57" s="99"/>
      <c r="J57" s="106" t="s">
        <v>104</v>
      </c>
      <c r="K57" s="99"/>
      <c r="L57" s="91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4"/>
      <c r="D58" s="34"/>
      <c r="E58" s="34"/>
      <c r="F58" s="34"/>
      <c r="G58" s="34"/>
      <c r="H58" s="34"/>
      <c r="I58" s="34"/>
      <c r="J58" s="34"/>
      <c r="K58" s="34"/>
      <c r="L58" s="91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5" customHeight="1">
      <c r="A59" s="34"/>
      <c r="B59" s="35"/>
      <c r="C59" s="107" t="s">
        <v>75</v>
      </c>
      <c r="D59" s="34"/>
      <c r="E59" s="34"/>
      <c r="F59" s="34"/>
      <c r="G59" s="34"/>
      <c r="H59" s="34"/>
      <c r="I59" s="34"/>
      <c r="J59" s="68">
        <f>J86</f>
        <v>0</v>
      </c>
      <c r="K59" s="34"/>
      <c r="L59" s="91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8" t="s">
        <v>105</v>
      </c>
    </row>
    <row r="60" spans="1:47" s="9" customFormat="1" ht="24.9" customHeight="1">
      <c r="B60" s="108"/>
      <c r="D60" s="109" t="s">
        <v>106</v>
      </c>
      <c r="E60" s="110"/>
      <c r="F60" s="110"/>
      <c r="G60" s="110"/>
      <c r="H60" s="110"/>
      <c r="I60" s="110"/>
      <c r="J60" s="111">
        <f>J87</f>
        <v>0</v>
      </c>
      <c r="L60" s="108"/>
    </row>
    <row r="61" spans="1:47" s="10" customFormat="1" ht="19.95" customHeight="1">
      <c r="B61" s="112"/>
      <c r="D61" s="113" t="s">
        <v>107</v>
      </c>
      <c r="E61" s="114"/>
      <c r="F61" s="114"/>
      <c r="G61" s="114"/>
      <c r="H61" s="114"/>
      <c r="I61" s="114"/>
      <c r="J61" s="115">
        <f>J88</f>
        <v>0</v>
      </c>
      <c r="L61" s="112"/>
    </row>
    <row r="62" spans="1:47" s="10" customFormat="1" ht="19.95" customHeight="1">
      <c r="B62" s="112"/>
      <c r="D62" s="113" t="s">
        <v>109</v>
      </c>
      <c r="E62" s="114"/>
      <c r="F62" s="114"/>
      <c r="G62" s="114"/>
      <c r="H62" s="114"/>
      <c r="I62" s="114"/>
      <c r="J62" s="115">
        <f>J152</f>
        <v>0</v>
      </c>
      <c r="L62" s="112"/>
    </row>
    <row r="63" spans="1:47" s="10" customFormat="1" ht="19.95" customHeight="1">
      <c r="B63" s="112"/>
      <c r="D63" s="113" t="s">
        <v>110</v>
      </c>
      <c r="E63" s="114"/>
      <c r="F63" s="114"/>
      <c r="G63" s="114"/>
      <c r="H63" s="114"/>
      <c r="I63" s="114"/>
      <c r="J63" s="115">
        <f>J185</f>
        <v>0</v>
      </c>
      <c r="L63" s="112"/>
    </row>
    <row r="64" spans="1:47" s="10" customFormat="1" ht="19.95" customHeight="1">
      <c r="B64" s="112"/>
      <c r="D64" s="113" t="s">
        <v>111</v>
      </c>
      <c r="E64" s="114"/>
      <c r="F64" s="114"/>
      <c r="G64" s="114"/>
      <c r="H64" s="114"/>
      <c r="I64" s="114"/>
      <c r="J64" s="115">
        <f>J194</f>
        <v>0</v>
      </c>
      <c r="L64" s="112"/>
    </row>
    <row r="65" spans="1:31" s="10" customFormat="1" ht="19.95" customHeight="1">
      <c r="B65" s="112"/>
      <c r="D65" s="113" t="s">
        <v>112</v>
      </c>
      <c r="E65" s="114"/>
      <c r="F65" s="114"/>
      <c r="G65" s="114"/>
      <c r="H65" s="114"/>
      <c r="I65" s="114"/>
      <c r="J65" s="115">
        <f>J272</f>
        <v>0</v>
      </c>
      <c r="L65" s="112"/>
    </row>
    <row r="66" spans="1:31" s="10" customFormat="1" ht="19.95" customHeight="1">
      <c r="B66" s="112"/>
      <c r="D66" s="113" t="s">
        <v>908</v>
      </c>
      <c r="E66" s="114"/>
      <c r="F66" s="114"/>
      <c r="G66" s="114"/>
      <c r="H66" s="114"/>
      <c r="I66" s="114"/>
      <c r="J66" s="115">
        <f>J277</f>
        <v>0</v>
      </c>
      <c r="L66" s="112"/>
    </row>
    <row r="67" spans="1:31" s="2" customFormat="1" ht="21.75" customHeight="1">
      <c r="A67" s="34"/>
      <c r="B67" s="35"/>
      <c r="C67" s="34"/>
      <c r="D67" s="34"/>
      <c r="E67" s="34"/>
      <c r="F67" s="34"/>
      <c r="G67" s="34"/>
      <c r="H67" s="34"/>
      <c r="I67" s="34"/>
      <c r="J67" s="34"/>
      <c r="K67" s="34"/>
      <c r="L67" s="91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" customHeight="1">
      <c r="A68" s="34"/>
      <c r="B68" s="44"/>
      <c r="C68" s="45"/>
      <c r="D68" s="45"/>
      <c r="E68" s="45"/>
      <c r="F68" s="45"/>
      <c r="G68" s="45"/>
      <c r="H68" s="45"/>
      <c r="I68" s="45"/>
      <c r="J68" s="45"/>
      <c r="K68" s="45"/>
      <c r="L68" s="91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" customHeight="1">
      <c r="A72" s="34"/>
      <c r="B72" s="46"/>
      <c r="C72" s="47"/>
      <c r="D72" s="47"/>
      <c r="E72" s="47"/>
      <c r="F72" s="47"/>
      <c r="G72" s="47"/>
      <c r="H72" s="47"/>
      <c r="I72" s="47"/>
      <c r="J72" s="47"/>
      <c r="K72" s="47"/>
      <c r="L72" s="91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" customHeight="1">
      <c r="A73" s="34"/>
      <c r="B73" s="35"/>
      <c r="C73" s="22" t="s">
        <v>117</v>
      </c>
      <c r="D73" s="34"/>
      <c r="E73" s="34"/>
      <c r="F73" s="34"/>
      <c r="G73" s="34"/>
      <c r="H73" s="34"/>
      <c r="I73" s="34"/>
      <c r="J73" s="34"/>
      <c r="K73" s="34"/>
      <c r="L73" s="91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" customHeight="1">
      <c r="A74" s="34"/>
      <c r="B74" s="35"/>
      <c r="C74" s="34"/>
      <c r="D74" s="34"/>
      <c r="E74" s="34"/>
      <c r="F74" s="34"/>
      <c r="G74" s="34"/>
      <c r="H74" s="34"/>
      <c r="I74" s="34"/>
      <c r="J74" s="34"/>
      <c r="K74" s="34"/>
      <c r="L74" s="91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8" t="s">
        <v>16</v>
      </c>
      <c r="D75" s="34"/>
      <c r="E75" s="34"/>
      <c r="F75" s="34"/>
      <c r="G75" s="34"/>
      <c r="H75" s="34"/>
      <c r="I75" s="34"/>
      <c r="J75" s="34"/>
      <c r="K75" s="34"/>
      <c r="L75" s="91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4"/>
      <c r="D76" s="34"/>
      <c r="E76" s="327" t="str">
        <f>E7</f>
        <v>Rekonstrukce místních komunikací Poříčany</v>
      </c>
      <c r="F76" s="328"/>
      <c r="G76" s="328"/>
      <c r="H76" s="328"/>
      <c r="I76" s="34"/>
      <c r="J76" s="34"/>
      <c r="K76" s="34"/>
      <c r="L76" s="9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8" t="s">
        <v>100</v>
      </c>
      <c r="D77" s="34"/>
      <c r="E77" s="34"/>
      <c r="F77" s="34"/>
      <c r="G77" s="34"/>
      <c r="H77" s="34"/>
      <c r="I77" s="34"/>
      <c r="J77" s="34"/>
      <c r="K77" s="34"/>
      <c r="L77" s="9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6.5" customHeight="1">
      <c r="A78" s="34"/>
      <c r="B78" s="35"/>
      <c r="C78" s="34"/>
      <c r="D78" s="34"/>
      <c r="E78" s="310" t="str">
        <f>E9</f>
        <v>SO 302 - Kanalizace dešťová</v>
      </c>
      <c r="F78" s="326"/>
      <c r="G78" s="326"/>
      <c r="H78" s="326"/>
      <c r="I78" s="34"/>
      <c r="J78" s="34"/>
      <c r="K78" s="34"/>
      <c r="L78" s="91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" customHeight="1">
      <c r="A79" s="34"/>
      <c r="B79" s="35"/>
      <c r="C79" s="34"/>
      <c r="D79" s="34"/>
      <c r="E79" s="34"/>
      <c r="F79" s="34"/>
      <c r="G79" s="34"/>
      <c r="H79" s="34"/>
      <c r="I79" s="34"/>
      <c r="J79" s="34"/>
      <c r="K79" s="34"/>
      <c r="L79" s="91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>
      <c r="A80" s="34"/>
      <c r="B80" s="35"/>
      <c r="C80" s="28" t="s">
        <v>22</v>
      </c>
      <c r="D80" s="34"/>
      <c r="E80" s="34"/>
      <c r="F80" s="26" t="str">
        <f>F12</f>
        <v>Poříčany</v>
      </c>
      <c r="G80" s="34"/>
      <c r="H80" s="34"/>
      <c r="I80" s="28" t="s">
        <v>24</v>
      </c>
      <c r="J80" s="52" t="str">
        <f>IF(J12="","",J12)</f>
        <v>9. 6. 2022</v>
      </c>
      <c r="K80" s="34"/>
      <c r="L80" s="91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" customHeight="1">
      <c r="A81" s="34"/>
      <c r="B81" s="35"/>
      <c r="C81" s="34"/>
      <c r="D81" s="34"/>
      <c r="E81" s="34"/>
      <c r="F81" s="34"/>
      <c r="G81" s="34"/>
      <c r="H81" s="34"/>
      <c r="I81" s="34"/>
      <c r="J81" s="34"/>
      <c r="K81" s="34"/>
      <c r="L81" s="9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25.65" customHeight="1">
      <c r="A82" s="34"/>
      <c r="B82" s="35"/>
      <c r="C82" s="28" t="s">
        <v>30</v>
      </c>
      <c r="D82" s="34"/>
      <c r="E82" s="34"/>
      <c r="F82" s="26" t="str">
        <f>E15</f>
        <v xml:space="preserve"> </v>
      </c>
      <c r="G82" s="34"/>
      <c r="H82" s="34"/>
      <c r="I82" s="28" t="s">
        <v>36</v>
      </c>
      <c r="J82" s="32" t="str">
        <f>E21</f>
        <v>SELLA&amp;AGRETA s.r.o.</v>
      </c>
      <c r="K82" s="34"/>
      <c r="L82" s="9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25.65" customHeight="1">
      <c r="A83" s="34"/>
      <c r="B83" s="35"/>
      <c r="C83" s="28" t="s">
        <v>34</v>
      </c>
      <c r="D83" s="34"/>
      <c r="E83" s="34"/>
      <c r="F83" s="26" t="str">
        <f>IF(E18="","",E18)</f>
        <v>Vyplň údaj</v>
      </c>
      <c r="G83" s="34"/>
      <c r="H83" s="34"/>
      <c r="I83" s="28" t="s">
        <v>39</v>
      </c>
      <c r="J83" s="32" t="str">
        <f>E24</f>
        <v>SELLA&amp;AGRETA s.r.o.</v>
      </c>
      <c r="K83" s="34"/>
      <c r="L83" s="9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0.35" customHeight="1">
      <c r="A84" s="34"/>
      <c r="B84" s="35"/>
      <c r="C84" s="34"/>
      <c r="D84" s="34"/>
      <c r="E84" s="34"/>
      <c r="F84" s="34"/>
      <c r="G84" s="34"/>
      <c r="H84" s="34"/>
      <c r="I84" s="34"/>
      <c r="J84" s="34"/>
      <c r="K84" s="34"/>
      <c r="L84" s="9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11" customFormat="1" ht="29.25" customHeight="1">
      <c r="A85" s="116"/>
      <c r="B85" s="117"/>
      <c r="C85" s="118" t="s">
        <v>118</v>
      </c>
      <c r="D85" s="119" t="s">
        <v>62</v>
      </c>
      <c r="E85" s="119" t="s">
        <v>58</v>
      </c>
      <c r="F85" s="119" t="s">
        <v>59</v>
      </c>
      <c r="G85" s="119" t="s">
        <v>119</v>
      </c>
      <c r="H85" s="119" t="s">
        <v>120</v>
      </c>
      <c r="I85" s="119" t="s">
        <v>121</v>
      </c>
      <c r="J85" s="119" t="s">
        <v>104</v>
      </c>
      <c r="K85" s="120" t="s">
        <v>122</v>
      </c>
      <c r="L85" s="121"/>
      <c r="M85" s="59" t="s">
        <v>3</v>
      </c>
      <c r="N85" s="60" t="s">
        <v>47</v>
      </c>
      <c r="O85" s="60" t="s">
        <v>123</v>
      </c>
      <c r="P85" s="60" t="s">
        <v>124</v>
      </c>
      <c r="Q85" s="60" t="s">
        <v>125</v>
      </c>
      <c r="R85" s="60" t="s">
        <v>126</v>
      </c>
      <c r="S85" s="60" t="s">
        <v>127</v>
      </c>
      <c r="T85" s="61" t="s">
        <v>128</v>
      </c>
      <c r="U85" s="116"/>
      <c r="V85" s="116"/>
      <c r="W85" s="116"/>
      <c r="X85" s="116"/>
      <c r="Y85" s="116"/>
      <c r="Z85" s="116"/>
      <c r="AA85" s="116"/>
      <c r="AB85" s="116"/>
      <c r="AC85" s="116"/>
      <c r="AD85" s="116"/>
      <c r="AE85" s="116"/>
    </row>
    <row r="86" spans="1:65" s="2" customFormat="1" ht="22.95" customHeight="1">
      <c r="A86" s="34"/>
      <c r="B86" s="35"/>
      <c r="C86" s="66" t="s">
        <v>129</v>
      </c>
      <c r="D86" s="34"/>
      <c r="E86" s="34"/>
      <c r="F86" s="34"/>
      <c r="G86" s="34"/>
      <c r="H86" s="34"/>
      <c r="I86" s="34"/>
      <c r="J86" s="122">
        <f>BK86</f>
        <v>0</v>
      </c>
      <c r="K86" s="34"/>
      <c r="L86" s="35"/>
      <c r="M86" s="62"/>
      <c r="N86" s="53"/>
      <c r="O86" s="63"/>
      <c r="P86" s="123">
        <f>P87</f>
        <v>0</v>
      </c>
      <c r="Q86" s="63"/>
      <c r="R86" s="123">
        <f>R87</f>
        <v>42.126872000000006</v>
      </c>
      <c r="S86" s="63"/>
      <c r="T86" s="124">
        <f>T87</f>
        <v>0.4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8" t="s">
        <v>76</v>
      </c>
      <c r="AU86" s="18" t="s">
        <v>105</v>
      </c>
      <c r="BK86" s="125">
        <f>BK87</f>
        <v>0</v>
      </c>
    </row>
    <row r="87" spans="1:65" s="12" customFormat="1" ht="25.95" customHeight="1">
      <c r="B87" s="126"/>
      <c r="D87" s="127" t="s">
        <v>76</v>
      </c>
      <c r="E87" s="128" t="s">
        <v>130</v>
      </c>
      <c r="F87" s="128" t="s">
        <v>131</v>
      </c>
      <c r="I87" s="129"/>
      <c r="J87" s="130">
        <f>BK87</f>
        <v>0</v>
      </c>
      <c r="L87" s="126"/>
      <c r="M87" s="131"/>
      <c r="N87" s="132"/>
      <c r="O87" s="132"/>
      <c r="P87" s="133">
        <f>P88+P152+P185+P194+P272+P277</f>
        <v>0</v>
      </c>
      <c r="Q87" s="132"/>
      <c r="R87" s="133">
        <f>R88+R152+R185+R194+R272+R277</f>
        <v>42.126872000000006</v>
      </c>
      <c r="S87" s="132"/>
      <c r="T87" s="134">
        <f>T88+T152+T185+T194+T272+T277</f>
        <v>0.4</v>
      </c>
      <c r="AR87" s="127" t="s">
        <v>85</v>
      </c>
      <c r="AT87" s="135" t="s">
        <v>76</v>
      </c>
      <c r="AU87" s="135" t="s">
        <v>77</v>
      </c>
      <c r="AY87" s="127" t="s">
        <v>132</v>
      </c>
      <c r="BK87" s="136">
        <f>BK88+BK152+BK185+BK194+BK272+BK277</f>
        <v>0</v>
      </c>
    </row>
    <row r="88" spans="1:65" s="12" customFormat="1" ht="22.95" customHeight="1">
      <c r="B88" s="126"/>
      <c r="D88" s="127" t="s">
        <v>76</v>
      </c>
      <c r="E88" s="137" t="s">
        <v>85</v>
      </c>
      <c r="F88" s="137" t="s">
        <v>133</v>
      </c>
      <c r="I88" s="129"/>
      <c r="J88" s="138">
        <f>BK88</f>
        <v>0</v>
      </c>
      <c r="L88" s="126"/>
      <c r="M88" s="131"/>
      <c r="N88" s="132"/>
      <c r="O88" s="132"/>
      <c r="P88" s="133">
        <f>SUM(P89:P147)</f>
        <v>0</v>
      </c>
      <c r="Q88" s="132"/>
      <c r="R88" s="133">
        <f>SUM(R89:R147)</f>
        <v>0.404752</v>
      </c>
      <c r="S88" s="132"/>
      <c r="T88" s="134">
        <f>SUM(T89:T147)</f>
        <v>0</v>
      </c>
      <c r="AR88" s="127" t="s">
        <v>85</v>
      </c>
      <c r="AT88" s="135" t="s">
        <v>76</v>
      </c>
      <c r="AU88" s="135" t="s">
        <v>85</v>
      </c>
      <c r="AY88" s="127" t="s">
        <v>132</v>
      </c>
      <c r="BK88" s="136">
        <f>SUM(BK89:BK147)</f>
        <v>0</v>
      </c>
    </row>
    <row r="89" spans="1:65" s="2" customFormat="1" ht="16.5" customHeight="1">
      <c r="A89" s="34"/>
      <c r="B89" s="139"/>
      <c r="C89" s="140" t="s">
        <v>85</v>
      </c>
      <c r="D89" s="140" t="s">
        <v>134</v>
      </c>
      <c r="E89" s="141" t="s">
        <v>909</v>
      </c>
      <c r="F89" s="142" t="s">
        <v>910</v>
      </c>
      <c r="G89" s="143" t="s">
        <v>143</v>
      </c>
      <c r="H89" s="144">
        <v>20</v>
      </c>
      <c r="I89" s="145"/>
      <c r="J89" s="146">
        <f>ROUND(I89*H89,2)</f>
        <v>0</v>
      </c>
      <c r="K89" s="142" t="s">
        <v>144</v>
      </c>
      <c r="L89" s="35"/>
      <c r="M89" s="147" t="s">
        <v>3</v>
      </c>
      <c r="N89" s="148" t="s">
        <v>48</v>
      </c>
      <c r="O89" s="55"/>
      <c r="P89" s="149">
        <f>O89*H89</f>
        <v>0</v>
      </c>
      <c r="Q89" s="149">
        <v>6.4000000000000005E-4</v>
      </c>
      <c r="R89" s="149">
        <f>Q89*H89</f>
        <v>1.2800000000000001E-2</v>
      </c>
      <c r="S89" s="149">
        <v>0</v>
      </c>
      <c r="T89" s="150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51" t="s">
        <v>138</v>
      </c>
      <c r="AT89" s="151" t="s">
        <v>134</v>
      </c>
      <c r="AU89" s="151" t="s">
        <v>87</v>
      </c>
      <c r="AY89" s="18" t="s">
        <v>132</v>
      </c>
      <c r="BE89" s="152">
        <f>IF(N89="základní",J89,0)</f>
        <v>0</v>
      </c>
      <c r="BF89" s="152">
        <f>IF(N89="snížená",J89,0)</f>
        <v>0</v>
      </c>
      <c r="BG89" s="152">
        <f>IF(N89="zákl. přenesená",J89,0)</f>
        <v>0</v>
      </c>
      <c r="BH89" s="152">
        <f>IF(N89="sníž. přenesená",J89,0)</f>
        <v>0</v>
      </c>
      <c r="BI89" s="152">
        <f>IF(N89="nulová",J89,0)</f>
        <v>0</v>
      </c>
      <c r="BJ89" s="18" t="s">
        <v>85</v>
      </c>
      <c r="BK89" s="152">
        <f>ROUND(I89*H89,2)</f>
        <v>0</v>
      </c>
      <c r="BL89" s="18" t="s">
        <v>138</v>
      </c>
      <c r="BM89" s="151" t="s">
        <v>911</v>
      </c>
    </row>
    <row r="90" spans="1:65" s="2" customFormat="1">
      <c r="A90" s="34"/>
      <c r="B90" s="35"/>
      <c r="C90" s="34"/>
      <c r="D90" s="153" t="s">
        <v>140</v>
      </c>
      <c r="E90" s="34"/>
      <c r="F90" s="154" t="s">
        <v>912</v>
      </c>
      <c r="G90" s="34"/>
      <c r="H90" s="34"/>
      <c r="I90" s="155"/>
      <c r="J90" s="34"/>
      <c r="K90" s="34"/>
      <c r="L90" s="35"/>
      <c r="M90" s="156"/>
      <c r="N90" s="157"/>
      <c r="O90" s="55"/>
      <c r="P90" s="55"/>
      <c r="Q90" s="55"/>
      <c r="R90" s="55"/>
      <c r="S90" s="55"/>
      <c r="T90" s="56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8" t="s">
        <v>140</v>
      </c>
      <c r="AU90" s="18" t="s">
        <v>87</v>
      </c>
    </row>
    <row r="91" spans="1:65" s="2" customFormat="1">
      <c r="A91" s="34"/>
      <c r="B91" s="35"/>
      <c r="C91" s="34"/>
      <c r="D91" s="159" t="s">
        <v>147</v>
      </c>
      <c r="E91" s="34"/>
      <c r="F91" s="160" t="s">
        <v>913</v>
      </c>
      <c r="G91" s="34"/>
      <c r="H91" s="34"/>
      <c r="I91" s="155"/>
      <c r="J91" s="34"/>
      <c r="K91" s="34"/>
      <c r="L91" s="35"/>
      <c r="M91" s="156"/>
      <c r="N91" s="157"/>
      <c r="O91" s="55"/>
      <c r="P91" s="55"/>
      <c r="Q91" s="55"/>
      <c r="R91" s="55"/>
      <c r="S91" s="55"/>
      <c r="T91" s="56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8" t="s">
        <v>147</v>
      </c>
      <c r="AU91" s="18" t="s">
        <v>87</v>
      </c>
    </row>
    <row r="92" spans="1:65" s="13" customFormat="1">
      <c r="B92" s="161"/>
      <c r="D92" s="153" t="s">
        <v>149</v>
      </c>
      <c r="E92" s="162" t="s">
        <v>3</v>
      </c>
      <c r="F92" s="163" t="s">
        <v>914</v>
      </c>
      <c r="H92" s="162" t="s">
        <v>3</v>
      </c>
      <c r="I92" s="164"/>
      <c r="L92" s="161"/>
      <c r="M92" s="165"/>
      <c r="N92" s="166"/>
      <c r="O92" s="166"/>
      <c r="P92" s="166"/>
      <c r="Q92" s="166"/>
      <c r="R92" s="166"/>
      <c r="S92" s="166"/>
      <c r="T92" s="167"/>
      <c r="AT92" s="162" t="s">
        <v>149</v>
      </c>
      <c r="AU92" s="162" t="s">
        <v>87</v>
      </c>
      <c r="AV92" s="13" t="s">
        <v>85</v>
      </c>
      <c r="AW92" s="13" t="s">
        <v>38</v>
      </c>
      <c r="AX92" s="13" t="s">
        <v>77</v>
      </c>
      <c r="AY92" s="162" t="s">
        <v>132</v>
      </c>
    </row>
    <row r="93" spans="1:65" s="14" customFormat="1">
      <c r="B93" s="168"/>
      <c r="D93" s="153" t="s">
        <v>149</v>
      </c>
      <c r="E93" s="169" t="s">
        <v>3</v>
      </c>
      <c r="F93" s="170" t="s">
        <v>227</v>
      </c>
      <c r="H93" s="171">
        <v>20</v>
      </c>
      <c r="I93" s="172"/>
      <c r="L93" s="168"/>
      <c r="M93" s="173"/>
      <c r="N93" s="174"/>
      <c r="O93" s="174"/>
      <c r="P93" s="174"/>
      <c r="Q93" s="174"/>
      <c r="R93" s="174"/>
      <c r="S93" s="174"/>
      <c r="T93" s="175"/>
      <c r="AT93" s="169" t="s">
        <v>149</v>
      </c>
      <c r="AU93" s="169" t="s">
        <v>87</v>
      </c>
      <c r="AV93" s="14" t="s">
        <v>87</v>
      </c>
      <c r="AW93" s="14" t="s">
        <v>38</v>
      </c>
      <c r="AX93" s="14" t="s">
        <v>85</v>
      </c>
      <c r="AY93" s="169" t="s">
        <v>132</v>
      </c>
    </row>
    <row r="94" spans="1:65" s="2" customFormat="1" ht="16.5" customHeight="1">
      <c r="A94" s="34"/>
      <c r="B94" s="139"/>
      <c r="C94" s="140" t="s">
        <v>87</v>
      </c>
      <c r="D94" s="140" t="s">
        <v>134</v>
      </c>
      <c r="E94" s="141" t="s">
        <v>915</v>
      </c>
      <c r="F94" s="142" t="s">
        <v>916</v>
      </c>
      <c r="G94" s="143" t="s">
        <v>143</v>
      </c>
      <c r="H94" s="144">
        <v>20</v>
      </c>
      <c r="I94" s="145"/>
      <c r="J94" s="146">
        <f>ROUND(I94*H94,2)</f>
        <v>0</v>
      </c>
      <c r="K94" s="142" t="s">
        <v>144</v>
      </c>
      <c r="L94" s="35"/>
      <c r="M94" s="147" t="s">
        <v>3</v>
      </c>
      <c r="N94" s="148" t="s">
        <v>48</v>
      </c>
      <c r="O94" s="55"/>
      <c r="P94" s="149">
        <f>O94*H94</f>
        <v>0</v>
      </c>
      <c r="Q94" s="149">
        <v>0</v>
      </c>
      <c r="R94" s="149">
        <f>Q94*H94</f>
        <v>0</v>
      </c>
      <c r="S94" s="149">
        <v>0</v>
      </c>
      <c r="T94" s="150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51" t="s">
        <v>138</v>
      </c>
      <c r="AT94" s="151" t="s">
        <v>134</v>
      </c>
      <c r="AU94" s="151" t="s">
        <v>87</v>
      </c>
      <c r="AY94" s="18" t="s">
        <v>132</v>
      </c>
      <c r="BE94" s="152">
        <f>IF(N94="základní",J94,0)</f>
        <v>0</v>
      </c>
      <c r="BF94" s="152">
        <f>IF(N94="snížená",J94,0)</f>
        <v>0</v>
      </c>
      <c r="BG94" s="152">
        <f>IF(N94="zákl. přenesená",J94,0)</f>
        <v>0</v>
      </c>
      <c r="BH94" s="152">
        <f>IF(N94="sníž. přenesená",J94,0)</f>
        <v>0</v>
      </c>
      <c r="BI94" s="152">
        <f>IF(N94="nulová",J94,0)</f>
        <v>0</v>
      </c>
      <c r="BJ94" s="18" t="s">
        <v>85</v>
      </c>
      <c r="BK94" s="152">
        <f>ROUND(I94*H94,2)</f>
        <v>0</v>
      </c>
      <c r="BL94" s="18" t="s">
        <v>138</v>
      </c>
      <c r="BM94" s="151" t="s">
        <v>917</v>
      </c>
    </row>
    <row r="95" spans="1:65" s="2" customFormat="1">
      <c r="A95" s="34"/>
      <c r="B95" s="35"/>
      <c r="C95" s="34"/>
      <c r="D95" s="153" t="s">
        <v>140</v>
      </c>
      <c r="E95" s="34"/>
      <c r="F95" s="154" t="s">
        <v>918</v>
      </c>
      <c r="G95" s="34"/>
      <c r="H95" s="34"/>
      <c r="I95" s="155"/>
      <c r="J95" s="34"/>
      <c r="K95" s="34"/>
      <c r="L95" s="35"/>
      <c r="M95" s="156"/>
      <c r="N95" s="157"/>
      <c r="O95" s="55"/>
      <c r="P95" s="55"/>
      <c r="Q95" s="55"/>
      <c r="R95" s="55"/>
      <c r="S95" s="55"/>
      <c r="T95" s="56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8" t="s">
        <v>140</v>
      </c>
      <c r="AU95" s="18" t="s">
        <v>87</v>
      </c>
    </row>
    <row r="96" spans="1:65" s="2" customFormat="1">
      <c r="A96" s="34"/>
      <c r="B96" s="35"/>
      <c r="C96" s="34"/>
      <c r="D96" s="159" t="s">
        <v>147</v>
      </c>
      <c r="E96" s="34"/>
      <c r="F96" s="160" t="s">
        <v>919</v>
      </c>
      <c r="G96" s="34"/>
      <c r="H96" s="34"/>
      <c r="I96" s="155"/>
      <c r="J96" s="34"/>
      <c r="K96" s="34"/>
      <c r="L96" s="35"/>
      <c r="M96" s="156"/>
      <c r="N96" s="157"/>
      <c r="O96" s="55"/>
      <c r="P96" s="55"/>
      <c r="Q96" s="55"/>
      <c r="R96" s="55"/>
      <c r="S96" s="55"/>
      <c r="T96" s="56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8" t="s">
        <v>147</v>
      </c>
      <c r="AU96" s="18" t="s">
        <v>87</v>
      </c>
    </row>
    <row r="97" spans="1:65" s="13" customFormat="1">
      <c r="B97" s="161"/>
      <c r="D97" s="153" t="s">
        <v>149</v>
      </c>
      <c r="E97" s="162" t="s">
        <v>3</v>
      </c>
      <c r="F97" s="163" t="s">
        <v>914</v>
      </c>
      <c r="H97" s="162" t="s">
        <v>3</v>
      </c>
      <c r="I97" s="164"/>
      <c r="L97" s="161"/>
      <c r="M97" s="165"/>
      <c r="N97" s="166"/>
      <c r="O97" s="166"/>
      <c r="P97" s="166"/>
      <c r="Q97" s="166"/>
      <c r="R97" s="166"/>
      <c r="S97" s="166"/>
      <c r="T97" s="167"/>
      <c r="AT97" s="162" t="s">
        <v>149</v>
      </c>
      <c r="AU97" s="162" t="s">
        <v>87</v>
      </c>
      <c r="AV97" s="13" t="s">
        <v>85</v>
      </c>
      <c r="AW97" s="13" t="s">
        <v>38</v>
      </c>
      <c r="AX97" s="13" t="s">
        <v>77</v>
      </c>
      <c r="AY97" s="162" t="s">
        <v>132</v>
      </c>
    </row>
    <row r="98" spans="1:65" s="14" customFormat="1">
      <c r="B98" s="168"/>
      <c r="D98" s="153" t="s">
        <v>149</v>
      </c>
      <c r="E98" s="169" t="s">
        <v>3</v>
      </c>
      <c r="F98" s="170" t="s">
        <v>227</v>
      </c>
      <c r="H98" s="171">
        <v>20</v>
      </c>
      <c r="I98" s="172"/>
      <c r="L98" s="168"/>
      <c r="M98" s="173"/>
      <c r="N98" s="174"/>
      <c r="O98" s="174"/>
      <c r="P98" s="174"/>
      <c r="Q98" s="174"/>
      <c r="R98" s="174"/>
      <c r="S98" s="174"/>
      <c r="T98" s="175"/>
      <c r="AT98" s="169" t="s">
        <v>149</v>
      </c>
      <c r="AU98" s="169" t="s">
        <v>87</v>
      </c>
      <c r="AV98" s="14" t="s">
        <v>87</v>
      </c>
      <c r="AW98" s="14" t="s">
        <v>38</v>
      </c>
      <c r="AX98" s="14" t="s">
        <v>85</v>
      </c>
      <c r="AY98" s="169" t="s">
        <v>132</v>
      </c>
    </row>
    <row r="99" spans="1:65" s="2" customFormat="1" ht="16.5" customHeight="1">
      <c r="A99" s="34"/>
      <c r="B99" s="139"/>
      <c r="C99" s="140" t="s">
        <v>152</v>
      </c>
      <c r="D99" s="140" t="s">
        <v>134</v>
      </c>
      <c r="E99" s="141" t="s">
        <v>920</v>
      </c>
      <c r="F99" s="142" t="s">
        <v>921</v>
      </c>
      <c r="G99" s="143" t="s">
        <v>188</v>
      </c>
      <c r="H99" s="144">
        <v>26.75</v>
      </c>
      <c r="I99" s="145"/>
      <c r="J99" s="146">
        <f>ROUND(I99*H99,2)</f>
        <v>0</v>
      </c>
      <c r="K99" s="142" t="s">
        <v>144</v>
      </c>
      <c r="L99" s="35"/>
      <c r="M99" s="147" t="s">
        <v>3</v>
      </c>
      <c r="N99" s="148" t="s">
        <v>48</v>
      </c>
      <c r="O99" s="55"/>
      <c r="P99" s="149">
        <f>O99*H99</f>
        <v>0</v>
      </c>
      <c r="Q99" s="149">
        <v>0</v>
      </c>
      <c r="R99" s="149">
        <f>Q99*H99</f>
        <v>0</v>
      </c>
      <c r="S99" s="149">
        <v>0</v>
      </c>
      <c r="T99" s="150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51" t="s">
        <v>138</v>
      </c>
      <c r="AT99" s="151" t="s">
        <v>134</v>
      </c>
      <c r="AU99" s="151" t="s">
        <v>87</v>
      </c>
      <c r="AY99" s="18" t="s">
        <v>132</v>
      </c>
      <c r="BE99" s="152">
        <f>IF(N99="základní",J99,0)</f>
        <v>0</v>
      </c>
      <c r="BF99" s="152">
        <f>IF(N99="snížená",J99,0)</f>
        <v>0</v>
      </c>
      <c r="BG99" s="152">
        <f>IF(N99="zákl. přenesená",J99,0)</f>
        <v>0</v>
      </c>
      <c r="BH99" s="152">
        <f>IF(N99="sníž. přenesená",J99,0)</f>
        <v>0</v>
      </c>
      <c r="BI99" s="152">
        <f>IF(N99="nulová",J99,0)</f>
        <v>0</v>
      </c>
      <c r="BJ99" s="18" t="s">
        <v>85</v>
      </c>
      <c r="BK99" s="152">
        <f>ROUND(I99*H99,2)</f>
        <v>0</v>
      </c>
      <c r="BL99" s="18" t="s">
        <v>138</v>
      </c>
      <c r="BM99" s="151" t="s">
        <v>922</v>
      </c>
    </row>
    <row r="100" spans="1:65" s="2" customFormat="1">
      <c r="A100" s="34"/>
      <c r="B100" s="35"/>
      <c r="C100" s="34"/>
      <c r="D100" s="153" t="s">
        <v>140</v>
      </c>
      <c r="E100" s="34"/>
      <c r="F100" s="154" t="s">
        <v>923</v>
      </c>
      <c r="G100" s="34"/>
      <c r="H100" s="34"/>
      <c r="I100" s="155"/>
      <c r="J100" s="34"/>
      <c r="K100" s="34"/>
      <c r="L100" s="35"/>
      <c r="M100" s="156"/>
      <c r="N100" s="157"/>
      <c r="O100" s="55"/>
      <c r="P100" s="55"/>
      <c r="Q100" s="55"/>
      <c r="R100" s="55"/>
      <c r="S100" s="55"/>
      <c r="T100" s="56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8" t="s">
        <v>140</v>
      </c>
      <c r="AU100" s="18" t="s">
        <v>87</v>
      </c>
    </row>
    <row r="101" spans="1:65" s="2" customFormat="1">
      <c r="A101" s="34"/>
      <c r="B101" s="35"/>
      <c r="C101" s="34"/>
      <c r="D101" s="159" t="s">
        <v>147</v>
      </c>
      <c r="E101" s="34"/>
      <c r="F101" s="160" t="s">
        <v>924</v>
      </c>
      <c r="G101" s="34"/>
      <c r="H101" s="34"/>
      <c r="I101" s="155"/>
      <c r="J101" s="34"/>
      <c r="K101" s="34"/>
      <c r="L101" s="35"/>
      <c r="M101" s="156"/>
      <c r="N101" s="157"/>
      <c r="O101" s="55"/>
      <c r="P101" s="55"/>
      <c r="Q101" s="55"/>
      <c r="R101" s="55"/>
      <c r="S101" s="55"/>
      <c r="T101" s="56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8" t="s">
        <v>147</v>
      </c>
      <c r="AU101" s="18" t="s">
        <v>87</v>
      </c>
    </row>
    <row r="102" spans="1:65" s="13" customFormat="1">
      <c r="B102" s="161"/>
      <c r="D102" s="153" t="s">
        <v>149</v>
      </c>
      <c r="E102" s="162" t="s">
        <v>3</v>
      </c>
      <c r="F102" s="163" t="s">
        <v>925</v>
      </c>
      <c r="H102" s="162" t="s">
        <v>3</v>
      </c>
      <c r="I102" s="164"/>
      <c r="L102" s="161"/>
      <c r="M102" s="165"/>
      <c r="N102" s="166"/>
      <c r="O102" s="166"/>
      <c r="P102" s="166"/>
      <c r="Q102" s="166"/>
      <c r="R102" s="166"/>
      <c r="S102" s="166"/>
      <c r="T102" s="167"/>
      <c r="AT102" s="162" t="s">
        <v>149</v>
      </c>
      <c r="AU102" s="162" t="s">
        <v>87</v>
      </c>
      <c r="AV102" s="13" t="s">
        <v>85</v>
      </c>
      <c r="AW102" s="13" t="s">
        <v>38</v>
      </c>
      <c r="AX102" s="13" t="s">
        <v>77</v>
      </c>
      <c r="AY102" s="162" t="s">
        <v>132</v>
      </c>
    </row>
    <row r="103" spans="1:65" s="14" customFormat="1">
      <c r="B103" s="168"/>
      <c r="D103" s="153" t="s">
        <v>149</v>
      </c>
      <c r="E103" s="169" t="s">
        <v>3</v>
      </c>
      <c r="F103" s="170" t="s">
        <v>926</v>
      </c>
      <c r="H103" s="171">
        <v>26.75</v>
      </c>
      <c r="I103" s="172"/>
      <c r="L103" s="168"/>
      <c r="M103" s="173"/>
      <c r="N103" s="174"/>
      <c r="O103" s="174"/>
      <c r="P103" s="174"/>
      <c r="Q103" s="174"/>
      <c r="R103" s="174"/>
      <c r="S103" s="174"/>
      <c r="T103" s="175"/>
      <c r="AT103" s="169" t="s">
        <v>149</v>
      </c>
      <c r="AU103" s="169" t="s">
        <v>87</v>
      </c>
      <c r="AV103" s="14" t="s">
        <v>87</v>
      </c>
      <c r="AW103" s="14" t="s">
        <v>38</v>
      </c>
      <c r="AX103" s="14" t="s">
        <v>85</v>
      </c>
      <c r="AY103" s="169" t="s">
        <v>132</v>
      </c>
    </row>
    <row r="104" spans="1:65" s="2" customFormat="1" ht="16.5" customHeight="1">
      <c r="A104" s="34"/>
      <c r="B104" s="139"/>
      <c r="C104" s="140" t="s">
        <v>138</v>
      </c>
      <c r="D104" s="140" t="s">
        <v>134</v>
      </c>
      <c r="E104" s="141" t="s">
        <v>927</v>
      </c>
      <c r="F104" s="142" t="s">
        <v>928</v>
      </c>
      <c r="G104" s="143" t="s">
        <v>143</v>
      </c>
      <c r="H104" s="144">
        <v>523.6</v>
      </c>
      <c r="I104" s="145"/>
      <c r="J104" s="146">
        <f>ROUND(I104*H104,2)</f>
        <v>0</v>
      </c>
      <c r="K104" s="142" t="s">
        <v>144</v>
      </c>
      <c r="L104" s="35"/>
      <c r="M104" s="147" t="s">
        <v>3</v>
      </c>
      <c r="N104" s="148" t="s">
        <v>48</v>
      </c>
      <c r="O104" s="55"/>
      <c r="P104" s="149">
        <f>O104*H104</f>
        <v>0</v>
      </c>
      <c r="Q104" s="149">
        <v>5.8E-4</v>
      </c>
      <c r="R104" s="149">
        <f>Q104*H104</f>
        <v>0.30368800000000001</v>
      </c>
      <c r="S104" s="149">
        <v>0</v>
      </c>
      <c r="T104" s="150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51" t="s">
        <v>138</v>
      </c>
      <c r="AT104" s="151" t="s">
        <v>134</v>
      </c>
      <c r="AU104" s="151" t="s">
        <v>87</v>
      </c>
      <c r="AY104" s="18" t="s">
        <v>132</v>
      </c>
      <c r="BE104" s="152">
        <f>IF(N104="základní",J104,0)</f>
        <v>0</v>
      </c>
      <c r="BF104" s="152">
        <f>IF(N104="snížená",J104,0)</f>
        <v>0</v>
      </c>
      <c r="BG104" s="152">
        <f>IF(N104="zákl. přenesená",J104,0)</f>
        <v>0</v>
      </c>
      <c r="BH104" s="152">
        <f>IF(N104="sníž. přenesená",J104,0)</f>
        <v>0</v>
      </c>
      <c r="BI104" s="152">
        <f>IF(N104="nulová",J104,0)</f>
        <v>0</v>
      </c>
      <c r="BJ104" s="18" t="s">
        <v>85</v>
      </c>
      <c r="BK104" s="152">
        <f>ROUND(I104*H104,2)</f>
        <v>0</v>
      </c>
      <c r="BL104" s="18" t="s">
        <v>138</v>
      </c>
      <c r="BM104" s="151" t="s">
        <v>929</v>
      </c>
    </row>
    <row r="105" spans="1:65" s="2" customFormat="1">
      <c r="A105" s="34"/>
      <c r="B105" s="35"/>
      <c r="C105" s="34"/>
      <c r="D105" s="153" t="s">
        <v>140</v>
      </c>
      <c r="E105" s="34"/>
      <c r="F105" s="154" t="s">
        <v>930</v>
      </c>
      <c r="G105" s="34"/>
      <c r="H105" s="34"/>
      <c r="I105" s="155"/>
      <c r="J105" s="34"/>
      <c r="K105" s="34"/>
      <c r="L105" s="35"/>
      <c r="M105" s="156"/>
      <c r="N105" s="157"/>
      <c r="O105" s="55"/>
      <c r="P105" s="55"/>
      <c r="Q105" s="55"/>
      <c r="R105" s="55"/>
      <c r="S105" s="55"/>
      <c r="T105" s="56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8" t="s">
        <v>140</v>
      </c>
      <c r="AU105" s="18" t="s">
        <v>87</v>
      </c>
    </row>
    <row r="106" spans="1:65" s="2" customFormat="1">
      <c r="A106" s="34"/>
      <c r="B106" s="35"/>
      <c r="C106" s="34"/>
      <c r="D106" s="159" t="s">
        <v>147</v>
      </c>
      <c r="E106" s="34"/>
      <c r="F106" s="160" t="s">
        <v>931</v>
      </c>
      <c r="G106" s="34"/>
      <c r="H106" s="34"/>
      <c r="I106" s="155"/>
      <c r="J106" s="34"/>
      <c r="K106" s="34"/>
      <c r="L106" s="35"/>
      <c r="M106" s="156"/>
      <c r="N106" s="157"/>
      <c r="O106" s="55"/>
      <c r="P106" s="55"/>
      <c r="Q106" s="55"/>
      <c r="R106" s="55"/>
      <c r="S106" s="55"/>
      <c r="T106" s="56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8" t="s">
        <v>147</v>
      </c>
      <c r="AU106" s="18" t="s">
        <v>87</v>
      </c>
    </row>
    <row r="107" spans="1:65" s="13" customFormat="1">
      <c r="B107" s="161"/>
      <c r="D107" s="153" t="s">
        <v>149</v>
      </c>
      <c r="E107" s="162" t="s">
        <v>3</v>
      </c>
      <c r="F107" s="163" t="s">
        <v>932</v>
      </c>
      <c r="H107" s="162" t="s">
        <v>3</v>
      </c>
      <c r="I107" s="164"/>
      <c r="L107" s="161"/>
      <c r="M107" s="165"/>
      <c r="N107" s="166"/>
      <c r="O107" s="166"/>
      <c r="P107" s="166"/>
      <c r="Q107" s="166"/>
      <c r="R107" s="166"/>
      <c r="S107" s="166"/>
      <c r="T107" s="167"/>
      <c r="AT107" s="162" t="s">
        <v>149</v>
      </c>
      <c r="AU107" s="162" t="s">
        <v>87</v>
      </c>
      <c r="AV107" s="13" t="s">
        <v>85</v>
      </c>
      <c r="AW107" s="13" t="s">
        <v>38</v>
      </c>
      <c r="AX107" s="13" t="s">
        <v>77</v>
      </c>
      <c r="AY107" s="162" t="s">
        <v>132</v>
      </c>
    </row>
    <row r="108" spans="1:65" s="13" customFormat="1">
      <c r="B108" s="161"/>
      <c r="D108" s="153" t="s">
        <v>149</v>
      </c>
      <c r="E108" s="162" t="s">
        <v>3</v>
      </c>
      <c r="F108" s="163" t="s">
        <v>933</v>
      </c>
      <c r="H108" s="162" t="s">
        <v>3</v>
      </c>
      <c r="I108" s="164"/>
      <c r="L108" s="161"/>
      <c r="M108" s="165"/>
      <c r="N108" s="166"/>
      <c r="O108" s="166"/>
      <c r="P108" s="166"/>
      <c r="Q108" s="166"/>
      <c r="R108" s="166"/>
      <c r="S108" s="166"/>
      <c r="T108" s="167"/>
      <c r="AT108" s="162" t="s">
        <v>149</v>
      </c>
      <c r="AU108" s="162" t="s">
        <v>87</v>
      </c>
      <c r="AV108" s="13" t="s">
        <v>85</v>
      </c>
      <c r="AW108" s="13" t="s">
        <v>38</v>
      </c>
      <c r="AX108" s="13" t="s">
        <v>77</v>
      </c>
      <c r="AY108" s="162" t="s">
        <v>132</v>
      </c>
    </row>
    <row r="109" spans="1:65" s="14" customFormat="1">
      <c r="B109" s="168"/>
      <c r="D109" s="153" t="s">
        <v>149</v>
      </c>
      <c r="E109" s="169" t="s">
        <v>3</v>
      </c>
      <c r="F109" s="170" t="s">
        <v>934</v>
      </c>
      <c r="H109" s="171">
        <v>523.6</v>
      </c>
      <c r="I109" s="172"/>
      <c r="L109" s="168"/>
      <c r="M109" s="173"/>
      <c r="N109" s="174"/>
      <c r="O109" s="174"/>
      <c r="P109" s="174"/>
      <c r="Q109" s="174"/>
      <c r="R109" s="174"/>
      <c r="S109" s="174"/>
      <c r="T109" s="175"/>
      <c r="AT109" s="169" t="s">
        <v>149</v>
      </c>
      <c r="AU109" s="169" t="s">
        <v>87</v>
      </c>
      <c r="AV109" s="14" t="s">
        <v>87</v>
      </c>
      <c r="AW109" s="14" t="s">
        <v>38</v>
      </c>
      <c r="AX109" s="14" t="s">
        <v>85</v>
      </c>
      <c r="AY109" s="169" t="s">
        <v>132</v>
      </c>
    </row>
    <row r="110" spans="1:65" s="2" customFormat="1" ht="16.5" customHeight="1">
      <c r="A110" s="34"/>
      <c r="B110" s="139"/>
      <c r="C110" s="140" t="s">
        <v>160</v>
      </c>
      <c r="D110" s="140" t="s">
        <v>134</v>
      </c>
      <c r="E110" s="141" t="s">
        <v>935</v>
      </c>
      <c r="F110" s="142" t="s">
        <v>936</v>
      </c>
      <c r="G110" s="143" t="s">
        <v>143</v>
      </c>
      <c r="H110" s="144">
        <v>149.6</v>
      </c>
      <c r="I110" s="145"/>
      <c r="J110" s="146">
        <f>ROUND(I110*H110,2)</f>
        <v>0</v>
      </c>
      <c r="K110" s="142" t="s">
        <v>144</v>
      </c>
      <c r="L110" s="35"/>
      <c r="M110" s="147" t="s">
        <v>3</v>
      </c>
      <c r="N110" s="148" t="s">
        <v>48</v>
      </c>
      <c r="O110" s="55"/>
      <c r="P110" s="149">
        <f>O110*H110</f>
        <v>0</v>
      </c>
      <c r="Q110" s="149">
        <v>5.9000000000000003E-4</v>
      </c>
      <c r="R110" s="149">
        <f>Q110*H110</f>
        <v>8.8263999999999995E-2</v>
      </c>
      <c r="S110" s="149">
        <v>0</v>
      </c>
      <c r="T110" s="150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51" t="s">
        <v>138</v>
      </c>
      <c r="AT110" s="151" t="s">
        <v>134</v>
      </c>
      <c r="AU110" s="151" t="s">
        <v>87</v>
      </c>
      <c r="AY110" s="18" t="s">
        <v>132</v>
      </c>
      <c r="BE110" s="152">
        <f>IF(N110="základní",J110,0)</f>
        <v>0</v>
      </c>
      <c r="BF110" s="152">
        <f>IF(N110="snížená",J110,0)</f>
        <v>0</v>
      </c>
      <c r="BG110" s="152">
        <f>IF(N110="zákl. přenesená",J110,0)</f>
        <v>0</v>
      </c>
      <c r="BH110" s="152">
        <f>IF(N110="sníž. přenesená",J110,0)</f>
        <v>0</v>
      </c>
      <c r="BI110" s="152">
        <f>IF(N110="nulová",J110,0)</f>
        <v>0</v>
      </c>
      <c r="BJ110" s="18" t="s">
        <v>85</v>
      </c>
      <c r="BK110" s="152">
        <f>ROUND(I110*H110,2)</f>
        <v>0</v>
      </c>
      <c r="BL110" s="18" t="s">
        <v>138</v>
      </c>
      <c r="BM110" s="151" t="s">
        <v>937</v>
      </c>
    </row>
    <row r="111" spans="1:65" s="2" customFormat="1">
      <c r="A111" s="34"/>
      <c r="B111" s="35"/>
      <c r="C111" s="34"/>
      <c r="D111" s="153" t="s">
        <v>140</v>
      </c>
      <c r="E111" s="34"/>
      <c r="F111" s="154" t="s">
        <v>938</v>
      </c>
      <c r="G111" s="34"/>
      <c r="H111" s="34"/>
      <c r="I111" s="155"/>
      <c r="J111" s="34"/>
      <c r="K111" s="34"/>
      <c r="L111" s="35"/>
      <c r="M111" s="156"/>
      <c r="N111" s="157"/>
      <c r="O111" s="55"/>
      <c r="P111" s="55"/>
      <c r="Q111" s="55"/>
      <c r="R111" s="55"/>
      <c r="S111" s="55"/>
      <c r="T111" s="56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8" t="s">
        <v>140</v>
      </c>
      <c r="AU111" s="18" t="s">
        <v>87</v>
      </c>
    </row>
    <row r="112" spans="1:65" s="2" customFormat="1">
      <c r="A112" s="34"/>
      <c r="B112" s="35"/>
      <c r="C112" s="34"/>
      <c r="D112" s="159" t="s">
        <v>147</v>
      </c>
      <c r="E112" s="34"/>
      <c r="F112" s="160" t="s">
        <v>939</v>
      </c>
      <c r="G112" s="34"/>
      <c r="H112" s="34"/>
      <c r="I112" s="155"/>
      <c r="J112" s="34"/>
      <c r="K112" s="34"/>
      <c r="L112" s="35"/>
      <c r="M112" s="156"/>
      <c r="N112" s="157"/>
      <c r="O112" s="55"/>
      <c r="P112" s="55"/>
      <c r="Q112" s="55"/>
      <c r="R112" s="55"/>
      <c r="S112" s="55"/>
      <c r="T112" s="56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8" t="s">
        <v>147</v>
      </c>
      <c r="AU112" s="18" t="s">
        <v>87</v>
      </c>
    </row>
    <row r="113" spans="1:65" s="13" customFormat="1">
      <c r="B113" s="161"/>
      <c r="D113" s="153" t="s">
        <v>149</v>
      </c>
      <c r="E113" s="162" t="s">
        <v>3</v>
      </c>
      <c r="F113" s="163" t="s">
        <v>940</v>
      </c>
      <c r="H113" s="162" t="s">
        <v>3</v>
      </c>
      <c r="I113" s="164"/>
      <c r="L113" s="161"/>
      <c r="M113" s="165"/>
      <c r="N113" s="166"/>
      <c r="O113" s="166"/>
      <c r="P113" s="166"/>
      <c r="Q113" s="166"/>
      <c r="R113" s="166"/>
      <c r="S113" s="166"/>
      <c r="T113" s="167"/>
      <c r="AT113" s="162" t="s">
        <v>149</v>
      </c>
      <c r="AU113" s="162" t="s">
        <v>87</v>
      </c>
      <c r="AV113" s="13" t="s">
        <v>85</v>
      </c>
      <c r="AW113" s="13" t="s">
        <v>38</v>
      </c>
      <c r="AX113" s="13" t="s">
        <v>77</v>
      </c>
      <c r="AY113" s="162" t="s">
        <v>132</v>
      </c>
    </row>
    <row r="114" spans="1:65" s="13" customFormat="1">
      <c r="B114" s="161"/>
      <c r="D114" s="153" t="s">
        <v>149</v>
      </c>
      <c r="E114" s="162" t="s">
        <v>3</v>
      </c>
      <c r="F114" s="163" t="s">
        <v>941</v>
      </c>
      <c r="H114" s="162" t="s">
        <v>3</v>
      </c>
      <c r="I114" s="164"/>
      <c r="L114" s="161"/>
      <c r="M114" s="165"/>
      <c r="N114" s="166"/>
      <c r="O114" s="166"/>
      <c r="P114" s="166"/>
      <c r="Q114" s="166"/>
      <c r="R114" s="166"/>
      <c r="S114" s="166"/>
      <c r="T114" s="167"/>
      <c r="AT114" s="162" t="s">
        <v>149</v>
      </c>
      <c r="AU114" s="162" t="s">
        <v>87</v>
      </c>
      <c r="AV114" s="13" t="s">
        <v>85</v>
      </c>
      <c r="AW114" s="13" t="s">
        <v>38</v>
      </c>
      <c r="AX114" s="13" t="s">
        <v>77</v>
      </c>
      <c r="AY114" s="162" t="s">
        <v>132</v>
      </c>
    </row>
    <row r="115" spans="1:65" s="14" customFormat="1">
      <c r="B115" s="168"/>
      <c r="D115" s="153" t="s">
        <v>149</v>
      </c>
      <c r="E115" s="169" t="s">
        <v>3</v>
      </c>
      <c r="F115" s="170" t="s">
        <v>942</v>
      </c>
      <c r="H115" s="171">
        <v>88</v>
      </c>
      <c r="I115" s="172"/>
      <c r="L115" s="168"/>
      <c r="M115" s="173"/>
      <c r="N115" s="174"/>
      <c r="O115" s="174"/>
      <c r="P115" s="174"/>
      <c r="Q115" s="174"/>
      <c r="R115" s="174"/>
      <c r="S115" s="174"/>
      <c r="T115" s="175"/>
      <c r="AT115" s="169" t="s">
        <v>149</v>
      </c>
      <c r="AU115" s="169" t="s">
        <v>87</v>
      </c>
      <c r="AV115" s="14" t="s">
        <v>87</v>
      </c>
      <c r="AW115" s="14" t="s">
        <v>38</v>
      </c>
      <c r="AX115" s="14" t="s">
        <v>77</v>
      </c>
      <c r="AY115" s="169" t="s">
        <v>132</v>
      </c>
    </row>
    <row r="116" spans="1:65" s="14" customFormat="1">
      <c r="B116" s="168"/>
      <c r="D116" s="153" t="s">
        <v>149</v>
      </c>
      <c r="E116" s="169" t="s">
        <v>3</v>
      </c>
      <c r="F116" s="170" t="s">
        <v>943</v>
      </c>
      <c r="H116" s="171">
        <v>61.6</v>
      </c>
      <c r="I116" s="172"/>
      <c r="L116" s="168"/>
      <c r="M116" s="173"/>
      <c r="N116" s="174"/>
      <c r="O116" s="174"/>
      <c r="P116" s="174"/>
      <c r="Q116" s="174"/>
      <c r="R116" s="174"/>
      <c r="S116" s="174"/>
      <c r="T116" s="175"/>
      <c r="AT116" s="169" t="s">
        <v>149</v>
      </c>
      <c r="AU116" s="169" t="s">
        <v>87</v>
      </c>
      <c r="AV116" s="14" t="s">
        <v>87</v>
      </c>
      <c r="AW116" s="14" t="s">
        <v>38</v>
      </c>
      <c r="AX116" s="14" t="s">
        <v>77</v>
      </c>
      <c r="AY116" s="169" t="s">
        <v>132</v>
      </c>
    </row>
    <row r="117" spans="1:65" s="15" customFormat="1">
      <c r="B117" s="188"/>
      <c r="D117" s="153" t="s">
        <v>149</v>
      </c>
      <c r="E117" s="189" t="s">
        <v>3</v>
      </c>
      <c r="F117" s="190" t="s">
        <v>244</v>
      </c>
      <c r="H117" s="191">
        <v>149.6</v>
      </c>
      <c r="I117" s="192"/>
      <c r="L117" s="188"/>
      <c r="M117" s="193"/>
      <c r="N117" s="194"/>
      <c r="O117" s="194"/>
      <c r="P117" s="194"/>
      <c r="Q117" s="194"/>
      <c r="R117" s="194"/>
      <c r="S117" s="194"/>
      <c r="T117" s="195"/>
      <c r="AT117" s="189" t="s">
        <v>149</v>
      </c>
      <c r="AU117" s="189" t="s">
        <v>87</v>
      </c>
      <c r="AV117" s="15" t="s">
        <v>138</v>
      </c>
      <c r="AW117" s="15" t="s">
        <v>38</v>
      </c>
      <c r="AX117" s="15" t="s">
        <v>85</v>
      </c>
      <c r="AY117" s="189" t="s">
        <v>132</v>
      </c>
    </row>
    <row r="118" spans="1:65" s="2" customFormat="1" ht="16.5" customHeight="1">
      <c r="A118" s="34"/>
      <c r="B118" s="139"/>
      <c r="C118" s="140" t="s">
        <v>165</v>
      </c>
      <c r="D118" s="140" t="s">
        <v>134</v>
      </c>
      <c r="E118" s="141" t="s">
        <v>944</v>
      </c>
      <c r="F118" s="142" t="s">
        <v>945</v>
      </c>
      <c r="G118" s="143" t="s">
        <v>143</v>
      </c>
      <c r="H118" s="144">
        <v>523.6</v>
      </c>
      <c r="I118" s="145"/>
      <c r="J118" s="146">
        <f>ROUND(I118*H118,2)</f>
        <v>0</v>
      </c>
      <c r="K118" s="142" t="s">
        <v>144</v>
      </c>
      <c r="L118" s="35"/>
      <c r="M118" s="147" t="s">
        <v>3</v>
      </c>
      <c r="N118" s="148" t="s">
        <v>48</v>
      </c>
      <c r="O118" s="55"/>
      <c r="P118" s="149">
        <f>O118*H118</f>
        <v>0</v>
      </c>
      <c r="Q118" s="149">
        <v>0</v>
      </c>
      <c r="R118" s="149">
        <f>Q118*H118</f>
        <v>0</v>
      </c>
      <c r="S118" s="149">
        <v>0</v>
      </c>
      <c r="T118" s="150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51" t="s">
        <v>138</v>
      </c>
      <c r="AT118" s="151" t="s">
        <v>134</v>
      </c>
      <c r="AU118" s="151" t="s">
        <v>87</v>
      </c>
      <c r="AY118" s="18" t="s">
        <v>132</v>
      </c>
      <c r="BE118" s="152">
        <f>IF(N118="základní",J118,0)</f>
        <v>0</v>
      </c>
      <c r="BF118" s="152">
        <f>IF(N118="snížená",J118,0)</f>
        <v>0</v>
      </c>
      <c r="BG118" s="152">
        <f>IF(N118="zákl. přenesená",J118,0)</f>
        <v>0</v>
      </c>
      <c r="BH118" s="152">
        <f>IF(N118="sníž. přenesená",J118,0)</f>
        <v>0</v>
      </c>
      <c r="BI118" s="152">
        <f>IF(N118="nulová",J118,0)</f>
        <v>0</v>
      </c>
      <c r="BJ118" s="18" t="s">
        <v>85</v>
      </c>
      <c r="BK118" s="152">
        <f>ROUND(I118*H118,2)</f>
        <v>0</v>
      </c>
      <c r="BL118" s="18" t="s">
        <v>138</v>
      </c>
      <c r="BM118" s="151" t="s">
        <v>946</v>
      </c>
    </row>
    <row r="119" spans="1:65" s="2" customFormat="1">
      <c r="A119" s="34"/>
      <c r="B119" s="35"/>
      <c r="C119" s="34"/>
      <c r="D119" s="153" t="s">
        <v>140</v>
      </c>
      <c r="E119" s="34"/>
      <c r="F119" s="154" t="s">
        <v>947</v>
      </c>
      <c r="G119" s="34"/>
      <c r="H119" s="34"/>
      <c r="I119" s="155"/>
      <c r="J119" s="34"/>
      <c r="K119" s="34"/>
      <c r="L119" s="35"/>
      <c r="M119" s="156"/>
      <c r="N119" s="157"/>
      <c r="O119" s="55"/>
      <c r="P119" s="55"/>
      <c r="Q119" s="55"/>
      <c r="R119" s="55"/>
      <c r="S119" s="55"/>
      <c r="T119" s="56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8" t="s">
        <v>140</v>
      </c>
      <c r="AU119" s="18" t="s">
        <v>87</v>
      </c>
    </row>
    <row r="120" spans="1:65" s="2" customFormat="1">
      <c r="A120" s="34"/>
      <c r="B120" s="35"/>
      <c r="C120" s="34"/>
      <c r="D120" s="159" t="s">
        <v>147</v>
      </c>
      <c r="E120" s="34"/>
      <c r="F120" s="160" t="s">
        <v>948</v>
      </c>
      <c r="G120" s="34"/>
      <c r="H120" s="34"/>
      <c r="I120" s="155"/>
      <c r="J120" s="34"/>
      <c r="K120" s="34"/>
      <c r="L120" s="35"/>
      <c r="M120" s="156"/>
      <c r="N120" s="157"/>
      <c r="O120" s="55"/>
      <c r="P120" s="55"/>
      <c r="Q120" s="55"/>
      <c r="R120" s="55"/>
      <c r="S120" s="55"/>
      <c r="T120" s="56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8" t="s">
        <v>147</v>
      </c>
      <c r="AU120" s="18" t="s">
        <v>87</v>
      </c>
    </row>
    <row r="121" spans="1:65" s="13" customFormat="1">
      <c r="B121" s="161"/>
      <c r="D121" s="153" t="s">
        <v>149</v>
      </c>
      <c r="E121" s="162" t="s">
        <v>3</v>
      </c>
      <c r="F121" s="163" t="s">
        <v>932</v>
      </c>
      <c r="H121" s="162" t="s">
        <v>3</v>
      </c>
      <c r="I121" s="164"/>
      <c r="L121" s="161"/>
      <c r="M121" s="165"/>
      <c r="N121" s="166"/>
      <c r="O121" s="166"/>
      <c r="P121" s="166"/>
      <c r="Q121" s="166"/>
      <c r="R121" s="166"/>
      <c r="S121" s="166"/>
      <c r="T121" s="167"/>
      <c r="AT121" s="162" t="s">
        <v>149</v>
      </c>
      <c r="AU121" s="162" t="s">
        <v>87</v>
      </c>
      <c r="AV121" s="13" t="s">
        <v>85</v>
      </c>
      <c r="AW121" s="13" t="s">
        <v>38</v>
      </c>
      <c r="AX121" s="13" t="s">
        <v>77</v>
      </c>
      <c r="AY121" s="162" t="s">
        <v>132</v>
      </c>
    </row>
    <row r="122" spans="1:65" s="13" customFormat="1">
      <c r="B122" s="161"/>
      <c r="D122" s="153" t="s">
        <v>149</v>
      </c>
      <c r="E122" s="162" t="s">
        <v>3</v>
      </c>
      <c r="F122" s="163" t="s">
        <v>933</v>
      </c>
      <c r="H122" s="162" t="s">
        <v>3</v>
      </c>
      <c r="I122" s="164"/>
      <c r="L122" s="161"/>
      <c r="M122" s="165"/>
      <c r="N122" s="166"/>
      <c r="O122" s="166"/>
      <c r="P122" s="166"/>
      <c r="Q122" s="166"/>
      <c r="R122" s="166"/>
      <c r="S122" s="166"/>
      <c r="T122" s="167"/>
      <c r="AT122" s="162" t="s">
        <v>149</v>
      </c>
      <c r="AU122" s="162" t="s">
        <v>87</v>
      </c>
      <c r="AV122" s="13" t="s">
        <v>85</v>
      </c>
      <c r="AW122" s="13" t="s">
        <v>38</v>
      </c>
      <c r="AX122" s="13" t="s">
        <v>77</v>
      </c>
      <c r="AY122" s="162" t="s">
        <v>132</v>
      </c>
    </row>
    <row r="123" spans="1:65" s="14" customFormat="1">
      <c r="B123" s="168"/>
      <c r="D123" s="153" t="s">
        <v>149</v>
      </c>
      <c r="E123" s="169" t="s">
        <v>3</v>
      </c>
      <c r="F123" s="170" t="s">
        <v>934</v>
      </c>
      <c r="H123" s="171">
        <v>523.6</v>
      </c>
      <c r="I123" s="172"/>
      <c r="L123" s="168"/>
      <c r="M123" s="173"/>
      <c r="N123" s="174"/>
      <c r="O123" s="174"/>
      <c r="P123" s="174"/>
      <c r="Q123" s="174"/>
      <c r="R123" s="174"/>
      <c r="S123" s="174"/>
      <c r="T123" s="175"/>
      <c r="AT123" s="169" t="s">
        <v>149</v>
      </c>
      <c r="AU123" s="169" t="s">
        <v>87</v>
      </c>
      <c r="AV123" s="14" t="s">
        <v>87</v>
      </c>
      <c r="AW123" s="14" t="s">
        <v>38</v>
      </c>
      <c r="AX123" s="14" t="s">
        <v>85</v>
      </c>
      <c r="AY123" s="169" t="s">
        <v>132</v>
      </c>
    </row>
    <row r="124" spans="1:65" s="2" customFormat="1" ht="16.5" customHeight="1">
      <c r="A124" s="34"/>
      <c r="B124" s="139"/>
      <c r="C124" s="140" t="s">
        <v>169</v>
      </c>
      <c r="D124" s="140" t="s">
        <v>134</v>
      </c>
      <c r="E124" s="141" t="s">
        <v>949</v>
      </c>
      <c r="F124" s="142" t="s">
        <v>950</v>
      </c>
      <c r="G124" s="143" t="s">
        <v>143</v>
      </c>
      <c r="H124" s="144">
        <v>149.6</v>
      </c>
      <c r="I124" s="145"/>
      <c r="J124" s="146">
        <f>ROUND(I124*H124,2)</f>
        <v>0</v>
      </c>
      <c r="K124" s="142" t="s">
        <v>144</v>
      </c>
      <c r="L124" s="35"/>
      <c r="M124" s="147" t="s">
        <v>3</v>
      </c>
      <c r="N124" s="148" t="s">
        <v>48</v>
      </c>
      <c r="O124" s="55"/>
      <c r="P124" s="149">
        <f>O124*H124</f>
        <v>0</v>
      </c>
      <c r="Q124" s="149">
        <v>0</v>
      </c>
      <c r="R124" s="149">
        <f>Q124*H124</f>
        <v>0</v>
      </c>
      <c r="S124" s="149">
        <v>0</v>
      </c>
      <c r="T124" s="150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51" t="s">
        <v>138</v>
      </c>
      <c r="AT124" s="151" t="s">
        <v>134</v>
      </c>
      <c r="AU124" s="151" t="s">
        <v>87</v>
      </c>
      <c r="AY124" s="18" t="s">
        <v>132</v>
      </c>
      <c r="BE124" s="152">
        <f>IF(N124="základní",J124,0)</f>
        <v>0</v>
      </c>
      <c r="BF124" s="152">
        <f>IF(N124="snížená",J124,0)</f>
        <v>0</v>
      </c>
      <c r="BG124" s="152">
        <f>IF(N124="zákl. přenesená",J124,0)</f>
        <v>0</v>
      </c>
      <c r="BH124" s="152">
        <f>IF(N124="sníž. přenesená",J124,0)</f>
        <v>0</v>
      </c>
      <c r="BI124" s="152">
        <f>IF(N124="nulová",J124,0)</f>
        <v>0</v>
      </c>
      <c r="BJ124" s="18" t="s">
        <v>85</v>
      </c>
      <c r="BK124" s="152">
        <f>ROUND(I124*H124,2)</f>
        <v>0</v>
      </c>
      <c r="BL124" s="18" t="s">
        <v>138</v>
      </c>
      <c r="BM124" s="151" t="s">
        <v>951</v>
      </c>
    </row>
    <row r="125" spans="1:65" s="2" customFormat="1">
      <c r="A125" s="34"/>
      <c r="B125" s="35"/>
      <c r="C125" s="34"/>
      <c r="D125" s="153" t="s">
        <v>140</v>
      </c>
      <c r="E125" s="34"/>
      <c r="F125" s="154" t="s">
        <v>952</v>
      </c>
      <c r="G125" s="34"/>
      <c r="H125" s="34"/>
      <c r="I125" s="155"/>
      <c r="J125" s="34"/>
      <c r="K125" s="34"/>
      <c r="L125" s="35"/>
      <c r="M125" s="156"/>
      <c r="N125" s="157"/>
      <c r="O125" s="55"/>
      <c r="P125" s="55"/>
      <c r="Q125" s="55"/>
      <c r="R125" s="55"/>
      <c r="S125" s="55"/>
      <c r="T125" s="56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8" t="s">
        <v>140</v>
      </c>
      <c r="AU125" s="18" t="s">
        <v>87</v>
      </c>
    </row>
    <row r="126" spans="1:65" s="2" customFormat="1">
      <c r="A126" s="34"/>
      <c r="B126" s="35"/>
      <c r="C126" s="34"/>
      <c r="D126" s="159" t="s">
        <v>147</v>
      </c>
      <c r="E126" s="34"/>
      <c r="F126" s="160" t="s">
        <v>953</v>
      </c>
      <c r="G126" s="34"/>
      <c r="H126" s="34"/>
      <c r="I126" s="155"/>
      <c r="J126" s="34"/>
      <c r="K126" s="34"/>
      <c r="L126" s="35"/>
      <c r="M126" s="156"/>
      <c r="N126" s="157"/>
      <c r="O126" s="55"/>
      <c r="P126" s="55"/>
      <c r="Q126" s="55"/>
      <c r="R126" s="55"/>
      <c r="S126" s="55"/>
      <c r="T126" s="56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8" t="s">
        <v>147</v>
      </c>
      <c r="AU126" s="18" t="s">
        <v>87</v>
      </c>
    </row>
    <row r="127" spans="1:65" s="13" customFormat="1">
      <c r="B127" s="161"/>
      <c r="D127" s="153" t="s">
        <v>149</v>
      </c>
      <c r="E127" s="162" t="s">
        <v>3</v>
      </c>
      <c r="F127" s="163" t="s">
        <v>940</v>
      </c>
      <c r="H127" s="162" t="s">
        <v>3</v>
      </c>
      <c r="I127" s="164"/>
      <c r="L127" s="161"/>
      <c r="M127" s="165"/>
      <c r="N127" s="166"/>
      <c r="O127" s="166"/>
      <c r="P127" s="166"/>
      <c r="Q127" s="166"/>
      <c r="R127" s="166"/>
      <c r="S127" s="166"/>
      <c r="T127" s="167"/>
      <c r="AT127" s="162" t="s">
        <v>149</v>
      </c>
      <c r="AU127" s="162" t="s">
        <v>87</v>
      </c>
      <c r="AV127" s="13" t="s">
        <v>85</v>
      </c>
      <c r="AW127" s="13" t="s">
        <v>38</v>
      </c>
      <c r="AX127" s="13" t="s">
        <v>77</v>
      </c>
      <c r="AY127" s="162" t="s">
        <v>132</v>
      </c>
    </row>
    <row r="128" spans="1:65" s="13" customFormat="1">
      <c r="B128" s="161"/>
      <c r="D128" s="153" t="s">
        <v>149</v>
      </c>
      <c r="E128" s="162" t="s">
        <v>3</v>
      </c>
      <c r="F128" s="163" t="s">
        <v>941</v>
      </c>
      <c r="H128" s="162" t="s">
        <v>3</v>
      </c>
      <c r="I128" s="164"/>
      <c r="L128" s="161"/>
      <c r="M128" s="165"/>
      <c r="N128" s="166"/>
      <c r="O128" s="166"/>
      <c r="P128" s="166"/>
      <c r="Q128" s="166"/>
      <c r="R128" s="166"/>
      <c r="S128" s="166"/>
      <c r="T128" s="167"/>
      <c r="AT128" s="162" t="s">
        <v>149</v>
      </c>
      <c r="AU128" s="162" t="s">
        <v>87</v>
      </c>
      <c r="AV128" s="13" t="s">
        <v>85</v>
      </c>
      <c r="AW128" s="13" t="s">
        <v>38</v>
      </c>
      <c r="AX128" s="13" t="s">
        <v>77</v>
      </c>
      <c r="AY128" s="162" t="s">
        <v>132</v>
      </c>
    </row>
    <row r="129" spans="1:65" s="14" customFormat="1">
      <c r="B129" s="168"/>
      <c r="D129" s="153" t="s">
        <v>149</v>
      </c>
      <c r="E129" s="169" t="s">
        <v>3</v>
      </c>
      <c r="F129" s="170" t="s">
        <v>942</v>
      </c>
      <c r="H129" s="171">
        <v>88</v>
      </c>
      <c r="I129" s="172"/>
      <c r="L129" s="168"/>
      <c r="M129" s="173"/>
      <c r="N129" s="174"/>
      <c r="O129" s="174"/>
      <c r="P129" s="174"/>
      <c r="Q129" s="174"/>
      <c r="R129" s="174"/>
      <c r="S129" s="174"/>
      <c r="T129" s="175"/>
      <c r="AT129" s="169" t="s">
        <v>149</v>
      </c>
      <c r="AU129" s="169" t="s">
        <v>87</v>
      </c>
      <c r="AV129" s="14" t="s">
        <v>87</v>
      </c>
      <c r="AW129" s="14" t="s">
        <v>38</v>
      </c>
      <c r="AX129" s="14" t="s">
        <v>77</v>
      </c>
      <c r="AY129" s="169" t="s">
        <v>132</v>
      </c>
    </row>
    <row r="130" spans="1:65" s="14" customFormat="1">
      <c r="B130" s="168"/>
      <c r="D130" s="153" t="s">
        <v>149</v>
      </c>
      <c r="E130" s="169" t="s">
        <v>3</v>
      </c>
      <c r="F130" s="170" t="s">
        <v>943</v>
      </c>
      <c r="H130" s="171">
        <v>61.6</v>
      </c>
      <c r="I130" s="172"/>
      <c r="L130" s="168"/>
      <c r="M130" s="173"/>
      <c r="N130" s="174"/>
      <c r="O130" s="174"/>
      <c r="P130" s="174"/>
      <c r="Q130" s="174"/>
      <c r="R130" s="174"/>
      <c r="S130" s="174"/>
      <c r="T130" s="175"/>
      <c r="AT130" s="169" t="s">
        <v>149</v>
      </c>
      <c r="AU130" s="169" t="s">
        <v>87</v>
      </c>
      <c r="AV130" s="14" t="s">
        <v>87</v>
      </c>
      <c r="AW130" s="14" t="s">
        <v>38</v>
      </c>
      <c r="AX130" s="14" t="s">
        <v>77</v>
      </c>
      <c r="AY130" s="169" t="s">
        <v>132</v>
      </c>
    </row>
    <row r="131" spans="1:65" s="15" customFormat="1">
      <c r="B131" s="188"/>
      <c r="D131" s="153" t="s">
        <v>149</v>
      </c>
      <c r="E131" s="189" t="s">
        <v>3</v>
      </c>
      <c r="F131" s="190" t="s">
        <v>244</v>
      </c>
      <c r="H131" s="191">
        <v>149.6</v>
      </c>
      <c r="I131" s="192"/>
      <c r="L131" s="188"/>
      <c r="M131" s="193"/>
      <c r="N131" s="194"/>
      <c r="O131" s="194"/>
      <c r="P131" s="194"/>
      <c r="Q131" s="194"/>
      <c r="R131" s="194"/>
      <c r="S131" s="194"/>
      <c r="T131" s="195"/>
      <c r="AT131" s="189" t="s">
        <v>149</v>
      </c>
      <c r="AU131" s="189" t="s">
        <v>87</v>
      </c>
      <c r="AV131" s="15" t="s">
        <v>138</v>
      </c>
      <c r="AW131" s="15" t="s">
        <v>38</v>
      </c>
      <c r="AX131" s="15" t="s">
        <v>85</v>
      </c>
      <c r="AY131" s="189" t="s">
        <v>132</v>
      </c>
    </row>
    <row r="132" spans="1:65" s="2" customFormat="1" ht="16.5" customHeight="1">
      <c r="A132" s="34"/>
      <c r="B132" s="139"/>
      <c r="C132" s="140" t="s">
        <v>173</v>
      </c>
      <c r="D132" s="140" t="s">
        <v>134</v>
      </c>
      <c r="E132" s="141" t="s">
        <v>954</v>
      </c>
      <c r="F132" s="142" t="s">
        <v>955</v>
      </c>
      <c r="G132" s="143" t="s">
        <v>188</v>
      </c>
      <c r="H132" s="144">
        <v>338.31599999999997</v>
      </c>
      <c r="I132" s="145"/>
      <c r="J132" s="146">
        <f>ROUND(I132*H132,2)</f>
        <v>0</v>
      </c>
      <c r="K132" s="142" t="s">
        <v>200</v>
      </c>
      <c r="L132" s="35"/>
      <c r="M132" s="147" t="s">
        <v>3</v>
      </c>
      <c r="N132" s="148" t="s">
        <v>48</v>
      </c>
      <c r="O132" s="55"/>
      <c r="P132" s="149">
        <f>O132*H132</f>
        <v>0</v>
      </c>
      <c r="Q132" s="149">
        <v>0</v>
      </c>
      <c r="R132" s="149">
        <f>Q132*H132</f>
        <v>0</v>
      </c>
      <c r="S132" s="149">
        <v>0</v>
      </c>
      <c r="T132" s="15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51" t="s">
        <v>138</v>
      </c>
      <c r="AT132" s="151" t="s">
        <v>134</v>
      </c>
      <c r="AU132" s="151" t="s">
        <v>87</v>
      </c>
      <c r="AY132" s="18" t="s">
        <v>132</v>
      </c>
      <c r="BE132" s="152">
        <f>IF(N132="základní",J132,0)</f>
        <v>0</v>
      </c>
      <c r="BF132" s="152">
        <f>IF(N132="snížená",J132,0)</f>
        <v>0</v>
      </c>
      <c r="BG132" s="152">
        <f>IF(N132="zákl. přenesená",J132,0)</f>
        <v>0</v>
      </c>
      <c r="BH132" s="152">
        <f>IF(N132="sníž. přenesená",J132,0)</f>
        <v>0</v>
      </c>
      <c r="BI132" s="152">
        <f>IF(N132="nulová",J132,0)</f>
        <v>0</v>
      </c>
      <c r="BJ132" s="18" t="s">
        <v>85</v>
      </c>
      <c r="BK132" s="152">
        <f>ROUND(I132*H132,2)</f>
        <v>0</v>
      </c>
      <c r="BL132" s="18" t="s">
        <v>138</v>
      </c>
      <c r="BM132" s="151" t="s">
        <v>956</v>
      </c>
    </row>
    <row r="133" spans="1:65" s="2" customFormat="1" ht="19.2">
      <c r="A133" s="34"/>
      <c r="B133" s="35"/>
      <c r="C133" s="34"/>
      <c r="D133" s="153" t="s">
        <v>140</v>
      </c>
      <c r="E133" s="34"/>
      <c r="F133" s="154" t="s">
        <v>957</v>
      </c>
      <c r="G133" s="34"/>
      <c r="H133" s="34"/>
      <c r="I133" s="155"/>
      <c r="J133" s="34"/>
      <c r="K133" s="34"/>
      <c r="L133" s="35"/>
      <c r="M133" s="156"/>
      <c r="N133" s="157"/>
      <c r="O133" s="55"/>
      <c r="P133" s="55"/>
      <c r="Q133" s="55"/>
      <c r="R133" s="55"/>
      <c r="S133" s="55"/>
      <c r="T133" s="56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8" t="s">
        <v>140</v>
      </c>
      <c r="AU133" s="18" t="s">
        <v>87</v>
      </c>
    </row>
    <row r="134" spans="1:65" s="13" customFormat="1">
      <c r="B134" s="161"/>
      <c r="D134" s="153" t="s">
        <v>149</v>
      </c>
      <c r="E134" s="162" t="s">
        <v>3</v>
      </c>
      <c r="F134" s="163" t="s">
        <v>958</v>
      </c>
      <c r="H134" s="162" t="s">
        <v>3</v>
      </c>
      <c r="I134" s="164"/>
      <c r="L134" s="161"/>
      <c r="M134" s="165"/>
      <c r="N134" s="166"/>
      <c r="O134" s="166"/>
      <c r="P134" s="166"/>
      <c r="Q134" s="166"/>
      <c r="R134" s="166"/>
      <c r="S134" s="166"/>
      <c r="T134" s="167"/>
      <c r="AT134" s="162" t="s">
        <v>149</v>
      </c>
      <c r="AU134" s="162" t="s">
        <v>87</v>
      </c>
      <c r="AV134" s="13" t="s">
        <v>85</v>
      </c>
      <c r="AW134" s="13" t="s">
        <v>38</v>
      </c>
      <c r="AX134" s="13" t="s">
        <v>77</v>
      </c>
      <c r="AY134" s="162" t="s">
        <v>132</v>
      </c>
    </row>
    <row r="135" spans="1:65" s="13" customFormat="1">
      <c r="B135" s="161"/>
      <c r="D135" s="153" t="s">
        <v>149</v>
      </c>
      <c r="E135" s="162" t="s">
        <v>3</v>
      </c>
      <c r="F135" s="163" t="s">
        <v>941</v>
      </c>
      <c r="H135" s="162" t="s">
        <v>3</v>
      </c>
      <c r="I135" s="164"/>
      <c r="L135" s="161"/>
      <c r="M135" s="165"/>
      <c r="N135" s="166"/>
      <c r="O135" s="166"/>
      <c r="P135" s="166"/>
      <c r="Q135" s="166"/>
      <c r="R135" s="166"/>
      <c r="S135" s="166"/>
      <c r="T135" s="167"/>
      <c r="AT135" s="162" t="s">
        <v>149</v>
      </c>
      <c r="AU135" s="162" t="s">
        <v>87</v>
      </c>
      <c r="AV135" s="13" t="s">
        <v>85</v>
      </c>
      <c r="AW135" s="13" t="s">
        <v>38</v>
      </c>
      <c r="AX135" s="13" t="s">
        <v>77</v>
      </c>
      <c r="AY135" s="162" t="s">
        <v>132</v>
      </c>
    </row>
    <row r="136" spans="1:65" s="14" customFormat="1">
      <c r="B136" s="168"/>
      <c r="D136" s="153" t="s">
        <v>149</v>
      </c>
      <c r="E136" s="169" t="s">
        <v>3</v>
      </c>
      <c r="F136" s="170" t="s">
        <v>959</v>
      </c>
      <c r="H136" s="171">
        <v>258.94</v>
      </c>
      <c r="I136" s="172"/>
      <c r="L136" s="168"/>
      <c r="M136" s="173"/>
      <c r="N136" s="174"/>
      <c r="O136" s="174"/>
      <c r="P136" s="174"/>
      <c r="Q136" s="174"/>
      <c r="R136" s="174"/>
      <c r="S136" s="174"/>
      <c r="T136" s="175"/>
      <c r="AT136" s="169" t="s">
        <v>149</v>
      </c>
      <c r="AU136" s="169" t="s">
        <v>87</v>
      </c>
      <c r="AV136" s="14" t="s">
        <v>87</v>
      </c>
      <c r="AW136" s="14" t="s">
        <v>38</v>
      </c>
      <c r="AX136" s="14" t="s">
        <v>77</v>
      </c>
      <c r="AY136" s="169" t="s">
        <v>132</v>
      </c>
    </row>
    <row r="137" spans="1:65" s="13" customFormat="1">
      <c r="B137" s="161"/>
      <c r="D137" s="153" t="s">
        <v>149</v>
      </c>
      <c r="E137" s="162" t="s">
        <v>3</v>
      </c>
      <c r="F137" s="163" t="s">
        <v>940</v>
      </c>
      <c r="H137" s="162" t="s">
        <v>3</v>
      </c>
      <c r="I137" s="164"/>
      <c r="L137" s="161"/>
      <c r="M137" s="165"/>
      <c r="N137" s="166"/>
      <c r="O137" s="166"/>
      <c r="P137" s="166"/>
      <c r="Q137" s="166"/>
      <c r="R137" s="166"/>
      <c r="S137" s="166"/>
      <c r="T137" s="167"/>
      <c r="AT137" s="162" t="s">
        <v>149</v>
      </c>
      <c r="AU137" s="162" t="s">
        <v>87</v>
      </c>
      <c r="AV137" s="13" t="s">
        <v>85</v>
      </c>
      <c r="AW137" s="13" t="s">
        <v>38</v>
      </c>
      <c r="AX137" s="13" t="s">
        <v>77</v>
      </c>
      <c r="AY137" s="162" t="s">
        <v>132</v>
      </c>
    </row>
    <row r="138" spans="1:65" s="13" customFormat="1">
      <c r="B138" s="161"/>
      <c r="D138" s="153" t="s">
        <v>149</v>
      </c>
      <c r="E138" s="162" t="s">
        <v>3</v>
      </c>
      <c r="F138" s="163" t="s">
        <v>941</v>
      </c>
      <c r="H138" s="162" t="s">
        <v>3</v>
      </c>
      <c r="I138" s="164"/>
      <c r="L138" s="161"/>
      <c r="M138" s="165"/>
      <c r="N138" s="166"/>
      <c r="O138" s="166"/>
      <c r="P138" s="166"/>
      <c r="Q138" s="166"/>
      <c r="R138" s="166"/>
      <c r="S138" s="166"/>
      <c r="T138" s="167"/>
      <c r="AT138" s="162" t="s">
        <v>149</v>
      </c>
      <c r="AU138" s="162" t="s">
        <v>87</v>
      </c>
      <c r="AV138" s="13" t="s">
        <v>85</v>
      </c>
      <c r="AW138" s="13" t="s">
        <v>38</v>
      </c>
      <c r="AX138" s="13" t="s">
        <v>77</v>
      </c>
      <c r="AY138" s="162" t="s">
        <v>132</v>
      </c>
    </row>
    <row r="139" spans="1:65" s="14" customFormat="1">
      <c r="B139" s="168"/>
      <c r="D139" s="153" t="s">
        <v>149</v>
      </c>
      <c r="E139" s="169" t="s">
        <v>3</v>
      </c>
      <c r="F139" s="170" t="s">
        <v>960</v>
      </c>
      <c r="H139" s="171">
        <v>33.880000000000003</v>
      </c>
      <c r="I139" s="172"/>
      <c r="L139" s="168"/>
      <c r="M139" s="173"/>
      <c r="N139" s="174"/>
      <c r="O139" s="174"/>
      <c r="P139" s="174"/>
      <c r="Q139" s="174"/>
      <c r="R139" s="174"/>
      <c r="S139" s="174"/>
      <c r="T139" s="175"/>
      <c r="AT139" s="169" t="s">
        <v>149</v>
      </c>
      <c r="AU139" s="169" t="s">
        <v>87</v>
      </c>
      <c r="AV139" s="14" t="s">
        <v>87</v>
      </c>
      <c r="AW139" s="14" t="s">
        <v>38</v>
      </c>
      <c r="AX139" s="14" t="s">
        <v>77</v>
      </c>
      <c r="AY139" s="169" t="s">
        <v>132</v>
      </c>
    </row>
    <row r="140" spans="1:65" s="14" customFormat="1">
      <c r="B140" s="168"/>
      <c r="D140" s="153" t="s">
        <v>149</v>
      </c>
      <c r="E140" s="169" t="s">
        <v>3</v>
      </c>
      <c r="F140" s="170" t="s">
        <v>961</v>
      </c>
      <c r="H140" s="171">
        <v>45.496000000000002</v>
      </c>
      <c r="I140" s="172"/>
      <c r="L140" s="168"/>
      <c r="M140" s="173"/>
      <c r="N140" s="174"/>
      <c r="O140" s="174"/>
      <c r="P140" s="174"/>
      <c r="Q140" s="174"/>
      <c r="R140" s="174"/>
      <c r="S140" s="174"/>
      <c r="T140" s="175"/>
      <c r="AT140" s="169" t="s">
        <v>149</v>
      </c>
      <c r="AU140" s="169" t="s">
        <v>87</v>
      </c>
      <c r="AV140" s="14" t="s">
        <v>87</v>
      </c>
      <c r="AW140" s="14" t="s">
        <v>38</v>
      </c>
      <c r="AX140" s="14" t="s">
        <v>77</v>
      </c>
      <c r="AY140" s="169" t="s">
        <v>132</v>
      </c>
    </row>
    <row r="141" spans="1:65" s="15" customFormat="1">
      <c r="B141" s="188"/>
      <c r="D141" s="153" t="s">
        <v>149</v>
      </c>
      <c r="E141" s="189" t="s">
        <v>3</v>
      </c>
      <c r="F141" s="190" t="s">
        <v>244</v>
      </c>
      <c r="H141" s="191">
        <v>338.31599999999997</v>
      </c>
      <c r="I141" s="192"/>
      <c r="L141" s="188"/>
      <c r="M141" s="193"/>
      <c r="N141" s="194"/>
      <c r="O141" s="194"/>
      <c r="P141" s="194"/>
      <c r="Q141" s="194"/>
      <c r="R141" s="194"/>
      <c r="S141" s="194"/>
      <c r="T141" s="195"/>
      <c r="AT141" s="189" t="s">
        <v>149</v>
      </c>
      <c r="AU141" s="189" t="s">
        <v>87</v>
      </c>
      <c r="AV141" s="15" t="s">
        <v>138</v>
      </c>
      <c r="AW141" s="15" t="s">
        <v>38</v>
      </c>
      <c r="AX141" s="15" t="s">
        <v>85</v>
      </c>
      <c r="AY141" s="189" t="s">
        <v>132</v>
      </c>
    </row>
    <row r="142" spans="1:65" s="2" customFormat="1" ht="16.5" customHeight="1">
      <c r="A142" s="34"/>
      <c r="B142" s="139"/>
      <c r="C142" s="140" t="s">
        <v>177</v>
      </c>
      <c r="D142" s="140" t="s">
        <v>134</v>
      </c>
      <c r="E142" s="141" t="s">
        <v>962</v>
      </c>
      <c r="F142" s="142" t="s">
        <v>963</v>
      </c>
      <c r="G142" s="143" t="s">
        <v>188</v>
      </c>
      <c r="H142" s="144">
        <v>76.504999999999995</v>
      </c>
      <c r="I142" s="145"/>
      <c r="J142" s="146">
        <f>ROUND(I142*H142,2)</f>
        <v>0</v>
      </c>
      <c r="K142" s="142" t="s">
        <v>144</v>
      </c>
      <c r="L142" s="35"/>
      <c r="M142" s="147" t="s">
        <v>3</v>
      </c>
      <c r="N142" s="148" t="s">
        <v>48</v>
      </c>
      <c r="O142" s="55"/>
      <c r="P142" s="149">
        <f>O142*H142</f>
        <v>0</v>
      </c>
      <c r="Q142" s="149">
        <v>0</v>
      </c>
      <c r="R142" s="149">
        <f>Q142*H142</f>
        <v>0</v>
      </c>
      <c r="S142" s="149">
        <v>0</v>
      </c>
      <c r="T142" s="150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51" t="s">
        <v>138</v>
      </c>
      <c r="AT142" s="151" t="s">
        <v>134</v>
      </c>
      <c r="AU142" s="151" t="s">
        <v>87</v>
      </c>
      <c r="AY142" s="18" t="s">
        <v>132</v>
      </c>
      <c r="BE142" s="152">
        <f>IF(N142="základní",J142,0)</f>
        <v>0</v>
      </c>
      <c r="BF142" s="152">
        <f>IF(N142="snížená",J142,0)</f>
        <v>0</v>
      </c>
      <c r="BG142" s="152">
        <f>IF(N142="zákl. přenesená",J142,0)</f>
        <v>0</v>
      </c>
      <c r="BH142" s="152">
        <f>IF(N142="sníž. přenesená",J142,0)</f>
        <v>0</v>
      </c>
      <c r="BI142" s="152">
        <f>IF(N142="nulová",J142,0)</f>
        <v>0</v>
      </c>
      <c r="BJ142" s="18" t="s">
        <v>85</v>
      </c>
      <c r="BK142" s="152">
        <f>ROUND(I142*H142,2)</f>
        <v>0</v>
      </c>
      <c r="BL142" s="18" t="s">
        <v>138</v>
      </c>
      <c r="BM142" s="151" t="s">
        <v>964</v>
      </c>
    </row>
    <row r="143" spans="1:65" s="2" customFormat="1" ht="19.2">
      <c r="A143" s="34"/>
      <c r="B143" s="35"/>
      <c r="C143" s="34"/>
      <c r="D143" s="153" t="s">
        <v>140</v>
      </c>
      <c r="E143" s="34"/>
      <c r="F143" s="154" t="s">
        <v>965</v>
      </c>
      <c r="G143" s="34"/>
      <c r="H143" s="34"/>
      <c r="I143" s="155"/>
      <c r="J143" s="34"/>
      <c r="K143" s="34"/>
      <c r="L143" s="35"/>
      <c r="M143" s="156"/>
      <c r="N143" s="157"/>
      <c r="O143" s="55"/>
      <c r="P143" s="55"/>
      <c r="Q143" s="55"/>
      <c r="R143" s="55"/>
      <c r="S143" s="55"/>
      <c r="T143" s="56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8" t="s">
        <v>140</v>
      </c>
      <c r="AU143" s="18" t="s">
        <v>87</v>
      </c>
    </row>
    <row r="144" spans="1:65" s="2" customFormat="1">
      <c r="A144" s="34"/>
      <c r="B144" s="35"/>
      <c r="C144" s="34"/>
      <c r="D144" s="159" t="s">
        <v>147</v>
      </c>
      <c r="E144" s="34"/>
      <c r="F144" s="160" t="s">
        <v>966</v>
      </c>
      <c r="G144" s="34"/>
      <c r="H144" s="34"/>
      <c r="I144" s="155"/>
      <c r="J144" s="34"/>
      <c r="K144" s="34"/>
      <c r="L144" s="35"/>
      <c r="M144" s="156"/>
      <c r="N144" s="157"/>
      <c r="O144" s="55"/>
      <c r="P144" s="55"/>
      <c r="Q144" s="55"/>
      <c r="R144" s="55"/>
      <c r="S144" s="55"/>
      <c r="T144" s="56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8" t="s">
        <v>147</v>
      </c>
      <c r="AU144" s="18" t="s">
        <v>87</v>
      </c>
    </row>
    <row r="145" spans="1:65" s="13" customFormat="1">
      <c r="B145" s="161"/>
      <c r="D145" s="153" t="s">
        <v>149</v>
      </c>
      <c r="E145" s="162" t="s">
        <v>3</v>
      </c>
      <c r="F145" s="163" t="s">
        <v>967</v>
      </c>
      <c r="H145" s="162" t="s">
        <v>3</v>
      </c>
      <c r="I145" s="164"/>
      <c r="L145" s="161"/>
      <c r="M145" s="165"/>
      <c r="N145" s="166"/>
      <c r="O145" s="166"/>
      <c r="P145" s="166"/>
      <c r="Q145" s="166"/>
      <c r="R145" s="166"/>
      <c r="S145" s="166"/>
      <c r="T145" s="167"/>
      <c r="AT145" s="162" t="s">
        <v>149</v>
      </c>
      <c r="AU145" s="162" t="s">
        <v>87</v>
      </c>
      <c r="AV145" s="13" t="s">
        <v>85</v>
      </c>
      <c r="AW145" s="13" t="s">
        <v>38</v>
      </c>
      <c r="AX145" s="13" t="s">
        <v>77</v>
      </c>
      <c r="AY145" s="162" t="s">
        <v>132</v>
      </c>
    </row>
    <row r="146" spans="1:65" s="13" customFormat="1">
      <c r="B146" s="161"/>
      <c r="D146" s="153" t="s">
        <v>149</v>
      </c>
      <c r="E146" s="162" t="s">
        <v>3</v>
      </c>
      <c r="F146" s="163" t="s">
        <v>941</v>
      </c>
      <c r="H146" s="162" t="s">
        <v>3</v>
      </c>
      <c r="I146" s="164"/>
      <c r="L146" s="161"/>
      <c r="M146" s="165"/>
      <c r="N146" s="166"/>
      <c r="O146" s="166"/>
      <c r="P146" s="166"/>
      <c r="Q146" s="166"/>
      <c r="R146" s="166"/>
      <c r="S146" s="166"/>
      <c r="T146" s="167"/>
      <c r="AT146" s="162" t="s">
        <v>149</v>
      </c>
      <c r="AU146" s="162" t="s">
        <v>87</v>
      </c>
      <c r="AV146" s="13" t="s">
        <v>85</v>
      </c>
      <c r="AW146" s="13" t="s">
        <v>38</v>
      </c>
      <c r="AX146" s="13" t="s">
        <v>77</v>
      </c>
      <c r="AY146" s="162" t="s">
        <v>132</v>
      </c>
    </row>
    <row r="147" spans="1:65" s="14" customFormat="1">
      <c r="B147" s="168"/>
      <c r="D147" s="153" t="s">
        <v>149</v>
      </c>
      <c r="E147" s="169" t="s">
        <v>3</v>
      </c>
      <c r="F147" s="170" t="s">
        <v>968</v>
      </c>
      <c r="H147" s="171">
        <v>76.504999999999995</v>
      </c>
      <c r="I147" s="172"/>
      <c r="L147" s="168"/>
      <c r="M147" s="173"/>
      <c r="N147" s="174"/>
      <c r="O147" s="174"/>
      <c r="P147" s="174"/>
      <c r="Q147" s="174"/>
      <c r="R147" s="174"/>
      <c r="S147" s="174"/>
      <c r="T147" s="175"/>
      <c r="AT147" s="169" t="s">
        <v>149</v>
      </c>
      <c r="AU147" s="169" t="s">
        <v>87</v>
      </c>
      <c r="AV147" s="14" t="s">
        <v>87</v>
      </c>
      <c r="AW147" s="14" t="s">
        <v>38</v>
      </c>
      <c r="AX147" s="14" t="s">
        <v>85</v>
      </c>
      <c r="AY147" s="169" t="s">
        <v>132</v>
      </c>
    </row>
    <row r="148" spans="1:65" s="14" customFormat="1" ht="11.4">
      <c r="B148" s="168"/>
      <c r="C148" s="140">
        <v>34</v>
      </c>
      <c r="D148" s="140" t="s">
        <v>134</v>
      </c>
      <c r="E148" s="141" t="s">
        <v>166</v>
      </c>
      <c r="F148" s="142" t="s">
        <v>167</v>
      </c>
      <c r="G148" s="143" t="s">
        <v>163</v>
      </c>
      <c r="H148" s="144">
        <f>338.316</f>
        <v>338.31599999999997</v>
      </c>
      <c r="I148" s="145"/>
      <c r="J148" s="146">
        <f>ROUND(I148*H148,2)</f>
        <v>0</v>
      </c>
      <c r="K148" s="142" t="s">
        <v>3</v>
      </c>
      <c r="L148" s="168"/>
      <c r="M148" s="173"/>
      <c r="N148" s="286"/>
      <c r="O148" s="286"/>
      <c r="P148" s="286"/>
      <c r="Q148" s="286"/>
      <c r="R148" s="286"/>
      <c r="S148" s="286"/>
      <c r="T148" s="175"/>
      <c r="AT148" s="169"/>
      <c r="AU148" s="169"/>
      <c r="AY148" s="169"/>
    </row>
    <row r="149" spans="1:65" s="14" customFormat="1">
      <c r="B149" s="168"/>
      <c r="C149" s="284"/>
      <c r="D149" s="153" t="s">
        <v>140</v>
      </c>
      <c r="E149" s="284"/>
      <c r="F149" s="154" t="s">
        <v>167</v>
      </c>
      <c r="G149" s="284"/>
      <c r="H149" s="284"/>
      <c r="I149" s="155"/>
      <c r="J149" s="284"/>
      <c r="K149" s="284"/>
      <c r="L149" s="168"/>
      <c r="M149" s="173"/>
      <c r="N149" s="286"/>
      <c r="O149" s="286"/>
      <c r="P149" s="286"/>
      <c r="Q149" s="286"/>
      <c r="R149" s="286"/>
      <c r="S149" s="286"/>
      <c r="T149" s="175"/>
      <c r="AT149" s="169"/>
      <c r="AU149" s="169"/>
      <c r="AY149" s="169"/>
    </row>
    <row r="150" spans="1:65" s="14" customFormat="1" ht="22.8">
      <c r="B150" s="168"/>
      <c r="C150" s="140">
        <v>35</v>
      </c>
      <c r="D150" s="140" t="s">
        <v>134</v>
      </c>
      <c r="E150" s="141" t="s">
        <v>268</v>
      </c>
      <c r="F150" s="142" t="s">
        <v>269</v>
      </c>
      <c r="G150" s="143" t="s">
        <v>270</v>
      </c>
      <c r="H150" s="144">
        <f>H148*1.9</f>
        <v>642.80039999999997</v>
      </c>
      <c r="I150" s="145"/>
      <c r="J150" s="146">
        <f>ROUND(I150*H150,2)</f>
        <v>0</v>
      </c>
      <c r="K150" s="142" t="s">
        <v>3</v>
      </c>
      <c r="L150" s="168"/>
      <c r="M150" s="173"/>
      <c r="N150" s="286"/>
      <c r="O150" s="286"/>
      <c r="P150" s="286"/>
      <c r="Q150" s="286"/>
      <c r="R150" s="286"/>
      <c r="S150" s="286"/>
      <c r="T150" s="175"/>
      <c r="AT150" s="169"/>
      <c r="AU150" s="169"/>
      <c r="AY150" s="169"/>
    </row>
    <row r="151" spans="1:65" s="14" customFormat="1" ht="19.2">
      <c r="B151" s="168"/>
      <c r="C151" s="284"/>
      <c r="D151" s="153" t="s">
        <v>140</v>
      </c>
      <c r="E151" s="284"/>
      <c r="F151" s="154" t="s">
        <v>269</v>
      </c>
      <c r="G151" s="284"/>
      <c r="H151" s="284"/>
      <c r="I151" s="155"/>
      <c r="J151" s="284"/>
      <c r="K151" s="284"/>
      <c r="L151" s="168"/>
      <c r="M151" s="173"/>
      <c r="N151" s="286"/>
      <c r="O151" s="286"/>
      <c r="P151" s="286"/>
      <c r="Q151" s="286"/>
      <c r="R151" s="286"/>
      <c r="S151" s="286"/>
      <c r="T151" s="175"/>
      <c r="AT151" s="169"/>
      <c r="AU151" s="169"/>
      <c r="AY151" s="169"/>
    </row>
    <row r="152" spans="1:65" s="12" customFormat="1" ht="22.95" customHeight="1">
      <c r="B152" s="126"/>
      <c r="D152" s="127" t="s">
        <v>76</v>
      </c>
      <c r="E152" s="137" t="s">
        <v>138</v>
      </c>
      <c r="F152" s="137" t="s">
        <v>330</v>
      </c>
      <c r="I152" s="129"/>
      <c r="J152" s="138">
        <f>BK152</f>
        <v>0</v>
      </c>
      <c r="L152" s="126"/>
      <c r="M152" s="131"/>
      <c r="N152" s="132"/>
      <c r="O152" s="132"/>
      <c r="P152" s="133">
        <f>SUM(P153:P184)</f>
        <v>0</v>
      </c>
      <c r="Q152" s="132"/>
      <c r="R152" s="133">
        <f>SUM(R153:R184)</f>
        <v>4.9109800000000003</v>
      </c>
      <c r="S152" s="132"/>
      <c r="T152" s="134">
        <f>SUM(T153:T184)</f>
        <v>0</v>
      </c>
      <c r="AR152" s="127" t="s">
        <v>85</v>
      </c>
      <c r="AT152" s="135" t="s">
        <v>76</v>
      </c>
      <c r="AU152" s="135" t="s">
        <v>85</v>
      </c>
      <c r="AY152" s="127" t="s">
        <v>132</v>
      </c>
      <c r="BK152" s="136">
        <f>SUM(BK153:BK184)</f>
        <v>0</v>
      </c>
    </row>
    <row r="153" spans="1:65" s="2" customFormat="1" ht="16.5" customHeight="1">
      <c r="A153" s="34"/>
      <c r="B153" s="139"/>
      <c r="C153" s="140" t="s">
        <v>181</v>
      </c>
      <c r="D153" s="140" t="s">
        <v>134</v>
      </c>
      <c r="E153" s="141" t="s">
        <v>969</v>
      </c>
      <c r="F153" s="142" t="s">
        <v>970</v>
      </c>
      <c r="G153" s="143" t="s">
        <v>188</v>
      </c>
      <c r="H153" s="144">
        <v>17.655000000000001</v>
      </c>
      <c r="I153" s="145"/>
      <c r="J153" s="146">
        <f>ROUND(I153*H153,2)</f>
        <v>0</v>
      </c>
      <c r="K153" s="142" t="s">
        <v>144</v>
      </c>
      <c r="L153" s="35"/>
      <c r="M153" s="147" t="s">
        <v>3</v>
      </c>
      <c r="N153" s="148" t="s">
        <v>48</v>
      </c>
      <c r="O153" s="55"/>
      <c r="P153" s="149">
        <f>O153*H153</f>
        <v>0</v>
      </c>
      <c r="Q153" s="149">
        <v>0</v>
      </c>
      <c r="R153" s="149">
        <f>Q153*H153</f>
        <v>0</v>
      </c>
      <c r="S153" s="149">
        <v>0</v>
      </c>
      <c r="T153" s="150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51" t="s">
        <v>138</v>
      </c>
      <c r="AT153" s="151" t="s">
        <v>134</v>
      </c>
      <c r="AU153" s="151" t="s">
        <v>87</v>
      </c>
      <c r="AY153" s="18" t="s">
        <v>132</v>
      </c>
      <c r="BE153" s="152">
        <f>IF(N153="základní",J153,0)</f>
        <v>0</v>
      </c>
      <c r="BF153" s="152">
        <f>IF(N153="snížená",J153,0)</f>
        <v>0</v>
      </c>
      <c r="BG153" s="152">
        <f>IF(N153="zákl. přenesená",J153,0)</f>
        <v>0</v>
      </c>
      <c r="BH153" s="152">
        <f>IF(N153="sníž. přenesená",J153,0)</f>
        <v>0</v>
      </c>
      <c r="BI153" s="152">
        <f>IF(N153="nulová",J153,0)</f>
        <v>0</v>
      </c>
      <c r="BJ153" s="18" t="s">
        <v>85</v>
      </c>
      <c r="BK153" s="152">
        <f>ROUND(I153*H153,2)</f>
        <v>0</v>
      </c>
      <c r="BL153" s="18" t="s">
        <v>138</v>
      </c>
      <c r="BM153" s="151" t="s">
        <v>971</v>
      </c>
    </row>
    <row r="154" spans="1:65" s="2" customFormat="1">
      <c r="A154" s="34"/>
      <c r="B154" s="35"/>
      <c r="C154" s="34"/>
      <c r="D154" s="153" t="s">
        <v>140</v>
      </c>
      <c r="E154" s="34"/>
      <c r="F154" s="154" t="s">
        <v>972</v>
      </c>
      <c r="G154" s="34"/>
      <c r="H154" s="34"/>
      <c r="I154" s="155"/>
      <c r="J154" s="34"/>
      <c r="K154" s="34"/>
      <c r="L154" s="35"/>
      <c r="M154" s="156"/>
      <c r="N154" s="157"/>
      <c r="O154" s="55"/>
      <c r="P154" s="55"/>
      <c r="Q154" s="55"/>
      <c r="R154" s="55"/>
      <c r="S154" s="55"/>
      <c r="T154" s="56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8" t="s">
        <v>140</v>
      </c>
      <c r="AU154" s="18" t="s">
        <v>87</v>
      </c>
    </row>
    <row r="155" spans="1:65" s="2" customFormat="1">
      <c r="A155" s="34"/>
      <c r="B155" s="35"/>
      <c r="C155" s="34"/>
      <c r="D155" s="159" t="s">
        <v>147</v>
      </c>
      <c r="E155" s="34"/>
      <c r="F155" s="160" t="s">
        <v>973</v>
      </c>
      <c r="G155" s="34"/>
      <c r="H155" s="34"/>
      <c r="I155" s="155"/>
      <c r="J155" s="34"/>
      <c r="K155" s="34"/>
      <c r="L155" s="35"/>
      <c r="M155" s="156"/>
      <c r="N155" s="157"/>
      <c r="O155" s="55"/>
      <c r="P155" s="55"/>
      <c r="Q155" s="55"/>
      <c r="R155" s="55"/>
      <c r="S155" s="55"/>
      <c r="T155" s="56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8" t="s">
        <v>147</v>
      </c>
      <c r="AU155" s="18" t="s">
        <v>87</v>
      </c>
    </row>
    <row r="156" spans="1:65" s="13" customFormat="1">
      <c r="B156" s="161"/>
      <c r="D156" s="153" t="s">
        <v>149</v>
      </c>
      <c r="E156" s="162" t="s">
        <v>3</v>
      </c>
      <c r="F156" s="163" t="s">
        <v>974</v>
      </c>
      <c r="H156" s="162" t="s">
        <v>3</v>
      </c>
      <c r="I156" s="164"/>
      <c r="L156" s="161"/>
      <c r="M156" s="165"/>
      <c r="N156" s="166"/>
      <c r="O156" s="166"/>
      <c r="P156" s="166"/>
      <c r="Q156" s="166"/>
      <c r="R156" s="166"/>
      <c r="S156" s="166"/>
      <c r="T156" s="167"/>
      <c r="AT156" s="162" t="s">
        <v>149</v>
      </c>
      <c r="AU156" s="162" t="s">
        <v>87</v>
      </c>
      <c r="AV156" s="13" t="s">
        <v>85</v>
      </c>
      <c r="AW156" s="13" t="s">
        <v>38</v>
      </c>
      <c r="AX156" s="13" t="s">
        <v>77</v>
      </c>
      <c r="AY156" s="162" t="s">
        <v>132</v>
      </c>
    </row>
    <row r="157" spans="1:65" s="13" customFormat="1">
      <c r="B157" s="161"/>
      <c r="D157" s="153" t="s">
        <v>149</v>
      </c>
      <c r="E157" s="162" t="s">
        <v>3</v>
      </c>
      <c r="F157" s="163" t="s">
        <v>941</v>
      </c>
      <c r="H157" s="162" t="s">
        <v>3</v>
      </c>
      <c r="I157" s="164"/>
      <c r="L157" s="161"/>
      <c r="M157" s="165"/>
      <c r="N157" s="166"/>
      <c r="O157" s="166"/>
      <c r="P157" s="166"/>
      <c r="Q157" s="166"/>
      <c r="R157" s="166"/>
      <c r="S157" s="166"/>
      <c r="T157" s="167"/>
      <c r="AT157" s="162" t="s">
        <v>149</v>
      </c>
      <c r="AU157" s="162" t="s">
        <v>87</v>
      </c>
      <c r="AV157" s="13" t="s">
        <v>85</v>
      </c>
      <c r="AW157" s="13" t="s">
        <v>38</v>
      </c>
      <c r="AX157" s="13" t="s">
        <v>77</v>
      </c>
      <c r="AY157" s="162" t="s">
        <v>132</v>
      </c>
    </row>
    <row r="158" spans="1:65" s="14" customFormat="1">
      <c r="B158" s="168"/>
      <c r="D158" s="153" t="s">
        <v>149</v>
      </c>
      <c r="E158" s="169" t="s">
        <v>3</v>
      </c>
      <c r="F158" s="170" t="s">
        <v>975</v>
      </c>
      <c r="H158" s="171">
        <v>17.655000000000001</v>
      </c>
      <c r="I158" s="172"/>
      <c r="L158" s="168"/>
      <c r="M158" s="173"/>
      <c r="N158" s="174"/>
      <c r="O158" s="174"/>
      <c r="P158" s="174"/>
      <c r="Q158" s="174"/>
      <c r="R158" s="174"/>
      <c r="S158" s="174"/>
      <c r="T158" s="175"/>
      <c r="AT158" s="169" t="s">
        <v>149</v>
      </c>
      <c r="AU158" s="169" t="s">
        <v>87</v>
      </c>
      <c r="AV158" s="14" t="s">
        <v>87</v>
      </c>
      <c r="AW158" s="14" t="s">
        <v>38</v>
      </c>
      <c r="AX158" s="14" t="s">
        <v>85</v>
      </c>
      <c r="AY158" s="169" t="s">
        <v>132</v>
      </c>
    </row>
    <row r="159" spans="1:65" s="2" customFormat="1" ht="16.5" customHeight="1">
      <c r="A159" s="34"/>
      <c r="B159" s="139"/>
      <c r="C159" s="140" t="s">
        <v>185</v>
      </c>
      <c r="D159" s="140" t="s">
        <v>134</v>
      </c>
      <c r="E159" s="141" t="s">
        <v>976</v>
      </c>
      <c r="F159" s="142" t="s">
        <v>527</v>
      </c>
      <c r="G159" s="143" t="s">
        <v>317</v>
      </c>
      <c r="H159" s="144">
        <v>14</v>
      </c>
      <c r="I159" s="145"/>
      <c r="J159" s="146">
        <f>ROUND(I159*H159,2)</f>
        <v>0</v>
      </c>
      <c r="K159" s="142" t="s">
        <v>144</v>
      </c>
      <c r="L159" s="35"/>
      <c r="M159" s="147" t="s">
        <v>3</v>
      </c>
      <c r="N159" s="148" t="s">
        <v>48</v>
      </c>
      <c r="O159" s="55"/>
      <c r="P159" s="149">
        <f>O159*H159</f>
        <v>0</v>
      </c>
      <c r="Q159" s="149">
        <v>0.22394</v>
      </c>
      <c r="R159" s="149">
        <f>Q159*H159</f>
        <v>3.1351599999999999</v>
      </c>
      <c r="S159" s="149">
        <v>0</v>
      </c>
      <c r="T159" s="150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51" t="s">
        <v>138</v>
      </c>
      <c r="AT159" s="151" t="s">
        <v>134</v>
      </c>
      <c r="AU159" s="151" t="s">
        <v>87</v>
      </c>
      <c r="AY159" s="18" t="s">
        <v>132</v>
      </c>
      <c r="BE159" s="152">
        <f>IF(N159="základní",J159,0)</f>
        <v>0</v>
      </c>
      <c r="BF159" s="152">
        <f>IF(N159="snížená",J159,0)</f>
        <v>0</v>
      </c>
      <c r="BG159" s="152">
        <f>IF(N159="zákl. přenesená",J159,0)</f>
        <v>0</v>
      </c>
      <c r="BH159" s="152">
        <f>IF(N159="sníž. přenesená",J159,0)</f>
        <v>0</v>
      </c>
      <c r="BI159" s="152">
        <f>IF(N159="nulová",J159,0)</f>
        <v>0</v>
      </c>
      <c r="BJ159" s="18" t="s">
        <v>85</v>
      </c>
      <c r="BK159" s="152">
        <f>ROUND(I159*H159,2)</f>
        <v>0</v>
      </c>
      <c r="BL159" s="18" t="s">
        <v>138</v>
      </c>
      <c r="BM159" s="151" t="s">
        <v>977</v>
      </c>
    </row>
    <row r="160" spans="1:65" s="2" customFormat="1">
      <c r="A160" s="34"/>
      <c r="B160" s="35"/>
      <c r="C160" s="34"/>
      <c r="D160" s="153" t="s">
        <v>140</v>
      </c>
      <c r="E160" s="34"/>
      <c r="F160" s="154" t="s">
        <v>529</v>
      </c>
      <c r="G160" s="34"/>
      <c r="H160" s="34"/>
      <c r="I160" s="155"/>
      <c r="J160" s="34"/>
      <c r="K160" s="34"/>
      <c r="L160" s="35"/>
      <c r="M160" s="156"/>
      <c r="N160" s="157"/>
      <c r="O160" s="55"/>
      <c r="P160" s="55"/>
      <c r="Q160" s="55"/>
      <c r="R160" s="55"/>
      <c r="S160" s="55"/>
      <c r="T160" s="56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8" t="s">
        <v>140</v>
      </c>
      <c r="AU160" s="18" t="s">
        <v>87</v>
      </c>
    </row>
    <row r="161" spans="1:65" s="2" customFormat="1">
      <c r="A161" s="34"/>
      <c r="B161" s="35"/>
      <c r="C161" s="34"/>
      <c r="D161" s="159" t="s">
        <v>147</v>
      </c>
      <c r="E161" s="34"/>
      <c r="F161" s="160" t="s">
        <v>978</v>
      </c>
      <c r="G161" s="34"/>
      <c r="H161" s="34"/>
      <c r="I161" s="155"/>
      <c r="J161" s="34"/>
      <c r="K161" s="34"/>
      <c r="L161" s="35"/>
      <c r="M161" s="156"/>
      <c r="N161" s="157"/>
      <c r="O161" s="55"/>
      <c r="P161" s="55"/>
      <c r="Q161" s="55"/>
      <c r="R161" s="55"/>
      <c r="S161" s="55"/>
      <c r="T161" s="56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8" t="s">
        <v>147</v>
      </c>
      <c r="AU161" s="18" t="s">
        <v>87</v>
      </c>
    </row>
    <row r="162" spans="1:65" s="14" customFormat="1">
      <c r="B162" s="168"/>
      <c r="D162" s="153" t="s">
        <v>149</v>
      </c>
      <c r="E162" s="169" t="s">
        <v>3</v>
      </c>
      <c r="F162" s="170" t="s">
        <v>979</v>
      </c>
      <c r="H162" s="171">
        <v>14</v>
      </c>
      <c r="I162" s="172"/>
      <c r="L162" s="168"/>
      <c r="M162" s="173"/>
      <c r="N162" s="174"/>
      <c r="O162" s="174"/>
      <c r="P162" s="174"/>
      <c r="Q162" s="174"/>
      <c r="R162" s="174"/>
      <c r="S162" s="174"/>
      <c r="T162" s="175"/>
      <c r="AT162" s="169" t="s">
        <v>149</v>
      </c>
      <c r="AU162" s="169" t="s">
        <v>87</v>
      </c>
      <c r="AV162" s="14" t="s">
        <v>87</v>
      </c>
      <c r="AW162" s="14" t="s">
        <v>38</v>
      </c>
      <c r="AX162" s="14" t="s">
        <v>77</v>
      </c>
      <c r="AY162" s="169" t="s">
        <v>132</v>
      </c>
    </row>
    <row r="163" spans="1:65" s="15" customFormat="1">
      <c r="B163" s="188"/>
      <c r="D163" s="153" t="s">
        <v>149</v>
      </c>
      <c r="E163" s="189" t="s">
        <v>3</v>
      </c>
      <c r="F163" s="190" t="s">
        <v>244</v>
      </c>
      <c r="H163" s="191">
        <v>14</v>
      </c>
      <c r="I163" s="192"/>
      <c r="L163" s="188"/>
      <c r="M163" s="193"/>
      <c r="N163" s="194"/>
      <c r="O163" s="194"/>
      <c r="P163" s="194"/>
      <c r="Q163" s="194"/>
      <c r="R163" s="194"/>
      <c r="S163" s="194"/>
      <c r="T163" s="195"/>
      <c r="AT163" s="189" t="s">
        <v>149</v>
      </c>
      <c r="AU163" s="189" t="s">
        <v>87</v>
      </c>
      <c r="AV163" s="15" t="s">
        <v>138</v>
      </c>
      <c r="AW163" s="15" t="s">
        <v>38</v>
      </c>
      <c r="AX163" s="15" t="s">
        <v>85</v>
      </c>
      <c r="AY163" s="189" t="s">
        <v>132</v>
      </c>
    </row>
    <row r="164" spans="1:65" s="2" customFormat="1" ht="16.5" customHeight="1">
      <c r="A164" s="34"/>
      <c r="B164" s="139"/>
      <c r="C164" s="176" t="s">
        <v>192</v>
      </c>
      <c r="D164" s="176" t="s">
        <v>158</v>
      </c>
      <c r="E164" s="177" t="s">
        <v>980</v>
      </c>
      <c r="F164" s="178" t="s">
        <v>981</v>
      </c>
      <c r="G164" s="179" t="s">
        <v>317</v>
      </c>
      <c r="H164" s="180">
        <v>1</v>
      </c>
      <c r="I164" s="181"/>
      <c r="J164" s="182">
        <f>ROUND(I164*H164,2)</f>
        <v>0</v>
      </c>
      <c r="K164" s="178" t="s">
        <v>144</v>
      </c>
      <c r="L164" s="183"/>
      <c r="M164" s="184" t="s">
        <v>3</v>
      </c>
      <c r="N164" s="185" t="s">
        <v>48</v>
      </c>
      <c r="O164" s="55"/>
      <c r="P164" s="149">
        <f>O164*H164</f>
        <v>0</v>
      </c>
      <c r="Q164" s="149">
        <v>2.8000000000000001E-2</v>
      </c>
      <c r="R164" s="149">
        <f>Q164*H164</f>
        <v>2.8000000000000001E-2</v>
      </c>
      <c r="S164" s="149">
        <v>0</v>
      </c>
      <c r="T164" s="150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51" t="s">
        <v>173</v>
      </c>
      <c r="AT164" s="151" t="s">
        <v>158</v>
      </c>
      <c r="AU164" s="151" t="s">
        <v>87</v>
      </c>
      <c r="AY164" s="18" t="s">
        <v>132</v>
      </c>
      <c r="BE164" s="152">
        <f>IF(N164="základní",J164,0)</f>
        <v>0</v>
      </c>
      <c r="BF164" s="152">
        <f>IF(N164="snížená",J164,0)</f>
        <v>0</v>
      </c>
      <c r="BG164" s="152">
        <f>IF(N164="zákl. přenesená",J164,0)</f>
        <v>0</v>
      </c>
      <c r="BH164" s="152">
        <f>IF(N164="sníž. přenesená",J164,0)</f>
        <v>0</v>
      </c>
      <c r="BI164" s="152">
        <f>IF(N164="nulová",J164,0)</f>
        <v>0</v>
      </c>
      <c r="BJ164" s="18" t="s">
        <v>85</v>
      </c>
      <c r="BK164" s="152">
        <f>ROUND(I164*H164,2)</f>
        <v>0</v>
      </c>
      <c r="BL164" s="18" t="s">
        <v>138</v>
      </c>
      <c r="BM164" s="151" t="s">
        <v>982</v>
      </c>
    </row>
    <row r="165" spans="1:65" s="2" customFormat="1">
      <c r="A165" s="34"/>
      <c r="B165" s="35"/>
      <c r="C165" s="34"/>
      <c r="D165" s="153" t="s">
        <v>140</v>
      </c>
      <c r="E165" s="34"/>
      <c r="F165" s="154" t="s">
        <v>981</v>
      </c>
      <c r="G165" s="34"/>
      <c r="H165" s="34"/>
      <c r="I165" s="155"/>
      <c r="J165" s="34"/>
      <c r="K165" s="34"/>
      <c r="L165" s="35"/>
      <c r="M165" s="156"/>
      <c r="N165" s="157"/>
      <c r="O165" s="55"/>
      <c r="P165" s="55"/>
      <c r="Q165" s="55"/>
      <c r="R165" s="55"/>
      <c r="S165" s="55"/>
      <c r="T165" s="56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8" t="s">
        <v>140</v>
      </c>
      <c r="AU165" s="18" t="s">
        <v>87</v>
      </c>
    </row>
    <row r="166" spans="1:65" s="13" customFormat="1">
      <c r="B166" s="161"/>
      <c r="D166" s="153" t="s">
        <v>149</v>
      </c>
      <c r="E166" s="162" t="s">
        <v>3</v>
      </c>
      <c r="F166" s="163" t="s">
        <v>983</v>
      </c>
      <c r="H166" s="162" t="s">
        <v>3</v>
      </c>
      <c r="I166" s="164"/>
      <c r="L166" s="161"/>
      <c r="M166" s="165"/>
      <c r="N166" s="166"/>
      <c r="O166" s="166"/>
      <c r="P166" s="166"/>
      <c r="Q166" s="166"/>
      <c r="R166" s="166"/>
      <c r="S166" s="166"/>
      <c r="T166" s="167"/>
      <c r="AT166" s="162" t="s">
        <v>149</v>
      </c>
      <c r="AU166" s="162" t="s">
        <v>87</v>
      </c>
      <c r="AV166" s="13" t="s">
        <v>85</v>
      </c>
      <c r="AW166" s="13" t="s">
        <v>38</v>
      </c>
      <c r="AX166" s="13" t="s">
        <v>77</v>
      </c>
      <c r="AY166" s="162" t="s">
        <v>132</v>
      </c>
    </row>
    <row r="167" spans="1:65" s="14" customFormat="1">
      <c r="B167" s="168"/>
      <c r="D167" s="153" t="s">
        <v>149</v>
      </c>
      <c r="E167" s="169" t="s">
        <v>3</v>
      </c>
      <c r="F167" s="170" t="s">
        <v>85</v>
      </c>
      <c r="H167" s="171">
        <v>1</v>
      </c>
      <c r="I167" s="172"/>
      <c r="L167" s="168"/>
      <c r="M167" s="173"/>
      <c r="N167" s="174"/>
      <c r="O167" s="174"/>
      <c r="P167" s="174"/>
      <c r="Q167" s="174"/>
      <c r="R167" s="174"/>
      <c r="S167" s="174"/>
      <c r="T167" s="175"/>
      <c r="AT167" s="169" t="s">
        <v>149</v>
      </c>
      <c r="AU167" s="169" t="s">
        <v>87</v>
      </c>
      <c r="AV167" s="14" t="s">
        <v>87</v>
      </c>
      <c r="AW167" s="14" t="s">
        <v>38</v>
      </c>
      <c r="AX167" s="14" t="s">
        <v>85</v>
      </c>
      <c r="AY167" s="169" t="s">
        <v>132</v>
      </c>
    </row>
    <row r="168" spans="1:65" s="2" customFormat="1" ht="16.5" customHeight="1">
      <c r="A168" s="34"/>
      <c r="B168" s="139"/>
      <c r="C168" s="176" t="s">
        <v>196</v>
      </c>
      <c r="D168" s="176" t="s">
        <v>158</v>
      </c>
      <c r="E168" s="177" t="s">
        <v>984</v>
      </c>
      <c r="F168" s="178" t="s">
        <v>985</v>
      </c>
      <c r="G168" s="179" t="s">
        <v>317</v>
      </c>
      <c r="H168" s="180">
        <v>3</v>
      </c>
      <c r="I168" s="181"/>
      <c r="J168" s="182">
        <f>ROUND(I168*H168,2)</f>
        <v>0</v>
      </c>
      <c r="K168" s="178" t="s">
        <v>144</v>
      </c>
      <c r="L168" s="183"/>
      <c r="M168" s="184" t="s">
        <v>3</v>
      </c>
      <c r="N168" s="185" t="s">
        <v>48</v>
      </c>
      <c r="O168" s="55"/>
      <c r="P168" s="149">
        <f>O168*H168</f>
        <v>0</v>
      </c>
      <c r="Q168" s="149">
        <v>5.0999999999999997E-2</v>
      </c>
      <c r="R168" s="149">
        <f>Q168*H168</f>
        <v>0.153</v>
      </c>
      <c r="S168" s="149">
        <v>0</v>
      </c>
      <c r="T168" s="150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51" t="s">
        <v>173</v>
      </c>
      <c r="AT168" s="151" t="s">
        <v>158</v>
      </c>
      <c r="AU168" s="151" t="s">
        <v>87</v>
      </c>
      <c r="AY168" s="18" t="s">
        <v>132</v>
      </c>
      <c r="BE168" s="152">
        <f>IF(N168="základní",J168,0)</f>
        <v>0</v>
      </c>
      <c r="BF168" s="152">
        <f>IF(N168="snížená",J168,0)</f>
        <v>0</v>
      </c>
      <c r="BG168" s="152">
        <f>IF(N168="zákl. přenesená",J168,0)</f>
        <v>0</v>
      </c>
      <c r="BH168" s="152">
        <f>IF(N168="sníž. přenesená",J168,0)</f>
        <v>0</v>
      </c>
      <c r="BI168" s="152">
        <f>IF(N168="nulová",J168,0)</f>
        <v>0</v>
      </c>
      <c r="BJ168" s="18" t="s">
        <v>85</v>
      </c>
      <c r="BK168" s="152">
        <f>ROUND(I168*H168,2)</f>
        <v>0</v>
      </c>
      <c r="BL168" s="18" t="s">
        <v>138</v>
      </c>
      <c r="BM168" s="151" t="s">
        <v>986</v>
      </c>
    </row>
    <row r="169" spans="1:65" s="2" customFormat="1">
      <c r="A169" s="34"/>
      <c r="B169" s="35"/>
      <c r="C169" s="34"/>
      <c r="D169" s="153" t="s">
        <v>140</v>
      </c>
      <c r="E169" s="34"/>
      <c r="F169" s="154" t="s">
        <v>985</v>
      </c>
      <c r="G169" s="34"/>
      <c r="H169" s="34"/>
      <c r="I169" s="155"/>
      <c r="J169" s="34"/>
      <c r="K169" s="34"/>
      <c r="L169" s="35"/>
      <c r="M169" s="156"/>
      <c r="N169" s="157"/>
      <c r="O169" s="55"/>
      <c r="P169" s="55"/>
      <c r="Q169" s="55"/>
      <c r="R169" s="55"/>
      <c r="S169" s="55"/>
      <c r="T169" s="56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8" t="s">
        <v>140</v>
      </c>
      <c r="AU169" s="18" t="s">
        <v>87</v>
      </c>
    </row>
    <row r="170" spans="1:65" s="13" customFormat="1">
      <c r="B170" s="161"/>
      <c r="D170" s="153" t="s">
        <v>149</v>
      </c>
      <c r="E170" s="162" t="s">
        <v>3</v>
      </c>
      <c r="F170" s="163" t="s">
        <v>987</v>
      </c>
      <c r="H170" s="162" t="s">
        <v>3</v>
      </c>
      <c r="I170" s="164"/>
      <c r="L170" s="161"/>
      <c r="M170" s="165"/>
      <c r="N170" s="166"/>
      <c r="O170" s="166"/>
      <c r="P170" s="166"/>
      <c r="Q170" s="166"/>
      <c r="R170" s="166"/>
      <c r="S170" s="166"/>
      <c r="T170" s="167"/>
      <c r="AT170" s="162" t="s">
        <v>149</v>
      </c>
      <c r="AU170" s="162" t="s">
        <v>87</v>
      </c>
      <c r="AV170" s="13" t="s">
        <v>85</v>
      </c>
      <c r="AW170" s="13" t="s">
        <v>38</v>
      </c>
      <c r="AX170" s="13" t="s">
        <v>77</v>
      </c>
      <c r="AY170" s="162" t="s">
        <v>132</v>
      </c>
    </row>
    <row r="171" spans="1:65" s="14" customFormat="1">
      <c r="B171" s="168"/>
      <c r="D171" s="153" t="s">
        <v>149</v>
      </c>
      <c r="E171" s="169" t="s">
        <v>3</v>
      </c>
      <c r="F171" s="170" t="s">
        <v>152</v>
      </c>
      <c r="H171" s="171">
        <v>3</v>
      </c>
      <c r="I171" s="172"/>
      <c r="L171" s="168"/>
      <c r="M171" s="173"/>
      <c r="N171" s="174"/>
      <c r="O171" s="174"/>
      <c r="P171" s="174"/>
      <c r="Q171" s="174"/>
      <c r="R171" s="174"/>
      <c r="S171" s="174"/>
      <c r="T171" s="175"/>
      <c r="AT171" s="169" t="s">
        <v>149</v>
      </c>
      <c r="AU171" s="169" t="s">
        <v>87</v>
      </c>
      <c r="AV171" s="14" t="s">
        <v>87</v>
      </c>
      <c r="AW171" s="14" t="s">
        <v>38</v>
      </c>
      <c r="AX171" s="14" t="s">
        <v>85</v>
      </c>
      <c r="AY171" s="169" t="s">
        <v>132</v>
      </c>
    </row>
    <row r="172" spans="1:65" s="2" customFormat="1" ht="16.5" customHeight="1">
      <c r="A172" s="34"/>
      <c r="B172" s="139"/>
      <c r="C172" s="176" t="s">
        <v>202</v>
      </c>
      <c r="D172" s="176" t="s">
        <v>158</v>
      </c>
      <c r="E172" s="177" t="s">
        <v>988</v>
      </c>
      <c r="F172" s="178" t="s">
        <v>989</v>
      </c>
      <c r="G172" s="179" t="s">
        <v>317</v>
      </c>
      <c r="H172" s="180">
        <v>10</v>
      </c>
      <c r="I172" s="181"/>
      <c r="J172" s="182">
        <f>ROUND(I172*H172,2)</f>
        <v>0</v>
      </c>
      <c r="K172" s="178" t="s">
        <v>144</v>
      </c>
      <c r="L172" s="183"/>
      <c r="M172" s="184" t="s">
        <v>3</v>
      </c>
      <c r="N172" s="185" t="s">
        <v>48</v>
      </c>
      <c r="O172" s="55"/>
      <c r="P172" s="149">
        <f>O172*H172</f>
        <v>0</v>
      </c>
      <c r="Q172" s="149">
        <v>6.8000000000000005E-2</v>
      </c>
      <c r="R172" s="149">
        <f>Q172*H172</f>
        <v>0.68</v>
      </c>
      <c r="S172" s="149">
        <v>0</v>
      </c>
      <c r="T172" s="150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51" t="s">
        <v>173</v>
      </c>
      <c r="AT172" s="151" t="s">
        <v>158</v>
      </c>
      <c r="AU172" s="151" t="s">
        <v>87</v>
      </c>
      <c r="AY172" s="18" t="s">
        <v>132</v>
      </c>
      <c r="BE172" s="152">
        <f>IF(N172="základní",J172,0)</f>
        <v>0</v>
      </c>
      <c r="BF172" s="152">
        <f>IF(N172="snížená",J172,0)</f>
        <v>0</v>
      </c>
      <c r="BG172" s="152">
        <f>IF(N172="zákl. přenesená",J172,0)</f>
        <v>0</v>
      </c>
      <c r="BH172" s="152">
        <f>IF(N172="sníž. přenesená",J172,0)</f>
        <v>0</v>
      </c>
      <c r="BI172" s="152">
        <f>IF(N172="nulová",J172,0)</f>
        <v>0</v>
      </c>
      <c r="BJ172" s="18" t="s">
        <v>85</v>
      </c>
      <c r="BK172" s="152">
        <f>ROUND(I172*H172,2)</f>
        <v>0</v>
      </c>
      <c r="BL172" s="18" t="s">
        <v>138</v>
      </c>
      <c r="BM172" s="151" t="s">
        <v>990</v>
      </c>
    </row>
    <row r="173" spans="1:65" s="2" customFormat="1">
      <c r="A173" s="34"/>
      <c r="B173" s="35"/>
      <c r="C173" s="34"/>
      <c r="D173" s="153" t="s">
        <v>140</v>
      </c>
      <c r="E173" s="34"/>
      <c r="F173" s="154" t="s">
        <v>989</v>
      </c>
      <c r="G173" s="34"/>
      <c r="H173" s="34"/>
      <c r="I173" s="155"/>
      <c r="J173" s="34"/>
      <c r="K173" s="34"/>
      <c r="L173" s="35"/>
      <c r="M173" s="156"/>
      <c r="N173" s="157"/>
      <c r="O173" s="55"/>
      <c r="P173" s="55"/>
      <c r="Q173" s="55"/>
      <c r="R173" s="55"/>
      <c r="S173" s="55"/>
      <c r="T173" s="56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8" t="s">
        <v>140</v>
      </c>
      <c r="AU173" s="18" t="s">
        <v>87</v>
      </c>
    </row>
    <row r="174" spans="1:65" s="13" customFormat="1">
      <c r="B174" s="161"/>
      <c r="D174" s="153" t="s">
        <v>149</v>
      </c>
      <c r="E174" s="162" t="s">
        <v>3</v>
      </c>
      <c r="F174" s="163" t="s">
        <v>991</v>
      </c>
      <c r="H174" s="162" t="s">
        <v>3</v>
      </c>
      <c r="I174" s="164"/>
      <c r="L174" s="161"/>
      <c r="M174" s="165"/>
      <c r="N174" s="166"/>
      <c r="O174" s="166"/>
      <c r="P174" s="166"/>
      <c r="Q174" s="166"/>
      <c r="R174" s="166"/>
      <c r="S174" s="166"/>
      <c r="T174" s="167"/>
      <c r="AT174" s="162" t="s">
        <v>149</v>
      </c>
      <c r="AU174" s="162" t="s">
        <v>87</v>
      </c>
      <c r="AV174" s="13" t="s">
        <v>85</v>
      </c>
      <c r="AW174" s="13" t="s">
        <v>38</v>
      </c>
      <c r="AX174" s="13" t="s">
        <v>77</v>
      </c>
      <c r="AY174" s="162" t="s">
        <v>132</v>
      </c>
    </row>
    <row r="175" spans="1:65" s="14" customFormat="1">
      <c r="B175" s="168"/>
      <c r="D175" s="153" t="s">
        <v>149</v>
      </c>
      <c r="E175" s="169" t="s">
        <v>3</v>
      </c>
      <c r="F175" s="170" t="s">
        <v>992</v>
      </c>
      <c r="H175" s="171">
        <v>10</v>
      </c>
      <c r="I175" s="172"/>
      <c r="L175" s="168"/>
      <c r="M175" s="173"/>
      <c r="N175" s="174"/>
      <c r="O175" s="174"/>
      <c r="P175" s="174"/>
      <c r="Q175" s="174"/>
      <c r="R175" s="174"/>
      <c r="S175" s="174"/>
      <c r="T175" s="175"/>
      <c r="AT175" s="169" t="s">
        <v>149</v>
      </c>
      <c r="AU175" s="169" t="s">
        <v>87</v>
      </c>
      <c r="AV175" s="14" t="s">
        <v>87</v>
      </c>
      <c r="AW175" s="14" t="s">
        <v>38</v>
      </c>
      <c r="AX175" s="14" t="s">
        <v>85</v>
      </c>
      <c r="AY175" s="169" t="s">
        <v>132</v>
      </c>
    </row>
    <row r="176" spans="1:65" s="2" customFormat="1" ht="16.5" customHeight="1">
      <c r="A176" s="34"/>
      <c r="B176" s="139"/>
      <c r="C176" s="140" t="s">
        <v>9</v>
      </c>
      <c r="D176" s="140" t="s">
        <v>134</v>
      </c>
      <c r="E176" s="141" t="s">
        <v>993</v>
      </c>
      <c r="F176" s="142" t="s">
        <v>994</v>
      </c>
      <c r="G176" s="143" t="s">
        <v>317</v>
      </c>
      <c r="H176" s="144">
        <v>3</v>
      </c>
      <c r="I176" s="145"/>
      <c r="J176" s="146">
        <f>ROUND(I176*H176,2)</f>
        <v>0</v>
      </c>
      <c r="K176" s="142" t="s">
        <v>144</v>
      </c>
      <c r="L176" s="35"/>
      <c r="M176" s="147" t="s">
        <v>3</v>
      </c>
      <c r="N176" s="148" t="s">
        <v>48</v>
      </c>
      <c r="O176" s="55"/>
      <c r="P176" s="149">
        <f>O176*H176</f>
        <v>0</v>
      </c>
      <c r="Q176" s="149">
        <v>0.22394</v>
      </c>
      <c r="R176" s="149">
        <f>Q176*H176</f>
        <v>0.67181999999999997</v>
      </c>
      <c r="S176" s="149">
        <v>0</v>
      </c>
      <c r="T176" s="150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51" t="s">
        <v>138</v>
      </c>
      <c r="AT176" s="151" t="s">
        <v>134</v>
      </c>
      <c r="AU176" s="151" t="s">
        <v>87</v>
      </c>
      <c r="AY176" s="18" t="s">
        <v>132</v>
      </c>
      <c r="BE176" s="152">
        <f>IF(N176="základní",J176,0)</f>
        <v>0</v>
      </c>
      <c r="BF176" s="152">
        <f>IF(N176="snížená",J176,0)</f>
        <v>0</v>
      </c>
      <c r="BG176" s="152">
        <f>IF(N176="zákl. přenesená",J176,0)</f>
        <v>0</v>
      </c>
      <c r="BH176" s="152">
        <f>IF(N176="sníž. přenesená",J176,0)</f>
        <v>0</v>
      </c>
      <c r="BI176" s="152">
        <f>IF(N176="nulová",J176,0)</f>
        <v>0</v>
      </c>
      <c r="BJ176" s="18" t="s">
        <v>85</v>
      </c>
      <c r="BK176" s="152">
        <f>ROUND(I176*H176,2)</f>
        <v>0</v>
      </c>
      <c r="BL176" s="18" t="s">
        <v>138</v>
      </c>
      <c r="BM176" s="151" t="s">
        <v>995</v>
      </c>
    </row>
    <row r="177" spans="1:65" s="2" customFormat="1">
      <c r="A177" s="34"/>
      <c r="B177" s="35"/>
      <c r="C177" s="34"/>
      <c r="D177" s="153" t="s">
        <v>140</v>
      </c>
      <c r="E177" s="34"/>
      <c r="F177" s="154" t="s">
        <v>996</v>
      </c>
      <c r="G177" s="34"/>
      <c r="H177" s="34"/>
      <c r="I177" s="155"/>
      <c r="J177" s="34"/>
      <c r="K177" s="34"/>
      <c r="L177" s="35"/>
      <c r="M177" s="156"/>
      <c r="N177" s="157"/>
      <c r="O177" s="55"/>
      <c r="P177" s="55"/>
      <c r="Q177" s="55"/>
      <c r="R177" s="55"/>
      <c r="S177" s="55"/>
      <c r="T177" s="56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8" t="s">
        <v>140</v>
      </c>
      <c r="AU177" s="18" t="s">
        <v>87</v>
      </c>
    </row>
    <row r="178" spans="1:65" s="2" customFormat="1">
      <c r="A178" s="34"/>
      <c r="B178" s="35"/>
      <c r="C178" s="34"/>
      <c r="D178" s="159" t="s">
        <v>147</v>
      </c>
      <c r="E178" s="34"/>
      <c r="F178" s="160" t="s">
        <v>997</v>
      </c>
      <c r="G178" s="34"/>
      <c r="H178" s="34"/>
      <c r="I178" s="155"/>
      <c r="J178" s="34"/>
      <c r="K178" s="34"/>
      <c r="L178" s="35"/>
      <c r="M178" s="156"/>
      <c r="N178" s="157"/>
      <c r="O178" s="55"/>
      <c r="P178" s="55"/>
      <c r="Q178" s="55"/>
      <c r="R178" s="55"/>
      <c r="S178" s="55"/>
      <c r="T178" s="56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8" t="s">
        <v>147</v>
      </c>
      <c r="AU178" s="18" t="s">
        <v>87</v>
      </c>
    </row>
    <row r="179" spans="1:65" s="13" customFormat="1">
      <c r="B179" s="161"/>
      <c r="D179" s="153" t="s">
        <v>149</v>
      </c>
      <c r="E179" s="162" t="s">
        <v>3</v>
      </c>
      <c r="F179" s="163" t="s">
        <v>998</v>
      </c>
      <c r="H179" s="162" t="s">
        <v>3</v>
      </c>
      <c r="I179" s="164"/>
      <c r="L179" s="161"/>
      <c r="M179" s="165"/>
      <c r="N179" s="166"/>
      <c r="O179" s="166"/>
      <c r="P179" s="166"/>
      <c r="Q179" s="166"/>
      <c r="R179" s="166"/>
      <c r="S179" s="166"/>
      <c r="T179" s="167"/>
      <c r="AT179" s="162" t="s">
        <v>149</v>
      </c>
      <c r="AU179" s="162" t="s">
        <v>87</v>
      </c>
      <c r="AV179" s="13" t="s">
        <v>85</v>
      </c>
      <c r="AW179" s="13" t="s">
        <v>38</v>
      </c>
      <c r="AX179" s="13" t="s">
        <v>77</v>
      </c>
      <c r="AY179" s="162" t="s">
        <v>132</v>
      </c>
    </row>
    <row r="180" spans="1:65" s="14" customFormat="1">
      <c r="B180" s="168"/>
      <c r="D180" s="153" t="s">
        <v>149</v>
      </c>
      <c r="E180" s="169" t="s">
        <v>3</v>
      </c>
      <c r="F180" s="170" t="s">
        <v>999</v>
      </c>
      <c r="H180" s="171">
        <v>3</v>
      </c>
      <c r="I180" s="172"/>
      <c r="L180" s="168"/>
      <c r="M180" s="173"/>
      <c r="N180" s="174"/>
      <c r="O180" s="174"/>
      <c r="P180" s="174"/>
      <c r="Q180" s="174"/>
      <c r="R180" s="174"/>
      <c r="S180" s="174"/>
      <c r="T180" s="175"/>
      <c r="AT180" s="169" t="s">
        <v>149</v>
      </c>
      <c r="AU180" s="169" t="s">
        <v>87</v>
      </c>
      <c r="AV180" s="14" t="s">
        <v>87</v>
      </c>
      <c r="AW180" s="14" t="s">
        <v>38</v>
      </c>
      <c r="AX180" s="14" t="s">
        <v>85</v>
      </c>
      <c r="AY180" s="169" t="s">
        <v>132</v>
      </c>
    </row>
    <row r="181" spans="1:65" s="2" customFormat="1" ht="16.5" customHeight="1">
      <c r="A181" s="34"/>
      <c r="B181" s="139"/>
      <c r="C181" s="176" t="s">
        <v>209</v>
      </c>
      <c r="D181" s="176" t="s">
        <v>158</v>
      </c>
      <c r="E181" s="177" t="s">
        <v>1000</v>
      </c>
      <c r="F181" s="178" t="s">
        <v>1001</v>
      </c>
      <c r="G181" s="179" t="s">
        <v>317</v>
      </c>
      <c r="H181" s="180">
        <v>3</v>
      </c>
      <c r="I181" s="181"/>
      <c r="J181" s="182">
        <f>ROUND(I181*H181,2)</f>
        <v>0</v>
      </c>
      <c r="K181" s="178" t="s">
        <v>144</v>
      </c>
      <c r="L181" s="183"/>
      <c r="M181" s="184" t="s">
        <v>3</v>
      </c>
      <c r="N181" s="185" t="s">
        <v>48</v>
      </c>
      <c r="O181" s="55"/>
      <c r="P181" s="149">
        <f>O181*H181</f>
        <v>0</v>
      </c>
      <c r="Q181" s="149">
        <v>8.1000000000000003E-2</v>
      </c>
      <c r="R181" s="149">
        <f>Q181*H181</f>
        <v>0.24299999999999999</v>
      </c>
      <c r="S181" s="149">
        <v>0</v>
      </c>
      <c r="T181" s="150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51" t="s">
        <v>173</v>
      </c>
      <c r="AT181" s="151" t="s">
        <v>158</v>
      </c>
      <c r="AU181" s="151" t="s">
        <v>87</v>
      </c>
      <c r="AY181" s="18" t="s">
        <v>132</v>
      </c>
      <c r="BE181" s="152">
        <f>IF(N181="základní",J181,0)</f>
        <v>0</v>
      </c>
      <c r="BF181" s="152">
        <f>IF(N181="snížená",J181,0)</f>
        <v>0</v>
      </c>
      <c r="BG181" s="152">
        <f>IF(N181="zákl. přenesená",J181,0)</f>
        <v>0</v>
      </c>
      <c r="BH181" s="152">
        <f>IF(N181="sníž. přenesená",J181,0)</f>
        <v>0</v>
      </c>
      <c r="BI181" s="152">
        <f>IF(N181="nulová",J181,0)</f>
        <v>0</v>
      </c>
      <c r="BJ181" s="18" t="s">
        <v>85</v>
      </c>
      <c r="BK181" s="152">
        <f>ROUND(I181*H181,2)</f>
        <v>0</v>
      </c>
      <c r="BL181" s="18" t="s">
        <v>138</v>
      </c>
      <c r="BM181" s="151" t="s">
        <v>1002</v>
      </c>
    </row>
    <row r="182" spans="1:65" s="2" customFormat="1">
      <c r="A182" s="34"/>
      <c r="B182" s="35"/>
      <c r="C182" s="34"/>
      <c r="D182" s="153" t="s">
        <v>140</v>
      </c>
      <c r="E182" s="34"/>
      <c r="F182" s="154" t="s">
        <v>1001</v>
      </c>
      <c r="G182" s="34"/>
      <c r="H182" s="34"/>
      <c r="I182" s="155"/>
      <c r="J182" s="34"/>
      <c r="K182" s="34"/>
      <c r="L182" s="35"/>
      <c r="M182" s="156"/>
      <c r="N182" s="157"/>
      <c r="O182" s="55"/>
      <c r="P182" s="55"/>
      <c r="Q182" s="55"/>
      <c r="R182" s="55"/>
      <c r="S182" s="55"/>
      <c r="T182" s="56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8" t="s">
        <v>140</v>
      </c>
      <c r="AU182" s="18" t="s">
        <v>87</v>
      </c>
    </row>
    <row r="183" spans="1:65" s="13" customFormat="1">
      <c r="B183" s="161"/>
      <c r="D183" s="153" t="s">
        <v>149</v>
      </c>
      <c r="E183" s="162" t="s">
        <v>3</v>
      </c>
      <c r="F183" s="163" t="s">
        <v>1003</v>
      </c>
      <c r="H183" s="162" t="s">
        <v>3</v>
      </c>
      <c r="I183" s="164"/>
      <c r="L183" s="161"/>
      <c r="M183" s="165"/>
      <c r="N183" s="166"/>
      <c r="O183" s="166"/>
      <c r="P183" s="166"/>
      <c r="Q183" s="166"/>
      <c r="R183" s="166"/>
      <c r="S183" s="166"/>
      <c r="T183" s="167"/>
      <c r="AT183" s="162" t="s">
        <v>149</v>
      </c>
      <c r="AU183" s="162" t="s">
        <v>87</v>
      </c>
      <c r="AV183" s="13" t="s">
        <v>85</v>
      </c>
      <c r="AW183" s="13" t="s">
        <v>38</v>
      </c>
      <c r="AX183" s="13" t="s">
        <v>77</v>
      </c>
      <c r="AY183" s="162" t="s">
        <v>132</v>
      </c>
    </row>
    <row r="184" spans="1:65" s="14" customFormat="1">
      <c r="B184" s="168"/>
      <c r="D184" s="153" t="s">
        <v>149</v>
      </c>
      <c r="E184" s="169" t="s">
        <v>3</v>
      </c>
      <c r="F184" s="170" t="s">
        <v>999</v>
      </c>
      <c r="H184" s="171">
        <v>3</v>
      </c>
      <c r="I184" s="172"/>
      <c r="L184" s="168"/>
      <c r="M184" s="173"/>
      <c r="N184" s="174"/>
      <c r="O184" s="174"/>
      <c r="P184" s="174"/>
      <c r="Q184" s="174"/>
      <c r="R184" s="174"/>
      <c r="S184" s="174"/>
      <c r="T184" s="175"/>
      <c r="AT184" s="169" t="s">
        <v>149</v>
      </c>
      <c r="AU184" s="169" t="s">
        <v>87</v>
      </c>
      <c r="AV184" s="14" t="s">
        <v>87</v>
      </c>
      <c r="AW184" s="14" t="s">
        <v>38</v>
      </c>
      <c r="AX184" s="14" t="s">
        <v>85</v>
      </c>
      <c r="AY184" s="169" t="s">
        <v>132</v>
      </c>
    </row>
    <row r="185" spans="1:65" s="12" customFormat="1" ht="22.95" customHeight="1">
      <c r="B185" s="126"/>
      <c r="D185" s="127" t="s">
        <v>76</v>
      </c>
      <c r="E185" s="137" t="s">
        <v>160</v>
      </c>
      <c r="F185" s="137" t="s">
        <v>334</v>
      </c>
      <c r="I185" s="129"/>
      <c r="J185" s="138">
        <f>BK185</f>
        <v>0</v>
      </c>
      <c r="L185" s="126"/>
      <c r="M185" s="131"/>
      <c r="N185" s="132"/>
      <c r="O185" s="132"/>
      <c r="P185" s="133">
        <f>SUM(P186:P193)</f>
        <v>0</v>
      </c>
      <c r="Q185" s="132"/>
      <c r="R185" s="133">
        <f>SUM(R186:R193)</f>
        <v>0</v>
      </c>
      <c r="S185" s="132"/>
      <c r="T185" s="134">
        <f>SUM(T186:T193)</f>
        <v>0</v>
      </c>
      <c r="AR185" s="127" t="s">
        <v>85</v>
      </c>
      <c r="AT185" s="135" t="s">
        <v>76</v>
      </c>
      <c r="AU185" s="135" t="s">
        <v>85</v>
      </c>
      <c r="AY185" s="127" t="s">
        <v>132</v>
      </c>
      <c r="BK185" s="136">
        <f>SUM(BK186:BK193)</f>
        <v>0</v>
      </c>
    </row>
    <row r="186" spans="1:65" s="2" customFormat="1" ht="16.5" customHeight="1">
      <c r="A186" s="34"/>
      <c r="B186" s="139"/>
      <c r="C186" s="140" t="s">
        <v>213</v>
      </c>
      <c r="D186" s="140" t="s">
        <v>134</v>
      </c>
      <c r="E186" s="141" t="s">
        <v>1004</v>
      </c>
      <c r="F186" s="142" t="s">
        <v>1005</v>
      </c>
      <c r="G186" s="143" t="s">
        <v>143</v>
      </c>
      <c r="H186" s="144">
        <v>299.60000000000002</v>
      </c>
      <c r="I186" s="145"/>
      <c r="J186" s="146">
        <f>ROUND(I186*H186,2)</f>
        <v>0</v>
      </c>
      <c r="K186" s="142" t="s">
        <v>144</v>
      </c>
      <c r="L186" s="35"/>
      <c r="M186" s="147" t="s">
        <v>3</v>
      </c>
      <c r="N186" s="148" t="s">
        <v>48</v>
      </c>
      <c r="O186" s="55"/>
      <c r="P186" s="149">
        <f>O186*H186</f>
        <v>0</v>
      </c>
      <c r="Q186" s="149">
        <v>0</v>
      </c>
      <c r="R186" s="149">
        <f>Q186*H186</f>
        <v>0</v>
      </c>
      <c r="S186" s="149">
        <v>0</v>
      </c>
      <c r="T186" s="150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51" t="s">
        <v>138</v>
      </c>
      <c r="AT186" s="151" t="s">
        <v>134</v>
      </c>
      <c r="AU186" s="151" t="s">
        <v>87</v>
      </c>
      <c r="AY186" s="18" t="s">
        <v>132</v>
      </c>
      <c r="BE186" s="152">
        <f>IF(N186="základní",J186,0)</f>
        <v>0</v>
      </c>
      <c r="BF186" s="152">
        <f>IF(N186="snížená",J186,0)</f>
        <v>0</v>
      </c>
      <c r="BG186" s="152">
        <f>IF(N186="zákl. přenesená",J186,0)</f>
        <v>0</v>
      </c>
      <c r="BH186" s="152">
        <f>IF(N186="sníž. přenesená",J186,0)</f>
        <v>0</v>
      </c>
      <c r="BI186" s="152">
        <f>IF(N186="nulová",J186,0)</f>
        <v>0</v>
      </c>
      <c r="BJ186" s="18" t="s">
        <v>85</v>
      </c>
      <c r="BK186" s="152">
        <f>ROUND(I186*H186,2)</f>
        <v>0</v>
      </c>
      <c r="BL186" s="18" t="s">
        <v>138</v>
      </c>
      <c r="BM186" s="151" t="s">
        <v>1006</v>
      </c>
    </row>
    <row r="187" spans="1:65" s="2" customFormat="1">
      <c r="A187" s="34"/>
      <c r="B187" s="35"/>
      <c r="C187" s="34"/>
      <c r="D187" s="153" t="s">
        <v>140</v>
      </c>
      <c r="E187" s="34"/>
      <c r="F187" s="154" t="s">
        <v>1007</v>
      </c>
      <c r="G187" s="34"/>
      <c r="H187" s="34"/>
      <c r="I187" s="155"/>
      <c r="J187" s="34"/>
      <c r="K187" s="34"/>
      <c r="L187" s="35"/>
      <c r="M187" s="156"/>
      <c r="N187" s="157"/>
      <c r="O187" s="55"/>
      <c r="P187" s="55"/>
      <c r="Q187" s="55"/>
      <c r="R187" s="55"/>
      <c r="S187" s="55"/>
      <c r="T187" s="56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8" t="s">
        <v>140</v>
      </c>
      <c r="AU187" s="18" t="s">
        <v>87</v>
      </c>
    </row>
    <row r="188" spans="1:65" s="2" customFormat="1">
      <c r="A188" s="34"/>
      <c r="B188" s="35"/>
      <c r="C188" s="34"/>
      <c r="D188" s="159" t="s">
        <v>147</v>
      </c>
      <c r="E188" s="34"/>
      <c r="F188" s="160" t="s">
        <v>1008</v>
      </c>
      <c r="G188" s="34"/>
      <c r="H188" s="34"/>
      <c r="I188" s="155"/>
      <c r="J188" s="34"/>
      <c r="K188" s="34"/>
      <c r="L188" s="35"/>
      <c r="M188" s="156"/>
      <c r="N188" s="157"/>
      <c r="O188" s="55"/>
      <c r="P188" s="55"/>
      <c r="Q188" s="55"/>
      <c r="R188" s="55"/>
      <c r="S188" s="55"/>
      <c r="T188" s="56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8" t="s">
        <v>147</v>
      </c>
      <c r="AU188" s="18" t="s">
        <v>87</v>
      </c>
    </row>
    <row r="189" spans="1:65" s="13" customFormat="1">
      <c r="B189" s="161"/>
      <c r="D189" s="153" t="s">
        <v>149</v>
      </c>
      <c r="E189" s="162" t="s">
        <v>3</v>
      </c>
      <c r="F189" s="163" t="s">
        <v>1009</v>
      </c>
      <c r="H189" s="162" t="s">
        <v>3</v>
      </c>
      <c r="I189" s="164"/>
      <c r="L189" s="161"/>
      <c r="M189" s="165"/>
      <c r="N189" s="166"/>
      <c r="O189" s="166"/>
      <c r="P189" s="166"/>
      <c r="Q189" s="166"/>
      <c r="R189" s="166"/>
      <c r="S189" s="166"/>
      <c r="T189" s="167"/>
      <c r="AT189" s="162" t="s">
        <v>149</v>
      </c>
      <c r="AU189" s="162" t="s">
        <v>87</v>
      </c>
      <c r="AV189" s="13" t="s">
        <v>85</v>
      </c>
      <c r="AW189" s="13" t="s">
        <v>38</v>
      </c>
      <c r="AX189" s="13" t="s">
        <v>77</v>
      </c>
      <c r="AY189" s="162" t="s">
        <v>132</v>
      </c>
    </row>
    <row r="190" spans="1:65" s="13" customFormat="1">
      <c r="B190" s="161"/>
      <c r="D190" s="153" t="s">
        <v>149</v>
      </c>
      <c r="E190" s="162" t="s">
        <v>3</v>
      </c>
      <c r="F190" s="163" t="s">
        <v>1010</v>
      </c>
      <c r="H190" s="162" t="s">
        <v>3</v>
      </c>
      <c r="I190" s="164"/>
      <c r="L190" s="161"/>
      <c r="M190" s="165"/>
      <c r="N190" s="166"/>
      <c r="O190" s="166"/>
      <c r="P190" s="166"/>
      <c r="Q190" s="166"/>
      <c r="R190" s="166"/>
      <c r="S190" s="166"/>
      <c r="T190" s="167"/>
      <c r="AT190" s="162" t="s">
        <v>149</v>
      </c>
      <c r="AU190" s="162" t="s">
        <v>87</v>
      </c>
      <c r="AV190" s="13" t="s">
        <v>85</v>
      </c>
      <c r="AW190" s="13" t="s">
        <v>38</v>
      </c>
      <c r="AX190" s="13" t="s">
        <v>77</v>
      </c>
      <c r="AY190" s="162" t="s">
        <v>132</v>
      </c>
    </row>
    <row r="191" spans="1:65" s="14" customFormat="1">
      <c r="B191" s="168"/>
      <c r="D191" s="153" t="s">
        <v>149</v>
      </c>
      <c r="E191" s="169" t="s">
        <v>3</v>
      </c>
      <c r="F191" s="170" t="s">
        <v>1011</v>
      </c>
      <c r="H191" s="171">
        <v>149.80000000000001</v>
      </c>
      <c r="I191" s="172"/>
      <c r="L191" s="168"/>
      <c r="M191" s="173"/>
      <c r="N191" s="174"/>
      <c r="O191" s="174"/>
      <c r="P191" s="174"/>
      <c r="Q191" s="174"/>
      <c r="R191" s="174"/>
      <c r="S191" s="174"/>
      <c r="T191" s="175"/>
      <c r="AT191" s="169" t="s">
        <v>149</v>
      </c>
      <c r="AU191" s="169" t="s">
        <v>87</v>
      </c>
      <c r="AV191" s="14" t="s">
        <v>87</v>
      </c>
      <c r="AW191" s="14" t="s">
        <v>38</v>
      </c>
      <c r="AX191" s="14" t="s">
        <v>77</v>
      </c>
      <c r="AY191" s="169" t="s">
        <v>132</v>
      </c>
    </row>
    <row r="192" spans="1:65" s="14" customFormat="1">
      <c r="B192" s="168"/>
      <c r="D192" s="153" t="s">
        <v>149</v>
      </c>
      <c r="E192" s="169" t="s">
        <v>3</v>
      </c>
      <c r="F192" s="170" t="s">
        <v>1011</v>
      </c>
      <c r="H192" s="171">
        <v>149.80000000000001</v>
      </c>
      <c r="I192" s="172"/>
      <c r="L192" s="168"/>
      <c r="M192" s="173"/>
      <c r="N192" s="174"/>
      <c r="O192" s="174"/>
      <c r="P192" s="174"/>
      <c r="Q192" s="174"/>
      <c r="R192" s="174"/>
      <c r="S192" s="174"/>
      <c r="T192" s="175"/>
      <c r="AT192" s="169" t="s">
        <v>149</v>
      </c>
      <c r="AU192" s="169" t="s">
        <v>87</v>
      </c>
      <c r="AV192" s="14" t="s">
        <v>87</v>
      </c>
      <c r="AW192" s="14" t="s">
        <v>38</v>
      </c>
      <c r="AX192" s="14" t="s">
        <v>77</v>
      </c>
      <c r="AY192" s="169" t="s">
        <v>132</v>
      </c>
    </row>
    <row r="193" spans="1:65" s="15" customFormat="1">
      <c r="B193" s="188"/>
      <c r="D193" s="153" t="s">
        <v>149</v>
      </c>
      <c r="E193" s="189" t="s">
        <v>3</v>
      </c>
      <c r="F193" s="190" t="s">
        <v>244</v>
      </c>
      <c r="H193" s="191">
        <v>299.60000000000002</v>
      </c>
      <c r="I193" s="192"/>
      <c r="L193" s="188"/>
      <c r="M193" s="193"/>
      <c r="N193" s="194"/>
      <c r="O193" s="194"/>
      <c r="P193" s="194"/>
      <c r="Q193" s="194"/>
      <c r="R193" s="194"/>
      <c r="S193" s="194"/>
      <c r="T193" s="195"/>
      <c r="AT193" s="189" t="s">
        <v>149</v>
      </c>
      <c r="AU193" s="189" t="s">
        <v>87</v>
      </c>
      <c r="AV193" s="15" t="s">
        <v>138</v>
      </c>
      <c r="AW193" s="15" t="s">
        <v>38</v>
      </c>
      <c r="AX193" s="15" t="s">
        <v>85</v>
      </c>
      <c r="AY193" s="189" t="s">
        <v>132</v>
      </c>
    </row>
    <row r="194" spans="1:65" s="12" customFormat="1" ht="22.95" customHeight="1">
      <c r="B194" s="126"/>
      <c r="D194" s="127" t="s">
        <v>76</v>
      </c>
      <c r="E194" s="137" t="s">
        <v>173</v>
      </c>
      <c r="F194" s="137" t="s">
        <v>524</v>
      </c>
      <c r="I194" s="129"/>
      <c r="J194" s="138">
        <f>BK194</f>
        <v>0</v>
      </c>
      <c r="L194" s="126"/>
      <c r="M194" s="131"/>
      <c r="N194" s="132"/>
      <c r="O194" s="132"/>
      <c r="P194" s="133">
        <f>SUM(P195:P271)</f>
        <v>0</v>
      </c>
      <c r="Q194" s="132"/>
      <c r="R194" s="133">
        <f>SUM(R195:R271)</f>
        <v>36.811140000000009</v>
      </c>
      <c r="S194" s="132"/>
      <c r="T194" s="134">
        <f>SUM(T195:T271)</f>
        <v>0</v>
      </c>
      <c r="AR194" s="127" t="s">
        <v>85</v>
      </c>
      <c r="AT194" s="135" t="s">
        <v>76</v>
      </c>
      <c r="AU194" s="135" t="s">
        <v>85</v>
      </c>
      <c r="AY194" s="127" t="s">
        <v>132</v>
      </c>
      <c r="BK194" s="136">
        <f>SUM(BK195:BK271)</f>
        <v>0</v>
      </c>
    </row>
    <row r="195" spans="1:65" s="2" customFormat="1" ht="16.5" customHeight="1">
      <c r="A195" s="34"/>
      <c r="B195" s="139"/>
      <c r="C195" s="140" t="s">
        <v>217</v>
      </c>
      <c r="D195" s="140" t="s">
        <v>134</v>
      </c>
      <c r="E195" s="141" t="s">
        <v>1012</v>
      </c>
      <c r="F195" s="142" t="s">
        <v>1013</v>
      </c>
      <c r="G195" s="143" t="s">
        <v>296</v>
      </c>
      <c r="H195" s="339">
        <v>90.5</v>
      </c>
      <c r="I195" s="145"/>
      <c r="J195" s="146">
        <f>ROUND(I195*H195,2)</f>
        <v>0</v>
      </c>
      <c r="K195" s="142" t="s">
        <v>144</v>
      </c>
      <c r="L195" s="35"/>
      <c r="M195" s="147" t="s">
        <v>3</v>
      </c>
      <c r="N195" s="148" t="s">
        <v>48</v>
      </c>
      <c r="O195" s="55"/>
      <c r="P195" s="149">
        <f>O195*H195</f>
        <v>0</v>
      </c>
      <c r="Q195" s="149">
        <v>1.6420000000000001E-2</v>
      </c>
      <c r="R195" s="149">
        <f>Q195*H195</f>
        <v>1.4860100000000001</v>
      </c>
      <c r="S195" s="149">
        <v>0</v>
      </c>
      <c r="T195" s="150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51" t="s">
        <v>138</v>
      </c>
      <c r="AT195" s="151" t="s">
        <v>134</v>
      </c>
      <c r="AU195" s="151" t="s">
        <v>87</v>
      </c>
      <c r="AY195" s="18" t="s">
        <v>132</v>
      </c>
      <c r="BE195" s="152">
        <f>IF(N195="základní",J195,0)</f>
        <v>0</v>
      </c>
      <c r="BF195" s="152">
        <f>IF(N195="snížená",J195,0)</f>
        <v>0</v>
      </c>
      <c r="BG195" s="152">
        <f>IF(N195="zákl. přenesená",J195,0)</f>
        <v>0</v>
      </c>
      <c r="BH195" s="152">
        <f>IF(N195="sníž. přenesená",J195,0)</f>
        <v>0</v>
      </c>
      <c r="BI195" s="152">
        <f>IF(N195="nulová",J195,0)</f>
        <v>0</v>
      </c>
      <c r="BJ195" s="18" t="s">
        <v>85</v>
      </c>
      <c r="BK195" s="152">
        <f>ROUND(I195*H195,2)</f>
        <v>0</v>
      </c>
      <c r="BL195" s="18" t="s">
        <v>138</v>
      </c>
      <c r="BM195" s="151" t="s">
        <v>1014</v>
      </c>
    </row>
    <row r="196" spans="1:65" s="2" customFormat="1" ht="19.2">
      <c r="A196" s="34"/>
      <c r="B196" s="35"/>
      <c r="C196" s="34"/>
      <c r="D196" s="153" t="s">
        <v>140</v>
      </c>
      <c r="E196" s="34"/>
      <c r="F196" s="154" t="s">
        <v>1015</v>
      </c>
      <c r="G196" s="34"/>
      <c r="H196" s="34"/>
      <c r="I196" s="155"/>
      <c r="J196" s="34"/>
      <c r="K196" s="34"/>
      <c r="L196" s="35"/>
      <c r="M196" s="156"/>
      <c r="N196" s="157"/>
      <c r="O196" s="55"/>
      <c r="P196" s="55"/>
      <c r="Q196" s="55"/>
      <c r="R196" s="55"/>
      <c r="S196" s="55"/>
      <c r="T196" s="56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8" t="s">
        <v>140</v>
      </c>
      <c r="AU196" s="18" t="s">
        <v>87</v>
      </c>
    </row>
    <row r="197" spans="1:65" s="2" customFormat="1">
      <c r="A197" s="34"/>
      <c r="B197" s="35"/>
      <c r="C197" s="34"/>
      <c r="D197" s="159" t="s">
        <v>147</v>
      </c>
      <c r="E197" s="34"/>
      <c r="F197" s="160" t="s">
        <v>1016</v>
      </c>
      <c r="G197" s="34"/>
      <c r="H197" s="34"/>
      <c r="I197" s="155"/>
      <c r="J197" s="34"/>
      <c r="K197" s="34"/>
      <c r="L197" s="35"/>
      <c r="M197" s="156"/>
      <c r="N197" s="157"/>
      <c r="O197" s="55"/>
      <c r="P197" s="55"/>
      <c r="Q197" s="55"/>
      <c r="R197" s="55"/>
      <c r="S197" s="55"/>
      <c r="T197" s="56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8" t="s">
        <v>147</v>
      </c>
      <c r="AU197" s="18" t="s">
        <v>87</v>
      </c>
    </row>
    <row r="198" spans="1:65" s="13" customFormat="1">
      <c r="B198" s="161"/>
      <c r="D198" s="153" t="s">
        <v>149</v>
      </c>
      <c r="E198" s="162" t="s">
        <v>3</v>
      </c>
      <c r="F198" s="163" t="s">
        <v>1017</v>
      </c>
      <c r="H198" s="162" t="s">
        <v>3</v>
      </c>
      <c r="I198" s="164"/>
      <c r="L198" s="161"/>
      <c r="M198" s="165"/>
      <c r="N198" s="166"/>
      <c r="O198" s="166"/>
      <c r="P198" s="166"/>
      <c r="Q198" s="166"/>
      <c r="R198" s="166"/>
      <c r="S198" s="166"/>
      <c r="T198" s="167"/>
      <c r="AT198" s="162" t="s">
        <v>149</v>
      </c>
      <c r="AU198" s="162" t="s">
        <v>87</v>
      </c>
      <c r="AV198" s="13" t="s">
        <v>85</v>
      </c>
      <c r="AW198" s="13" t="s">
        <v>38</v>
      </c>
      <c r="AX198" s="13" t="s">
        <v>77</v>
      </c>
      <c r="AY198" s="162" t="s">
        <v>132</v>
      </c>
    </row>
    <row r="199" spans="1:65" s="13" customFormat="1">
      <c r="B199" s="161"/>
      <c r="D199" s="153" t="s">
        <v>149</v>
      </c>
      <c r="E199" s="162" t="s">
        <v>3</v>
      </c>
      <c r="F199" s="163" t="s">
        <v>1018</v>
      </c>
      <c r="H199" s="162" t="s">
        <v>3</v>
      </c>
      <c r="I199" s="164"/>
      <c r="L199" s="161"/>
      <c r="M199" s="165"/>
      <c r="N199" s="166"/>
      <c r="O199" s="166"/>
      <c r="P199" s="166"/>
      <c r="Q199" s="166"/>
      <c r="R199" s="166"/>
      <c r="S199" s="166"/>
      <c r="T199" s="167"/>
      <c r="AT199" s="162" t="s">
        <v>149</v>
      </c>
      <c r="AU199" s="162" t="s">
        <v>87</v>
      </c>
      <c r="AV199" s="13" t="s">
        <v>85</v>
      </c>
      <c r="AW199" s="13" t="s">
        <v>38</v>
      </c>
      <c r="AX199" s="13" t="s">
        <v>77</v>
      </c>
      <c r="AY199" s="162" t="s">
        <v>132</v>
      </c>
    </row>
    <row r="200" spans="1:65" s="14" customFormat="1">
      <c r="B200" s="168"/>
      <c r="D200" s="153" t="s">
        <v>149</v>
      </c>
      <c r="E200" s="169" t="s">
        <v>3</v>
      </c>
      <c r="F200" s="170">
        <v>90.5</v>
      </c>
      <c r="H200" s="171">
        <v>107</v>
      </c>
      <c r="I200" s="172"/>
      <c r="L200" s="168"/>
      <c r="M200" s="173"/>
      <c r="N200" s="174"/>
      <c r="O200" s="174"/>
      <c r="P200" s="174"/>
      <c r="Q200" s="174"/>
      <c r="R200" s="174"/>
      <c r="S200" s="174"/>
      <c r="T200" s="175"/>
      <c r="AT200" s="169" t="s">
        <v>149</v>
      </c>
      <c r="AU200" s="169" t="s">
        <v>87</v>
      </c>
      <c r="AV200" s="14" t="s">
        <v>87</v>
      </c>
      <c r="AW200" s="14" t="s">
        <v>38</v>
      </c>
      <c r="AX200" s="14" t="s">
        <v>85</v>
      </c>
      <c r="AY200" s="169" t="s">
        <v>132</v>
      </c>
    </row>
    <row r="201" spans="1:65" s="2" customFormat="1" ht="16.5" customHeight="1">
      <c r="A201" s="34"/>
      <c r="B201" s="139"/>
      <c r="C201" s="176" t="s">
        <v>223</v>
      </c>
      <c r="D201" s="176" t="s">
        <v>158</v>
      </c>
      <c r="E201" s="177" t="s">
        <v>1019</v>
      </c>
      <c r="F201" s="178" t="s">
        <v>1020</v>
      </c>
      <c r="G201" s="179" t="s">
        <v>296</v>
      </c>
      <c r="H201" s="338">
        <v>90.5</v>
      </c>
      <c r="I201" s="181"/>
      <c r="J201" s="182">
        <f>ROUND(I201*H201,2)</f>
        <v>0</v>
      </c>
      <c r="K201" s="178" t="s">
        <v>144</v>
      </c>
      <c r="L201" s="183"/>
      <c r="M201" s="184" t="s">
        <v>3</v>
      </c>
      <c r="N201" s="185" t="s">
        <v>48</v>
      </c>
      <c r="O201" s="55"/>
      <c r="P201" s="149">
        <f>O201*H201</f>
        <v>0</v>
      </c>
      <c r="Q201" s="149">
        <v>1.6619999999999999E-2</v>
      </c>
      <c r="R201" s="149">
        <f>Q201*H201</f>
        <v>1.5041099999999998</v>
      </c>
      <c r="S201" s="149">
        <v>0</v>
      </c>
      <c r="T201" s="150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51" t="s">
        <v>173</v>
      </c>
      <c r="AT201" s="151" t="s">
        <v>158</v>
      </c>
      <c r="AU201" s="151" t="s">
        <v>87</v>
      </c>
      <c r="AY201" s="18" t="s">
        <v>132</v>
      </c>
      <c r="BE201" s="152">
        <f>IF(N201="základní",J201,0)</f>
        <v>0</v>
      </c>
      <c r="BF201" s="152">
        <f>IF(N201="snížená",J201,0)</f>
        <v>0</v>
      </c>
      <c r="BG201" s="152">
        <f>IF(N201="zákl. přenesená",J201,0)</f>
        <v>0</v>
      </c>
      <c r="BH201" s="152">
        <f>IF(N201="sníž. přenesená",J201,0)</f>
        <v>0</v>
      </c>
      <c r="BI201" s="152">
        <f>IF(N201="nulová",J201,0)</f>
        <v>0</v>
      </c>
      <c r="BJ201" s="18" t="s">
        <v>85</v>
      </c>
      <c r="BK201" s="152">
        <f>ROUND(I201*H201,2)</f>
        <v>0</v>
      </c>
      <c r="BL201" s="18" t="s">
        <v>138</v>
      </c>
      <c r="BM201" s="151" t="s">
        <v>1021</v>
      </c>
    </row>
    <row r="202" spans="1:65" s="2" customFormat="1">
      <c r="A202" s="34"/>
      <c r="B202" s="35"/>
      <c r="C202" s="34"/>
      <c r="D202" s="153" t="s">
        <v>140</v>
      </c>
      <c r="E202" s="34"/>
      <c r="F202" s="154" t="s">
        <v>1020</v>
      </c>
      <c r="G202" s="34"/>
      <c r="H202" s="34"/>
      <c r="I202" s="155"/>
      <c r="J202" s="34"/>
      <c r="K202" s="34"/>
      <c r="L202" s="35"/>
      <c r="M202" s="156"/>
      <c r="N202" s="157"/>
      <c r="O202" s="55"/>
      <c r="P202" s="55"/>
      <c r="Q202" s="55"/>
      <c r="R202" s="55"/>
      <c r="S202" s="55"/>
      <c r="T202" s="56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8" t="s">
        <v>140</v>
      </c>
      <c r="AU202" s="18" t="s">
        <v>87</v>
      </c>
    </row>
    <row r="203" spans="1:65" s="13" customFormat="1">
      <c r="B203" s="161"/>
      <c r="D203" s="153" t="s">
        <v>149</v>
      </c>
      <c r="E203" s="162" t="s">
        <v>3</v>
      </c>
      <c r="F203" s="163" t="s">
        <v>393</v>
      </c>
      <c r="H203" s="162" t="s">
        <v>3</v>
      </c>
      <c r="I203" s="164"/>
      <c r="L203" s="161"/>
      <c r="M203" s="165"/>
      <c r="N203" s="166"/>
      <c r="O203" s="166"/>
      <c r="P203" s="166"/>
      <c r="Q203" s="166"/>
      <c r="R203" s="166"/>
      <c r="S203" s="166"/>
      <c r="T203" s="167"/>
      <c r="AT203" s="162" t="s">
        <v>149</v>
      </c>
      <c r="AU203" s="162" t="s">
        <v>87</v>
      </c>
      <c r="AV203" s="13" t="s">
        <v>85</v>
      </c>
      <c r="AW203" s="13" t="s">
        <v>38</v>
      </c>
      <c r="AX203" s="13" t="s">
        <v>77</v>
      </c>
      <c r="AY203" s="162" t="s">
        <v>132</v>
      </c>
    </row>
    <row r="204" spans="1:65" s="13" customFormat="1">
      <c r="B204" s="161"/>
      <c r="D204" s="153" t="s">
        <v>149</v>
      </c>
      <c r="E204" s="162" t="s">
        <v>3</v>
      </c>
      <c r="F204" s="163" t="s">
        <v>1017</v>
      </c>
      <c r="H204" s="162" t="s">
        <v>3</v>
      </c>
      <c r="I204" s="164"/>
      <c r="L204" s="161"/>
      <c r="M204" s="165"/>
      <c r="N204" s="166"/>
      <c r="O204" s="166"/>
      <c r="P204" s="166"/>
      <c r="Q204" s="166"/>
      <c r="R204" s="166"/>
      <c r="S204" s="166"/>
      <c r="T204" s="167"/>
      <c r="AT204" s="162" t="s">
        <v>149</v>
      </c>
      <c r="AU204" s="162" t="s">
        <v>87</v>
      </c>
      <c r="AV204" s="13" t="s">
        <v>85</v>
      </c>
      <c r="AW204" s="13" t="s">
        <v>38</v>
      </c>
      <c r="AX204" s="13" t="s">
        <v>77</v>
      </c>
      <c r="AY204" s="162" t="s">
        <v>132</v>
      </c>
    </row>
    <row r="205" spans="1:65" s="13" customFormat="1">
      <c r="B205" s="161"/>
      <c r="D205" s="153" t="s">
        <v>149</v>
      </c>
      <c r="E205" s="162" t="s">
        <v>3</v>
      </c>
      <c r="F205" s="163" t="s">
        <v>1018</v>
      </c>
      <c r="H205" s="162" t="s">
        <v>3</v>
      </c>
      <c r="I205" s="164"/>
      <c r="L205" s="161"/>
      <c r="M205" s="165"/>
      <c r="N205" s="166"/>
      <c r="O205" s="166"/>
      <c r="P205" s="166"/>
      <c r="Q205" s="166"/>
      <c r="R205" s="166"/>
      <c r="S205" s="166"/>
      <c r="T205" s="167"/>
      <c r="AT205" s="162" t="s">
        <v>149</v>
      </c>
      <c r="AU205" s="162" t="s">
        <v>87</v>
      </c>
      <c r="AV205" s="13" t="s">
        <v>85</v>
      </c>
      <c r="AW205" s="13" t="s">
        <v>38</v>
      </c>
      <c r="AX205" s="13" t="s">
        <v>77</v>
      </c>
      <c r="AY205" s="162" t="s">
        <v>132</v>
      </c>
    </row>
    <row r="206" spans="1:65" s="14" customFormat="1">
      <c r="B206" s="168"/>
      <c r="D206" s="153" t="s">
        <v>149</v>
      </c>
      <c r="E206" s="169" t="s">
        <v>3</v>
      </c>
      <c r="F206" s="170">
        <v>90.5</v>
      </c>
      <c r="H206" s="171">
        <v>107</v>
      </c>
      <c r="I206" s="172"/>
      <c r="L206" s="168"/>
      <c r="M206" s="173"/>
      <c r="N206" s="174"/>
      <c r="O206" s="174"/>
      <c r="P206" s="174"/>
      <c r="Q206" s="174"/>
      <c r="R206" s="174"/>
      <c r="S206" s="174"/>
      <c r="T206" s="175"/>
      <c r="AT206" s="169" t="s">
        <v>149</v>
      </c>
      <c r="AU206" s="169" t="s">
        <v>87</v>
      </c>
      <c r="AV206" s="14" t="s">
        <v>87</v>
      </c>
      <c r="AW206" s="14" t="s">
        <v>38</v>
      </c>
      <c r="AX206" s="14" t="s">
        <v>85</v>
      </c>
      <c r="AY206" s="169" t="s">
        <v>132</v>
      </c>
    </row>
    <row r="207" spans="1:65" s="2" customFormat="1" ht="16.5" customHeight="1">
      <c r="A207" s="34"/>
      <c r="B207" s="139"/>
      <c r="C207" s="140" t="s">
        <v>227</v>
      </c>
      <c r="D207" s="140" t="s">
        <v>134</v>
      </c>
      <c r="E207" s="141" t="s">
        <v>1022</v>
      </c>
      <c r="F207" s="142" t="s">
        <v>1023</v>
      </c>
      <c r="G207" s="143" t="s">
        <v>296</v>
      </c>
      <c r="H207" s="144">
        <v>107</v>
      </c>
      <c r="I207" s="145"/>
      <c r="J207" s="146">
        <f>ROUND(I207*H207,2)</f>
        <v>0</v>
      </c>
      <c r="K207" s="142" t="s">
        <v>144</v>
      </c>
      <c r="L207" s="35"/>
      <c r="M207" s="147" t="s">
        <v>3</v>
      </c>
      <c r="N207" s="148" t="s">
        <v>48</v>
      </c>
      <c r="O207" s="55"/>
      <c r="P207" s="149">
        <f>O207*H207</f>
        <v>0</v>
      </c>
      <c r="Q207" s="149">
        <v>0</v>
      </c>
      <c r="R207" s="149">
        <f>Q207*H207</f>
        <v>0</v>
      </c>
      <c r="S207" s="149">
        <v>0</v>
      </c>
      <c r="T207" s="150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51" t="s">
        <v>138</v>
      </c>
      <c r="AT207" s="151" t="s">
        <v>134</v>
      </c>
      <c r="AU207" s="151" t="s">
        <v>87</v>
      </c>
      <c r="AY207" s="18" t="s">
        <v>132</v>
      </c>
      <c r="BE207" s="152">
        <f>IF(N207="základní",J207,0)</f>
        <v>0</v>
      </c>
      <c r="BF207" s="152">
        <f>IF(N207="snížená",J207,0)</f>
        <v>0</v>
      </c>
      <c r="BG207" s="152">
        <f>IF(N207="zákl. přenesená",J207,0)</f>
        <v>0</v>
      </c>
      <c r="BH207" s="152">
        <f>IF(N207="sníž. přenesená",J207,0)</f>
        <v>0</v>
      </c>
      <c r="BI207" s="152">
        <f>IF(N207="nulová",J207,0)</f>
        <v>0</v>
      </c>
      <c r="BJ207" s="18" t="s">
        <v>85</v>
      </c>
      <c r="BK207" s="152">
        <f>ROUND(I207*H207,2)</f>
        <v>0</v>
      </c>
      <c r="BL207" s="18" t="s">
        <v>138</v>
      </c>
      <c r="BM207" s="151" t="s">
        <v>1024</v>
      </c>
    </row>
    <row r="208" spans="1:65" s="2" customFormat="1">
      <c r="A208" s="34"/>
      <c r="B208" s="35"/>
      <c r="C208" s="34"/>
      <c r="D208" s="153" t="s">
        <v>140</v>
      </c>
      <c r="E208" s="34"/>
      <c r="F208" s="154" t="s">
        <v>1025</v>
      </c>
      <c r="G208" s="34"/>
      <c r="H208" s="34"/>
      <c r="I208" s="155"/>
      <c r="J208" s="34"/>
      <c r="K208" s="34"/>
      <c r="L208" s="35"/>
      <c r="M208" s="156"/>
      <c r="N208" s="157"/>
      <c r="O208" s="55"/>
      <c r="P208" s="55"/>
      <c r="Q208" s="55"/>
      <c r="R208" s="55"/>
      <c r="S208" s="55"/>
      <c r="T208" s="56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8" t="s">
        <v>140</v>
      </c>
      <c r="AU208" s="18" t="s">
        <v>87</v>
      </c>
    </row>
    <row r="209" spans="1:65" s="2" customFormat="1">
      <c r="A209" s="34"/>
      <c r="B209" s="35"/>
      <c r="C209" s="34"/>
      <c r="D209" s="159" t="s">
        <v>147</v>
      </c>
      <c r="E209" s="34"/>
      <c r="F209" s="160" t="s">
        <v>1026</v>
      </c>
      <c r="G209" s="34"/>
      <c r="H209" s="34"/>
      <c r="I209" s="155"/>
      <c r="J209" s="34"/>
      <c r="K209" s="34"/>
      <c r="L209" s="35"/>
      <c r="M209" s="156"/>
      <c r="N209" s="157"/>
      <c r="O209" s="55"/>
      <c r="P209" s="55"/>
      <c r="Q209" s="55"/>
      <c r="R209" s="55"/>
      <c r="S209" s="55"/>
      <c r="T209" s="56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8" t="s">
        <v>147</v>
      </c>
      <c r="AU209" s="18" t="s">
        <v>87</v>
      </c>
    </row>
    <row r="210" spans="1:65" s="14" customFormat="1">
      <c r="B210" s="168"/>
      <c r="D210" s="153" t="s">
        <v>149</v>
      </c>
      <c r="E210" s="169" t="s">
        <v>3</v>
      </c>
      <c r="F210" s="170" t="s">
        <v>725</v>
      </c>
      <c r="H210" s="171">
        <v>107</v>
      </c>
      <c r="I210" s="172"/>
      <c r="L210" s="168"/>
      <c r="M210" s="173"/>
      <c r="N210" s="174"/>
      <c r="O210" s="174"/>
      <c r="P210" s="174"/>
      <c r="Q210" s="174"/>
      <c r="R210" s="174"/>
      <c r="S210" s="174"/>
      <c r="T210" s="175"/>
      <c r="AT210" s="169" t="s">
        <v>149</v>
      </c>
      <c r="AU210" s="169" t="s">
        <v>87</v>
      </c>
      <c r="AV210" s="14" t="s">
        <v>87</v>
      </c>
      <c r="AW210" s="14" t="s">
        <v>38</v>
      </c>
      <c r="AX210" s="14" t="s">
        <v>85</v>
      </c>
      <c r="AY210" s="169" t="s">
        <v>132</v>
      </c>
    </row>
    <row r="211" spans="1:65" s="2" customFormat="1" ht="16.5" customHeight="1">
      <c r="A211" s="34"/>
      <c r="B211" s="139"/>
      <c r="C211" s="140" t="s">
        <v>8</v>
      </c>
      <c r="D211" s="140" t="s">
        <v>134</v>
      </c>
      <c r="E211" s="141" t="s">
        <v>1027</v>
      </c>
      <c r="F211" s="142" t="s">
        <v>1028</v>
      </c>
      <c r="G211" s="143" t="s">
        <v>296</v>
      </c>
      <c r="H211" s="144">
        <v>107</v>
      </c>
      <c r="I211" s="145"/>
      <c r="J211" s="146">
        <f>ROUND(I211*H211,2)</f>
        <v>0</v>
      </c>
      <c r="K211" s="142" t="s">
        <v>1029</v>
      </c>
      <c r="L211" s="35"/>
      <c r="M211" s="147" t="s">
        <v>3</v>
      </c>
      <c r="N211" s="148" t="s">
        <v>48</v>
      </c>
      <c r="O211" s="55"/>
      <c r="P211" s="149">
        <f>O211*H211</f>
        <v>0</v>
      </c>
      <c r="Q211" s="149">
        <v>0</v>
      </c>
      <c r="R211" s="149">
        <f>Q211*H211</f>
        <v>0</v>
      </c>
      <c r="S211" s="149">
        <v>0</v>
      </c>
      <c r="T211" s="150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51" t="s">
        <v>138</v>
      </c>
      <c r="AT211" s="151" t="s">
        <v>134</v>
      </c>
      <c r="AU211" s="151" t="s">
        <v>87</v>
      </c>
      <c r="AY211" s="18" t="s">
        <v>132</v>
      </c>
      <c r="BE211" s="152">
        <f>IF(N211="základní",J211,0)</f>
        <v>0</v>
      </c>
      <c r="BF211" s="152">
        <f>IF(N211="snížená",J211,0)</f>
        <v>0</v>
      </c>
      <c r="BG211" s="152">
        <f>IF(N211="zákl. přenesená",J211,0)</f>
        <v>0</v>
      </c>
      <c r="BH211" s="152">
        <f>IF(N211="sníž. přenesená",J211,0)</f>
        <v>0</v>
      </c>
      <c r="BI211" s="152">
        <f>IF(N211="nulová",J211,0)</f>
        <v>0</v>
      </c>
      <c r="BJ211" s="18" t="s">
        <v>85</v>
      </c>
      <c r="BK211" s="152">
        <f>ROUND(I211*H211,2)</f>
        <v>0</v>
      </c>
      <c r="BL211" s="18" t="s">
        <v>138</v>
      </c>
      <c r="BM211" s="151" t="s">
        <v>1030</v>
      </c>
    </row>
    <row r="212" spans="1:65" s="2" customFormat="1">
      <c r="A212" s="34"/>
      <c r="B212" s="35"/>
      <c r="C212" s="34"/>
      <c r="D212" s="153" t="s">
        <v>140</v>
      </c>
      <c r="E212" s="34"/>
      <c r="F212" s="154" t="s">
        <v>1031</v>
      </c>
      <c r="G212" s="34"/>
      <c r="H212" s="34"/>
      <c r="I212" s="155"/>
      <c r="J212" s="34"/>
      <c r="K212" s="34"/>
      <c r="L212" s="35"/>
      <c r="M212" s="156"/>
      <c r="N212" s="157"/>
      <c r="O212" s="55"/>
      <c r="P212" s="55"/>
      <c r="Q212" s="55"/>
      <c r="R212" s="55"/>
      <c r="S212" s="55"/>
      <c r="T212" s="56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8" t="s">
        <v>140</v>
      </c>
      <c r="AU212" s="18" t="s">
        <v>87</v>
      </c>
    </row>
    <row r="213" spans="1:65" s="13" customFormat="1">
      <c r="B213" s="161"/>
      <c r="D213" s="153" t="s">
        <v>149</v>
      </c>
      <c r="E213" s="162" t="s">
        <v>3</v>
      </c>
      <c r="F213" s="163" t="s">
        <v>1017</v>
      </c>
      <c r="H213" s="162" t="s">
        <v>3</v>
      </c>
      <c r="I213" s="164"/>
      <c r="L213" s="161"/>
      <c r="M213" s="165"/>
      <c r="N213" s="166"/>
      <c r="O213" s="166"/>
      <c r="P213" s="166"/>
      <c r="Q213" s="166"/>
      <c r="R213" s="166"/>
      <c r="S213" s="166"/>
      <c r="T213" s="167"/>
      <c r="AT213" s="162" t="s">
        <v>149</v>
      </c>
      <c r="AU213" s="162" t="s">
        <v>87</v>
      </c>
      <c r="AV213" s="13" t="s">
        <v>85</v>
      </c>
      <c r="AW213" s="13" t="s">
        <v>38</v>
      </c>
      <c r="AX213" s="13" t="s">
        <v>77</v>
      </c>
      <c r="AY213" s="162" t="s">
        <v>132</v>
      </c>
    </row>
    <row r="214" spans="1:65" s="13" customFormat="1">
      <c r="B214" s="161"/>
      <c r="D214" s="153" t="s">
        <v>149</v>
      </c>
      <c r="E214" s="162" t="s">
        <v>3</v>
      </c>
      <c r="F214" s="163" t="s">
        <v>1018</v>
      </c>
      <c r="H214" s="162" t="s">
        <v>3</v>
      </c>
      <c r="I214" s="164"/>
      <c r="L214" s="161"/>
      <c r="M214" s="165"/>
      <c r="N214" s="166"/>
      <c r="O214" s="166"/>
      <c r="P214" s="166"/>
      <c r="Q214" s="166"/>
      <c r="R214" s="166"/>
      <c r="S214" s="166"/>
      <c r="T214" s="167"/>
      <c r="AT214" s="162" t="s">
        <v>149</v>
      </c>
      <c r="AU214" s="162" t="s">
        <v>87</v>
      </c>
      <c r="AV214" s="13" t="s">
        <v>85</v>
      </c>
      <c r="AW214" s="13" t="s">
        <v>38</v>
      </c>
      <c r="AX214" s="13" t="s">
        <v>77</v>
      </c>
      <c r="AY214" s="162" t="s">
        <v>132</v>
      </c>
    </row>
    <row r="215" spans="1:65" s="14" customFormat="1">
      <c r="B215" s="168"/>
      <c r="D215" s="153" t="s">
        <v>149</v>
      </c>
      <c r="E215" s="169" t="s">
        <v>3</v>
      </c>
      <c r="F215" s="170" t="s">
        <v>725</v>
      </c>
      <c r="H215" s="171">
        <v>107</v>
      </c>
      <c r="I215" s="172"/>
      <c r="L215" s="168"/>
      <c r="M215" s="173"/>
      <c r="N215" s="174"/>
      <c r="O215" s="174"/>
      <c r="P215" s="174"/>
      <c r="Q215" s="174"/>
      <c r="R215" s="174"/>
      <c r="S215" s="174"/>
      <c r="T215" s="175"/>
      <c r="AT215" s="169" t="s">
        <v>149</v>
      </c>
      <c r="AU215" s="169" t="s">
        <v>87</v>
      </c>
      <c r="AV215" s="14" t="s">
        <v>87</v>
      </c>
      <c r="AW215" s="14" t="s">
        <v>38</v>
      </c>
      <c r="AX215" s="14" t="s">
        <v>85</v>
      </c>
      <c r="AY215" s="169" t="s">
        <v>132</v>
      </c>
    </row>
    <row r="216" spans="1:65" s="2" customFormat="1" ht="16.5" customHeight="1">
      <c r="A216" s="34"/>
      <c r="B216" s="139"/>
      <c r="C216" s="140" t="s">
        <v>246</v>
      </c>
      <c r="D216" s="140" t="s">
        <v>134</v>
      </c>
      <c r="E216" s="141" t="s">
        <v>1032</v>
      </c>
      <c r="F216" s="142" t="s">
        <v>1033</v>
      </c>
      <c r="G216" s="143" t="s">
        <v>317</v>
      </c>
      <c r="H216" s="144">
        <v>6</v>
      </c>
      <c r="I216" s="145"/>
      <c r="J216" s="146">
        <f>ROUND(I216*H216,2)</f>
        <v>0</v>
      </c>
      <c r="K216" s="142" t="s">
        <v>144</v>
      </c>
      <c r="L216" s="35"/>
      <c r="M216" s="147" t="s">
        <v>3</v>
      </c>
      <c r="N216" s="148" t="s">
        <v>48</v>
      </c>
      <c r="O216" s="55"/>
      <c r="P216" s="149">
        <f>O216*H216</f>
        <v>0</v>
      </c>
      <c r="Q216" s="149">
        <v>3.5729999999999998E-2</v>
      </c>
      <c r="R216" s="149">
        <f>Q216*H216</f>
        <v>0.21437999999999999</v>
      </c>
      <c r="S216" s="149">
        <v>0</v>
      </c>
      <c r="T216" s="150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51" t="s">
        <v>138</v>
      </c>
      <c r="AT216" s="151" t="s">
        <v>134</v>
      </c>
      <c r="AU216" s="151" t="s">
        <v>87</v>
      </c>
      <c r="AY216" s="18" t="s">
        <v>132</v>
      </c>
      <c r="BE216" s="152">
        <f>IF(N216="základní",J216,0)</f>
        <v>0</v>
      </c>
      <c r="BF216" s="152">
        <f>IF(N216="snížená",J216,0)</f>
        <v>0</v>
      </c>
      <c r="BG216" s="152">
        <f>IF(N216="zákl. přenesená",J216,0)</f>
        <v>0</v>
      </c>
      <c r="BH216" s="152">
        <f>IF(N216="sníž. přenesená",J216,0)</f>
        <v>0</v>
      </c>
      <c r="BI216" s="152">
        <f>IF(N216="nulová",J216,0)</f>
        <v>0</v>
      </c>
      <c r="BJ216" s="18" t="s">
        <v>85</v>
      </c>
      <c r="BK216" s="152">
        <f>ROUND(I216*H216,2)</f>
        <v>0</v>
      </c>
      <c r="BL216" s="18" t="s">
        <v>138</v>
      </c>
      <c r="BM216" s="151" t="s">
        <v>1034</v>
      </c>
    </row>
    <row r="217" spans="1:65" s="2" customFormat="1">
      <c r="A217" s="34"/>
      <c r="B217" s="35"/>
      <c r="C217" s="34"/>
      <c r="D217" s="153" t="s">
        <v>140</v>
      </c>
      <c r="E217" s="34"/>
      <c r="F217" s="154" t="s">
        <v>1035</v>
      </c>
      <c r="G217" s="34"/>
      <c r="H217" s="34"/>
      <c r="I217" s="155"/>
      <c r="J217" s="34"/>
      <c r="K217" s="34"/>
      <c r="L217" s="35"/>
      <c r="M217" s="156"/>
      <c r="N217" s="157"/>
      <c r="O217" s="55"/>
      <c r="P217" s="55"/>
      <c r="Q217" s="55"/>
      <c r="R217" s="55"/>
      <c r="S217" s="55"/>
      <c r="T217" s="56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8" t="s">
        <v>140</v>
      </c>
      <c r="AU217" s="18" t="s">
        <v>87</v>
      </c>
    </row>
    <row r="218" spans="1:65" s="2" customFormat="1">
      <c r="A218" s="34"/>
      <c r="B218" s="35"/>
      <c r="C218" s="34"/>
      <c r="D218" s="159" t="s">
        <v>147</v>
      </c>
      <c r="E218" s="34"/>
      <c r="F218" s="160" t="s">
        <v>1036</v>
      </c>
      <c r="G218" s="34"/>
      <c r="H218" s="34"/>
      <c r="I218" s="155"/>
      <c r="J218" s="34"/>
      <c r="K218" s="34"/>
      <c r="L218" s="35"/>
      <c r="M218" s="156"/>
      <c r="N218" s="157"/>
      <c r="O218" s="55"/>
      <c r="P218" s="55"/>
      <c r="Q218" s="55"/>
      <c r="R218" s="55"/>
      <c r="S218" s="55"/>
      <c r="T218" s="56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8" t="s">
        <v>147</v>
      </c>
      <c r="AU218" s="18" t="s">
        <v>87</v>
      </c>
    </row>
    <row r="219" spans="1:65" s="13" customFormat="1">
      <c r="B219" s="161"/>
      <c r="D219" s="153" t="s">
        <v>149</v>
      </c>
      <c r="E219" s="162" t="s">
        <v>3</v>
      </c>
      <c r="F219" s="163" t="s">
        <v>1037</v>
      </c>
      <c r="H219" s="162" t="s">
        <v>3</v>
      </c>
      <c r="I219" s="164"/>
      <c r="L219" s="161"/>
      <c r="M219" s="165"/>
      <c r="N219" s="166"/>
      <c r="O219" s="166"/>
      <c r="P219" s="166"/>
      <c r="Q219" s="166"/>
      <c r="R219" s="166"/>
      <c r="S219" s="166"/>
      <c r="T219" s="167"/>
      <c r="AT219" s="162" t="s">
        <v>149</v>
      </c>
      <c r="AU219" s="162" t="s">
        <v>87</v>
      </c>
      <c r="AV219" s="13" t="s">
        <v>85</v>
      </c>
      <c r="AW219" s="13" t="s">
        <v>38</v>
      </c>
      <c r="AX219" s="13" t="s">
        <v>77</v>
      </c>
      <c r="AY219" s="162" t="s">
        <v>132</v>
      </c>
    </row>
    <row r="220" spans="1:65" s="14" customFormat="1">
      <c r="B220" s="168"/>
      <c r="D220" s="153" t="s">
        <v>149</v>
      </c>
      <c r="E220" s="169" t="s">
        <v>3</v>
      </c>
      <c r="F220" s="170" t="s">
        <v>1038</v>
      </c>
      <c r="H220" s="171">
        <v>6</v>
      </c>
      <c r="I220" s="172"/>
      <c r="L220" s="168"/>
      <c r="M220" s="173"/>
      <c r="N220" s="174"/>
      <c r="O220" s="174"/>
      <c r="P220" s="174"/>
      <c r="Q220" s="174"/>
      <c r="R220" s="174"/>
      <c r="S220" s="174"/>
      <c r="T220" s="175"/>
      <c r="AT220" s="169" t="s">
        <v>149</v>
      </c>
      <c r="AU220" s="169" t="s">
        <v>87</v>
      </c>
      <c r="AV220" s="14" t="s">
        <v>87</v>
      </c>
      <c r="AW220" s="14" t="s">
        <v>38</v>
      </c>
      <c r="AX220" s="14" t="s">
        <v>85</v>
      </c>
      <c r="AY220" s="169" t="s">
        <v>132</v>
      </c>
    </row>
    <row r="221" spans="1:65" s="2" customFormat="1" ht="21.75" customHeight="1">
      <c r="A221" s="34"/>
      <c r="B221" s="139"/>
      <c r="C221" s="140" t="s">
        <v>253</v>
      </c>
      <c r="D221" s="140" t="s">
        <v>134</v>
      </c>
      <c r="E221" s="141" t="s">
        <v>1039</v>
      </c>
      <c r="F221" s="142" t="s">
        <v>1040</v>
      </c>
      <c r="G221" s="143" t="s">
        <v>317</v>
      </c>
      <c r="H221" s="144">
        <v>6</v>
      </c>
      <c r="I221" s="145"/>
      <c r="J221" s="146">
        <f>ROUND(I221*H221,2)</f>
        <v>0</v>
      </c>
      <c r="K221" s="142" t="s">
        <v>144</v>
      </c>
      <c r="L221" s="35"/>
      <c r="M221" s="147" t="s">
        <v>3</v>
      </c>
      <c r="N221" s="148" t="s">
        <v>48</v>
      </c>
      <c r="O221" s="55"/>
      <c r="P221" s="149">
        <f>O221*H221</f>
        <v>0</v>
      </c>
      <c r="Q221" s="149">
        <v>2.2568899999999998</v>
      </c>
      <c r="R221" s="149">
        <f>Q221*H221</f>
        <v>13.541339999999998</v>
      </c>
      <c r="S221" s="149">
        <v>0</v>
      </c>
      <c r="T221" s="150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51" t="s">
        <v>138</v>
      </c>
      <c r="AT221" s="151" t="s">
        <v>134</v>
      </c>
      <c r="AU221" s="151" t="s">
        <v>87</v>
      </c>
      <c r="AY221" s="18" t="s">
        <v>132</v>
      </c>
      <c r="BE221" s="152">
        <f>IF(N221="základní",J221,0)</f>
        <v>0</v>
      </c>
      <c r="BF221" s="152">
        <f>IF(N221="snížená",J221,0)</f>
        <v>0</v>
      </c>
      <c r="BG221" s="152">
        <f>IF(N221="zákl. přenesená",J221,0)</f>
        <v>0</v>
      </c>
      <c r="BH221" s="152">
        <f>IF(N221="sníž. přenesená",J221,0)</f>
        <v>0</v>
      </c>
      <c r="BI221" s="152">
        <f>IF(N221="nulová",J221,0)</f>
        <v>0</v>
      </c>
      <c r="BJ221" s="18" t="s">
        <v>85</v>
      </c>
      <c r="BK221" s="152">
        <f>ROUND(I221*H221,2)</f>
        <v>0</v>
      </c>
      <c r="BL221" s="18" t="s">
        <v>138</v>
      </c>
      <c r="BM221" s="151" t="s">
        <v>1041</v>
      </c>
    </row>
    <row r="222" spans="1:65" s="2" customFormat="1" ht="19.2">
      <c r="A222" s="34"/>
      <c r="B222" s="35"/>
      <c r="C222" s="34"/>
      <c r="D222" s="153" t="s">
        <v>140</v>
      </c>
      <c r="E222" s="34"/>
      <c r="F222" s="154" t="s">
        <v>1042</v>
      </c>
      <c r="G222" s="34"/>
      <c r="H222" s="34"/>
      <c r="I222" s="155"/>
      <c r="J222" s="34"/>
      <c r="K222" s="34"/>
      <c r="L222" s="35"/>
      <c r="M222" s="156"/>
      <c r="N222" s="157"/>
      <c r="O222" s="55"/>
      <c r="P222" s="55"/>
      <c r="Q222" s="55"/>
      <c r="R222" s="55"/>
      <c r="S222" s="55"/>
      <c r="T222" s="56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8" t="s">
        <v>140</v>
      </c>
      <c r="AU222" s="18" t="s">
        <v>87</v>
      </c>
    </row>
    <row r="223" spans="1:65" s="2" customFormat="1">
      <c r="A223" s="34"/>
      <c r="B223" s="35"/>
      <c r="C223" s="34"/>
      <c r="D223" s="159" t="s">
        <v>147</v>
      </c>
      <c r="E223" s="34"/>
      <c r="F223" s="160" t="s">
        <v>1043</v>
      </c>
      <c r="G223" s="34"/>
      <c r="H223" s="34"/>
      <c r="I223" s="155"/>
      <c r="J223" s="34"/>
      <c r="K223" s="34"/>
      <c r="L223" s="35"/>
      <c r="M223" s="156"/>
      <c r="N223" s="157"/>
      <c r="O223" s="55"/>
      <c r="P223" s="55"/>
      <c r="Q223" s="55"/>
      <c r="R223" s="55"/>
      <c r="S223" s="55"/>
      <c r="T223" s="56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8" t="s">
        <v>147</v>
      </c>
      <c r="AU223" s="18" t="s">
        <v>87</v>
      </c>
    </row>
    <row r="224" spans="1:65" s="13" customFormat="1">
      <c r="B224" s="161"/>
      <c r="D224" s="153" t="s">
        <v>149</v>
      </c>
      <c r="E224" s="162" t="s">
        <v>3</v>
      </c>
      <c r="F224" s="163" t="s">
        <v>1037</v>
      </c>
      <c r="H224" s="162" t="s">
        <v>3</v>
      </c>
      <c r="I224" s="164"/>
      <c r="L224" s="161"/>
      <c r="M224" s="165"/>
      <c r="N224" s="166"/>
      <c r="O224" s="166"/>
      <c r="P224" s="166"/>
      <c r="Q224" s="166"/>
      <c r="R224" s="166"/>
      <c r="S224" s="166"/>
      <c r="T224" s="167"/>
      <c r="AT224" s="162" t="s">
        <v>149</v>
      </c>
      <c r="AU224" s="162" t="s">
        <v>87</v>
      </c>
      <c r="AV224" s="13" t="s">
        <v>85</v>
      </c>
      <c r="AW224" s="13" t="s">
        <v>38</v>
      </c>
      <c r="AX224" s="13" t="s">
        <v>77</v>
      </c>
      <c r="AY224" s="162" t="s">
        <v>132</v>
      </c>
    </row>
    <row r="225" spans="1:65" s="14" customFormat="1">
      <c r="B225" s="168"/>
      <c r="D225" s="153" t="s">
        <v>149</v>
      </c>
      <c r="E225" s="169" t="s">
        <v>3</v>
      </c>
      <c r="F225" s="170" t="s">
        <v>1038</v>
      </c>
      <c r="H225" s="171">
        <v>6</v>
      </c>
      <c r="I225" s="172"/>
      <c r="L225" s="168"/>
      <c r="M225" s="173"/>
      <c r="N225" s="174"/>
      <c r="O225" s="174"/>
      <c r="P225" s="174"/>
      <c r="Q225" s="174"/>
      <c r="R225" s="174"/>
      <c r="S225" s="174"/>
      <c r="T225" s="175"/>
      <c r="AT225" s="169" t="s">
        <v>149</v>
      </c>
      <c r="AU225" s="169" t="s">
        <v>87</v>
      </c>
      <c r="AV225" s="14" t="s">
        <v>87</v>
      </c>
      <c r="AW225" s="14" t="s">
        <v>38</v>
      </c>
      <c r="AX225" s="14" t="s">
        <v>85</v>
      </c>
      <c r="AY225" s="169" t="s">
        <v>132</v>
      </c>
    </row>
    <row r="226" spans="1:65" s="2" customFormat="1" ht="16.5" customHeight="1">
      <c r="A226" s="34"/>
      <c r="B226" s="139"/>
      <c r="C226" s="176" t="s">
        <v>261</v>
      </c>
      <c r="D226" s="176" t="s">
        <v>158</v>
      </c>
      <c r="E226" s="177" t="s">
        <v>1044</v>
      </c>
      <c r="F226" s="178" t="s">
        <v>1045</v>
      </c>
      <c r="G226" s="179" t="s">
        <v>317</v>
      </c>
      <c r="H226" s="180">
        <v>17</v>
      </c>
      <c r="I226" s="181"/>
      <c r="J226" s="182">
        <f>ROUND(I226*H226,2)</f>
        <v>0</v>
      </c>
      <c r="K226" s="178" t="s">
        <v>144</v>
      </c>
      <c r="L226" s="183"/>
      <c r="M226" s="184" t="s">
        <v>3</v>
      </c>
      <c r="N226" s="185" t="s">
        <v>48</v>
      </c>
      <c r="O226" s="55"/>
      <c r="P226" s="149">
        <f>O226*H226</f>
        <v>0</v>
      </c>
      <c r="Q226" s="149">
        <v>2E-3</v>
      </c>
      <c r="R226" s="149">
        <f>Q226*H226</f>
        <v>3.4000000000000002E-2</v>
      </c>
      <c r="S226" s="149">
        <v>0</v>
      </c>
      <c r="T226" s="150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51" t="s">
        <v>173</v>
      </c>
      <c r="AT226" s="151" t="s">
        <v>158</v>
      </c>
      <c r="AU226" s="151" t="s">
        <v>87</v>
      </c>
      <c r="AY226" s="18" t="s">
        <v>132</v>
      </c>
      <c r="BE226" s="152">
        <f>IF(N226="základní",J226,0)</f>
        <v>0</v>
      </c>
      <c r="BF226" s="152">
        <f>IF(N226="snížená",J226,0)</f>
        <v>0</v>
      </c>
      <c r="BG226" s="152">
        <f>IF(N226="zákl. přenesená",J226,0)</f>
        <v>0</v>
      </c>
      <c r="BH226" s="152">
        <f>IF(N226="sníž. přenesená",J226,0)</f>
        <v>0</v>
      </c>
      <c r="BI226" s="152">
        <f>IF(N226="nulová",J226,0)</f>
        <v>0</v>
      </c>
      <c r="BJ226" s="18" t="s">
        <v>85</v>
      </c>
      <c r="BK226" s="152">
        <f>ROUND(I226*H226,2)</f>
        <v>0</v>
      </c>
      <c r="BL226" s="18" t="s">
        <v>138</v>
      </c>
      <c r="BM226" s="151" t="s">
        <v>1046</v>
      </c>
    </row>
    <row r="227" spans="1:65" s="2" customFormat="1">
      <c r="A227" s="34"/>
      <c r="B227" s="35"/>
      <c r="C227" s="34"/>
      <c r="D227" s="153" t="s">
        <v>140</v>
      </c>
      <c r="E227" s="34"/>
      <c r="F227" s="154" t="s">
        <v>1045</v>
      </c>
      <c r="G227" s="34"/>
      <c r="H227" s="34"/>
      <c r="I227" s="155"/>
      <c r="J227" s="34"/>
      <c r="K227" s="34"/>
      <c r="L227" s="35"/>
      <c r="M227" s="156"/>
      <c r="N227" s="157"/>
      <c r="O227" s="55"/>
      <c r="P227" s="55"/>
      <c r="Q227" s="55"/>
      <c r="R227" s="55"/>
      <c r="S227" s="55"/>
      <c r="T227" s="56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8" t="s">
        <v>140</v>
      </c>
      <c r="AU227" s="18" t="s">
        <v>87</v>
      </c>
    </row>
    <row r="228" spans="1:65" s="13" customFormat="1">
      <c r="B228" s="161"/>
      <c r="D228" s="153" t="s">
        <v>149</v>
      </c>
      <c r="E228" s="162" t="s">
        <v>3</v>
      </c>
      <c r="F228" s="163" t="s">
        <v>1047</v>
      </c>
      <c r="H228" s="162" t="s">
        <v>3</v>
      </c>
      <c r="I228" s="164"/>
      <c r="L228" s="161"/>
      <c r="M228" s="165"/>
      <c r="N228" s="166"/>
      <c r="O228" s="166"/>
      <c r="P228" s="166"/>
      <c r="Q228" s="166"/>
      <c r="R228" s="166"/>
      <c r="S228" s="166"/>
      <c r="T228" s="167"/>
      <c r="AT228" s="162" t="s">
        <v>149</v>
      </c>
      <c r="AU228" s="162" t="s">
        <v>87</v>
      </c>
      <c r="AV228" s="13" t="s">
        <v>85</v>
      </c>
      <c r="AW228" s="13" t="s">
        <v>38</v>
      </c>
      <c r="AX228" s="13" t="s">
        <v>77</v>
      </c>
      <c r="AY228" s="162" t="s">
        <v>132</v>
      </c>
    </row>
    <row r="229" spans="1:65" s="14" customFormat="1">
      <c r="B229" s="168"/>
      <c r="D229" s="153" t="s">
        <v>149</v>
      </c>
      <c r="E229" s="169" t="s">
        <v>3</v>
      </c>
      <c r="F229" s="170" t="s">
        <v>196</v>
      </c>
      <c r="H229" s="171">
        <v>13</v>
      </c>
      <c r="I229" s="172"/>
      <c r="L229" s="168"/>
      <c r="M229" s="173"/>
      <c r="N229" s="174"/>
      <c r="O229" s="174"/>
      <c r="P229" s="174"/>
      <c r="Q229" s="174"/>
      <c r="R229" s="174"/>
      <c r="S229" s="174"/>
      <c r="T229" s="175"/>
      <c r="AT229" s="169" t="s">
        <v>149</v>
      </c>
      <c r="AU229" s="169" t="s">
        <v>87</v>
      </c>
      <c r="AV229" s="14" t="s">
        <v>87</v>
      </c>
      <c r="AW229" s="14" t="s">
        <v>38</v>
      </c>
      <c r="AX229" s="14" t="s">
        <v>77</v>
      </c>
      <c r="AY229" s="169" t="s">
        <v>132</v>
      </c>
    </row>
    <row r="230" spans="1:65" s="14" customFormat="1">
      <c r="B230" s="168"/>
      <c r="D230" s="153" t="s">
        <v>149</v>
      </c>
      <c r="E230" s="169" t="s">
        <v>3</v>
      </c>
      <c r="F230" s="170" t="s">
        <v>138</v>
      </c>
      <c r="H230" s="171">
        <v>4</v>
      </c>
      <c r="I230" s="172"/>
      <c r="L230" s="168"/>
      <c r="M230" s="173"/>
      <c r="N230" s="174"/>
      <c r="O230" s="174"/>
      <c r="P230" s="174"/>
      <c r="Q230" s="174"/>
      <c r="R230" s="174"/>
      <c r="S230" s="174"/>
      <c r="T230" s="175"/>
      <c r="AT230" s="169" t="s">
        <v>149</v>
      </c>
      <c r="AU230" s="169" t="s">
        <v>87</v>
      </c>
      <c r="AV230" s="14" t="s">
        <v>87</v>
      </c>
      <c r="AW230" s="14" t="s">
        <v>38</v>
      </c>
      <c r="AX230" s="14" t="s">
        <v>77</v>
      </c>
      <c r="AY230" s="169" t="s">
        <v>132</v>
      </c>
    </row>
    <row r="231" spans="1:65" s="15" customFormat="1">
      <c r="B231" s="188"/>
      <c r="D231" s="153" t="s">
        <v>149</v>
      </c>
      <c r="E231" s="189" t="s">
        <v>3</v>
      </c>
      <c r="F231" s="190" t="s">
        <v>244</v>
      </c>
      <c r="H231" s="191">
        <v>17</v>
      </c>
      <c r="I231" s="192"/>
      <c r="L231" s="188"/>
      <c r="M231" s="193"/>
      <c r="N231" s="194"/>
      <c r="O231" s="194"/>
      <c r="P231" s="194"/>
      <c r="Q231" s="194"/>
      <c r="R231" s="194"/>
      <c r="S231" s="194"/>
      <c r="T231" s="195"/>
      <c r="AT231" s="189" t="s">
        <v>149</v>
      </c>
      <c r="AU231" s="189" t="s">
        <v>87</v>
      </c>
      <c r="AV231" s="15" t="s">
        <v>138</v>
      </c>
      <c r="AW231" s="15" t="s">
        <v>38</v>
      </c>
      <c r="AX231" s="15" t="s">
        <v>85</v>
      </c>
      <c r="AY231" s="189" t="s">
        <v>132</v>
      </c>
    </row>
    <row r="232" spans="1:65" s="2" customFormat="1" ht="16.5" customHeight="1">
      <c r="A232" s="34"/>
      <c r="B232" s="139"/>
      <c r="C232" s="176" t="s">
        <v>267</v>
      </c>
      <c r="D232" s="176" t="s">
        <v>158</v>
      </c>
      <c r="E232" s="177" t="s">
        <v>1048</v>
      </c>
      <c r="F232" s="178" t="s">
        <v>1049</v>
      </c>
      <c r="G232" s="179" t="s">
        <v>317</v>
      </c>
      <c r="H232" s="180">
        <v>6</v>
      </c>
      <c r="I232" s="181"/>
      <c r="J232" s="182">
        <f>ROUND(I232*H232,2)</f>
        <v>0</v>
      </c>
      <c r="K232" s="178" t="s">
        <v>144</v>
      </c>
      <c r="L232" s="183"/>
      <c r="M232" s="184" t="s">
        <v>3</v>
      </c>
      <c r="N232" s="185" t="s">
        <v>48</v>
      </c>
      <c r="O232" s="55"/>
      <c r="P232" s="149">
        <f>O232*H232</f>
        <v>0</v>
      </c>
      <c r="Q232" s="149">
        <v>0.54800000000000004</v>
      </c>
      <c r="R232" s="149">
        <f>Q232*H232</f>
        <v>3.2880000000000003</v>
      </c>
      <c r="S232" s="149">
        <v>0</v>
      </c>
      <c r="T232" s="150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51" t="s">
        <v>173</v>
      </c>
      <c r="AT232" s="151" t="s">
        <v>158</v>
      </c>
      <c r="AU232" s="151" t="s">
        <v>87</v>
      </c>
      <c r="AY232" s="18" t="s">
        <v>132</v>
      </c>
      <c r="BE232" s="152">
        <f>IF(N232="základní",J232,0)</f>
        <v>0</v>
      </c>
      <c r="BF232" s="152">
        <f>IF(N232="snížená",J232,0)</f>
        <v>0</v>
      </c>
      <c r="BG232" s="152">
        <f>IF(N232="zákl. přenesená",J232,0)</f>
        <v>0</v>
      </c>
      <c r="BH232" s="152">
        <f>IF(N232="sníž. přenesená",J232,0)</f>
        <v>0</v>
      </c>
      <c r="BI232" s="152">
        <f>IF(N232="nulová",J232,0)</f>
        <v>0</v>
      </c>
      <c r="BJ232" s="18" t="s">
        <v>85</v>
      </c>
      <c r="BK232" s="152">
        <f>ROUND(I232*H232,2)</f>
        <v>0</v>
      </c>
      <c r="BL232" s="18" t="s">
        <v>138</v>
      </c>
      <c r="BM232" s="151" t="s">
        <v>1050</v>
      </c>
    </row>
    <row r="233" spans="1:65" s="2" customFormat="1">
      <c r="A233" s="34"/>
      <c r="B233" s="35"/>
      <c r="C233" s="34"/>
      <c r="D233" s="153" t="s">
        <v>140</v>
      </c>
      <c r="E233" s="34"/>
      <c r="F233" s="154" t="s">
        <v>1049</v>
      </c>
      <c r="G233" s="34"/>
      <c r="H233" s="34"/>
      <c r="I233" s="155"/>
      <c r="J233" s="34"/>
      <c r="K233" s="34"/>
      <c r="L233" s="35"/>
      <c r="M233" s="156"/>
      <c r="N233" s="157"/>
      <c r="O233" s="55"/>
      <c r="P233" s="55"/>
      <c r="Q233" s="55"/>
      <c r="R233" s="55"/>
      <c r="S233" s="55"/>
      <c r="T233" s="56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8" t="s">
        <v>140</v>
      </c>
      <c r="AU233" s="18" t="s">
        <v>87</v>
      </c>
    </row>
    <row r="234" spans="1:65" s="13" customFormat="1">
      <c r="B234" s="161"/>
      <c r="D234" s="153" t="s">
        <v>149</v>
      </c>
      <c r="E234" s="162" t="s">
        <v>3</v>
      </c>
      <c r="F234" s="163" t="s">
        <v>1051</v>
      </c>
      <c r="H234" s="162" t="s">
        <v>3</v>
      </c>
      <c r="I234" s="164"/>
      <c r="L234" s="161"/>
      <c r="M234" s="165"/>
      <c r="N234" s="166"/>
      <c r="O234" s="166"/>
      <c r="P234" s="166"/>
      <c r="Q234" s="166"/>
      <c r="R234" s="166"/>
      <c r="S234" s="166"/>
      <c r="T234" s="167"/>
      <c r="AT234" s="162" t="s">
        <v>149</v>
      </c>
      <c r="AU234" s="162" t="s">
        <v>87</v>
      </c>
      <c r="AV234" s="13" t="s">
        <v>85</v>
      </c>
      <c r="AW234" s="13" t="s">
        <v>38</v>
      </c>
      <c r="AX234" s="13" t="s">
        <v>77</v>
      </c>
      <c r="AY234" s="162" t="s">
        <v>132</v>
      </c>
    </row>
    <row r="235" spans="1:65" s="14" customFormat="1">
      <c r="B235" s="168"/>
      <c r="D235" s="153" t="s">
        <v>149</v>
      </c>
      <c r="E235" s="169" t="s">
        <v>3</v>
      </c>
      <c r="F235" s="170" t="s">
        <v>1038</v>
      </c>
      <c r="H235" s="171">
        <v>6</v>
      </c>
      <c r="I235" s="172"/>
      <c r="L235" s="168"/>
      <c r="M235" s="173"/>
      <c r="N235" s="174"/>
      <c r="O235" s="174"/>
      <c r="P235" s="174"/>
      <c r="Q235" s="174"/>
      <c r="R235" s="174"/>
      <c r="S235" s="174"/>
      <c r="T235" s="175"/>
      <c r="AT235" s="169" t="s">
        <v>149</v>
      </c>
      <c r="AU235" s="169" t="s">
        <v>87</v>
      </c>
      <c r="AV235" s="14" t="s">
        <v>87</v>
      </c>
      <c r="AW235" s="14" t="s">
        <v>38</v>
      </c>
      <c r="AX235" s="14" t="s">
        <v>77</v>
      </c>
      <c r="AY235" s="169" t="s">
        <v>132</v>
      </c>
    </row>
    <row r="236" spans="1:65" s="15" customFormat="1">
      <c r="B236" s="188"/>
      <c r="D236" s="153" t="s">
        <v>149</v>
      </c>
      <c r="E236" s="189" t="s">
        <v>3</v>
      </c>
      <c r="F236" s="190" t="s">
        <v>244</v>
      </c>
      <c r="H236" s="191">
        <v>6</v>
      </c>
      <c r="I236" s="192"/>
      <c r="L236" s="188"/>
      <c r="M236" s="193"/>
      <c r="N236" s="194"/>
      <c r="O236" s="194"/>
      <c r="P236" s="194"/>
      <c r="Q236" s="194"/>
      <c r="R236" s="194"/>
      <c r="S236" s="194"/>
      <c r="T236" s="195"/>
      <c r="AT236" s="189" t="s">
        <v>149</v>
      </c>
      <c r="AU236" s="189" t="s">
        <v>87</v>
      </c>
      <c r="AV236" s="15" t="s">
        <v>138</v>
      </c>
      <c r="AW236" s="15" t="s">
        <v>38</v>
      </c>
      <c r="AX236" s="15" t="s">
        <v>85</v>
      </c>
      <c r="AY236" s="189" t="s">
        <v>132</v>
      </c>
    </row>
    <row r="237" spans="1:65" s="2" customFormat="1" ht="16.5" customHeight="1">
      <c r="A237" s="34"/>
      <c r="B237" s="139"/>
      <c r="C237" s="176" t="s">
        <v>272</v>
      </c>
      <c r="D237" s="176" t="s">
        <v>158</v>
      </c>
      <c r="E237" s="177" t="s">
        <v>1052</v>
      </c>
      <c r="F237" s="178" t="s">
        <v>1053</v>
      </c>
      <c r="G237" s="179" t="s">
        <v>317</v>
      </c>
      <c r="H237" s="180">
        <v>6</v>
      </c>
      <c r="I237" s="181"/>
      <c r="J237" s="182">
        <f>ROUND(I237*H237,2)</f>
        <v>0</v>
      </c>
      <c r="K237" s="178" t="s">
        <v>144</v>
      </c>
      <c r="L237" s="183"/>
      <c r="M237" s="184" t="s">
        <v>3</v>
      </c>
      <c r="N237" s="185" t="s">
        <v>48</v>
      </c>
      <c r="O237" s="55"/>
      <c r="P237" s="149">
        <f>O237*H237</f>
        <v>0</v>
      </c>
      <c r="Q237" s="149">
        <v>0.254</v>
      </c>
      <c r="R237" s="149">
        <f>Q237*H237</f>
        <v>1.524</v>
      </c>
      <c r="S237" s="149">
        <v>0</v>
      </c>
      <c r="T237" s="150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51" t="s">
        <v>173</v>
      </c>
      <c r="AT237" s="151" t="s">
        <v>158</v>
      </c>
      <c r="AU237" s="151" t="s">
        <v>87</v>
      </c>
      <c r="AY237" s="18" t="s">
        <v>132</v>
      </c>
      <c r="BE237" s="152">
        <f>IF(N237="základní",J237,0)</f>
        <v>0</v>
      </c>
      <c r="BF237" s="152">
        <f>IF(N237="snížená",J237,0)</f>
        <v>0</v>
      </c>
      <c r="BG237" s="152">
        <f>IF(N237="zákl. přenesená",J237,0)</f>
        <v>0</v>
      </c>
      <c r="BH237" s="152">
        <f>IF(N237="sníž. přenesená",J237,0)</f>
        <v>0</v>
      </c>
      <c r="BI237" s="152">
        <f>IF(N237="nulová",J237,0)</f>
        <v>0</v>
      </c>
      <c r="BJ237" s="18" t="s">
        <v>85</v>
      </c>
      <c r="BK237" s="152">
        <f>ROUND(I237*H237,2)</f>
        <v>0</v>
      </c>
      <c r="BL237" s="18" t="s">
        <v>138</v>
      </c>
      <c r="BM237" s="151" t="s">
        <v>1054</v>
      </c>
    </row>
    <row r="238" spans="1:65" s="2" customFormat="1">
      <c r="A238" s="34"/>
      <c r="B238" s="35"/>
      <c r="C238" s="34"/>
      <c r="D238" s="153" t="s">
        <v>140</v>
      </c>
      <c r="E238" s="34"/>
      <c r="F238" s="154" t="s">
        <v>1053</v>
      </c>
      <c r="G238" s="34"/>
      <c r="H238" s="34"/>
      <c r="I238" s="155"/>
      <c r="J238" s="34"/>
      <c r="K238" s="34"/>
      <c r="L238" s="35"/>
      <c r="M238" s="156"/>
      <c r="N238" s="157"/>
      <c r="O238" s="55"/>
      <c r="P238" s="55"/>
      <c r="Q238" s="55"/>
      <c r="R238" s="55"/>
      <c r="S238" s="55"/>
      <c r="T238" s="56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8" t="s">
        <v>140</v>
      </c>
      <c r="AU238" s="18" t="s">
        <v>87</v>
      </c>
    </row>
    <row r="239" spans="1:65" s="13" customFormat="1">
      <c r="B239" s="161"/>
      <c r="D239" s="153" t="s">
        <v>149</v>
      </c>
      <c r="E239" s="162" t="s">
        <v>3</v>
      </c>
      <c r="F239" s="163" t="s">
        <v>1051</v>
      </c>
      <c r="H239" s="162" t="s">
        <v>3</v>
      </c>
      <c r="I239" s="164"/>
      <c r="L239" s="161"/>
      <c r="M239" s="165"/>
      <c r="N239" s="166"/>
      <c r="O239" s="166"/>
      <c r="P239" s="166"/>
      <c r="Q239" s="166"/>
      <c r="R239" s="166"/>
      <c r="S239" s="166"/>
      <c r="T239" s="167"/>
      <c r="AT239" s="162" t="s">
        <v>149</v>
      </c>
      <c r="AU239" s="162" t="s">
        <v>87</v>
      </c>
      <c r="AV239" s="13" t="s">
        <v>85</v>
      </c>
      <c r="AW239" s="13" t="s">
        <v>38</v>
      </c>
      <c r="AX239" s="13" t="s">
        <v>77</v>
      </c>
      <c r="AY239" s="162" t="s">
        <v>132</v>
      </c>
    </row>
    <row r="240" spans="1:65" s="14" customFormat="1">
      <c r="B240" s="168"/>
      <c r="D240" s="153" t="s">
        <v>149</v>
      </c>
      <c r="E240" s="169" t="s">
        <v>3</v>
      </c>
      <c r="F240" s="170" t="s">
        <v>1038</v>
      </c>
      <c r="H240" s="171">
        <v>6</v>
      </c>
      <c r="I240" s="172"/>
      <c r="L240" s="168"/>
      <c r="M240" s="173"/>
      <c r="N240" s="174"/>
      <c r="O240" s="174"/>
      <c r="P240" s="174"/>
      <c r="Q240" s="174"/>
      <c r="R240" s="174"/>
      <c r="S240" s="174"/>
      <c r="T240" s="175"/>
      <c r="AT240" s="169" t="s">
        <v>149</v>
      </c>
      <c r="AU240" s="169" t="s">
        <v>87</v>
      </c>
      <c r="AV240" s="14" t="s">
        <v>87</v>
      </c>
      <c r="AW240" s="14" t="s">
        <v>38</v>
      </c>
      <c r="AX240" s="14" t="s">
        <v>77</v>
      </c>
      <c r="AY240" s="169" t="s">
        <v>132</v>
      </c>
    </row>
    <row r="241" spans="1:65" s="15" customFormat="1">
      <c r="B241" s="188"/>
      <c r="D241" s="153" t="s">
        <v>149</v>
      </c>
      <c r="E241" s="189" t="s">
        <v>3</v>
      </c>
      <c r="F241" s="190" t="s">
        <v>244</v>
      </c>
      <c r="H241" s="191">
        <v>6</v>
      </c>
      <c r="I241" s="192"/>
      <c r="L241" s="188"/>
      <c r="M241" s="193"/>
      <c r="N241" s="194"/>
      <c r="O241" s="194"/>
      <c r="P241" s="194"/>
      <c r="Q241" s="194"/>
      <c r="R241" s="194"/>
      <c r="S241" s="194"/>
      <c r="T241" s="195"/>
      <c r="AT241" s="189" t="s">
        <v>149</v>
      </c>
      <c r="AU241" s="189" t="s">
        <v>87</v>
      </c>
      <c r="AV241" s="15" t="s">
        <v>138</v>
      </c>
      <c r="AW241" s="15" t="s">
        <v>38</v>
      </c>
      <c r="AX241" s="15" t="s">
        <v>85</v>
      </c>
      <c r="AY241" s="189" t="s">
        <v>132</v>
      </c>
    </row>
    <row r="242" spans="1:65" s="2" customFormat="1" ht="16.5" customHeight="1">
      <c r="A242" s="34"/>
      <c r="B242" s="139"/>
      <c r="C242" s="176" t="s">
        <v>276</v>
      </c>
      <c r="D242" s="176" t="s">
        <v>158</v>
      </c>
      <c r="E242" s="177" t="s">
        <v>1055</v>
      </c>
      <c r="F242" s="178" t="s">
        <v>1056</v>
      </c>
      <c r="G242" s="179" t="s">
        <v>317</v>
      </c>
      <c r="H242" s="180">
        <v>6</v>
      </c>
      <c r="I242" s="181"/>
      <c r="J242" s="182">
        <f>ROUND(I242*H242,2)</f>
        <v>0</v>
      </c>
      <c r="K242" s="178" t="s">
        <v>144</v>
      </c>
      <c r="L242" s="183"/>
      <c r="M242" s="184" t="s">
        <v>3</v>
      </c>
      <c r="N242" s="185" t="s">
        <v>48</v>
      </c>
      <c r="O242" s="55"/>
      <c r="P242" s="149">
        <f>O242*H242</f>
        <v>0</v>
      </c>
      <c r="Q242" s="149">
        <v>0.50600000000000001</v>
      </c>
      <c r="R242" s="149">
        <f>Q242*H242</f>
        <v>3.036</v>
      </c>
      <c r="S242" s="149">
        <v>0</v>
      </c>
      <c r="T242" s="150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51" t="s">
        <v>173</v>
      </c>
      <c r="AT242" s="151" t="s">
        <v>158</v>
      </c>
      <c r="AU242" s="151" t="s">
        <v>87</v>
      </c>
      <c r="AY242" s="18" t="s">
        <v>132</v>
      </c>
      <c r="BE242" s="152">
        <f>IF(N242="základní",J242,0)</f>
        <v>0</v>
      </c>
      <c r="BF242" s="152">
        <f>IF(N242="snížená",J242,0)</f>
        <v>0</v>
      </c>
      <c r="BG242" s="152">
        <f>IF(N242="zákl. přenesená",J242,0)</f>
        <v>0</v>
      </c>
      <c r="BH242" s="152">
        <f>IF(N242="sníž. přenesená",J242,0)</f>
        <v>0</v>
      </c>
      <c r="BI242" s="152">
        <f>IF(N242="nulová",J242,0)</f>
        <v>0</v>
      </c>
      <c r="BJ242" s="18" t="s">
        <v>85</v>
      </c>
      <c r="BK242" s="152">
        <f>ROUND(I242*H242,2)</f>
        <v>0</v>
      </c>
      <c r="BL242" s="18" t="s">
        <v>138</v>
      </c>
      <c r="BM242" s="151" t="s">
        <v>1057</v>
      </c>
    </row>
    <row r="243" spans="1:65" s="2" customFormat="1">
      <c r="A243" s="34"/>
      <c r="B243" s="35"/>
      <c r="C243" s="34"/>
      <c r="D243" s="153" t="s">
        <v>140</v>
      </c>
      <c r="E243" s="34"/>
      <c r="F243" s="154" t="s">
        <v>1056</v>
      </c>
      <c r="G243" s="34"/>
      <c r="H243" s="34"/>
      <c r="I243" s="155"/>
      <c r="J243" s="34"/>
      <c r="K243" s="34"/>
      <c r="L243" s="35"/>
      <c r="M243" s="156"/>
      <c r="N243" s="157"/>
      <c r="O243" s="55"/>
      <c r="P243" s="55"/>
      <c r="Q243" s="55"/>
      <c r="R243" s="55"/>
      <c r="S243" s="55"/>
      <c r="T243" s="56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8" t="s">
        <v>140</v>
      </c>
      <c r="AU243" s="18" t="s">
        <v>87</v>
      </c>
    </row>
    <row r="244" spans="1:65" s="13" customFormat="1">
      <c r="B244" s="161"/>
      <c r="D244" s="153" t="s">
        <v>149</v>
      </c>
      <c r="E244" s="162" t="s">
        <v>3</v>
      </c>
      <c r="F244" s="163" t="s">
        <v>1051</v>
      </c>
      <c r="H244" s="162" t="s">
        <v>3</v>
      </c>
      <c r="I244" s="164"/>
      <c r="L244" s="161"/>
      <c r="M244" s="165"/>
      <c r="N244" s="166"/>
      <c r="O244" s="166"/>
      <c r="P244" s="166"/>
      <c r="Q244" s="166"/>
      <c r="R244" s="166"/>
      <c r="S244" s="166"/>
      <c r="T244" s="167"/>
      <c r="AT244" s="162" t="s">
        <v>149</v>
      </c>
      <c r="AU244" s="162" t="s">
        <v>87</v>
      </c>
      <c r="AV244" s="13" t="s">
        <v>85</v>
      </c>
      <c r="AW244" s="13" t="s">
        <v>38</v>
      </c>
      <c r="AX244" s="13" t="s">
        <v>77</v>
      </c>
      <c r="AY244" s="162" t="s">
        <v>132</v>
      </c>
    </row>
    <row r="245" spans="1:65" s="14" customFormat="1">
      <c r="B245" s="168"/>
      <c r="D245" s="153" t="s">
        <v>149</v>
      </c>
      <c r="E245" s="169" t="s">
        <v>3</v>
      </c>
      <c r="F245" s="170" t="s">
        <v>1038</v>
      </c>
      <c r="H245" s="171">
        <v>6</v>
      </c>
      <c r="I245" s="172"/>
      <c r="L245" s="168"/>
      <c r="M245" s="173"/>
      <c r="N245" s="174"/>
      <c r="O245" s="174"/>
      <c r="P245" s="174"/>
      <c r="Q245" s="174"/>
      <c r="R245" s="174"/>
      <c r="S245" s="174"/>
      <c r="T245" s="175"/>
      <c r="AT245" s="169" t="s">
        <v>149</v>
      </c>
      <c r="AU245" s="169" t="s">
        <v>87</v>
      </c>
      <c r="AV245" s="14" t="s">
        <v>87</v>
      </c>
      <c r="AW245" s="14" t="s">
        <v>38</v>
      </c>
      <c r="AX245" s="14" t="s">
        <v>77</v>
      </c>
      <c r="AY245" s="169" t="s">
        <v>132</v>
      </c>
    </row>
    <row r="246" spans="1:65" s="15" customFormat="1">
      <c r="B246" s="188"/>
      <c r="D246" s="153" t="s">
        <v>149</v>
      </c>
      <c r="E246" s="189" t="s">
        <v>3</v>
      </c>
      <c r="F246" s="190" t="s">
        <v>244</v>
      </c>
      <c r="H246" s="191">
        <v>6</v>
      </c>
      <c r="I246" s="192"/>
      <c r="L246" s="188"/>
      <c r="M246" s="193"/>
      <c r="N246" s="194"/>
      <c r="O246" s="194"/>
      <c r="P246" s="194"/>
      <c r="Q246" s="194"/>
      <c r="R246" s="194"/>
      <c r="S246" s="194"/>
      <c r="T246" s="195"/>
      <c r="AT246" s="189" t="s">
        <v>149</v>
      </c>
      <c r="AU246" s="189" t="s">
        <v>87</v>
      </c>
      <c r="AV246" s="15" t="s">
        <v>138</v>
      </c>
      <c r="AW246" s="15" t="s">
        <v>38</v>
      </c>
      <c r="AX246" s="15" t="s">
        <v>85</v>
      </c>
      <c r="AY246" s="189" t="s">
        <v>132</v>
      </c>
    </row>
    <row r="247" spans="1:65" s="2" customFormat="1" ht="16.5" customHeight="1">
      <c r="A247" s="34"/>
      <c r="B247" s="139"/>
      <c r="C247" s="176" t="s">
        <v>280</v>
      </c>
      <c r="D247" s="176" t="s">
        <v>158</v>
      </c>
      <c r="E247" s="177" t="s">
        <v>1058</v>
      </c>
      <c r="F247" s="178" t="s">
        <v>1059</v>
      </c>
      <c r="G247" s="179" t="s">
        <v>317</v>
      </c>
      <c r="H247" s="180">
        <v>6</v>
      </c>
      <c r="I247" s="181"/>
      <c r="J247" s="182">
        <f>ROUND(I247*H247,2)</f>
        <v>0</v>
      </c>
      <c r="K247" s="178" t="s">
        <v>144</v>
      </c>
      <c r="L247" s="183"/>
      <c r="M247" s="184" t="s">
        <v>3</v>
      </c>
      <c r="N247" s="185" t="s">
        <v>48</v>
      </c>
      <c r="O247" s="55"/>
      <c r="P247" s="149">
        <f>O247*H247</f>
        <v>0</v>
      </c>
      <c r="Q247" s="149">
        <v>1.6140000000000001</v>
      </c>
      <c r="R247" s="149">
        <f>Q247*H247</f>
        <v>9.6840000000000011</v>
      </c>
      <c r="S247" s="149">
        <v>0</v>
      </c>
      <c r="T247" s="150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51" t="s">
        <v>173</v>
      </c>
      <c r="AT247" s="151" t="s">
        <v>158</v>
      </c>
      <c r="AU247" s="151" t="s">
        <v>87</v>
      </c>
      <c r="AY247" s="18" t="s">
        <v>132</v>
      </c>
      <c r="BE247" s="152">
        <f>IF(N247="základní",J247,0)</f>
        <v>0</v>
      </c>
      <c r="BF247" s="152">
        <f>IF(N247="snížená",J247,0)</f>
        <v>0</v>
      </c>
      <c r="BG247" s="152">
        <f>IF(N247="zákl. přenesená",J247,0)</f>
        <v>0</v>
      </c>
      <c r="BH247" s="152">
        <f>IF(N247="sníž. přenesená",J247,0)</f>
        <v>0</v>
      </c>
      <c r="BI247" s="152">
        <f>IF(N247="nulová",J247,0)</f>
        <v>0</v>
      </c>
      <c r="BJ247" s="18" t="s">
        <v>85</v>
      </c>
      <c r="BK247" s="152">
        <f>ROUND(I247*H247,2)</f>
        <v>0</v>
      </c>
      <c r="BL247" s="18" t="s">
        <v>138</v>
      </c>
      <c r="BM247" s="151" t="s">
        <v>1060</v>
      </c>
    </row>
    <row r="248" spans="1:65" s="2" customFormat="1">
      <c r="A248" s="34"/>
      <c r="B248" s="35"/>
      <c r="C248" s="34"/>
      <c r="D248" s="153" t="s">
        <v>140</v>
      </c>
      <c r="E248" s="34"/>
      <c r="F248" s="154" t="s">
        <v>1059</v>
      </c>
      <c r="G248" s="34"/>
      <c r="H248" s="34"/>
      <c r="I248" s="155"/>
      <c r="J248" s="34"/>
      <c r="K248" s="34"/>
      <c r="L248" s="35"/>
      <c r="M248" s="156"/>
      <c r="N248" s="157"/>
      <c r="O248" s="55"/>
      <c r="P248" s="55"/>
      <c r="Q248" s="55"/>
      <c r="R248" s="55"/>
      <c r="S248" s="55"/>
      <c r="T248" s="56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8" t="s">
        <v>140</v>
      </c>
      <c r="AU248" s="18" t="s">
        <v>87</v>
      </c>
    </row>
    <row r="249" spans="1:65" s="13" customFormat="1">
      <c r="B249" s="161"/>
      <c r="D249" s="153" t="s">
        <v>149</v>
      </c>
      <c r="E249" s="162" t="s">
        <v>3</v>
      </c>
      <c r="F249" s="163" t="s">
        <v>1051</v>
      </c>
      <c r="H249" s="162" t="s">
        <v>3</v>
      </c>
      <c r="I249" s="164"/>
      <c r="L249" s="161"/>
      <c r="M249" s="165"/>
      <c r="N249" s="166"/>
      <c r="O249" s="166"/>
      <c r="P249" s="166"/>
      <c r="Q249" s="166"/>
      <c r="R249" s="166"/>
      <c r="S249" s="166"/>
      <c r="T249" s="167"/>
      <c r="AT249" s="162" t="s">
        <v>149</v>
      </c>
      <c r="AU249" s="162" t="s">
        <v>87</v>
      </c>
      <c r="AV249" s="13" t="s">
        <v>85</v>
      </c>
      <c r="AW249" s="13" t="s">
        <v>38</v>
      </c>
      <c r="AX249" s="13" t="s">
        <v>77</v>
      </c>
      <c r="AY249" s="162" t="s">
        <v>132</v>
      </c>
    </row>
    <row r="250" spans="1:65" s="14" customFormat="1">
      <c r="B250" s="168"/>
      <c r="D250" s="153" t="s">
        <v>149</v>
      </c>
      <c r="E250" s="169" t="s">
        <v>3</v>
      </c>
      <c r="F250" s="170" t="s">
        <v>1038</v>
      </c>
      <c r="H250" s="171">
        <v>6</v>
      </c>
      <c r="I250" s="172"/>
      <c r="L250" s="168"/>
      <c r="M250" s="173"/>
      <c r="N250" s="174"/>
      <c r="O250" s="174"/>
      <c r="P250" s="174"/>
      <c r="Q250" s="174"/>
      <c r="R250" s="174"/>
      <c r="S250" s="174"/>
      <c r="T250" s="175"/>
      <c r="AT250" s="169" t="s">
        <v>149</v>
      </c>
      <c r="AU250" s="169" t="s">
        <v>87</v>
      </c>
      <c r="AV250" s="14" t="s">
        <v>87</v>
      </c>
      <c r="AW250" s="14" t="s">
        <v>38</v>
      </c>
      <c r="AX250" s="14" t="s">
        <v>77</v>
      </c>
      <c r="AY250" s="169" t="s">
        <v>132</v>
      </c>
    </row>
    <row r="251" spans="1:65" s="15" customFormat="1">
      <c r="B251" s="188"/>
      <c r="D251" s="153" t="s">
        <v>149</v>
      </c>
      <c r="E251" s="189" t="s">
        <v>3</v>
      </c>
      <c r="F251" s="190" t="s">
        <v>244</v>
      </c>
      <c r="H251" s="191">
        <v>6</v>
      </c>
      <c r="I251" s="192"/>
      <c r="L251" s="188"/>
      <c r="M251" s="193"/>
      <c r="N251" s="194"/>
      <c r="O251" s="194"/>
      <c r="P251" s="194"/>
      <c r="Q251" s="194"/>
      <c r="R251" s="194"/>
      <c r="S251" s="194"/>
      <c r="T251" s="195"/>
      <c r="AT251" s="189" t="s">
        <v>149</v>
      </c>
      <c r="AU251" s="189" t="s">
        <v>87</v>
      </c>
      <c r="AV251" s="15" t="s">
        <v>138</v>
      </c>
      <c r="AW251" s="15" t="s">
        <v>38</v>
      </c>
      <c r="AX251" s="15" t="s">
        <v>85</v>
      </c>
      <c r="AY251" s="189" t="s">
        <v>132</v>
      </c>
    </row>
    <row r="252" spans="1:65" s="2" customFormat="1" ht="16.5" customHeight="1">
      <c r="A252" s="34"/>
      <c r="B252" s="139"/>
      <c r="C252" s="140" t="s">
        <v>281</v>
      </c>
      <c r="D252" s="140" t="s">
        <v>134</v>
      </c>
      <c r="E252" s="141" t="s">
        <v>1061</v>
      </c>
      <c r="F252" s="142" t="s">
        <v>1062</v>
      </c>
      <c r="G252" s="143" t="s">
        <v>317</v>
      </c>
      <c r="H252" s="144">
        <v>6</v>
      </c>
      <c r="I252" s="145"/>
      <c r="J252" s="146">
        <f>ROUND(I252*H252,2)</f>
        <v>0</v>
      </c>
      <c r="K252" s="142" t="s">
        <v>144</v>
      </c>
      <c r="L252" s="35"/>
      <c r="M252" s="147" t="s">
        <v>3</v>
      </c>
      <c r="N252" s="148" t="s">
        <v>48</v>
      </c>
      <c r="O252" s="55"/>
      <c r="P252" s="149">
        <f>O252*H252</f>
        <v>0</v>
      </c>
      <c r="Q252" s="149">
        <v>0.21734000000000001</v>
      </c>
      <c r="R252" s="149">
        <f>Q252*H252</f>
        <v>1.3040400000000001</v>
      </c>
      <c r="S252" s="149">
        <v>0</v>
      </c>
      <c r="T252" s="150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51" t="s">
        <v>138</v>
      </c>
      <c r="AT252" s="151" t="s">
        <v>134</v>
      </c>
      <c r="AU252" s="151" t="s">
        <v>87</v>
      </c>
      <c r="AY252" s="18" t="s">
        <v>132</v>
      </c>
      <c r="BE252" s="152">
        <f>IF(N252="základní",J252,0)</f>
        <v>0</v>
      </c>
      <c r="BF252" s="152">
        <f>IF(N252="snížená",J252,0)</f>
        <v>0</v>
      </c>
      <c r="BG252" s="152">
        <f>IF(N252="zákl. přenesená",J252,0)</f>
        <v>0</v>
      </c>
      <c r="BH252" s="152">
        <f>IF(N252="sníž. přenesená",J252,0)</f>
        <v>0</v>
      </c>
      <c r="BI252" s="152">
        <f>IF(N252="nulová",J252,0)</f>
        <v>0</v>
      </c>
      <c r="BJ252" s="18" t="s">
        <v>85</v>
      </c>
      <c r="BK252" s="152">
        <f>ROUND(I252*H252,2)</f>
        <v>0</v>
      </c>
      <c r="BL252" s="18" t="s">
        <v>138</v>
      </c>
      <c r="BM252" s="151" t="s">
        <v>1063</v>
      </c>
    </row>
    <row r="253" spans="1:65" s="2" customFormat="1">
      <c r="A253" s="34"/>
      <c r="B253" s="35"/>
      <c r="C253" s="34"/>
      <c r="D253" s="153" t="s">
        <v>140</v>
      </c>
      <c r="E253" s="34"/>
      <c r="F253" s="154" t="s">
        <v>1064</v>
      </c>
      <c r="G253" s="34"/>
      <c r="H253" s="34"/>
      <c r="I253" s="155"/>
      <c r="J253" s="34"/>
      <c r="K253" s="34"/>
      <c r="L253" s="35"/>
      <c r="M253" s="156"/>
      <c r="N253" s="157"/>
      <c r="O253" s="55"/>
      <c r="P253" s="55"/>
      <c r="Q253" s="55"/>
      <c r="R253" s="55"/>
      <c r="S253" s="55"/>
      <c r="T253" s="56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8" t="s">
        <v>140</v>
      </c>
      <c r="AU253" s="18" t="s">
        <v>87</v>
      </c>
    </row>
    <row r="254" spans="1:65" s="2" customFormat="1">
      <c r="A254" s="34"/>
      <c r="B254" s="35"/>
      <c r="C254" s="34"/>
      <c r="D254" s="159" t="s">
        <v>147</v>
      </c>
      <c r="E254" s="34"/>
      <c r="F254" s="160" t="s">
        <v>1065</v>
      </c>
      <c r="G254" s="34"/>
      <c r="H254" s="34"/>
      <c r="I254" s="155"/>
      <c r="J254" s="34"/>
      <c r="K254" s="34"/>
      <c r="L254" s="35"/>
      <c r="M254" s="156"/>
      <c r="N254" s="157"/>
      <c r="O254" s="55"/>
      <c r="P254" s="55"/>
      <c r="Q254" s="55"/>
      <c r="R254" s="55"/>
      <c r="S254" s="55"/>
      <c r="T254" s="56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8" t="s">
        <v>147</v>
      </c>
      <c r="AU254" s="18" t="s">
        <v>87</v>
      </c>
    </row>
    <row r="255" spans="1:65" s="13" customFormat="1">
      <c r="B255" s="161"/>
      <c r="D255" s="153" t="s">
        <v>149</v>
      </c>
      <c r="E255" s="162" t="s">
        <v>3</v>
      </c>
      <c r="F255" s="163" t="s">
        <v>1051</v>
      </c>
      <c r="H255" s="162" t="s">
        <v>3</v>
      </c>
      <c r="I255" s="164"/>
      <c r="L255" s="161"/>
      <c r="M255" s="165"/>
      <c r="N255" s="166"/>
      <c r="O255" s="166"/>
      <c r="P255" s="166"/>
      <c r="Q255" s="166"/>
      <c r="R255" s="166"/>
      <c r="S255" s="166"/>
      <c r="T255" s="167"/>
      <c r="AT255" s="162" t="s">
        <v>149</v>
      </c>
      <c r="AU255" s="162" t="s">
        <v>87</v>
      </c>
      <c r="AV255" s="13" t="s">
        <v>85</v>
      </c>
      <c r="AW255" s="13" t="s">
        <v>38</v>
      </c>
      <c r="AX255" s="13" t="s">
        <v>77</v>
      </c>
      <c r="AY255" s="162" t="s">
        <v>132</v>
      </c>
    </row>
    <row r="256" spans="1:65" s="14" customFormat="1">
      <c r="B256" s="168"/>
      <c r="D256" s="153" t="s">
        <v>149</v>
      </c>
      <c r="E256" s="169" t="s">
        <v>3</v>
      </c>
      <c r="F256" s="170" t="s">
        <v>138</v>
      </c>
      <c r="H256" s="171">
        <v>4</v>
      </c>
      <c r="I256" s="172"/>
      <c r="L256" s="168"/>
      <c r="M256" s="173"/>
      <c r="N256" s="174"/>
      <c r="O256" s="174"/>
      <c r="P256" s="174"/>
      <c r="Q256" s="174"/>
      <c r="R256" s="174"/>
      <c r="S256" s="174"/>
      <c r="T256" s="175"/>
      <c r="AT256" s="169" t="s">
        <v>149</v>
      </c>
      <c r="AU256" s="169" t="s">
        <v>87</v>
      </c>
      <c r="AV256" s="14" t="s">
        <v>87</v>
      </c>
      <c r="AW256" s="14" t="s">
        <v>38</v>
      </c>
      <c r="AX256" s="14" t="s">
        <v>77</v>
      </c>
      <c r="AY256" s="169" t="s">
        <v>132</v>
      </c>
    </row>
    <row r="257" spans="1:65" s="14" customFormat="1">
      <c r="B257" s="168"/>
      <c r="D257" s="153" t="s">
        <v>149</v>
      </c>
      <c r="E257" s="169" t="s">
        <v>3</v>
      </c>
      <c r="F257" s="170" t="s">
        <v>87</v>
      </c>
      <c r="H257" s="171">
        <v>2</v>
      </c>
      <c r="I257" s="172"/>
      <c r="L257" s="168"/>
      <c r="M257" s="173"/>
      <c r="N257" s="174"/>
      <c r="O257" s="174"/>
      <c r="P257" s="174"/>
      <c r="Q257" s="174"/>
      <c r="R257" s="174"/>
      <c r="S257" s="174"/>
      <c r="T257" s="175"/>
      <c r="AT257" s="169" t="s">
        <v>149</v>
      </c>
      <c r="AU257" s="169" t="s">
        <v>87</v>
      </c>
      <c r="AV257" s="14" t="s">
        <v>87</v>
      </c>
      <c r="AW257" s="14" t="s">
        <v>38</v>
      </c>
      <c r="AX257" s="14" t="s">
        <v>77</v>
      </c>
      <c r="AY257" s="169" t="s">
        <v>132</v>
      </c>
    </row>
    <row r="258" spans="1:65" s="15" customFormat="1">
      <c r="B258" s="188"/>
      <c r="D258" s="153" t="s">
        <v>149</v>
      </c>
      <c r="E258" s="189" t="s">
        <v>3</v>
      </c>
      <c r="F258" s="190" t="s">
        <v>244</v>
      </c>
      <c r="H258" s="191">
        <v>6</v>
      </c>
      <c r="I258" s="192"/>
      <c r="L258" s="188"/>
      <c r="M258" s="193"/>
      <c r="N258" s="194"/>
      <c r="O258" s="194"/>
      <c r="P258" s="194"/>
      <c r="Q258" s="194"/>
      <c r="R258" s="194"/>
      <c r="S258" s="194"/>
      <c r="T258" s="195"/>
      <c r="AT258" s="189" t="s">
        <v>149</v>
      </c>
      <c r="AU258" s="189" t="s">
        <v>87</v>
      </c>
      <c r="AV258" s="15" t="s">
        <v>138</v>
      </c>
      <c r="AW258" s="15" t="s">
        <v>38</v>
      </c>
      <c r="AX258" s="15" t="s">
        <v>85</v>
      </c>
      <c r="AY258" s="189" t="s">
        <v>132</v>
      </c>
    </row>
    <row r="259" spans="1:65" s="2" customFormat="1" ht="16.5" customHeight="1">
      <c r="A259" s="34"/>
      <c r="B259" s="139"/>
      <c r="C259" s="176" t="s">
        <v>285</v>
      </c>
      <c r="D259" s="176" t="s">
        <v>158</v>
      </c>
      <c r="E259" s="177" t="s">
        <v>1066</v>
      </c>
      <c r="F259" s="178" t="s">
        <v>1067</v>
      </c>
      <c r="G259" s="179" t="s">
        <v>317</v>
      </c>
      <c r="H259" s="180">
        <v>6</v>
      </c>
      <c r="I259" s="181"/>
      <c r="J259" s="182">
        <f>ROUND(I259*H259,2)</f>
        <v>0</v>
      </c>
      <c r="K259" s="178" t="s">
        <v>144</v>
      </c>
      <c r="L259" s="183"/>
      <c r="M259" s="184" t="s">
        <v>3</v>
      </c>
      <c r="N259" s="185" t="s">
        <v>48</v>
      </c>
      <c r="O259" s="55"/>
      <c r="P259" s="149">
        <f>O259*H259</f>
        <v>0</v>
      </c>
      <c r="Q259" s="149">
        <v>0.19600000000000001</v>
      </c>
      <c r="R259" s="149">
        <f>Q259*H259</f>
        <v>1.1760000000000002</v>
      </c>
      <c r="S259" s="149">
        <v>0</v>
      </c>
      <c r="T259" s="150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51" t="s">
        <v>173</v>
      </c>
      <c r="AT259" s="151" t="s">
        <v>158</v>
      </c>
      <c r="AU259" s="151" t="s">
        <v>87</v>
      </c>
      <c r="AY259" s="18" t="s">
        <v>132</v>
      </c>
      <c r="BE259" s="152">
        <f>IF(N259="základní",J259,0)</f>
        <v>0</v>
      </c>
      <c r="BF259" s="152">
        <f>IF(N259="snížená",J259,0)</f>
        <v>0</v>
      </c>
      <c r="BG259" s="152">
        <f>IF(N259="zákl. přenesená",J259,0)</f>
        <v>0</v>
      </c>
      <c r="BH259" s="152">
        <f>IF(N259="sníž. přenesená",J259,0)</f>
        <v>0</v>
      </c>
      <c r="BI259" s="152">
        <f>IF(N259="nulová",J259,0)</f>
        <v>0</v>
      </c>
      <c r="BJ259" s="18" t="s">
        <v>85</v>
      </c>
      <c r="BK259" s="152">
        <f>ROUND(I259*H259,2)</f>
        <v>0</v>
      </c>
      <c r="BL259" s="18" t="s">
        <v>138</v>
      </c>
      <c r="BM259" s="151" t="s">
        <v>1068</v>
      </c>
    </row>
    <row r="260" spans="1:65" s="2" customFormat="1">
      <c r="A260" s="34"/>
      <c r="B260" s="35"/>
      <c r="C260" s="34"/>
      <c r="D260" s="153" t="s">
        <v>140</v>
      </c>
      <c r="E260" s="34"/>
      <c r="F260" s="154" t="s">
        <v>1067</v>
      </c>
      <c r="G260" s="34"/>
      <c r="H260" s="34"/>
      <c r="I260" s="155"/>
      <c r="J260" s="34"/>
      <c r="K260" s="34"/>
      <c r="L260" s="35"/>
      <c r="M260" s="156"/>
      <c r="N260" s="157"/>
      <c r="O260" s="55"/>
      <c r="P260" s="55"/>
      <c r="Q260" s="55"/>
      <c r="R260" s="55"/>
      <c r="S260" s="55"/>
      <c r="T260" s="56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8" t="s">
        <v>140</v>
      </c>
      <c r="AU260" s="18" t="s">
        <v>87</v>
      </c>
    </row>
    <row r="261" spans="1:65" s="13" customFormat="1">
      <c r="B261" s="161"/>
      <c r="D261" s="153" t="s">
        <v>149</v>
      </c>
      <c r="E261" s="162" t="s">
        <v>3</v>
      </c>
      <c r="F261" s="163" t="s">
        <v>1069</v>
      </c>
      <c r="H261" s="162" t="s">
        <v>3</v>
      </c>
      <c r="I261" s="164"/>
      <c r="L261" s="161"/>
      <c r="M261" s="165"/>
      <c r="N261" s="166"/>
      <c r="O261" s="166"/>
      <c r="P261" s="166"/>
      <c r="Q261" s="166"/>
      <c r="R261" s="166"/>
      <c r="S261" s="166"/>
      <c r="T261" s="167"/>
      <c r="AT261" s="162" t="s">
        <v>149</v>
      </c>
      <c r="AU261" s="162" t="s">
        <v>87</v>
      </c>
      <c r="AV261" s="13" t="s">
        <v>85</v>
      </c>
      <c r="AW261" s="13" t="s">
        <v>38</v>
      </c>
      <c r="AX261" s="13" t="s">
        <v>77</v>
      </c>
      <c r="AY261" s="162" t="s">
        <v>132</v>
      </c>
    </row>
    <row r="262" spans="1:65" s="13" customFormat="1">
      <c r="B262" s="161"/>
      <c r="D262" s="153" t="s">
        <v>149</v>
      </c>
      <c r="E262" s="162" t="s">
        <v>3</v>
      </c>
      <c r="F262" s="163" t="s">
        <v>1051</v>
      </c>
      <c r="H262" s="162" t="s">
        <v>3</v>
      </c>
      <c r="I262" s="164"/>
      <c r="L262" s="161"/>
      <c r="M262" s="165"/>
      <c r="N262" s="166"/>
      <c r="O262" s="166"/>
      <c r="P262" s="166"/>
      <c r="Q262" s="166"/>
      <c r="R262" s="166"/>
      <c r="S262" s="166"/>
      <c r="T262" s="167"/>
      <c r="AT262" s="162" t="s">
        <v>149</v>
      </c>
      <c r="AU262" s="162" t="s">
        <v>87</v>
      </c>
      <c r="AV262" s="13" t="s">
        <v>85</v>
      </c>
      <c r="AW262" s="13" t="s">
        <v>38</v>
      </c>
      <c r="AX262" s="13" t="s">
        <v>77</v>
      </c>
      <c r="AY262" s="162" t="s">
        <v>132</v>
      </c>
    </row>
    <row r="263" spans="1:65" s="14" customFormat="1">
      <c r="B263" s="168"/>
      <c r="D263" s="153" t="s">
        <v>149</v>
      </c>
      <c r="E263" s="169" t="s">
        <v>3</v>
      </c>
      <c r="F263" s="170" t="s">
        <v>138</v>
      </c>
      <c r="H263" s="171">
        <v>4</v>
      </c>
      <c r="I263" s="172"/>
      <c r="L263" s="168"/>
      <c r="M263" s="173"/>
      <c r="N263" s="174"/>
      <c r="O263" s="174"/>
      <c r="P263" s="174"/>
      <c r="Q263" s="174"/>
      <c r="R263" s="174"/>
      <c r="S263" s="174"/>
      <c r="T263" s="175"/>
      <c r="AT263" s="169" t="s">
        <v>149</v>
      </c>
      <c r="AU263" s="169" t="s">
        <v>87</v>
      </c>
      <c r="AV263" s="14" t="s">
        <v>87</v>
      </c>
      <c r="AW263" s="14" t="s">
        <v>38</v>
      </c>
      <c r="AX263" s="14" t="s">
        <v>77</v>
      </c>
      <c r="AY263" s="169" t="s">
        <v>132</v>
      </c>
    </row>
    <row r="264" spans="1:65" s="14" customFormat="1">
      <c r="B264" s="168"/>
      <c r="D264" s="153" t="s">
        <v>149</v>
      </c>
      <c r="E264" s="169" t="s">
        <v>3</v>
      </c>
      <c r="F264" s="170" t="s">
        <v>87</v>
      </c>
      <c r="H264" s="171">
        <v>2</v>
      </c>
      <c r="I264" s="172"/>
      <c r="L264" s="168"/>
      <c r="M264" s="173"/>
      <c r="N264" s="174"/>
      <c r="O264" s="174"/>
      <c r="P264" s="174"/>
      <c r="Q264" s="174"/>
      <c r="R264" s="174"/>
      <c r="S264" s="174"/>
      <c r="T264" s="175"/>
      <c r="AT264" s="169" t="s">
        <v>149</v>
      </c>
      <c r="AU264" s="169" t="s">
        <v>87</v>
      </c>
      <c r="AV264" s="14" t="s">
        <v>87</v>
      </c>
      <c r="AW264" s="14" t="s">
        <v>38</v>
      </c>
      <c r="AX264" s="14" t="s">
        <v>77</v>
      </c>
      <c r="AY264" s="169" t="s">
        <v>132</v>
      </c>
    </row>
    <row r="265" spans="1:65" s="15" customFormat="1">
      <c r="B265" s="188"/>
      <c r="D265" s="153" t="s">
        <v>149</v>
      </c>
      <c r="E265" s="189" t="s">
        <v>3</v>
      </c>
      <c r="F265" s="190" t="s">
        <v>244</v>
      </c>
      <c r="H265" s="191">
        <v>6</v>
      </c>
      <c r="I265" s="192"/>
      <c r="L265" s="188"/>
      <c r="M265" s="193"/>
      <c r="N265" s="194"/>
      <c r="O265" s="194"/>
      <c r="P265" s="194"/>
      <c r="Q265" s="194"/>
      <c r="R265" s="194"/>
      <c r="S265" s="194"/>
      <c r="T265" s="195"/>
      <c r="AT265" s="189" t="s">
        <v>149</v>
      </c>
      <c r="AU265" s="189" t="s">
        <v>87</v>
      </c>
      <c r="AV265" s="15" t="s">
        <v>138</v>
      </c>
      <c r="AW265" s="15" t="s">
        <v>38</v>
      </c>
      <c r="AX265" s="15" t="s">
        <v>85</v>
      </c>
      <c r="AY265" s="189" t="s">
        <v>132</v>
      </c>
    </row>
    <row r="266" spans="1:65" s="2" customFormat="1" ht="16.5" customHeight="1">
      <c r="A266" s="34"/>
      <c r="B266" s="139"/>
      <c r="C266" s="140" t="s">
        <v>289</v>
      </c>
      <c r="D266" s="140" t="s">
        <v>134</v>
      </c>
      <c r="E266" s="141" t="s">
        <v>1070</v>
      </c>
      <c r="F266" s="142" t="s">
        <v>1071</v>
      </c>
      <c r="G266" s="143" t="s">
        <v>296</v>
      </c>
      <c r="H266" s="144">
        <v>214</v>
      </c>
      <c r="I266" s="145"/>
      <c r="J266" s="146">
        <f>ROUND(I266*H266,2)</f>
        <v>0</v>
      </c>
      <c r="K266" s="142" t="s">
        <v>144</v>
      </c>
      <c r="L266" s="35"/>
      <c r="M266" s="147" t="s">
        <v>3</v>
      </c>
      <c r="N266" s="148" t="s">
        <v>48</v>
      </c>
      <c r="O266" s="55"/>
      <c r="P266" s="149">
        <f>O266*H266</f>
        <v>0</v>
      </c>
      <c r="Q266" s="149">
        <v>9.0000000000000006E-5</v>
      </c>
      <c r="R266" s="149">
        <f>Q266*H266</f>
        <v>1.9260000000000003E-2</v>
      </c>
      <c r="S266" s="149">
        <v>0</v>
      </c>
      <c r="T266" s="150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51" t="s">
        <v>138</v>
      </c>
      <c r="AT266" s="151" t="s">
        <v>134</v>
      </c>
      <c r="AU266" s="151" t="s">
        <v>87</v>
      </c>
      <c r="AY266" s="18" t="s">
        <v>132</v>
      </c>
      <c r="BE266" s="152">
        <f>IF(N266="základní",J266,0)</f>
        <v>0</v>
      </c>
      <c r="BF266" s="152">
        <f>IF(N266="snížená",J266,0)</f>
        <v>0</v>
      </c>
      <c r="BG266" s="152">
        <f>IF(N266="zákl. přenesená",J266,0)</f>
        <v>0</v>
      </c>
      <c r="BH266" s="152">
        <f>IF(N266="sníž. přenesená",J266,0)</f>
        <v>0</v>
      </c>
      <c r="BI266" s="152">
        <f>IF(N266="nulová",J266,0)</f>
        <v>0</v>
      </c>
      <c r="BJ266" s="18" t="s">
        <v>85</v>
      </c>
      <c r="BK266" s="152">
        <f>ROUND(I266*H266,2)</f>
        <v>0</v>
      </c>
      <c r="BL266" s="18" t="s">
        <v>138</v>
      </c>
      <c r="BM266" s="151" t="s">
        <v>1072</v>
      </c>
    </row>
    <row r="267" spans="1:65" s="2" customFormat="1">
      <c r="A267" s="34"/>
      <c r="B267" s="35"/>
      <c r="C267" s="34"/>
      <c r="D267" s="153" t="s">
        <v>140</v>
      </c>
      <c r="E267" s="34"/>
      <c r="F267" s="154" t="s">
        <v>1073</v>
      </c>
      <c r="G267" s="34"/>
      <c r="H267" s="34"/>
      <c r="I267" s="155"/>
      <c r="J267" s="34"/>
      <c r="K267" s="34"/>
      <c r="L267" s="35"/>
      <c r="M267" s="156"/>
      <c r="N267" s="157"/>
      <c r="O267" s="55"/>
      <c r="P267" s="55"/>
      <c r="Q267" s="55"/>
      <c r="R267" s="55"/>
      <c r="S267" s="55"/>
      <c r="T267" s="56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8" t="s">
        <v>140</v>
      </c>
      <c r="AU267" s="18" t="s">
        <v>87</v>
      </c>
    </row>
    <row r="268" spans="1:65" s="2" customFormat="1">
      <c r="A268" s="34"/>
      <c r="B268" s="35"/>
      <c r="C268" s="34"/>
      <c r="D268" s="159" t="s">
        <v>147</v>
      </c>
      <c r="E268" s="34"/>
      <c r="F268" s="160" t="s">
        <v>1074</v>
      </c>
      <c r="G268" s="34"/>
      <c r="H268" s="34"/>
      <c r="I268" s="155"/>
      <c r="J268" s="34"/>
      <c r="K268" s="34"/>
      <c r="L268" s="35"/>
      <c r="M268" s="156"/>
      <c r="N268" s="157"/>
      <c r="O268" s="55"/>
      <c r="P268" s="55"/>
      <c r="Q268" s="55"/>
      <c r="R268" s="55"/>
      <c r="S268" s="55"/>
      <c r="T268" s="56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8" t="s">
        <v>147</v>
      </c>
      <c r="AU268" s="18" t="s">
        <v>87</v>
      </c>
    </row>
    <row r="269" spans="1:65" s="13" customFormat="1">
      <c r="B269" s="161"/>
      <c r="D269" s="153" t="s">
        <v>149</v>
      </c>
      <c r="E269" s="162" t="s">
        <v>3</v>
      </c>
      <c r="F269" s="163" t="s">
        <v>299</v>
      </c>
      <c r="H269" s="162" t="s">
        <v>3</v>
      </c>
      <c r="I269" s="164"/>
      <c r="L269" s="161"/>
      <c r="M269" s="165"/>
      <c r="N269" s="166"/>
      <c r="O269" s="166"/>
      <c r="P269" s="166"/>
      <c r="Q269" s="166"/>
      <c r="R269" s="166"/>
      <c r="S269" s="166"/>
      <c r="T269" s="167"/>
      <c r="AT269" s="162" t="s">
        <v>149</v>
      </c>
      <c r="AU269" s="162" t="s">
        <v>87</v>
      </c>
      <c r="AV269" s="13" t="s">
        <v>85</v>
      </c>
      <c r="AW269" s="13" t="s">
        <v>38</v>
      </c>
      <c r="AX269" s="13" t="s">
        <v>77</v>
      </c>
      <c r="AY269" s="162" t="s">
        <v>132</v>
      </c>
    </row>
    <row r="270" spans="1:65" s="13" customFormat="1">
      <c r="B270" s="161"/>
      <c r="D270" s="153" t="s">
        <v>149</v>
      </c>
      <c r="E270" s="162" t="s">
        <v>3</v>
      </c>
      <c r="F270" s="163" t="s">
        <v>1018</v>
      </c>
      <c r="H270" s="162" t="s">
        <v>3</v>
      </c>
      <c r="I270" s="164"/>
      <c r="L270" s="161"/>
      <c r="M270" s="165"/>
      <c r="N270" s="166"/>
      <c r="O270" s="166"/>
      <c r="P270" s="166"/>
      <c r="Q270" s="166"/>
      <c r="R270" s="166"/>
      <c r="S270" s="166"/>
      <c r="T270" s="167"/>
      <c r="AT270" s="162" t="s">
        <v>149</v>
      </c>
      <c r="AU270" s="162" t="s">
        <v>87</v>
      </c>
      <c r="AV270" s="13" t="s">
        <v>85</v>
      </c>
      <c r="AW270" s="13" t="s">
        <v>38</v>
      </c>
      <c r="AX270" s="13" t="s">
        <v>77</v>
      </c>
      <c r="AY270" s="162" t="s">
        <v>132</v>
      </c>
    </row>
    <row r="271" spans="1:65" s="14" customFormat="1">
      <c r="B271" s="168"/>
      <c r="D271" s="153" t="s">
        <v>149</v>
      </c>
      <c r="E271" s="169" t="s">
        <v>3</v>
      </c>
      <c r="F271" s="170" t="s">
        <v>1075</v>
      </c>
      <c r="H271" s="171">
        <v>214</v>
      </c>
      <c r="I271" s="172"/>
      <c r="L271" s="168"/>
      <c r="M271" s="173"/>
      <c r="N271" s="174"/>
      <c r="O271" s="174"/>
      <c r="P271" s="174"/>
      <c r="Q271" s="174"/>
      <c r="R271" s="174"/>
      <c r="S271" s="174"/>
      <c r="T271" s="175"/>
      <c r="AT271" s="169" t="s">
        <v>149</v>
      </c>
      <c r="AU271" s="169" t="s">
        <v>87</v>
      </c>
      <c r="AV271" s="14" t="s">
        <v>87</v>
      </c>
      <c r="AW271" s="14" t="s">
        <v>38</v>
      </c>
      <c r="AX271" s="14" t="s">
        <v>85</v>
      </c>
      <c r="AY271" s="169" t="s">
        <v>132</v>
      </c>
    </row>
    <row r="272" spans="1:65" s="12" customFormat="1" ht="22.95" customHeight="1">
      <c r="B272" s="126"/>
      <c r="D272" s="127" t="s">
        <v>76</v>
      </c>
      <c r="E272" s="137" t="s">
        <v>177</v>
      </c>
      <c r="F272" s="137" t="s">
        <v>670</v>
      </c>
      <c r="I272" s="129"/>
      <c r="J272" s="138">
        <f>BK272</f>
        <v>0</v>
      </c>
      <c r="L272" s="126"/>
      <c r="M272" s="131"/>
      <c r="N272" s="132"/>
      <c r="O272" s="132"/>
      <c r="P272" s="133">
        <f>SUM(P273:P276)</f>
        <v>0</v>
      </c>
      <c r="Q272" s="132"/>
      <c r="R272" s="133">
        <f>SUM(R273:R276)</f>
        <v>0</v>
      </c>
      <c r="S272" s="132"/>
      <c r="T272" s="134">
        <f>SUM(T273:T276)</f>
        <v>0.4</v>
      </c>
      <c r="AR272" s="127" t="s">
        <v>85</v>
      </c>
      <c r="AT272" s="135" t="s">
        <v>76</v>
      </c>
      <c r="AU272" s="135" t="s">
        <v>85</v>
      </c>
      <c r="AY272" s="127" t="s">
        <v>132</v>
      </c>
      <c r="BK272" s="136">
        <f>SUM(BK273:BK276)</f>
        <v>0</v>
      </c>
    </row>
    <row r="273" spans="1:65" s="2" customFormat="1" ht="16.5" customHeight="1">
      <c r="A273" s="34"/>
      <c r="B273" s="139"/>
      <c r="C273" s="140" t="s">
        <v>290</v>
      </c>
      <c r="D273" s="140" t="s">
        <v>134</v>
      </c>
      <c r="E273" s="141" t="s">
        <v>672</v>
      </c>
      <c r="F273" s="142" t="s">
        <v>673</v>
      </c>
      <c r="G273" s="143" t="s">
        <v>317</v>
      </c>
      <c r="H273" s="144">
        <v>4</v>
      </c>
      <c r="I273" s="145"/>
      <c r="J273" s="146">
        <f>ROUND(I273*H273,2)</f>
        <v>0</v>
      </c>
      <c r="K273" s="142" t="s">
        <v>144</v>
      </c>
      <c r="L273" s="35"/>
      <c r="M273" s="147" t="s">
        <v>3</v>
      </c>
      <c r="N273" s="148" t="s">
        <v>48</v>
      </c>
      <c r="O273" s="55"/>
      <c r="P273" s="149">
        <f>O273*H273</f>
        <v>0</v>
      </c>
      <c r="Q273" s="149">
        <v>0</v>
      </c>
      <c r="R273" s="149">
        <f>Q273*H273</f>
        <v>0</v>
      </c>
      <c r="S273" s="149">
        <v>0.1</v>
      </c>
      <c r="T273" s="150">
        <f>S273*H273</f>
        <v>0.4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51" t="s">
        <v>138</v>
      </c>
      <c r="AT273" s="151" t="s">
        <v>134</v>
      </c>
      <c r="AU273" s="151" t="s">
        <v>87</v>
      </c>
      <c r="AY273" s="18" t="s">
        <v>132</v>
      </c>
      <c r="BE273" s="152">
        <f>IF(N273="základní",J273,0)</f>
        <v>0</v>
      </c>
      <c r="BF273" s="152">
        <f>IF(N273="snížená",J273,0)</f>
        <v>0</v>
      </c>
      <c r="BG273" s="152">
        <f>IF(N273="zákl. přenesená",J273,0)</f>
        <v>0</v>
      </c>
      <c r="BH273" s="152">
        <f>IF(N273="sníž. přenesená",J273,0)</f>
        <v>0</v>
      </c>
      <c r="BI273" s="152">
        <f>IF(N273="nulová",J273,0)</f>
        <v>0</v>
      </c>
      <c r="BJ273" s="18" t="s">
        <v>85</v>
      </c>
      <c r="BK273" s="152">
        <f>ROUND(I273*H273,2)</f>
        <v>0</v>
      </c>
      <c r="BL273" s="18" t="s">
        <v>138</v>
      </c>
      <c r="BM273" s="151" t="s">
        <v>1076</v>
      </c>
    </row>
    <row r="274" spans="1:65" s="2" customFormat="1">
      <c r="A274" s="34"/>
      <c r="B274" s="35"/>
      <c r="C274" s="34"/>
      <c r="D274" s="153" t="s">
        <v>140</v>
      </c>
      <c r="E274" s="34"/>
      <c r="F274" s="154" t="s">
        <v>675</v>
      </c>
      <c r="G274" s="34"/>
      <c r="H274" s="34"/>
      <c r="I274" s="155"/>
      <c r="J274" s="34"/>
      <c r="K274" s="34"/>
      <c r="L274" s="35"/>
      <c r="M274" s="156"/>
      <c r="N274" s="157"/>
      <c r="O274" s="55"/>
      <c r="P274" s="55"/>
      <c r="Q274" s="55"/>
      <c r="R274" s="55"/>
      <c r="S274" s="55"/>
      <c r="T274" s="56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T274" s="18" t="s">
        <v>140</v>
      </c>
      <c r="AU274" s="18" t="s">
        <v>87</v>
      </c>
    </row>
    <row r="275" spans="1:65" s="2" customFormat="1">
      <c r="A275" s="34"/>
      <c r="B275" s="35"/>
      <c r="C275" s="34"/>
      <c r="D275" s="159" t="s">
        <v>147</v>
      </c>
      <c r="E275" s="34"/>
      <c r="F275" s="160" t="s">
        <v>676</v>
      </c>
      <c r="G275" s="34"/>
      <c r="H275" s="34"/>
      <c r="I275" s="155"/>
      <c r="J275" s="34"/>
      <c r="K275" s="34"/>
      <c r="L275" s="35"/>
      <c r="M275" s="156"/>
      <c r="N275" s="157"/>
      <c r="O275" s="55"/>
      <c r="P275" s="55"/>
      <c r="Q275" s="55"/>
      <c r="R275" s="55"/>
      <c r="S275" s="55"/>
      <c r="T275" s="56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8" t="s">
        <v>147</v>
      </c>
      <c r="AU275" s="18" t="s">
        <v>87</v>
      </c>
    </row>
    <row r="276" spans="1:65" s="14" customFormat="1">
      <c r="B276" s="168"/>
      <c r="D276" s="153" t="s">
        <v>149</v>
      </c>
      <c r="E276" s="169" t="s">
        <v>3</v>
      </c>
      <c r="F276" s="170" t="s">
        <v>138</v>
      </c>
      <c r="H276" s="171">
        <v>4</v>
      </c>
      <c r="I276" s="172"/>
      <c r="L276" s="168"/>
      <c r="M276" s="173"/>
      <c r="N276" s="174"/>
      <c r="O276" s="174"/>
      <c r="P276" s="174"/>
      <c r="Q276" s="174"/>
      <c r="R276" s="174"/>
      <c r="S276" s="174"/>
      <c r="T276" s="175"/>
      <c r="AT276" s="169" t="s">
        <v>149</v>
      </c>
      <c r="AU276" s="169" t="s">
        <v>87</v>
      </c>
      <c r="AV276" s="14" t="s">
        <v>87</v>
      </c>
      <c r="AW276" s="14" t="s">
        <v>38</v>
      </c>
      <c r="AX276" s="14" t="s">
        <v>85</v>
      </c>
      <c r="AY276" s="169" t="s">
        <v>132</v>
      </c>
    </row>
    <row r="277" spans="1:65" s="12" customFormat="1" ht="22.95" customHeight="1">
      <c r="B277" s="126"/>
      <c r="D277" s="127" t="s">
        <v>76</v>
      </c>
      <c r="E277" s="137" t="s">
        <v>677</v>
      </c>
      <c r="F277" s="137" t="s">
        <v>1077</v>
      </c>
      <c r="I277" s="129"/>
      <c r="J277" s="138">
        <f>BK277</f>
        <v>0</v>
      </c>
      <c r="L277" s="126"/>
      <c r="M277" s="131"/>
      <c r="N277" s="132"/>
      <c r="O277" s="132"/>
      <c r="P277" s="133">
        <f>SUM(P278:P280)</f>
        <v>0</v>
      </c>
      <c r="Q277" s="132"/>
      <c r="R277" s="133">
        <f>SUM(R278:R280)</f>
        <v>0</v>
      </c>
      <c r="S277" s="132"/>
      <c r="T277" s="134">
        <f>SUM(T278:T280)</f>
        <v>0</v>
      </c>
      <c r="AR277" s="127" t="s">
        <v>85</v>
      </c>
      <c r="AT277" s="135" t="s">
        <v>76</v>
      </c>
      <c r="AU277" s="135" t="s">
        <v>85</v>
      </c>
      <c r="AY277" s="127" t="s">
        <v>132</v>
      </c>
      <c r="BK277" s="136">
        <f>SUM(BK278:BK280)</f>
        <v>0</v>
      </c>
    </row>
    <row r="278" spans="1:65" s="2" customFormat="1" ht="16.5" customHeight="1">
      <c r="A278" s="34"/>
      <c r="B278" s="139"/>
      <c r="C278" s="140" t="s">
        <v>291</v>
      </c>
      <c r="D278" s="140" t="s">
        <v>134</v>
      </c>
      <c r="E278" s="141" t="s">
        <v>1078</v>
      </c>
      <c r="F278" s="142" t="s">
        <v>1079</v>
      </c>
      <c r="G278" s="143" t="s">
        <v>199</v>
      </c>
      <c r="H278" s="144">
        <v>42.671999999999997</v>
      </c>
      <c r="I278" s="145"/>
      <c r="J278" s="146">
        <f>ROUND(I278*H278,2)</f>
        <v>0</v>
      </c>
      <c r="K278" s="142" t="s">
        <v>144</v>
      </c>
      <c r="L278" s="35"/>
      <c r="M278" s="147" t="s">
        <v>3</v>
      </c>
      <c r="N278" s="148" t="s">
        <v>48</v>
      </c>
      <c r="O278" s="55"/>
      <c r="P278" s="149">
        <f>O278*H278</f>
        <v>0</v>
      </c>
      <c r="Q278" s="149">
        <v>0</v>
      </c>
      <c r="R278" s="149">
        <f>Q278*H278</f>
        <v>0</v>
      </c>
      <c r="S278" s="149">
        <v>0</v>
      </c>
      <c r="T278" s="150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51" t="s">
        <v>138</v>
      </c>
      <c r="AT278" s="151" t="s">
        <v>134</v>
      </c>
      <c r="AU278" s="151" t="s">
        <v>87</v>
      </c>
      <c r="AY278" s="18" t="s">
        <v>132</v>
      </c>
      <c r="BE278" s="152">
        <f>IF(N278="základní",J278,0)</f>
        <v>0</v>
      </c>
      <c r="BF278" s="152">
        <f>IF(N278="snížená",J278,0)</f>
        <v>0</v>
      </c>
      <c r="BG278" s="152">
        <f>IF(N278="zákl. přenesená",J278,0)</f>
        <v>0</v>
      </c>
      <c r="BH278" s="152">
        <f>IF(N278="sníž. přenesená",J278,0)</f>
        <v>0</v>
      </c>
      <c r="BI278" s="152">
        <f>IF(N278="nulová",J278,0)</f>
        <v>0</v>
      </c>
      <c r="BJ278" s="18" t="s">
        <v>85</v>
      </c>
      <c r="BK278" s="152">
        <f>ROUND(I278*H278,2)</f>
        <v>0</v>
      </c>
      <c r="BL278" s="18" t="s">
        <v>138</v>
      </c>
      <c r="BM278" s="151" t="s">
        <v>1080</v>
      </c>
    </row>
    <row r="279" spans="1:65" s="2" customFormat="1" ht="19.2">
      <c r="A279" s="34"/>
      <c r="B279" s="35"/>
      <c r="C279" s="34"/>
      <c r="D279" s="153" t="s">
        <v>140</v>
      </c>
      <c r="E279" s="34"/>
      <c r="F279" s="154" t="s">
        <v>1081</v>
      </c>
      <c r="G279" s="34"/>
      <c r="H279" s="34"/>
      <c r="I279" s="155"/>
      <c r="J279" s="34"/>
      <c r="K279" s="34"/>
      <c r="L279" s="35"/>
      <c r="M279" s="156"/>
      <c r="N279" s="157"/>
      <c r="O279" s="55"/>
      <c r="P279" s="55"/>
      <c r="Q279" s="55"/>
      <c r="R279" s="55"/>
      <c r="S279" s="55"/>
      <c r="T279" s="56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8" t="s">
        <v>140</v>
      </c>
      <c r="AU279" s="18" t="s">
        <v>87</v>
      </c>
    </row>
    <row r="280" spans="1:65" s="2" customFormat="1">
      <c r="A280" s="34"/>
      <c r="B280" s="35"/>
      <c r="C280" s="34"/>
      <c r="D280" s="159" t="s">
        <v>147</v>
      </c>
      <c r="E280" s="34"/>
      <c r="F280" s="160" t="s">
        <v>1082</v>
      </c>
      <c r="G280" s="34"/>
      <c r="H280" s="34"/>
      <c r="I280" s="155"/>
      <c r="J280" s="34"/>
      <c r="K280" s="34"/>
      <c r="L280" s="35"/>
      <c r="M280" s="199"/>
      <c r="N280" s="200"/>
      <c r="O280" s="201"/>
      <c r="P280" s="201"/>
      <c r="Q280" s="201"/>
      <c r="R280" s="201"/>
      <c r="S280" s="201"/>
      <c r="T280" s="202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T280" s="18" t="s">
        <v>147</v>
      </c>
      <c r="AU280" s="18" t="s">
        <v>87</v>
      </c>
    </row>
    <row r="281" spans="1:65" s="2" customFormat="1" ht="6.9" customHeight="1">
      <c r="A281" s="34"/>
      <c r="B281" s="44"/>
      <c r="C281" s="45"/>
      <c r="D281" s="45"/>
      <c r="E281" s="45"/>
      <c r="F281" s="45"/>
      <c r="G281" s="45"/>
      <c r="H281" s="45"/>
      <c r="I281" s="45"/>
      <c r="J281" s="45"/>
      <c r="K281" s="45"/>
      <c r="L281" s="35"/>
      <c r="M281" s="34"/>
      <c r="O281" s="34"/>
      <c r="P281" s="34"/>
      <c r="Q281" s="34"/>
      <c r="R281" s="34"/>
      <c r="S281" s="34"/>
      <c r="T281" s="34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</row>
  </sheetData>
  <autoFilter ref="C85:K280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1" r:id="rId1"/>
    <hyperlink ref="F96" r:id="rId2"/>
    <hyperlink ref="F101" r:id="rId3"/>
    <hyperlink ref="F106" r:id="rId4"/>
    <hyperlink ref="F112" r:id="rId5"/>
    <hyperlink ref="F120" r:id="rId6"/>
    <hyperlink ref="F126" r:id="rId7"/>
    <hyperlink ref="F144" r:id="rId8"/>
    <hyperlink ref="F155" r:id="rId9"/>
    <hyperlink ref="F161" r:id="rId10"/>
    <hyperlink ref="F178" r:id="rId11"/>
    <hyperlink ref="F188" r:id="rId12"/>
    <hyperlink ref="F197" r:id="rId13"/>
    <hyperlink ref="F209" r:id="rId14"/>
    <hyperlink ref="F218" r:id="rId15"/>
    <hyperlink ref="F223" r:id="rId16"/>
    <hyperlink ref="F254" r:id="rId17"/>
    <hyperlink ref="F268" r:id="rId18"/>
    <hyperlink ref="F275" r:id="rId19"/>
    <hyperlink ref="F280" r:id="rId20"/>
  </hyperlinks>
  <pageMargins left="0.39374999999999999" right="0.39374999999999999" top="0.39374999999999999" bottom="0.39374999999999999" header="0" footer="0"/>
  <pageSetup paperSize="9" scale="58" fitToHeight="100" orientation="portrait" blackAndWhite="1" r:id="rId21"/>
  <headerFooter>
    <oddFooter>&amp;CStrana &amp;P z &amp;N</oddFooter>
  </headerFooter>
  <drawing r:id="rId2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6"/>
  <sheetViews>
    <sheetView showGridLines="0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88" t="s">
        <v>6</v>
      </c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8" t="s">
        <v>97</v>
      </c>
    </row>
    <row r="3" spans="1:46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pans="1:46" s="1" customFormat="1" ht="24.9" customHeight="1">
      <c r="B4" s="21"/>
      <c r="D4" s="22" t="s">
        <v>99</v>
      </c>
      <c r="L4" s="21"/>
      <c r="M4" s="90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16.5" customHeight="1">
      <c r="B7" s="21"/>
      <c r="E7" s="327" t="str">
        <f>'Rekapitulace stavby'!K6</f>
        <v>Rekonstrukce místních komunikací Poříčany</v>
      </c>
      <c r="F7" s="328"/>
      <c r="G7" s="328"/>
      <c r="H7" s="328"/>
      <c r="L7" s="21"/>
    </row>
    <row r="8" spans="1:46" s="2" customFormat="1" ht="12" customHeight="1">
      <c r="A8" s="34"/>
      <c r="B8" s="35"/>
      <c r="C8" s="34"/>
      <c r="D8" s="28" t="s">
        <v>100</v>
      </c>
      <c r="E8" s="34"/>
      <c r="F8" s="34"/>
      <c r="G8" s="34"/>
      <c r="H8" s="34"/>
      <c r="I8" s="34"/>
      <c r="J8" s="34"/>
      <c r="K8" s="34"/>
      <c r="L8" s="9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5"/>
      <c r="C9" s="34"/>
      <c r="D9" s="34"/>
      <c r="E9" s="310" t="s">
        <v>1083</v>
      </c>
      <c r="F9" s="326"/>
      <c r="G9" s="326"/>
      <c r="H9" s="326"/>
      <c r="I9" s="34"/>
      <c r="J9" s="34"/>
      <c r="K9" s="34"/>
      <c r="L9" s="9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9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5"/>
      <c r="C11" s="34"/>
      <c r="D11" s="28" t="s">
        <v>18</v>
      </c>
      <c r="E11" s="34"/>
      <c r="F11" s="26" t="s">
        <v>98</v>
      </c>
      <c r="G11" s="34"/>
      <c r="H11" s="34"/>
      <c r="I11" s="28" t="s">
        <v>20</v>
      </c>
      <c r="J11" s="26" t="s">
        <v>3</v>
      </c>
      <c r="K11" s="34"/>
      <c r="L11" s="9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5"/>
      <c r="C12" s="34"/>
      <c r="D12" s="28" t="s">
        <v>22</v>
      </c>
      <c r="E12" s="34"/>
      <c r="F12" s="26" t="s">
        <v>23</v>
      </c>
      <c r="G12" s="34"/>
      <c r="H12" s="34"/>
      <c r="I12" s="28" t="s">
        <v>24</v>
      </c>
      <c r="J12" s="52" t="str">
        <f>'Rekapitulace stavby'!AN8</f>
        <v>9. 6. 2022</v>
      </c>
      <c r="K12" s="34"/>
      <c r="L12" s="9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5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9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5"/>
      <c r="C14" s="34"/>
      <c r="D14" s="28" t="s">
        <v>30</v>
      </c>
      <c r="E14" s="34"/>
      <c r="F14" s="34"/>
      <c r="G14" s="34"/>
      <c r="H14" s="34"/>
      <c r="I14" s="28" t="s">
        <v>31</v>
      </c>
      <c r="J14" s="26" t="str">
        <f>IF('Rekapitulace stavby'!AN10="","",'Rekapitulace stavby'!AN10)</f>
        <v/>
      </c>
      <c r="K14" s="34"/>
      <c r="L14" s="9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5"/>
      <c r="C15" s="34"/>
      <c r="D15" s="34"/>
      <c r="E15" s="26" t="str">
        <f>IF('Rekapitulace stavby'!E11="","",'Rekapitulace stavby'!E11)</f>
        <v xml:space="preserve"> </v>
      </c>
      <c r="F15" s="34"/>
      <c r="G15" s="34"/>
      <c r="H15" s="34"/>
      <c r="I15" s="28" t="s">
        <v>33</v>
      </c>
      <c r="J15" s="26" t="str">
        <f>IF('Rekapitulace stavby'!AN11="","",'Rekapitulace stavby'!AN11)</f>
        <v/>
      </c>
      <c r="K15" s="34"/>
      <c r="L15" s="9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9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5"/>
      <c r="C17" s="34"/>
      <c r="D17" s="28" t="s">
        <v>34</v>
      </c>
      <c r="E17" s="34"/>
      <c r="F17" s="34"/>
      <c r="G17" s="34"/>
      <c r="H17" s="34"/>
      <c r="I17" s="28" t="s">
        <v>31</v>
      </c>
      <c r="J17" s="29" t="str">
        <f>'Rekapitulace stavby'!AN13</f>
        <v>Vyplň údaj</v>
      </c>
      <c r="K17" s="34"/>
      <c r="L17" s="9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5"/>
      <c r="C18" s="34"/>
      <c r="D18" s="34"/>
      <c r="E18" s="329" t="str">
        <f>'Rekapitulace stavby'!E14</f>
        <v>Vyplň údaj</v>
      </c>
      <c r="F18" s="300"/>
      <c r="G18" s="300"/>
      <c r="H18" s="300"/>
      <c r="I18" s="28" t="s">
        <v>33</v>
      </c>
      <c r="J18" s="29" t="str">
        <f>'Rekapitulace stavby'!AN14</f>
        <v>Vyplň údaj</v>
      </c>
      <c r="K18" s="34"/>
      <c r="L18" s="9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9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5"/>
      <c r="C20" s="34"/>
      <c r="D20" s="28" t="s">
        <v>36</v>
      </c>
      <c r="E20" s="34"/>
      <c r="F20" s="34"/>
      <c r="G20" s="34"/>
      <c r="H20" s="34"/>
      <c r="I20" s="28" t="s">
        <v>31</v>
      </c>
      <c r="J20" s="26" t="s">
        <v>3</v>
      </c>
      <c r="K20" s="34"/>
      <c r="L20" s="9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5"/>
      <c r="C21" s="34"/>
      <c r="D21" s="34"/>
      <c r="E21" s="26" t="s">
        <v>37</v>
      </c>
      <c r="F21" s="34"/>
      <c r="G21" s="34"/>
      <c r="H21" s="34"/>
      <c r="I21" s="28" t="s">
        <v>33</v>
      </c>
      <c r="J21" s="26" t="s">
        <v>3</v>
      </c>
      <c r="K21" s="34"/>
      <c r="L21" s="9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9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5"/>
      <c r="C23" s="34"/>
      <c r="D23" s="28" t="s">
        <v>39</v>
      </c>
      <c r="E23" s="34"/>
      <c r="F23" s="34"/>
      <c r="G23" s="34"/>
      <c r="H23" s="34"/>
      <c r="I23" s="28" t="s">
        <v>31</v>
      </c>
      <c r="J23" s="26" t="s">
        <v>40</v>
      </c>
      <c r="K23" s="34"/>
      <c r="L23" s="9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5"/>
      <c r="C24" s="34"/>
      <c r="D24" s="34"/>
      <c r="E24" s="26" t="s">
        <v>37</v>
      </c>
      <c r="F24" s="34"/>
      <c r="G24" s="34"/>
      <c r="H24" s="34"/>
      <c r="I24" s="28" t="s">
        <v>33</v>
      </c>
      <c r="J24" s="26" t="s">
        <v>3</v>
      </c>
      <c r="K24" s="34"/>
      <c r="L24" s="9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9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5"/>
      <c r="C26" s="34"/>
      <c r="D26" s="28" t="s">
        <v>41</v>
      </c>
      <c r="E26" s="34"/>
      <c r="F26" s="34"/>
      <c r="G26" s="34"/>
      <c r="H26" s="34"/>
      <c r="I26" s="34"/>
      <c r="J26" s="34"/>
      <c r="K26" s="34"/>
      <c r="L26" s="9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47.25" customHeight="1">
      <c r="A27" s="92"/>
      <c r="B27" s="93"/>
      <c r="C27" s="92"/>
      <c r="D27" s="92"/>
      <c r="E27" s="304" t="s">
        <v>42</v>
      </c>
      <c r="F27" s="304"/>
      <c r="G27" s="304"/>
      <c r="H27" s="304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9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5"/>
      <c r="C29" s="34"/>
      <c r="D29" s="63"/>
      <c r="E29" s="63"/>
      <c r="F29" s="63"/>
      <c r="G29" s="63"/>
      <c r="H29" s="63"/>
      <c r="I29" s="63"/>
      <c r="J29" s="63"/>
      <c r="K29" s="63"/>
      <c r="L29" s="9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5"/>
      <c r="C30" s="34"/>
      <c r="D30" s="95" t="s">
        <v>43</v>
      </c>
      <c r="E30" s="34"/>
      <c r="F30" s="34"/>
      <c r="G30" s="34"/>
      <c r="H30" s="34"/>
      <c r="I30" s="34"/>
      <c r="J30" s="68">
        <f>ROUND(J80, 2)</f>
        <v>0</v>
      </c>
      <c r="K30" s="34"/>
      <c r="L30" s="9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5"/>
      <c r="C31" s="34"/>
      <c r="D31" s="63"/>
      <c r="E31" s="63"/>
      <c r="F31" s="63"/>
      <c r="G31" s="63"/>
      <c r="H31" s="63"/>
      <c r="I31" s="63"/>
      <c r="J31" s="63"/>
      <c r="K31" s="63"/>
      <c r="L31" s="9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5"/>
      <c r="C32" s="34"/>
      <c r="D32" s="34"/>
      <c r="E32" s="34"/>
      <c r="F32" s="38" t="s">
        <v>45</v>
      </c>
      <c r="G32" s="34"/>
      <c r="H32" s="34"/>
      <c r="I32" s="38" t="s">
        <v>44</v>
      </c>
      <c r="J32" s="38" t="s">
        <v>46</v>
      </c>
      <c r="K32" s="34"/>
      <c r="L32" s="9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customHeight="1">
      <c r="A33" s="34"/>
      <c r="B33" s="35"/>
      <c r="C33" s="34"/>
      <c r="D33" s="96" t="s">
        <v>47</v>
      </c>
      <c r="E33" s="28" t="s">
        <v>48</v>
      </c>
      <c r="F33" s="97">
        <f>ROUND((SUM(BE80:BE125)),  2)</f>
        <v>0</v>
      </c>
      <c r="G33" s="34"/>
      <c r="H33" s="34"/>
      <c r="I33" s="98">
        <v>0.21</v>
      </c>
      <c r="J33" s="97">
        <f>ROUND(((SUM(BE80:BE125))*I33),  2)</f>
        <v>0</v>
      </c>
      <c r="K33" s="34"/>
      <c r="L33" s="9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5"/>
      <c r="C34" s="34"/>
      <c r="D34" s="34"/>
      <c r="E34" s="28" t="s">
        <v>49</v>
      </c>
      <c r="F34" s="97">
        <f>ROUND((SUM(BF80:BF125)),  2)</f>
        <v>0</v>
      </c>
      <c r="G34" s="34"/>
      <c r="H34" s="34"/>
      <c r="I34" s="98">
        <v>0.15</v>
      </c>
      <c r="J34" s="97">
        <f>ROUND(((SUM(BF80:BF125))*I34),  2)</f>
        <v>0</v>
      </c>
      <c r="K34" s="34"/>
      <c r="L34" s="9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5"/>
      <c r="C35" s="34"/>
      <c r="D35" s="34"/>
      <c r="E35" s="28" t="s">
        <v>50</v>
      </c>
      <c r="F35" s="97">
        <f>ROUND((SUM(BG80:BG125)),  2)</f>
        <v>0</v>
      </c>
      <c r="G35" s="34"/>
      <c r="H35" s="34"/>
      <c r="I35" s="98">
        <v>0.21</v>
      </c>
      <c r="J35" s="97">
        <f>0</f>
        <v>0</v>
      </c>
      <c r="K35" s="34"/>
      <c r="L35" s="9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5"/>
      <c r="C36" s="34"/>
      <c r="D36" s="34"/>
      <c r="E36" s="28" t="s">
        <v>51</v>
      </c>
      <c r="F36" s="97">
        <f>ROUND((SUM(BH80:BH125)),  2)</f>
        <v>0</v>
      </c>
      <c r="G36" s="34"/>
      <c r="H36" s="34"/>
      <c r="I36" s="98">
        <v>0.15</v>
      </c>
      <c r="J36" s="97">
        <f>0</f>
        <v>0</v>
      </c>
      <c r="K36" s="34"/>
      <c r="L36" s="9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5"/>
      <c r="C37" s="34"/>
      <c r="D37" s="34"/>
      <c r="E37" s="28" t="s">
        <v>52</v>
      </c>
      <c r="F37" s="97">
        <f>ROUND((SUM(BI80:BI125)),  2)</f>
        <v>0</v>
      </c>
      <c r="G37" s="34"/>
      <c r="H37" s="34"/>
      <c r="I37" s="98">
        <v>0</v>
      </c>
      <c r="J37" s="97">
        <f>0</f>
        <v>0</v>
      </c>
      <c r="K37" s="34"/>
      <c r="L37" s="9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9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5"/>
      <c r="C39" s="99"/>
      <c r="D39" s="100" t="s">
        <v>53</v>
      </c>
      <c r="E39" s="57"/>
      <c r="F39" s="57"/>
      <c r="G39" s="101" t="s">
        <v>54</v>
      </c>
      <c r="H39" s="102" t="s">
        <v>55</v>
      </c>
      <c r="I39" s="57"/>
      <c r="J39" s="103">
        <f>SUM(J30:J37)</f>
        <v>0</v>
      </c>
      <c r="K39" s="104"/>
      <c r="L39" s="9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9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" customHeight="1">
      <c r="A44" s="34"/>
      <c r="B44" s="46"/>
      <c r="C44" s="47"/>
      <c r="D44" s="47"/>
      <c r="E44" s="47"/>
      <c r="F44" s="47"/>
      <c r="G44" s="47"/>
      <c r="H44" s="47"/>
      <c r="I44" s="47"/>
      <c r="J44" s="47"/>
      <c r="K44" s="47"/>
      <c r="L44" s="9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customHeight="1">
      <c r="A45" s="34"/>
      <c r="B45" s="35"/>
      <c r="C45" s="22" t="s">
        <v>102</v>
      </c>
      <c r="D45" s="34"/>
      <c r="E45" s="34"/>
      <c r="F45" s="34"/>
      <c r="G45" s="34"/>
      <c r="H45" s="34"/>
      <c r="I45" s="34"/>
      <c r="J45" s="34"/>
      <c r="K45" s="34"/>
      <c r="L45" s="91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91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8" t="s">
        <v>16</v>
      </c>
      <c r="D47" s="34"/>
      <c r="E47" s="34"/>
      <c r="F47" s="34"/>
      <c r="G47" s="34"/>
      <c r="H47" s="34"/>
      <c r="I47" s="34"/>
      <c r="J47" s="34"/>
      <c r="K47" s="34"/>
      <c r="L47" s="91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4"/>
      <c r="D48" s="34"/>
      <c r="E48" s="327" t="str">
        <f>E7</f>
        <v>Rekonstrukce místních komunikací Poříčany</v>
      </c>
      <c r="F48" s="328"/>
      <c r="G48" s="328"/>
      <c r="H48" s="328"/>
      <c r="I48" s="34"/>
      <c r="J48" s="34"/>
      <c r="K48" s="34"/>
      <c r="L48" s="91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8" t="s">
        <v>100</v>
      </c>
      <c r="D49" s="34"/>
      <c r="E49" s="34"/>
      <c r="F49" s="34"/>
      <c r="G49" s="34"/>
      <c r="H49" s="34"/>
      <c r="I49" s="34"/>
      <c r="J49" s="34"/>
      <c r="K49" s="34"/>
      <c r="L49" s="91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310" t="str">
        <f>E9</f>
        <v>VON - Vedlejší a ostatní náklady</v>
      </c>
      <c r="F50" s="326"/>
      <c r="G50" s="326"/>
      <c r="H50" s="326"/>
      <c r="I50" s="34"/>
      <c r="J50" s="34"/>
      <c r="K50" s="34"/>
      <c r="L50" s="91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91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8" t="s">
        <v>22</v>
      </c>
      <c r="D52" s="34"/>
      <c r="E52" s="34"/>
      <c r="F52" s="26" t="str">
        <f>F12</f>
        <v>Poříčany</v>
      </c>
      <c r="G52" s="34"/>
      <c r="H52" s="34"/>
      <c r="I52" s="28" t="s">
        <v>24</v>
      </c>
      <c r="J52" s="52" t="str">
        <f>IF(J12="","",J12)</f>
        <v>9. 6. 2022</v>
      </c>
      <c r="K52" s="34"/>
      <c r="L52" s="91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91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65" customHeight="1">
      <c r="A54" s="34"/>
      <c r="B54" s="35"/>
      <c r="C54" s="28" t="s">
        <v>30</v>
      </c>
      <c r="D54" s="34"/>
      <c r="E54" s="34"/>
      <c r="F54" s="26" t="str">
        <f>E15</f>
        <v xml:space="preserve"> </v>
      </c>
      <c r="G54" s="34"/>
      <c r="H54" s="34"/>
      <c r="I54" s="28" t="s">
        <v>36</v>
      </c>
      <c r="J54" s="32" t="str">
        <f>E21</f>
        <v>SELLA&amp;AGRETA s.r.o.</v>
      </c>
      <c r="K54" s="34"/>
      <c r="L54" s="91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25.65" customHeight="1">
      <c r="A55" s="34"/>
      <c r="B55" s="35"/>
      <c r="C55" s="28" t="s">
        <v>34</v>
      </c>
      <c r="D55" s="34"/>
      <c r="E55" s="34"/>
      <c r="F55" s="26" t="str">
        <f>IF(E18="","",E18)</f>
        <v>Vyplň údaj</v>
      </c>
      <c r="G55" s="34"/>
      <c r="H55" s="34"/>
      <c r="I55" s="28" t="s">
        <v>39</v>
      </c>
      <c r="J55" s="32" t="str">
        <f>E24</f>
        <v>SELLA&amp;AGRETA s.r.o.</v>
      </c>
      <c r="K55" s="34"/>
      <c r="L55" s="91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91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05" t="s">
        <v>103</v>
      </c>
      <c r="D57" s="99"/>
      <c r="E57" s="99"/>
      <c r="F57" s="99"/>
      <c r="G57" s="99"/>
      <c r="H57" s="99"/>
      <c r="I57" s="99"/>
      <c r="J57" s="106" t="s">
        <v>104</v>
      </c>
      <c r="K57" s="99"/>
      <c r="L57" s="91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4"/>
      <c r="D58" s="34"/>
      <c r="E58" s="34"/>
      <c r="F58" s="34"/>
      <c r="G58" s="34"/>
      <c r="H58" s="34"/>
      <c r="I58" s="34"/>
      <c r="J58" s="34"/>
      <c r="K58" s="34"/>
      <c r="L58" s="91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5" customHeight="1">
      <c r="A59" s="34"/>
      <c r="B59" s="35"/>
      <c r="C59" s="107" t="s">
        <v>75</v>
      </c>
      <c r="D59" s="34"/>
      <c r="E59" s="34"/>
      <c r="F59" s="34"/>
      <c r="G59" s="34"/>
      <c r="H59" s="34"/>
      <c r="I59" s="34"/>
      <c r="J59" s="68">
        <f>J80</f>
        <v>0</v>
      </c>
      <c r="K59" s="34"/>
      <c r="L59" s="91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8" t="s">
        <v>105</v>
      </c>
    </row>
    <row r="60" spans="1:47" s="9" customFormat="1" ht="24.9" customHeight="1">
      <c r="B60" s="108"/>
      <c r="D60" s="109" t="s">
        <v>1084</v>
      </c>
      <c r="E60" s="110"/>
      <c r="F60" s="110"/>
      <c r="G60" s="110"/>
      <c r="H60" s="110"/>
      <c r="I60" s="110"/>
      <c r="J60" s="111">
        <f>J81</f>
        <v>0</v>
      </c>
      <c r="L60" s="108"/>
    </row>
    <row r="61" spans="1:47" s="2" customFormat="1" ht="21.75" customHeight="1">
      <c r="A61" s="34"/>
      <c r="B61" s="35"/>
      <c r="C61" s="34"/>
      <c r="D61" s="34"/>
      <c r="E61" s="34"/>
      <c r="F61" s="34"/>
      <c r="G61" s="34"/>
      <c r="H61" s="34"/>
      <c r="I61" s="34"/>
      <c r="J61" s="34"/>
      <c r="K61" s="34"/>
      <c r="L61" s="9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6.9" customHeight="1">
      <c r="A62" s="34"/>
      <c r="B62" s="44"/>
      <c r="C62" s="45"/>
      <c r="D62" s="45"/>
      <c r="E62" s="45"/>
      <c r="F62" s="45"/>
      <c r="G62" s="45"/>
      <c r="H62" s="45"/>
      <c r="I62" s="45"/>
      <c r="J62" s="45"/>
      <c r="K62" s="45"/>
      <c r="L62" s="91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6" spans="1:63" s="2" customFormat="1" ht="6.9" customHeight="1">
      <c r="A66" s="34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91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63" s="2" customFormat="1" ht="24.9" customHeight="1">
      <c r="A67" s="34"/>
      <c r="B67" s="35"/>
      <c r="C67" s="22" t="s">
        <v>117</v>
      </c>
      <c r="D67" s="34"/>
      <c r="E67" s="34"/>
      <c r="F67" s="34"/>
      <c r="G67" s="34"/>
      <c r="H67" s="34"/>
      <c r="I67" s="34"/>
      <c r="J67" s="34"/>
      <c r="K67" s="34"/>
      <c r="L67" s="91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63" s="2" customFormat="1" ht="6.9" customHeight="1">
      <c r="A68" s="34"/>
      <c r="B68" s="35"/>
      <c r="C68" s="34"/>
      <c r="D68" s="34"/>
      <c r="E68" s="34"/>
      <c r="F68" s="34"/>
      <c r="G68" s="34"/>
      <c r="H68" s="34"/>
      <c r="I68" s="34"/>
      <c r="J68" s="34"/>
      <c r="K68" s="34"/>
      <c r="L68" s="91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63" s="2" customFormat="1" ht="12" customHeight="1">
      <c r="A69" s="34"/>
      <c r="B69" s="35"/>
      <c r="C69" s="28" t="s">
        <v>16</v>
      </c>
      <c r="D69" s="34"/>
      <c r="E69" s="34"/>
      <c r="F69" s="34"/>
      <c r="G69" s="34"/>
      <c r="H69" s="34"/>
      <c r="I69" s="34"/>
      <c r="J69" s="34"/>
      <c r="K69" s="34"/>
      <c r="L69" s="91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63" s="2" customFormat="1" ht="16.5" customHeight="1">
      <c r="A70" s="34"/>
      <c r="B70" s="35"/>
      <c r="C70" s="34"/>
      <c r="D70" s="34"/>
      <c r="E70" s="327" t="str">
        <f>E7</f>
        <v>Rekonstrukce místních komunikací Poříčany</v>
      </c>
      <c r="F70" s="328"/>
      <c r="G70" s="328"/>
      <c r="H70" s="328"/>
      <c r="I70" s="34"/>
      <c r="J70" s="34"/>
      <c r="K70" s="34"/>
      <c r="L70" s="91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63" s="2" customFormat="1" ht="12" customHeight="1">
      <c r="A71" s="34"/>
      <c r="B71" s="35"/>
      <c r="C71" s="28" t="s">
        <v>100</v>
      </c>
      <c r="D71" s="34"/>
      <c r="E71" s="34"/>
      <c r="F71" s="34"/>
      <c r="G71" s="34"/>
      <c r="H71" s="34"/>
      <c r="I71" s="34"/>
      <c r="J71" s="34"/>
      <c r="K71" s="34"/>
      <c r="L71" s="91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63" s="2" customFormat="1" ht="16.5" customHeight="1">
      <c r="A72" s="34"/>
      <c r="B72" s="35"/>
      <c r="C72" s="34"/>
      <c r="D72" s="34"/>
      <c r="E72" s="310" t="str">
        <f>E9</f>
        <v>VON - Vedlejší a ostatní náklady</v>
      </c>
      <c r="F72" s="326"/>
      <c r="G72" s="326"/>
      <c r="H72" s="326"/>
      <c r="I72" s="34"/>
      <c r="J72" s="34"/>
      <c r="K72" s="34"/>
      <c r="L72" s="91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63" s="2" customFormat="1" ht="6.9" customHeight="1">
      <c r="A73" s="34"/>
      <c r="B73" s="35"/>
      <c r="C73" s="34"/>
      <c r="D73" s="34"/>
      <c r="E73" s="34"/>
      <c r="F73" s="34"/>
      <c r="G73" s="34"/>
      <c r="H73" s="34"/>
      <c r="I73" s="34"/>
      <c r="J73" s="34"/>
      <c r="K73" s="34"/>
      <c r="L73" s="91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63" s="2" customFormat="1" ht="12" customHeight="1">
      <c r="A74" s="34"/>
      <c r="B74" s="35"/>
      <c r="C74" s="28" t="s">
        <v>22</v>
      </c>
      <c r="D74" s="34"/>
      <c r="E74" s="34"/>
      <c r="F74" s="26" t="str">
        <f>F12</f>
        <v>Poříčany</v>
      </c>
      <c r="G74" s="34"/>
      <c r="H74" s="34"/>
      <c r="I74" s="28" t="s">
        <v>24</v>
      </c>
      <c r="J74" s="52" t="str">
        <f>IF(J12="","",J12)</f>
        <v>9. 6. 2022</v>
      </c>
      <c r="K74" s="34"/>
      <c r="L74" s="91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63" s="2" customFormat="1" ht="6.9" customHeight="1">
      <c r="A75" s="34"/>
      <c r="B75" s="35"/>
      <c r="C75" s="34"/>
      <c r="D75" s="34"/>
      <c r="E75" s="34"/>
      <c r="F75" s="34"/>
      <c r="G75" s="34"/>
      <c r="H75" s="34"/>
      <c r="I75" s="34"/>
      <c r="J75" s="34"/>
      <c r="K75" s="34"/>
      <c r="L75" s="91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63" s="2" customFormat="1" ht="25.65" customHeight="1">
      <c r="A76" s="34"/>
      <c r="B76" s="35"/>
      <c r="C76" s="28" t="s">
        <v>30</v>
      </c>
      <c r="D76" s="34"/>
      <c r="E76" s="34"/>
      <c r="F76" s="26" t="str">
        <f>E15</f>
        <v xml:space="preserve"> </v>
      </c>
      <c r="G76" s="34"/>
      <c r="H76" s="34"/>
      <c r="I76" s="28" t="s">
        <v>36</v>
      </c>
      <c r="J76" s="32" t="str">
        <f>E21</f>
        <v>SELLA&amp;AGRETA s.r.o.</v>
      </c>
      <c r="K76" s="34"/>
      <c r="L76" s="9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63" s="2" customFormat="1" ht="25.65" customHeight="1">
      <c r="A77" s="34"/>
      <c r="B77" s="35"/>
      <c r="C77" s="28" t="s">
        <v>34</v>
      </c>
      <c r="D77" s="34"/>
      <c r="E77" s="34"/>
      <c r="F77" s="26" t="str">
        <f>IF(E18="","",E18)</f>
        <v>Vyplň údaj</v>
      </c>
      <c r="G77" s="34"/>
      <c r="H77" s="34"/>
      <c r="I77" s="28" t="s">
        <v>39</v>
      </c>
      <c r="J77" s="32" t="str">
        <f>E24</f>
        <v>SELLA&amp;AGRETA s.r.o.</v>
      </c>
      <c r="K77" s="34"/>
      <c r="L77" s="9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63" s="2" customFormat="1" ht="10.35" customHeight="1">
      <c r="A78" s="34"/>
      <c r="B78" s="35"/>
      <c r="C78" s="34"/>
      <c r="D78" s="34"/>
      <c r="E78" s="34"/>
      <c r="F78" s="34"/>
      <c r="G78" s="34"/>
      <c r="H78" s="34"/>
      <c r="I78" s="34"/>
      <c r="J78" s="34"/>
      <c r="K78" s="34"/>
      <c r="L78" s="91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63" s="11" customFormat="1" ht="29.25" customHeight="1">
      <c r="A79" s="116"/>
      <c r="B79" s="117"/>
      <c r="C79" s="118" t="s">
        <v>118</v>
      </c>
      <c r="D79" s="119" t="s">
        <v>62</v>
      </c>
      <c r="E79" s="119" t="s">
        <v>58</v>
      </c>
      <c r="F79" s="119" t="s">
        <v>59</v>
      </c>
      <c r="G79" s="119" t="s">
        <v>119</v>
      </c>
      <c r="H79" s="119" t="s">
        <v>120</v>
      </c>
      <c r="I79" s="119" t="s">
        <v>121</v>
      </c>
      <c r="J79" s="119" t="s">
        <v>104</v>
      </c>
      <c r="K79" s="120" t="s">
        <v>122</v>
      </c>
      <c r="L79" s="121"/>
      <c r="M79" s="59" t="s">
        <v>3</v>
      </c>
      <c r="N79" s="60" t="s">
        <v>47</v>
      </c>
      <c r="O79" s="60" t="s">
        <v>123</v>
      </c>
      <c r="P79" s="60" t="s">
        <v>124</v>
      </c>
      <c r="Q79" s="60" t="s">
        <v>125</v>
      </c>
      <c r="R79" s="60" t="s">
        <v>126</v>
      </c>
      <c r="S79" s="60" t="s">
        <v>127</v>
      </c>
      <c r="T79" s="61" t="s">
        <v>128</v>
      </c>
      <c r="U79" s="116"/>
      <c r="V79" s="116"/>
      <c r="W79" s="116"/>
      <c r="X79" s="116"/>
      <c r="Y79" s="116"/>
      <c r="Z79" s="116"/>
      <c r="AA79" s="116"/>
      <c r="AB79" s="116"/>
      <c r="AC79" s="116"/>
      <c r="AD79" s="116"/>
      <c r="AE79" s="116"/>
    </row>
    <row r="80" spans="1:63" s="2" customFormat="1" ht="22.95" customHeight="1">
      <c r="A80" s="34"/>
      <c r="B80" s="35"/>
      <c r="C80" s="66" t="s">
        <v>129</v>
      </c>
      <c r="D80" s="34"/>
      <c r="E80" s="34"/>
      <c r="F80" s="34"/>
      <c r="G80" s="34"/>
      <c r="H80" s="34"/>
      <c r="I80" s="34"/>
      <c r="J80" s="122">
        <f>BK80</f>
        <v>0</v>
      </c>
      <c r="K80" s="34"/>
      <c r="L80" s="35"/>
      <c r="M80" s="62"/>
      <c r="N80" s="53"/>
      <c r="O80" s="63"/>
      <c r="P80" s="123">
        <f>P81</f>
        <v>0</v>
      </c>
      <c r="Q80" s="63"/>
      <c r="R80" s="123">
        <f>R81</f>
        <v>0</v>
      </c>
      <c r="S80" s="63"/>
      <c r="T80" s="124">
        <f>T81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T80" s="18" t="s">
        <v>76</v>
      </c>
      <c r="AU80" s="18" t="s">
        <v>105</v>
      </c>
      <c r="BK80" s="125">
        <f>BK81</f>
        <v>0</v>
      </c>
    </row>
    <row r="81" spans="1:65" s="12" customFormat="1" ht="25.95" customHeight="1">
      <c r="B81" s="126"/>
      <c r="D81" s="127" t="s">
        <v>76</v>
      </c>
      <c r="E81" s="128" t="s">
        <v>1085</v>
      </c>
      <c r="F81" s="128" t="s">
        <v>1086</v>
      </c>
      <c r="I81" s="129"/>
      <c r="J81" s="130">
        <f>BK81</f>
        <v>0</v>
      </c>
      <c r="L81" s="126"/>
      <c r="M81" s="131"/>
      <c r="N81" s="132"/>
      <c r="O81" s="132"/>
      <c r="P81" s="133">
        <f>SUM(P82:P125)</f>
        <v>0</v>
      </c>
      <c r="Q81" s="132"/>
      <c r="R81" s="133">
        <f>SUM(R82:R125)</f>
        <v>0</v>
      </c>
      <c r="S81" s="132"/>
      <c r="T81" s="134">
        <f>SUM(T82:T125)</f>
        <v>0</v>
      </c>
      <c r="AR81" s="127" t="s">
        <v>160</v>
      </c>
      <c r="AT81" s="135" t="s">
        <v>76</v>
      </c>
      <c r="AU81" s="135" t="s">
        <v>77</v>
      </c>
      <c r="AY81" s="127" t="s">
        <v>132</v>
      </c>
      <c r="BK81" s="136">
        <f>SUM(BK82:BK125)</f>
        <v>0</v>
      </c>
    </row>
    <row r="82" spans="1:65" s="2" customFormat="1" ht="24.15" customHeight="1">
      <c r="A82" s="34"/>
      <c r="B82" s="139"/>
      <c r="C82" s="140" t="s">
        <v>85</v>
      </c>
      <c r="D82" s="140" t="s">
        <v>134</v>
      </c>
      <c r="E82" s="141" t="s">
        <v>1087</v>
      </c>
      <c r="F82" s="142" t="s">
        <v>1088</v>
      </c>
      <c r="G82" s="143" t="s">
        <v>1089</v>
      </c>
      <c r="H82" s="144">
        <v>1</v>
      </c>
      <c r="I82" s="145"/>
      <c r="J82" s="146">
        <f>ROUND(I82*H82,2)</f>
        <v>0</v>
      </c>
      <c r="K82" s="142" t="s">
        <v>1090</v>
      </c>
      <c r="L82" s="35"/>
      <c r="M82" s="147" t="s">
        <v>3</v>
      </c>
      <c r="N82" s="148" t="s">
        <v>48</v>
      </c>
      <c r="O82" s="55"/>
      <c r="P82" s="149">
        <f>O82*H82</f>
        <v>0</v>
      </c>
      <c r="Q82" s="149">
        <v>0</v>
      </c>
      <c r="R82" s="149">
        <f>Q82*H82</f>
        <v>0</v>
      </c>
      <c r="S82" s="149">
        <v>0</v>
      </c>
      <c r="T82" s="150">
        <f>S82*H82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R82" s="151" t="s">
        <v>1091</v>
      </c>
      <c r="AT82" s="151" t="s">
        <v>134</v>
      </c>
      <c r="AU82" s="151" t="s">
        <v>85</v>
      </c>
      <c r="AY82" s="18" t="s">
        <v>132</v>
      </c>
      <c r="BE82" s="152">
        <f>IF(N82="základní",J82,0)</f>
        <v>0</v>
      </c>
      <c r="BF82" s="152">
        <f>IF(N82="snížená",J82,0)</f>
        <v>0</v>
      </c>
      <c r="BG82" s="152">
        <f>IF(N82="zákl. přenesená",J82,0)</f>
        <v>0</v>
      </c>
      <c r="BH82" s="152">
        <f>IF(N82="sníž. přenesená",J82,0)</f>
        <v>0</v>
      </c>
      <c r="BI82" s="152">
        <f>IF(N82="nulová",J82,0)</f>
        <v>0</v>
      </c>
      <c r="BJ82" s="18" t="s">
        <v>85</v>
      </c>
      <c r="BK82" s="152">
        <f>ROUND(I82*H82,2)</f>
        <v>0</v>
      </c>
      <c r="BL82" s="18" t="s">
        <v>1091</v>
      </c>
      <c r="BM82" s="151" t="s">
        <v>1092</v>
      </c>
    </row>
    <row r="83" spans="1:65" s="2" customFormat="1">
      <c r="A83" s="34"/>
      <c r="B83" s="35"/>
      <c r="C83" s="34"/>
      <c r="D83" s="153" t="s">
        <v>140</v>
      </c>
      <c r="E83" s="34"/>
      <c r="F83" s="154" t="s">
        <v>1093</v>
      </c>
      <c r="G83" s="34"/>
      <c r="H83" s="34"/>
      <c r="I83" s="155"/>
      <c r="J83" s="34"/>
      <c r="K83" s="34"/>
      <c r="L83" s="35"/>
      <c r="M83" s="156"/>
      <c r="N83" s="157"/>
      <c r="O83" s="55"/>
      <c r="P83" s="55"/>
      <c r="Q83" s="55"/>
      <c r="R83" s="55"/>
      <c r="S83" s="55"/>
      <c r="T83" s="56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T83" s="18" t="s">
        <v>140</v>
      </c>
      <c r="AU83" s="18" t="s">
        <v>85</v>
      </c>
    </row>
    <row r="84" spans="1:65" s="13" customFormat="1">
      <c r="B84" s="161"/>
      <c r="D84" s="153" t="s">
        <v>149</v>
      </c>
      <c r="E84" s="162" t="s">
        <v>3</v>
      </c>
      <c r="F84" s="163" t="s">
        <v>1094</v>
      </c>
      <c r="H84" s="162" t="s">
        <v>3</v>
      </c>
      <c r="I84" s="164"/>
      <c r="L84" s="161"/>
      <c r="M84" s="165"/>
      <c r="N84" s="166"/>
      <c r="O84" s="166"/>
      <c r="P84" s="166"/>
      <c r="Q84" s="166"/>
      <c r="R84" s="166"/>
      <c r="S84" s="166"/>
      <c r="T84" s="167"/>
      <c r="AT84" s="162" t="s">
        <v>149</v>
      </c>
      <c r="AU84" s="162" t="s">
        <v>85</v>
      </c>
      <c r="AV84" s="13" t="s">
        <v>85</v>
      </c>
      <c r="AW84" s="13" t="s">
        <v>38</v>
      </c>
      <c r="AX84" s="13" t="s">
        <v>77</v>
      </c>
      <c r="AY84" s="162" t="s">
        <v>132</v>
      </c>
    </row>
    <row r="85" spans="1:65" s="14" customFormat="1">
      <c r="B85" s="168"/>
      <c r="D85" s="153" t="s">
        <v>149</v>
      </c>
      <c r="E85" s="169" t="s">
        <v>3</v>
      </c>
      <c r="F85" s="170" t="s">
        <v>85</v>
      </c>
      <c r="H85" s="171">
        <v>1</v>
      </c>
      <c r="I85" s="172"/>
      <c r="L85" s="168"/>
      <c r="M85" s="173"/>
      <c r="N85" s="174"/>
      <c r="O85" s="174"/>
      <c r="P85" s="174"/>
      <c r="Q85" s="174"/>
      <c r="R85" s="174"/>
      <c r="S85" s="174"/>
      <c r="T85" s="175"/>
      <c r="AT85" s="169" t="s">
        <v>149</v>
      </c>
      <c r="AU85" s="169" t="s">
        <v>85</v>
      </c>
      <c r="AV85" s="14" t="s">
        <v>87</v>
      </c>
      <c r="AW85" s="14" t="s">
        <v>38</v>
      </c>
      <c r="AX85" s="14" t="s">
        <v>85</v>
      </c>
      <c r="AY85" s="169" t="s">
        <v>132</v>
      </c>
    </row>
    <row r="86" spans="1:65" s="2" customFormat="1" ht="16.5" customHeight="1">
      <c r="A86" s="34"/>
      <c r="B86" s="139"/>
      <c r="C86" s="140" t="s">
        <v>87</v>
      </c>
      <c r="D86" s="140" t="s">
        <v>134</v>
      </c>
      <c r="E86" s="141" t="s">
        <v>1095</v>
      </c>
      <c r="F86" s="142" t="s">
        <v>1096</v>
      </c>
      <c r="G86" s="143" t="s">
        <v>1089</v>
      </c>
      <c r="H86" s="144">
        <v>1</v>
      </c>
      <c r="I86" s="145"/>
      <c r="J86" s="146">
        <f>ROUND(I86*H86,2)</f>
        <v>0</v>
      </c>
      <c r="K86" s="142" t="s">
        <v>1090</v>
      </c>
      <c r="L86" s="35"/>
      <c r="M86" s="147" t="s">
        <v>3</v>
      </c>
      <c r="N86" s="148" t="s">
        <v>48</v>
      </c>
      <c r="O86" s="55"/>
      <c r="P86" s="149">
        <f>O86*H86</f>
        <v>0</v>
      </c>
      <c r="Q86" s="149">
        <v>0</v>
      </c>
      <c r="R86" s="149">
        <f>Q86*H86</f>
        <v>0</v>
      </c>
      <c r="S86" s="149">
        <v>0</v>
      </c>
      <c r="T86" s="150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51" t="s">
        <v>1091</v>
      </c>
      <c r="AT86" s="151" t="s">
        <v>134</v>
      </c>
      <c r="AU86" s="151" t="s">
        <v>85</v>
      </c>
      <c r="AY86" s="18" t="s">
        <v>132</v>
      </c>
      <c r="BE86" s="152">
        <f>IF(N86="základní",J86,0)</f>
        <v>0</v>
      </c>
      <c r="BF86" s="152">
        <f>IF(N86="snížená",J86,0)</f>
        <v>0</v>
      </c>
      <c r="BG86" s="152">
        <f>IF(N86="zákl. přenesená",J86,0)</f>
        <v>0</v>
      </c>
      <c r="BH86" s="152">
        <f>IF(N86="sníž. přenesená",J86,0)</f>
        <v>0</v>
      </c>
      <c r="BI86" s="152">
        <f>IF(N86="nulová",J86,0)</f>
        <v>0</v>
      </c>
      <c r="BJ86" s="18" t="s">
        <v>85</v>
      </c>
      <c r="BK86" s="152">
        <f>ROUND(I86*H86,2)</f>
        <v>0</v>
      </c>
      <c r="BL86" s="18" t="s">
        <v>1091</v>
      </c>
      <c r="BM86" s="151" t="s">
        <v>1097</v>
      </c>
    </row>
    <row r="87" spans="1:65" s="2" customFormat="1">
      <c r="A87" s="34"/>
      <c r="B87" s="35"/>
      <c r="C87" s="34"/>
      <c r="D87" s="153" t="s">
        <v>140</v>
      </c>
      <c r="E87" s="34"/>
      <c r="F87" s="154" t="s">
        <v>1098</v>
      </c>
      <c r="G87" s="34"/>
      <c r="H87" s="34"/>
      <c r="I87" s="155"/>
      <c r="J87" s="34"/>
      <c r="K87" s="34"/>
      <c r="L87" s="35"/>
      <c r="M87" s="156"/>
      <c r="N87" s="157"/>
      <c r="O87" s="55"/>
      <c r="P87" s="55"/>
      <c r="Q87" s="55"/>
      <c r="R87" s="55"/>
      <c r="S87" s="55"/>
      <c r="T87" s="56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8" t="s">
        <v>140</v>
      </c>
      <c r="AU87" s="18" t="s">
        <v>85</v>
      </c>
    </row>
    <row r="88" spans="1:65" s="13" customFormat="1">
      <c r="B88" s="161"/>
      <c r="D88" s="153" t="s">
        <v>149</v>
      </c>
      <c r="E88" s="162" t="s">
        <v>3</v>
      </c>
      <c r="F88" s="163" t="s">
        <v>1099</v>
      </c>
      <c r="H88" s="162" t="s">
        <v>3</v>
      </c>
      <c r="I88" s="164"/>
      <c r="L88" s="161"/>
      <c r="M88" s="165"/>
      <c r="N88" s="166"/>
      <c r="O88" s="166"/>
      <c r="P88" s="166"/>
      <c r="Q88" s="166"/>
      <c r="R88" s="166"/>
      <c r="S88" s="166"/>
      <c r="T88" s="167"/>
      <c r="AT88" s="162" t="s">
        <v>149</v>
      </c>
      <c r="AU88" s="162" t="s">
        <v>85</v>
      </c>
      <c r="AV88" s="13" t="s">
        <v>85</v>
      </c>
      <c r="AW88" s="13" t="s">
        <v>38</v>
      </c>
      <c r="AX88" s="13" t="s">
        <v>77</v>
      </c>
      <c r="AY88" s="162" t="s">
        <v>132</v>
      </c>
    </row>
    <row r="89" spans="1:65" s="13" customFormat="1">
      <c r="B89" s="161"/>
      <c r="D89" s="153" t="s">
        <v>149</v>
      </c>
      <c r="E89" s="162" t="s">
        <v>3</v>
      </c>
      <c r="F89" s="163" t="s">
        <v>1100</v>
      </c>
      <c r="H89" s="162" t="s">
        <v>3</v>
      </c>
      <c r="I89" s="164"/>
      <c r="L89" s="161"/>
      <c r="M89" s="165"/>
      <c r="N89" s="166"/>
      <c r="O89" s="166"/>
      <c r="P89" s="166"/>
      <c r="Q89" s="166"/>
      <c r="R89" s="166"/>
      <c r="S89" s="166"/>
      <c r="T89" s="167"/>
      <c r="AT89" s="162" t="s">
        <v>149</v>
      </c>
      <c r="AU89" s="162" t="s">
        <v>85</v>
      </c>
      <c r="AV89" s="13" t="s">
        <v>85</v>
      </c>
      <c r="AW89" s="13" t="s">
        <v>38</v>
      </c>
      <c r="AX89" s="13" t="s">
        <v>77</v>
      </c>
      <c r="AY89" s="162" t="s">
        <v>132</v>
      </c>
    </row>
    <row r="90" spans="1:65" s="14" customFormat="1">
      <c r="B90" s="168"/>
      <c r="D90" s="153" t="s">
        <v>149</v>
      </c>
      <c r="E90" s="169" t="s">
        <v>3</v>
      </c>
      <c r="F90" s="170" t="s">
        <v>85</v>
      </c>
      <c r="H90" s="171">
        <v>1</v>
      </c>
      <c r="I90" s="172"/>
      <c r="L90" s="168"/>
      <c r="M90" s="173"/>
      <c r="N90" s="174"/>
      <c r="O90" s="174"/>
      <c r="P90" s="174"/>
      <c r="Q90" s="174"/>
      <c r="R90" s="174"/>
      <c r="S90" s="174"/>
      <c r="T90" s="175"/>
      <c r="AT90" s="169" t="s">
        <v>149</v>
      </c>
      <c r="AU90" s="169" t="s">
        <v>85</v>
      </c>
      <c r="AV90" s="14" t="s">
        <v>87</v>
      </c>
      <c r="AW90" s="14" t="s">
        <v>38</v>
      </c>
      <c r="AX90" s="14" t="s">
        <v>85</v>
      </c>
      <c r="AY90" s="169" t="s">
        <v>132</v>
      </c>
    </row>
    <row r="91" spans="1:65" s="2" customFormat="1" ht="16.5" customHeight="1">
      <c r="A91" s="34"/>
      <c r="B91" s="139"/>
      <c r="C91" s="140" t="s">
        <v>152</v>
      </c>
      <c r="D91" s="140" t="s">
        <v>134</v>
      </c>
      <c r="E91" s="141" t="s">
        <v>1101</v>
      </c>
      <c r="F91" s="142" t="s">
        <v>1102</v>
      </c>
      <c r="G91" s="143" t="s">
        <v>1089</v>
      </c>
      <c r="H91" s="144">
        <v>1</v>
      </c>
      <c r="I91" s="145"/>
      <c r="J91" s="146">
        <f>ROUND(I91*H91,2)</f>
        <v>0</v>
      </c>
      <c r="K91" s="142" t="s">
        <v>1090</v>
      </c>
      <c r="L91" s="35"/>
      <c r="M91" s="147" t="s">
        <v>3</v>
      </c>
      <c r="N91" s="148" t="s">
        <v>48</v>
      </c>
      <c r="O91" s="55"/>
      <c r="P91" s="149">
        <f>O91*H91</f>
        <v>0</v>
      </c>
      <c r="Q91" s="149">
        <v>0</v>
      </c>
      <c r="R91" s="149">
        <f>Q91*H91</f>
        <v>0</v>
      </c>
      <c r="S91" s="149">
        <v>0</v>
      </c>
      <c r="T91" s="150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51" t="s">
        <v>1091</v>
      </c>
      <c r="AT91" s="151" t="s">
        <v>134</v>
      </c>
      <c r="AU91" s="151" t="s">
        <v>85</v>
      </c>
      <c r="AY91" s="18" t="s">
        <v>132</v>
      </c>
      <c r="BE91" s="152">
        <f>IF(N91="základní",J91,0)</f>
        <v>0</v>
      </c>
      <c r="BF91" s="152">
        <f>IF(N91="snížená",J91,0)</f>
        <v>0</v>
      </c>
      <c r="BG91" s="152">
        <f>IF(N91="zákl. přenesená",J91,0)</f>
        <v>0</v>
      </c>
      <c r="BH91" s="152">
        <f>IF(N91="sníž. přenesená",J91,0)</f>
        <v>0</v>
      </c>
      <c r="BI91" s="152">
        <f>IF(N91="nulová",J91,0)</f>
        <v>0</v>
      </c>
      <c r="BJ91" s="18" t="s">
        <v>85</v>
      </c>
      <c r="BK91" s="152">
        <f>ROUND(I91*H91,2)</f>
        <v>0</v>
      </c>
      <c r="BL91" s="18" t="s">
        <v>1091</v>
      </c>
      <c r="BM91" s="151" t="s">
        <v>1103</v>
      </c>
    </row>
    <row r="92" spans="1:65" s="2" customFormat="1">
      <c r="A92" s="34"/>
      <c r="B92" s="35"/>
      <c r="C92" s="34"/>
      <c r="D92" s="153" t="s">
        <v>140</v>
      </c>
      <c r="E92" s="34"/>
      <c r="F92" s="154" t="s">
        <v>1104</v>
      </c>
      <c r="G92" s="34"/>
      <c r="H92" s="34"/>
      <c r="I92" s="155"/>
      <c r="J92" s="34"/>
      <c r="K92" s="34"/>
      <c r="L92" s="35"/>
      <c r="M92" s="156"/>
      <c r="N92" s="157"/>
      <c r="O92" s="55"/>
      <c r="P92" s="55"/>
      <c r="Q92" s="55"/>
      <c r="R92" s="55"/>
      <c r="S92" s="55"/>
      <c r="T92" s="56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8" t="s">
        <v>140</v>
      </c>
      <c r="AU92" s="18" t="s">
        <v>85</v>
      </c>
    </row>
    <row r="93" spans="1:65" s="13" customFormat="1">
      <c r="B93" s="161"/>
      <c r="D93" s="153" t="s">
        <v>149</v>
      </c>
      <c r="E93" s="162" t="s">
        <v>3</v>
      </c>
      <c r="F93" s="163" t="s">
        <v>1105</v>
      </c>
      <c r="H93" s="162" t="s">
        <v>3</v>
      </c>
      <c r="I93" s="164"/>
      <c r="L93" s="161"/>
      <c r="M93" s="165"/>
      <c r="N93" s="166"/>
      <c r="O93" s="166"/>
      <c r="P93" s="166"/>
      <c r="Q93" s="166"/>
      <c r="R93" s="166"/>
      <c r="S93" s="166"/>
      <c r="T93" s="167"/>
      <c r="AT93" s="162" t="s">
        <v>149</v>
      </c>
      <c r="AU93" s="162" t="s">
        <v>85</v>
      </c>
      <c r="AV93" s="13" t="s">
        <v>85</v>
      </c>
      <c r="AW93" s="13" t="s">
        <v>38</v>
      </c>
      <c r="AX93" s="13" t="s">
        <v>77</v>
      </c>
      <c r="AY93" s="162" t="s">
        <v>132</v>
      </c>
    </row>
    <row r="94" spans="1:65" s="14" customFormat="1">
      <c r="B94" s="168"/>
      <c r="D94" s="153" t="s">
        <v>149</v>
      </c>
      <c r="E94" s="169" t="s">
        <v>3</v>
      </c>
      <c r="F94" s="170" t="s">
        <v>85</v>
      </c>
      <c r="H94" s="171">
        <v>1</v>
      </c>
      <c r="I94" s="172"/>
      <c r="L94" s="168"/>
      <c r="M94" s="173"/>
      <c r="N94" s="174"/>
      <c r="O94" s="174"/>
      <c r="P94" s="174"/>
      <c r="Q94" s="174"/>
      <c r="R94" s="174"/>
      <c r="S94" s="174"/>
      <c r="T94" s="175"/>
      <c r="AT94" s="169" t="s">
        <v>149</v>
      </c>
      <c r="AU94" s="169" t="s">
        <v>85</v>
      </c>
      <c r="AV94" s="14" t="s">
        <v>87</v>
      </c>
      <c r="AW94" s="14" t="s">
        <v>38</v>
      </c>
      <c r="AX94" s="14" t="s">
        <v>85</v>
      </c>
      <c r="AY94" s="169" t="s">
        <v>132</v>
      </c>
    </row>
    <row r="95" spans="1:65" s="2" customFormat="1" ht="16.5" customHeight="1">
      <c r="A95" s="34"/>
      <c r="B95" s="139"/>
      <c r="C95" s="140" t="s">
        <v>138</v>
      </c>
      <c r="D95" s="140" t="s">
        <v>134</v>
      </c>
      <c r="E95" s="141" t="s">
        <v>1106</v>
      </c>
      <c r="F95" s="142" t="s">
        <v>1107</v>
      </c>
      <c r="G95" s="143" t="s">
        <v>1089</v>
      </c>
      <c r="H95" s="144">
        <v>1</v>
      </c>
      <c r="I95" s="145"/>
      <c r="J95" s="146">
        <f>ROUND(I95*H95,2)</f>
        <v>0</v>
      </c>
      <c r="K95" s="142" t="s">
        <v>1090</v>
      </c>
      <c r="L95" s="35"/>
      <c r="M95" s="147" t="s">
        <v>3</v>
      </c>
      <c r="N95" s="148" t="s">
        <v>48</v>
      </c>
      <c r="O95" s="55"/>
      <c r="P95" s="149">
        <f>O95*H95</f>
        <v>0</v>
      </c>
      <c r="Q95" s="149">
        <v>0</v>
      </c>
      <c r="R95" s="149">
        <f>Q95*H95</f>
        <v>0</v>
      </c>
      <c r="S95" s="149">
        <v>0</v>
      </c>
      <c r="T95" s="150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51" t="s">
        <v>1091</v>
      </c>
      <c r="AT95" s="151" t="s">
        <v>134</v>
      </c>
      <c r="AU95" s="151" t="s">
        <v>85</v>
      </c>
      <c r="AY95" s="18" t="s">
        <v>132</v>
      </c>
      <c r="BE95" s="152">
        <f>IF(N95="základní",J95,0)</f>
        <v>0</v>
      </c>
      <c r="BF95" s="152">
        <f>IF(N95="snížená",J95,0)</f>
        <v>0</v>
      </c>
      <c r="BG95" s="152">
        <f>IF(N95="zákl. přenesená",J95,0)</f>
        <v>0</v>
      </c>
      <c r="BH95" s="152">
        <f>IF(N95="sníž. přenesená",J95,0)</f>
        <v>0</v>
      </c>
      <c r="BI95" s="152">
        <f>IF(N95="nulová",J95,0)</f>
        <v>0</v>
      </c>
      <c r="BJ95" s="18" t="s">
        <v>85</v>
      </c>
      <c r="BK95" s="152">
        <f>ROUND(I95*H95,2)</f>
        <v>0</v>
      </c>
      <c r="BL95" s="18" t="s">
        <v>1091</v>
      </c>
      <c r="BM95" s="151" t="s">
        <v>1108</v>
      </c>
    </row>
    <row r="96" spans="1:65" s="2" customFormat="1" ht="19.2">
      <c r="A96" s="34"/>
      <c r="B96" s="35"/>
      <c r="C96" s="34"/>
      <c r="D96" s="153" t="s">
        <v>140</v>
      </c>
      <c r="E96" s="34"/>
      <c r="F96" s="154" t="s">
        <v>1109</v>
      </c>
      <c r="G96" s="34"/>
      <c r="H96" s="34"/>
      <c r="I96" s="155"/>
      <c r="J96" s="34"/>
      <c r="K96" s="34"/>
      <c r="L96" s="35"/>
      <c r="M96" s="156"/>
      <c r="N96" s="157"/>
      <c r="O96" s="55"/>
      <c r="P96" s="55"/>
      <c r="Q96" s="55"/>
      <c r="R96" s="55"/>
      <c r="S96" s="55"/>
      <c r="T96" s="56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8" t="s">
        <v>140</v>
      </c>
      <c r="AU96" s="18" t="s">
        <v>85</v>
      </c>
    </row>
    <row r="97" spans="1:65" s="13" customFormat="1">
      <c r="B97" s="161"/>
      <c r="D97" s="153" t="s">
        <v>149</v>
      </c>
      <c r="E97" s="162" t="s">
        <v>3</v>
      </c>
      <c r="F97" s="163" t="s">
        <v>1110</v>
      </c>
      <c r="H97" s="162" t="s">
        <v>3</v>
      </c>
      <c r="I97" s="164"/>
      <c r="L97" s="161"/>
      <c r="M97" s="165"/>
      <c r="N97" s="166"/>
      <c r="O97" s="166"/>
      <c r="P97" s="166"/>
      <c r="Q97" s="166"/>
      <c r="R97" s="166"/>
      <c r="S97" s="166"/>
      <c r="T97" s="167"/>
      <c r="AT97" s="162" t="s">
        <v>149</v>
      </c>
      <c r="AU97" s="162" t="s">
        <v>85</v>
      </c>
      <c r="AV97" s="13" t="s">
        <v>85</v>
      </c>
      <c r="AW97" s="13" t="s">
        <v>38</v>
      </c>
      <c r="AX97" s="13" t="s">
        <v>77</v>
      </c>
      <c r="AY97" s="162" t="s">
        <v>132</v>
      </c>
    </row>
    <row r="98" spans="1:65" s="14" customFormat="1">
      <c r="B98" s="168"/>
      <c r="D98" s="153" t="s">
        <v>149</v>
      </c>
      <c r="E98" s="169" t="s">
        <v>3</v>
      </c>
      <c r="F98" s="170" t="s">
        <v>85</v>
      </c>
      <c r="H98" s="171">
        <v>1</v>
      </c>
      <c r="I98" s="172"/>
      <c r="L98" s="168"/>
      <c r="M98" s="173"/>
      <c r="N98" s="174"/>
      <c r="O98" s="174"/>
      <c r="P98" s="174"/>
      <c r="Q98" s="174"/>
      <c r="R98" s="174"/>
      <c r="S98" s="174"/>
      <c r="T98" s="175"/>
      <c r="AT98" s="169" t="s">
        <v>149</v>
      </c>
      <c r="AU98" s="169" t="s">
        <v>85</v>
      </c>
      <c r="AV98" s="14" t="s">
        <v>87</v>
      </c>
      <c r="AW98" s="14" t="s">
        <v>38</v>
      </c>
      <c r="AX98" s="14" t="s">
        <v>85</v>
      </c>
      <c r="AY98" s="169" t="s">
        <v>132</v>
      </c>
    </row>
    <row r="99" spans="1:65" s="2" customFormat="1" ht="16.5" customHeight="1">
      <c r="A99" s="34"/>
      <c r="B99" s="139"/>
      <c r="C99" s="140" t="s">
        <v>160</v>
      </c>
      <c r="D99" s="140" t="s">
        <v>134</v>
      </c>
      <c r="E99" s="141" t="s">
        <v>1111</v>
      </c>
      <c r="F99" s="142" t="s">
        <v>1112</v>
      </c>
      <c r="G99" s="143" t="s">
        <v>1089</v>
      </c>
      <c r="H99" s="144">
        <v>1</v>
      </c>
      <c r="I99" s="145"/>
      <c r="J99" s="146">
        <f>ROUND(I99*H99,2)</f>
        <v>0</v>
      </c>
      <c r="K99" s="142" t="s">
        <v>1090</v>
      </c>
      <c r="L99" s="35"/>
      <c r="M99" s="147" t="s">
        <v>3</v>
      </c>
      <c r="N99" s="148" t="s">
        <v>48</v>
      </c>
      <c r="O99" s="55"/>
      <c r="P99" s="149">
        <f>O99*H99</f>
        <v>0</v>
      </c>
      <c r="Q99" s="149">
        <v>0</v>
      </c>
      <c r="R99" s="149">
        <f>Q99*H99</f>
        <v>0</v>
      </c>
      <c r="S99" s="149">
        <v>0</v>
      </c>
      <c r="T99" s="150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51" t="s">
        <v>1091</v>
      </c>
      <c r="AT99" s="151" t="s">
        <v>134</v>
      </c>
      <c r="AU99" s="151" t="s">
        <v>85</v>
      </c>
      <c r="AY99" s="18" t="s">
        <v>132</v>
      </c>
      <c r="BE99" s="152">
        <f>IF(N99="základní",J99,0)</f>
        <v>0</v>
      </c>
      <c r="BF99" s="152">
        <f>IF(N99="snížená",J99,0)</f>
        <v>0</v>
      </c>
      <c r="BG99" s="152">
        <f>IF(N99="zákl. přenesená",J99,0)</f>
        <v>0</v>
      </c>
      <c r="BH99" s="152">
        <f>IF(N99="sníž. přenesená",J99,0)</f>
        <v>0</v>
      </c>
      <c r="BI99" s="152">
        <f>IF(N99="nulová",J99,0)</f>
        <v>0</v>
      </c>
      <c r="BJ99" s="18" t="s">
        <v>85</v>
      </c>
      <c r="BK99" s="152">
        <f>ROUND(I99*H99,2)</f>
        <v>0</v>
      </c>
      <c r="BL99" s="18" t="s">
        <v>1091</v>
      </c>
      <c r="BM99" s="151" t="s">
        <v>1113</v>
      </c>
    </row>
    <row r="100" spans="1:65" s="2" customFormat="1">
      <c r="A100" s="34"/>
      <c r="B100" s="35"/>
      <c r="C100" s="34"/>
      <c r="D100" s="153" t="s">
        <v>140</v>
      </c>
      <c r="E100" s="34"/>
      <c r="F100" s="154" t="s">
        <v>1114</v>
      </c>
      <c r="G100" s="34"/>
      <c r="H100" s="34"/>
      <c r="I100" s="155"/>
      <c r="J100" s="34"/>
      <c r="K100" s="34"/>
      <c r="L100" s="35"/>
      <c r="M100" s="156"/>
      <c r="N100" s="157"/>
      <c r="O100" s="55"/>
      <c r="P100" s="55"/>
      <c r="Q100" s="55"/>
      <c r="R100" s="55"/>
      <c r="S100" s="55"/>
      <c r="T100" s="56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8" t="s">
        <v>140</v>
      </c>
      <c r="AU100" s="18" t="s">
        <v>85</v>
      </c>
    </row>
    <row r="101" spans="1:65" s="13" customFormat="1" ht="20.399999999999999">
      <c r="B101" s="161"/>
      <c r="D101" s="153" t="s">
        <v>149</v>
      </c>
      <c r="E101" s="162" t="s">
        <v>3</v>
      </c>
      <c r="F101" s="163" t="s">
        <v>1115</v>
      </c>
      <c r="H101" s="162" t="s">
        <v>3</v>
      </c>
      <c r="I101" s="164"/>
      <c r="L101" s="161"/>
      <c r="M101" s="165"/>
      <c r="N101" s="166"/>
      <c r="O101" s="166"/>
      <c r="P101" s="166"/>
      <c r="Q101" s="166"/>
      <c r="R101" s="166"/>
      <c r="S101" s="166"/>
      <c r="T101" s="167"/>
      <c r="AT101" s="162" t="s">
        <v>149</v>
      </c>
      <c r="AU101" s="162" t="s">
        <v>85</v>
      </c>
      <c r="AV101" s="13" t="s">
        <v>85</v>
      </c>
      <c r="AW101" s="13" t="s">
        <v>38</v>
      </c>
      <c r="AX101" s="13" t="s">
        <v>77</v>
      </c>
      <c r="AY101" s="162" t="s">
        <v>132</v>
      </c>
    </row>
    <row r="102" spans="1:65" s="13" customFormat="1">
      <c r="B102" s="161"/>
      <c r="D102" s="153" t="s">
        <v>149</v>
      </c>
      <c r="E102" s="162" t="s">
        <v>3</v>
      </c>
      <c r="F102" s="163" t="s">
        <v>1116</v>
      </c>
      <c r="H102" s="162" t="s">
        <v>3</v>
      </c>
      <c r="I102" s="164"/>
      <c r="L102" s="161"/>
      <c r="M102" s="165"/>
      <c r="N102" s="166"/>
      <c r="O102" s="166"/>
      <c r="P102" s="166"/>
      <c r="Q102" s="166"/>
      <c r="R102" s="166"/>
      <c r="S102" s="166"/>
      <c r="T102" s="167"/>
      <c r="AT102" s="162" t="s">
        <v>149</v>
      </c>
      <c r="AU102" s="162" t="s">
        <v>85</v>
      </c>
      <c r="AV102" s="13" t="s">
        <v>85</v>
      </c>
      <c r="AW102" s="13" t="s">
        <v>38</v>
      </c>
      <c r="AX102" s="13" t="s">
        <v>77</v>
      </c>
      <c r="AY102" s="162" t="s">
        <v>132</v>
      </c>
    </row>
    <row r="103" spans="1:65" s="13" customFormat="1">
      <c r="B103" s="161"/>
      <c r="D103" s="153" t="s">
        <v>149</v>
      </c>
      <c r="E103" s="162" t="s">
        <v>3</v>
      </c>
      <c r="F103" s="163" t="s">
        <v>1117</v>
      </c>
      <c r="H103" s="162" t="s">
        <v>3</v>
      </c>
      <c r="I103" s="164"/>
      <c r="L103" s="161"/>
      <c r="M103" s="165"/>
      <c r="N103" s="166"/>
      <c r="O103" s="166"/>
      <c r="P103" s="166"/>
      <c r="Q103" s="166"/>
      <c r="R103" s="166"/>
      <c r="S103" s="166"/>
      <c r="T103" s="167"/>
      <c r="AT103" s="162" t="s">
        <v>149</v>
      </c>
      <c r="AU103" s="162" t="s">
        <v>85</v>
      </c>
      <c r="AV103" s="13" t="s">
        <v>85</v>
      </c>
      <c r="AW103" s="13" t="s">
        <v>38</v>
      </c>
      <c r="AX103" s="13" t="s">
        <v>77</v>
      </c>
      <c r="AY103" s="162" t="s">
        <v>132</v>
      </c>
    </row>
    <row r="104" spans="1:65" s="14" customFormat="1">
      <c r="B104" s="168"/>
      <c r="D104" s="153" t="s">
        <v>149</v>
      </c>
      <c r="E104" s="169" t="s">
        <v>3</v>
      </c>
      <c r="F104" s="170" t="s">
        <v>85</v>
      </c>
      <c r="H104" s="171">
        <v>1</v>
      </c>
      <c r="I104" s="172"/>
      <c r="L104" s="168"/>
      <c r="M104" s="173"/>
      <c r="N104" s="174"/>
      <c r="O104" s="174"/>
      <c r="P104" s="174"/>
      <c r="Q104" s="174"/>
      <c r="R104" s="174"/>
      <c r="S104" s="174"/>
      <c r="T104" s="175"/>
      <c r="AT104" s="169" t="s">
        <v>149</v>
      </c>
      <c r="AU104" s="169" t="s">
        <v>85</v>
      </c>
      <c r="AV104" s="14" t="s">
        <v>87</v>
      </c>
      <c r="AW104" s="14" t="s">
        <v>38</v>
      </c>
      <c r="AX104" s="14" t="s">
        <v>85</v>
      </c>
      <c r="AY104" s="169" t="s">
        <v>132</v>
      </c>
    </row>
    <row r="105" spans="1:65" s="2" customFormat="1" ht="16.5" customHeight="1">
      <c r="A105" s="34"/>
      <c r="B105" s="139"/>
      <c r="C105" s="140" t="s">
        <v>165</v>
      </c>
      <c r="D105" s="140" t="s">
        <v>134</v>
      </c>
      <c r="E105" s="141" t="s">
        <v>1118</v>
      </c>
      <c r="F105" s="142" t="s">
        <v>1119</v>
      </c>
      <c r="G105" s="143" t="s">
        <v>1089</v>
      </c>
      <c r="H105" s="144">
        <v>1</v>
      </c>
      <c r="I105" s="145"/>
      <c r="J105" s="146">
        <f>ROUND(I105*H105,2)</f>
        <v>0</v>
      </c>
      <c r="K105" s="142" t="s">
        <v>1090</v>
      </c>
      <c r="L105" s="35"/>
      <c r="M105" s="147" t="s">
        <v>3</v>
      </c>
      <c r="N105" s="148" t="s">
        <v>48</v>
      </c>
      <c r="O105" s="55"/>
      <c r="P105" s="149">
        <f>O105*H105</f>
        <v>0</v>
      </c>
      <c r="Q105" s="149">
        <v>0</v>
      </c>
      <c r="R105" s="149">
        <f>Q105*H105</f>
        <v>0</v>
      </c>
      <c r="S105" s="149">
        <v>0</v>
      </c>
      <c r="T105" s="150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51" t="s">
        <v>1091</v>
      </c>
      <c r="AT105" s="151" t="s">
        <v>134</v>
      </c>
      <c r="AU105" s="151" t="s">
        <v>85</v>
      </c>
      <c r="AY105" s="18" t="s">
        <v>132</v>
      </c>
      <c r="BE105" s="152">
        <f>IF(N105="základní",J105,0)</f>
        <v>0</v>
      </c>
      <c r="BF105" s="152">
        <f>IF(N105="snížená",J105,0)</f>
        <v>0</v>
      </c>
      <c r="BG105" s="152">
        <f>IF(N105="zákl. přenesená",J105,0)</f>
        <v>0</v>
      </c>
      <c r="BH105" s="152">
        <f>IF(N105="sníž. přenesená",J105,0)</f>
        <v>0</v>
      </c>
      <c r="BI105" s="152">
        <f>IF(N105="nulová",J105,0)</f>
        <v>0</v>
      </c>
      <c r="BJ105" s="18" t="s">
        <v>85</v>
      </c>
      <c r="BK105" s="152">
        <f>ROUND(I105*H105,2)</f>
        <v>0</v>
      </c>
      <c r="BL105" s="18" t="s">
        <v>1091</v>
      </c>
      <c r="BM105" s="151" t="s">
        <v>1120</v>
      </c>
    </row>
    <row r="106" spans="1:65" s="2" customFormat="1">
      <c r="A106" s="34"/>
      <c r="B106" s="35"/>
      <c r="C106" s="34"/>
      <c r="D106" s="153" t="s">
        <v>140</v>
      </c>
      <c r="E106" s="34"/>
      <c r="F106" s="154" t="s">
        <v>1121</v>
      </c>
      <c r="G106" s="34"/>
      <c r="H106" s="34"/>
      <c r="I106" s="155"/>
      <c r="J106" s="34"/>
      <c r="K106" s="34"/>
      <c r="L106" s="35"/>
      <c r="M106" s="156"/>
      <c r="N106" s="157"/>
      <c r="O106" s="55"/>
      <c r="P106" s="55"/>
      <c r="Q106" s="55"/>
      <c r="R106" s="55"/>
      <c r="S106" s="55"/>
      <c r="T106" s="56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8" t="s">
        <v>140</v>
      </c>
      <c r="AU106" s="18" t="s">
        <v>85</v>
      </c>
    </row>
    <row r="107" spans="1:65" s="13" customFormat="1" ht="20.399999999999999">
      <c r="B107" s="161"/>
      <c r="D107" s="153" t="s">
        <v>149</v>
      </c>
      <c r="E107" s="162" t="s">
        <v>3</v>
      </c>
      <c r="F107" s="163" t="s">
        <v>1122</v>
      </c>
      <c r="H107" s="162" t="s">
        <v>3</v>
      </c>
      <c r="I107" s="164"/>
      <c r="L107" s="161"/>
      <c r="M107" s="165"/>
      <c r="N107" s="166"/>
      <c r="O107" s="166"/>
      <c r="P107" s="166"/>
      <c r="Q107" s="166"/>
      <c r="R107" s="166"/>
      <c r="S107" s="166"/>
      <c r="T107" s="167"/>
      <c r="AT107" s="162" t="s">
        <v>149</v>
      </c>
      <c r="AU107" s="162" t="s">
        <v>85</v>
      </c>
      <c r="AV107" s="13" t="s">
        <v>85</v>
      </c>
      <c r="AW107" s="13" t="s">
        <v>38</v>
      </c>
      <c r="AX107" s="13" t="s">
        <v>77</v>
      </c>
      <c r="AY107" s="162" t="s">
        <v>132</v>
      </c>
    </row>
    <row r="108" spans="1:65" s="13" customFormat="1">
      <c r="B108" s="161"/>
      <c r="D108" s="153" t="s">
        <v>149</v>
      </c>
      <c r="E108" s="162" t="s">
        <v>3</v>
      </c>
      <c r="F108" s="163" t="s">
        <v>1123</v>
      </c>
      <c r="H108" s="162" t="s">
        <v>3</v>
      </c>
      <c r="I108" s="164"/>
      <c r="L108" s="161"/>
      <c r="M108" s="165"/>
      <c r="N108" s="166"/>
      <c r="O108" s="166"/>
      <c r="P108" s="166"/>
      <c r="Q108" s="166"/>
      <c r="R108" s="166"/>
      <c r="S108" s="166"/>
      <c r="T108" s="167"/>
      <c r="AT108" s="162" t="s">
        <v>149</v>
      </c>
      <c r="AU108" s="162" t="s">
        <v>85</v>
      </c>
      <c r="AV108" s="13" t="s">
        <v>85</v>
      </c>
      <c r="AW108" s="13" t="s">
        <v>38</v>
      </c>
      <c r="AX108" s="13" t="s">
        <v>77</v>
      </c>
      <c r="AY108" s="162" t="s">
        <v>132</v>
      </c>
    </row>
    <row r="109" spans="1:65" s="14" customFormat="1">
      <c r="B109" s="168"/>
      <c r="D109" s="153" t="s">
        <v>149</v>
      </c>
      <c r="E109" s="169" t="s">
        <v>3</v>
      </c>
      <c r="F109" s="170" t="s">
        <v>85</v>
      </c>
      <c r="H109" s="171">
        <v>1</v>
      </c>
      <c r="I109" s="172"/>
      <c r="L109" s="168"/>
      <c r="M109" s="173"/>
      <c r="N109" s="174"/>
      <c r="O109" s="174"/>
      <c r="P109" s="174"/>
      <c r="Q109" s="174"/>
      <c r="R109" s="174"/>
      <c r="S109" s="174"/>
      <c r="T109" s="175"/>
      <c r="AT109" s="169" t="s">
        <v>149</v>
      </c>
      <c r="AU109" s="169" t="s">
        <v>85</v>
      </c>
      <c r="AV109" s="14" t="s">
        <v>87</v>
      </c>
      <c r="AW109" s="14" t="s">
        <v>38</v>
      </c>
      <c r="AX109" s="14" t="s">
        <v>85</v>
      </c>
      <c r="AY109" s="169" t="s">
        <v>132</v>
      </c>
    </row>
    <row r="110" spans="1:65" s="2" customFormat="1" ht="16.5" customHeight="1">
      <c r="A110" s="34"/>
      <c r="B110" s="139"/>
      <c r="C110" s="140" t="s">
        <v>169</v>
      </c>
      <c r="D110" s="140" t="s">
        <v>134</v>
      </c>
      <c r="E110" s="141" t="s">
        <v>1124</v>
      </c>
      <c r="F110" s="142" t="s">
        <v>1125</v>
      </c>
      <c r="G110" s="143" t="s">
        <v>1089</v>
      </c>
      <c r="H110" s="144">
        <v>1</v>
      </c>
      <c r="I110" s="145"/>
      <c r="J110" s="146">
        <f>ROUND(I110*H110,2)</f>
        <v>0</v>
      </c>
      <c r="K110" s="142" t="s">
        <v>1090</v>
      </c>
      <c r="L110" s="35"/>
      <c r="M110" s="147" t="s">
        <v>3</v>
      </c>
      <c r="N110" s="148" t="s">
        <v>48</v>
      </c>
      <c r="O110" s="55"/>
      <c r="P110" s="149">
        <f>O110*H110</f>
        <v>0</v>
      </c>
      <c r="Q110" s="149">
        <v>0</v>
      </c>
      <c r="R110" s="149">
        <f>Q110*H110</f>
        <v>0</v>
      </c>
      <c r="S110" s="149">
        <v>0</v>
      </c>
      <c r="T110" s="150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51" t="s">
        <v>1091</v>
      </c>
      <c r="AT110" s="151" t="s">
        <v>134</v>
      </c>
      <c r="AU110" s="151" t="s">
        <v>85</v>
      </c>
      <c r="AY110" s="18" t="s">
        <v>132</v>
      </c>
      <c r="BE110" s="152">
        <f>IF(N110="základní",J110,0)</f>
        <v>0</v>
      </c>
      <c r="BF110" s="152">
        <f>IF(N110="snížená",J110,0)</f>
        <v>0</v>
      </c>
      <c r="BG110" s="152">
        <f>IF(N110="zákl. přenesená",J110,0)</f>
        <v>0</v>
      </c>
      <c r="BH110" s="152">
        <f>IF(N110="sníž. přenesená",J110,0)</f>
        <v>0</v>
      </c>
      <c r="BI110" s="152">
        <f>IF(N110="nulová",J110,0)</f>
        <v>0</v>
      </c>
      <c r="BJ110" s="18" t="s">
        <v>85</v>
      </c>
      <c r="BK110" s="152">
        <f>ROUND(I110*H110,2)</f>
        <v>0</v>
      </c>
      <c r="BL110" s="18" t="s">
        <v>1091</v>
      </c>
      <c r="BM110" s="151" t="s">
        <v>1126</v>
      </c>
    </row>
    <row r="111" spans="1:65" s="2" customFormat="1">
      <c r="A111" s="34"/>
      <c r="B111" s="35"/>
      <c r="C111" s="34"/>
      <c r="D111" s="153" t="s">
        <v>140</v>
      </c>
      <c r="E111" s="34"/>
      <c r="F111" s="154" t="s">
        <v>1127</v>
      </c>
      <c r="G111" s="34"/>
      <c r="H111" s="34"/>
      <c r="I111" s="155"/>
      <c r="J111" s="34"/>
      <c r="K111" s="34"/>
      <c r="L111" s="35"/>
      <c r="M111" s="156"/>
      <c r="N111" s="157"/>
      <c r="O111" s="55"/>
      <c r="P111" s="55"/>
      <c r="Q111" s="55"/>
      <c r="R111" s="55"/>
      <c r="S111" s="55"/>
      <c r="T111" s="56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8" t="s">
        <v>140</v>
      </c>
      <c r="AU111" s="18" t="s">
        <v>85</v>
      </c>
    </row>
    <row r="112" spans="1:65" s="13" customFormat="1">
      <c r="B112" s="161"/>
      <c r="D112" s="153" t="s">
        <v>149</v>
      </c>
      <c r="E112" s="162" t="s">
        <v>3</v>
      </c>
      <c r="F112" s="163" t="s">
        <v>1128</v>
      </c>
      <c r="H112" s="162" t="s">
        <v>3</v>
      </c>
      <c r="I112" s="164"/>
      <c r="L112" s="161"/>
      <c r="M112" s="165"/>
      <c r="N112" s="166"/>
      <c r="O112" s="166"/>
      <c r="P112" s="166"/>
      <c r="Q112" s="166"/>
      <c r="R112" s="166"/>
      <c r="S112" s="166"/>
      <c r="T112" s="167"/>
      <c r="AT112" s="162" t="s">
        <v>149</v>
      </c>
      <c r="AU112" s="162" t="s">
        <v>85</v>
      </c>
      <c r="AV112" s="13" t="s">
        <v>85</v>
      </c>
      <c r="AW112" s="13" t="s">
        <v>38</v>
      </c>
      <c r="AX112" s="13" t="s">
        <v>77</v>
      </c>
      <c r="AY112" s="162" t="s">
        <v>132</v>
      </c>
    </row>
    <row r="113" spans="1:65" s="13" customFormat="1" ht="20.399999999999999">
      <c r="B113" s="161"/>
      <c r="D113" s="153" t="s">
        <v>149</v>
      </c>
      <c r="E113" s="162" t="s">
        <v>3</v>
      </c>
      <c r="F113" s="163" t="s">
        <v>1129</v>
      </c>
      <c r="H113" s="162" t="s">
        <v>3</v>
      </c>
      <c r="I113" s="164"/>
      <c r="L113" s="161"/>
      <c r="M113" s="165"/>
      <c r="N113" s="166"/>
      <c r="O113" s="166"/>
      <c r="P113" s="166"/>
      <c r="Q113" s="166"/>
      <c r="R113" s="166"/>
      <c r="S113" s="166"/>
      <c r="T113" s="167"/>
      <c r="AT113" s="162" t="s">
        <v>149</v>
      </c>
      <c r="AU113" s="162" t="s">
        <v>85</v>
      </c>
      <c r="AV113" s="13" t="s">
        <v>85</v>
      </c>
      <c r="AW113" s="13" t="s">
        <v>38</v>
      </c>
      <c r="AX113" s="13" t="s">
        <v>77</v>
      </c>
      <c r="AY113" s="162" t="s">
        <v>132</v>
      </c>
    </row>
    <row r="114" spans="1:65" s="13" customFormat="1" ht="20.399999999999999">
      <c r="B114" s="161"/>
      <c r="D114" s="153" t="s">
        <v>149</v>
      </c>
      <c r="E114" s="162" t="s">
        <v>3</v>
      </c>
      <c r="F114" s="163" t="s">
        <v>1130</v>
      </c>
      <c r="H114" s="162" t="s">
        <v>3</v>
      </c>
      <c r="I114" s="164"/>
      <c r="L114" s="161"/>
      <c r="M114" s="165"/>
      <c r="N114" s="166"/>
      <c r="O114" s="166"/>
      <c r="P114" s="166"/>
      <c r="Q114" s="166"/>
      <c r="R114" s="166"/>
      <c r="S114" s="166"/>
      <c r="T114" s="167"/>
      <c r="AT114" s="162" t="s">
        <v>149</v>
      </c>
      <c r="AU114" s="162" t="s">
        <v>85</v>
      </c>
      <c r="AV114" s="13" t="s">
        <v>85</v>
      </c>
      <c r="AW114" s="13" t="s">
        <v>38</v>
      </c>
      <c r="AX114" s="13" t="s">
        <v>77</v>
      </c>
      <c r="AY114" s="162" t="s">
        <v>132</v>
      </c>
    </row>
    <row r="115" spans="1:65" s="14" customFormat="1">
      <c r="B115" s="168"/>
      <c r="D115" s="153" t="s">
        <v>149</v>
      </c>
      <c r="E115" s="169" t="s">
        <v>3</v>
      </c>
      <c r="F115" s="170" t="s">
        <v>85</v>
      </c>
      <c r="H115" s="171">
        <v>1</v>
      </c>
      <c r="I115" s="172"/>
      <c r="L115" s="168"/>
      <c r="M115" s="173"/>
      <c r="N115" s="174"/>
      <c r="O115" s="174"/>
      <c r="P115" s="174"/>
      <c r="Q115" s="174"/>
      <c r="R115" s="174"/>
      <c r="S115" s="174"/>
      <c r="T115" s="175"/>
      <c r="AT115" s="169" t="s">
        <v>149</v>
      </c>
      <c r="AU115" s="169" t="s">
        <v>85</v>
      </c>
      <c r="AV115" s="14" t="s">
        <v>87</v>
      </c>
      <c r="AW115" s="14" t="s">
        <v>38</v>
      </c>
      <c r="AX115" s="14" t="s">
        <v>85</v>
      </c>
      <c r="AY115" s="169" t="s">
        <v>132</v>
      </c>
    </row>
    <row r="116" spans="1:65" s="2" customFormat="1" ht="16.5" customHeight="1">
      <c r="A116" s="34"/>
      <c r="B116" s="139"/>
      <c r="C116" s="140" t="s">
        <v>173</v>
      </c>
      <c r="D116" s="140" t="s">
        <v>134</v>
      </c>
      <c r="E116" s="141" t="s">
        <v>1131</v>
      </c>
      <c r="F116" s="142" t="s">
        <v>1132</v>
      </c>
      <c r="G116" s="143" t="s">
        <v>1089</v>
      </c>
      <c r="H116" s="144">
        <v>1</v>
      </c>
      <c r="I116" s="145"/>
      <c r="J116" s="146">
        <f>ROUND(I116*H116,2)</f>
        <v>0</v>
      </c>
      <c r="K116" s="142" t="s">
        <v>1090</v>
      </c>
      <c r="L116" s="35"/>
      <c r="M116" s="147" t="s">
        <v>3</v>
      </c>
      <c r="N116" s="148" t="s">
        <v>48</v>
      </c>
      <c r="O116" s="55"/>
      <c r="P116" s="149">
        <f>O116*H116</f>
        <v>0</v>
      </c>
      <c r="Q116" s="149">
        <v>0</v>
      </c>
      <c r="R116" s="149">
        <f>Q116*H116</f>
        <v>0</v>
      </c>
      <c r="S116" s="149">
        <v>0</v>
      </c>
      <c r="T116" s="150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51" t="s">
        <v>1091</v>
      </c>
      <c r="AT116" s="151" t="s">
        <v>134</v>
      </c>
      <c r="AU116" s="151" t="s">
        <v>85</v>
      </c>
      <c r="AY116" s="18" t="s">
        <v>132</v>
      </c>
      <c r="BE116" s="152">
        <f>IF(N116="základní",J116,0)</f>
        <v>0</v>
      </c>
      <c r="BF116" s="152">
        <f>IF(N116="snížená",J116,0)</f>
        <v>0</v>
      </c>
      <c r="BG116" s="152">
        <f>IF(N116="zákl. přenesená",J116,0)</f>
        <v>0</v>
      </c>
      <c r="BH116" s="152">
        <f>IF(N116="sníž. přenesená",J116,0)</f>
        <v>0</v>
      </c>
      <c r="BI116" s="152">
        <f>IF(N116="nulová",J116,0)</f>
        <v>0</v>
      </c>
      <c r="BJ116" s="18" t="s">
        <v>85</v>
      </c>
      <c r="BK116" s="152">
        <f>ROUND(I116*H116,2)</f>
        <v>0</v>
      </c>
      <c r="BL116" s="18" t="s">
        <v>1091</v>
      </c>
      <c r="BM116" s="151" t="s">
        <v>1133</v>
      </c>
    </row>
    <row r="117" spans="1:65" s="2" customFormat="1">
      <c r="A117" s="34"/>
      <c r="B117" s="35"/>
      <c r="C117" s="34"/>
      <c r="D117" s="153" t="s">
        <v>140</v>
      </c>
      <c r="E117" s="34"/>
      <c r="F117" s="154" t="s">
        <v>1134</v>
      </c>
      <c r="G117" s="34"/>
      <c r="H117" s="34"/>
      <c r="I117" s="155"/>
      <c r="J117" s="34"/>
      <c r="K117" s="34"/>
      <c r="L117" s="35"/>
      <c r="M117" s="156"/>
      <c r="N117" s="157"/>
      <c r="O117" s="55"/>
      <c r="P117" s="55"/>
      <c r="Q117" s="55"/>
      <c r="R117" s="55"/>
      <c r="S117" s="55"/>
      <c r="T117" s="56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8" t="s">
        <v>140</v>
      </c>
      <c r="AU117" s="18" t="s">
        <v>85</v>
      </c>
    </row>
    <row r="118" spans="1:65" s="13" customFormat="1" ht="20.399999999999999">
      <c r="B118" s="161"/>
      <c r="D118" s="153" t="s">
        <v>149</v>
      </c>
      <c r="E118" s="162" t="s">
        <v>3</v>
      </c>
      <c r="F118" s="163" t="s">
        <v>1135</v>
      </c>
      <c r="H118" s="162" t="s">
        <v>3</v>
      </c>
      <c r="I118" s="164"/>
      <c r="L118" s="161"/>
      <c r="M118" s="165"/>
      <c r="N118" s="166"/>
      <c r="O118" s="166"/>
      <c r="P118" s="166"/>
      <c r="Q118" s="166"/>
      <c r="R118" s="166"/>
      <c r="S118" s="166"/>
      <c r="T118" s="167"/>
      <c r="AT118" s="162" t="s">
        <v>149</v>
      </c>
      <c r="AU118" s="162" t="s">
        <v>85</v>
      </c>
      <c r="AV118" s="13" t="s">
        <v>85</v>
      </c>
      <c r="AW118" s="13" t="s">
        <v>38</v>
      </c>
      <c r="AX118" s="13" t="s">
        <v>77</v>
      </c>
      <c r="AY118" s="162" t="s">
        <v>132</v>
      </c>
    </row>
    <row r="119" spans="1:65" s="13" customFormat="1">
      <c r="B119" s="161"/>
      <c r="D119" s="153" t="s">
        <v>149</v>
      </c>
      <c r="E119" s="162" t="s">
        <v>3</v>
      </c>
      <c r="F119" s="163" t="s">
        <v>1136</v>
      </c>
      <c r="H119" s="162" t="s">
        <v>3</v>
      </c>
      <c r="I119" s="164"/>
      <c r="L119" s="161"/>
      <c r="M119" s="165"/>
      <c r="N119" s="166"/>
      <c r="O119" s="166"/>
      <c r="P119" s="166"/>
      <c r="Q119" s="166"/>
      <c r="R119" s="166"/>
      <c r="S119" s="166"/>
      <c r="T119" s="167"/>
      <c r="AT119" s="162" t="s">
        <v>149</v>
      </c>
      <c r="AU119" s="162" t="s">
        <v>85</v>
      </c>
      <c r="AV119" s="13" t="s">
        <v>85</v>
      </c>
      <c r="AW119" s="13" t="s">
        <v>38</v>
      </c>
      <c r="AX119" s="13" t="s">
        <v>77</v>
      </c>
      <c r="AY119" s="162" t="s">
        <v>132</v>
      </c>
    </row>
    <row r="120" spans="1:65" s="14" customFormat="1">
      <c r="B120" s="168"/>
      <c r="D120" s="153" t="s">
        <v>149</v>
      </c>
      <c r="E120" s="169" t="s">
        <v>3</v>
      </c>
      <c r="F120" s="170" t="s">
        <v>85</v>
      </c>
      <c r="H120" s="171">
        <v>1</v>
      </c>
      <c r="I120" s="172"/>
      <c r="L120" s="168"/>
      <c r="M120" s="173"/>
      <c r="N120" s="174"/>
      <c r="O120" s="174"/>
      <c r="P120" s="174"/>
      <c r="Q120" s="174"/>
      <c r="R120" s="174"/>
      <c r="S120" s="174"/>
      <c r="T120" s="175"/>
      <c r="AT120" s="169" t="s">
        <v>149</v>
      </c>
      <c r="AU120" s="169" t="s">
        <v>85</v>
      </c>
      <c r="AV120" s="14" t="s">
        <v>87</v>
      </c>
      <c r="AW120" s="14" t="s">
        <v>38</v>
      </c>
      <c r="AX120" s="14" t="s">
        <v>85</v>
      </c>
      <c r="AY120" s="169" t="s">
        <v>132</v>
      </c>
    </row>
    <row r="121" spans="1:65" s="2" customFormat="1" ht="16.5" customHeight="1">
      <c r="A121" s="34"/>
      <c r="B121" s="139"/>
      <c r="C121" s="140" t="s">
        <v>177</v>
      </c>
      <c r="D121" s="140" t="s">
        <v>134</v>
      </c>
      <c r="E121" s="141" t="s">
        <v>1137</v>
      </c>
      <c r="F121" s="142" t="s">
        <v>1138</v>
      </c>
      <c r="G121" s="143" t="s">
        <v>1089</v>
      </c>
      <c r="H121" s="144">
        <v>1</v>
      </c>
      <c r="I121" s="145"/>
      <c r="J121" s="146">
        <f>ROUND(I121*H121,2)</f>
        <v>0</v>
      </c>
      <c r="K121" s="142" t="s">
        <v>1090</v>
      </c>
      <c r="L121" s="35"/>
      <c r="M121" s="147" t="s">
        <v>3</v>
      </c>
      <c r="N121" s="148" t="s">
        <v>48</v>
      </c>
      <c r="O121" s="55"/>
      <c r="P121" s="149">
        <f>O121*H121</f>
        <v>0</v>
      </c>
      <c r="Q121" s="149">
        <v>0</v>
      </c>
      <c r="R121" s="149">
        <f>Q121*H121</f>
        <v>0</v>
      </c>
      <c r="S121" s="149">
        <v>0</v>
      </c>
      <c r="T121" s="150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51" t="s">
        <v>1091</v>
      </c>
      <c r="AT121" s="151" t="s">
        <v>134</v>
      </c>
      <c r="AU121" s="151" t="s">
        <v>85</v>
      </c>
      <c r="AY121" s="18" t="s">
        <v>132</v>
      </c>
      <c r="BE121" s="152">
        <f>IF(N121="základní",J121,0)</f>
        <v>0</v>
      </c>
      <c r="BF121" s="152">
        <f>IF(N121="snížená",J121,0)</f>
        <v>0</v>
      </c>
      <c r="BG121" s="152">
        <f>IF(N121="zákl. přenesená",J121,0)</f>
        <v>0</v>
      </c>
      <c r="BH121" s="152">
        <f>IF(N121="sníž. přenesená",J121,0)</f>
        <v>0</v>
      </c>
      <c r="BI121" s="152">
        <f>IF(N121="nulová",J121,0)</f>
        <v>0</v>
      </c>
      <c r="BJ121" s="18" t="s">
        <v>85</v>
      </c>
      <c r="BK121" s="152">
        <f>ROUND(I121*H121,2)</f>
        <v>0</v>
      </c>
      <c r="BL121" s="18" t="s">
        <v>1091</v>
      </c>
      <c r="BM121" s="151" t="s">
        <v>1139</v>
      </c>
    </row>
    <row r="122" spans="1:65" s="2" customFormat="1">
      <c r="A122" s="34"/>
      <c r="B122" s="35"/>
      <c r="C122" s="34"/>
      <c r="D122" s="153" t="s">
        <v>140</v>
      </c>
      <c r="E122" s="34"/>
      <c r="F122" s="154" t="s">
        <v>1140</v>
      </c>
      <c r="G122" s="34"/>
      <c r="H122" s="34"/>
      <c r="I122" s="155"/>
      <c r="J122" s="34"/>
      <c r="K122" s="34"/>
      <c r="L122" s="35"/>
      <c r="M122" s="156"/>
      <c r="N122" s="157"/>
      <c r="O122" s="55"/>
      <c r="P122" s="55"/>
      <c r="Q122" s="55"/>
      <c r="R122" s="55"/>
      <c r="S122" s="55"/>
      <c r="T122" s="56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8" t="s">
        <v>140</v>
      </c>
      <c r="AU122" s="18" t="s">
        <v>85</v>
      </c>
    </row>
    <row r="123" spans="1:65" s="13" customFormat="1">
      <c r="B123" s="161"/>
      <c r="D123" s="153" t="s">
        <v>149</v>
      </c>
      <c r="E123" s="162" t="s">
        <v>3</v>
      </c>
      <c r="F123" s="163" t="s">
        <v>1141</v>
      </c>
      <c r="H123" s="162" t="s">
        <v>3</v>
      </c>
      <c r="I123" s="164"/>
      <c r="L123" s="161"/>
      <c r="M123" s="165"/>
      <c r="N123" s="166"/>
      <c r="O123" s="166"/>
      <c r="P123" s="166"/>
      <c r="Q123" s="166"/>
      <c r="R123" s="166"/>
      <c r="S123" s="166"/>
      <c r="T123" s="167"/>
      <c r="AT123" s="162" t="s">
        <v>149</v>
      </c>
      <c r="AU123" s="162" t="s">
        <v>85</v>
      </c>
      <c r="AV123" s="13" t="s">
        <v>85</v>
      </c>
      <c r="AW123" s="13" t="s">
        <v>38</v>
      </c>
      <c r="AX123" s="13" t="s">
        <v>77</v>
      </c>
      <c r="AY123" s="162" t="s">
        <v>132</v>
      </c>
    </row>
    <row r="124" spans="1:65" s="13" customFormat="1">
      <c r="B124" s="161"/>
      <c r="D124" s="153" t="s">
        <v>149</v>
      </c>
      <c r="E124" s="162" t="s">
        <v>3</v>
      </c>
      <c r="F124" s="163" t="s">
        <v>1142</v>
      </c>
      <c r="H124" s="162" t="s">
        <v>3</v>
      </c>
      <c r="I124" s="164"/>
      <c r="L124" s="161"/>
      <c r="M124" s="165"/>
      <c r="N124" s="166"/>
      <c r="O124" s="166"/>
      <c r="P124" s="166"/>
      <c r="Q124" s="166"/>
      <c r="R124" s="166"/>
      <c r="S124" s="166"/>
      <c r="T124" s="167"/>
      <c r="AT124" s="162" t="s">
        <v>149</v>
      </c>
      <c r="AU124" s="162" t="s">
        <v>85</v>
      </c>
      <c r="AV124" s="13" t="s">
        <v>85</v>
      </c>
      <c r="AW124" s="13" t="s">
        <v>38</v>
      </c>
      <c r="AX124" s="13" t="s">
        <v>77</v>
      </c>
      <c r="AY124" s="162" t="s">
        <v>132</v>
      </c>
    </row>
    <row r="125" spans="1:65" s="14" customFormat="1">
      <c r="B125" s="168"/>
      <c r="D125" s="153" t="s">
        <v>149</v>
      </c>
      <c r="E125" s="169" t="s">
        <v>3</v>
      </c>
      <c r="F125" s="170" t="s">
        <v>85</v>
      </c>
      <c r="H125" s="171">
        <v>1</v>
      </c>
      <c r="I125" s="172"/>
      <c r="L125" s="168"/>
      <c r="M125" s="196"/>
      <c r="N125" s="197"/>
      <c r="O125" s="197"/>
      <c r="P125" s="197"/>
      <c r="Q125" s="197"/>
      <c r="R125" s="197"/>
      <c r="S125" s="197"/>
      <c r="T125" s="198"/>
      <c r="AT125" s="169" t="s">
        <v>149</v>
      </c>
      <c r="AU125" s="169" t="s">
        <v>85</v>
      </c>
      <c r="AV125" s="14" t="s">
        <v>87</v>
      </c>
      <c r="AW125" s="14" t="s">
        <v>38</v>
      </c>
      <c r="AX125" s="14" t="s">
        <v>85</v>
      </c>
      <c r="AY125" s="169" t="s">
        <v>132</v>
      </c>
    </row>
    <row r="126" spans="1:65" s="2" customFormat="1" ht="6.9" customHeight="1">
      <c r="A126" s="34"/>
      <c r="B126" s="44"/>
      <c r="C126" s="45"/>
      <c r="D126" s="45"/>
      <c r="E126" s="45"/>
      <c r="F126" s="45"/>
      <c r="G126" s="45"/>
      <c r="H126" s="45"/>
      <c r="I126" s="45"/>
      <c r="J126" s="45"/>
      <c r="K126" s="45"/>
      <c r="L126" s="35"/>
      <c r="M126" s="34"/>
      <c r="O126" s="34"/>
      <c r="P126" s="34"/>
      <c r="Q126" s="34"/>
      <c r="R126" s="3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</sheetData>
  <autoFilter ref="C79:K125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58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0.199999999999999"/>
  <cols>
    <col min="1" max="1" width="8.28515625" style="203" customWidth="1"/>
    <col min="2" max="2" width="1.7109375" style="203" customWidth="1"/>
    <col min="3" max="4" width="5" style="203" customWidth="1"/>
    <col min="5" max="5" width="11.7109375" style="203" customWidth="1"/>
    <col min="6" max="6" width="9.140625" style="203" customWidth="1"/>
    <col min="7" max="7" width="5" style="203" customWidth="1"/>
    <col min="8" max="8" width="77.85546875" style="203" customWidth="1"/>
    <col min="9" max="10" width="20" style="203" customWidth="1"/>
    <col min="11" max="11" width="1.7109375" style="203" customWidth="1"/>
  </cols>
  <sheetData>
    <row r="1" spans="2:11" s="1" customFormat="1" ht="37.5" customHeight="1"/>
    <row r="2" spans="2:11" s="1" customFormat="1" ht="7.5" customHeight="1">
      <c r="B2" s="204"/>
      <c r="C2" s="205"/>
      <c r="D2" s="205"/>
      <c r="E2" s="205"/>
      <c r="F2" s="205"/>
      <c r="G2" s="205"/>
      <c r="H2" s="205"/>
      <c r="I2" s="205"/>
      <c r="J2" s="205"/>
      <c r="K2" s="206"/>
    </row>
    <row r="3" spans="2:11" s="16" customFormat="1" ht="45" customHeight="1">
      <c r="B3" s="207"/>
      <c r="C3" s="331" t="s">
        <v>1143</v>
      </c>
      <c r="D3" s="331"/>
      <c r="E3" s="331"/>
      <c r="F3" s="331"/>
      <c r="G3" s="331"/>
      <c r="H3" s="331"/>
      <c r="I3" s="331"/>
      <c r="J3" s="331"/>
      <c r="K3" s="208"/>
    </row>
    <row r="4" spans="2:11" s="1" customFormat="1" ht="25.5" customHeight="1">
      <c r="B4" s="209"/>
      <c r="C4" s="332" t="s">
        <v>1144</v>
      </c>
      <c r="D4" s="332"/>
      <c r="E4" s="332"/>
      <c r="F4" s="332"/>
      <c r="G4" s="332"/>
      <c r="H4" s="332"/>
      <c r="I4" s="332"/>
      <c r="J4" s="332"/>
      <c r="K4" s="210"/>
    </row>
    <row r="5" spans="2:11" s="1" customFormat="1" ht="5.25" customHeight="1">
      <c r="B5" s="209"/>
      <c r="C5" s="211"/>
      <c r="D5" s="211"/>
      <c r="E5" s="211"/>
      <c r="F5" s="211"/>
      <c r="G5" s="211"/>
      <c r="H5" s="211"/>
      <c r="I5" s="211"/>
      <c r="J5" s="211"/>
      <c r="K5" s="210"/>
    </row>
    <row r="6" spans="2:11" s="1" customFormat="1" ht="15" customHeight="1">
      <c r="B6" s="209"/>
      <c r="C6" s="330" t="s">
        <v>1145</v>
      </c>
      <c r="D6" s="330"/>
      <c r="E6" s="330"/>
      <c r="F6" s="330"/>
      <c r="G6" s="330"/>
      <c r="H6" s="330"/>
      <c r="I6" s="330"/>
      <c r="J6" s="330"/>
      <c r="K6" s="210"/>
    </row>
    <row r="7" spans="2:11" s="1" customFormat="1" ht="15" customHeight="1">
      <c r="B7" s="213"/>
      <c r="C7" s="330" t="s">
        <v>1146</v>
      </c>
      <c r="D7" s="330"/>
      <c r="E7" s="330"/>
      <c r="F7" s="330"/>
      <c r="G7" s="330"/>
      <c r="H7" s="330"/>
      <c r="I7" s="330"/>
      <c r="J7" s="330"/>
      <c r="K7" s="210"/>
    </row>
    <row r="8" spans="2:11" s="1" customFormat="1" ht="12.75" customHeight="1">
      <c r="B8" s="213"/>
      <c r="C8" s="212"/>
      <c r="D8" s="212"/>
      <c r="E8" s="212"/>
      <c r="F8" s="212"/>
      <c r="G8" s="212"/>
      <c r="H8" s="212"/>
      <c r="I8" s="212"/>
      <c r="J8" s="212"/>
      <c r="K8" s="210"/>
    </row>
    <row r="9" spans="2:11" s="1" customFormat="1" ht="15" customHeight="1">
      <c r="B9" s="213"/>
      <c r="C9" s="330" t="s">
        <v>1147</v>
      </c>
      <c r="D9" s="330"/>
      <c r="E9" s="330"/>
      <c r="F9" s="330"/>
      <c r="G9" s="330"/>
      <c r="H9" s="330"/>
      <c r="I9" s="330"/>
      <c r="J9" s="330"/>
      <c r="K9" s="210"/>
    </row>
    <row r="10" spans="2:11" s="1" customFormat="1" ht="15" customHeight="1">
      <c r="B10" s="213"/>
      <c r="C10" s="212"/>
      <c r="D10" s="330" t="s">
        <v>1148</v>
      </c>
      <c r="E10" s="330"/>
      <c r="F10" s="330"/>
      <c r="G10" s="330"/>
      <c r="H10" s="330"/>
      <c r="I10" s="330"/>
      <c r="J10" s="330"/>
      <c r="K10" s="210"/>
    </row>
    <row r="11" spans="2:11" s="1" customFormat="1" ht="15" customHeight="1">
      <c r="B11" s="213"/>
      <c r="C11" s="214"/>
      <c r="D11" s="330" t="s">
        <v>1149</v>
      </c>
      <c r="E11" s="330"/>
      <c r="F11" s="330"/>
      <c r="G11" s="330"/>
      <c r="H11" s="330"/>
      <c r="I11" s="330"/>
      <c r="J11" s="330"/>
      <c r="K11" s="210"/>
    </row>
    <row r="12" spans="2:11" s="1" customFormat="1" ht="15" customHeight="1">
      <c r="B12" s="213"/>
      <c r="C12" s="214"/>
      <c r="D12" s="212"/>
      <c r="E12" s="212"/>
      <c r="F12" s="212"/>
      <c r="G12" s="212"/>
      <c r="H12" s="212"/>
      <c r="I12" s="212"/>
      <c r="J12" s="212"/>
      <c r="K12" s="210"/>
    </row>
    <row r="13" spans="2:11" s="1" customFormat="1" ht="15" customHeight="1">
      <c r="B13" s="213"/>
      <c r="C13" s="214"/>
      <c r="D13" s="215" t="s">
        <v>1150</v>
      </c>
      <c r="E13" s="212"/>
      <c r="F13" s="212"/>
      <c r="G13" s="212"/>
      <c r="H13" s="212"/>
      <c r="I13" s="212"/>
      <c r="J13" s="212"/>
      <c r="K13" s="210"/>
    </row>
    <row r="14" spans="2:11" s="1" customFormat="1" ht="12.75" customHeight="1">
      <c r="B14" s="213"/>
      <c r="C14" s="214"/>
      <c r="D14" s="214"/>
      <c r="E14" s="214"/>
      <c r="F14" s="214"/>
      <c r="G14" s="214"/>
      <c r="H14" s="214"/>
      <c r="I14" s="214"/>
      <c r="J14" s="214"/>
      <c r="K14" s="210"/>
    </row>
    <row r="15" spans="2:11" s="1" customFormat="1" ht="15" customHeight="1">
      <c r="B15" s="213"/>
      <c r="C15" s="214"/>
      <c r="D15" s="330" t="s">
        <v>1151</v>
      </c>
      <c r="E15" s="330"/>
      <c r="F15" s="330"/>
      <c r="G15" s="330"/>
      <c r="H15" s="330"/>
      <c r="I15" s="330"/>
      <c r="J15" s="330"/>
      <c r="K15" s="210"/>
    </row>
    <row r="16" spans="2:11" s="1" customFormat="1" ht="15" customHeight="1">
      <c r="B16" s="213"/>
      <c r="C16" s="214"/>
      <c r="D16" s="330" t="s">
        <v>1152</v>
      </c>
      <c r="E16" s="330"/>
      <c r="F16" s="330"/>
      <c r="G16" s="330"/>
      <c r="H16" s="330"/>
      <c r="I16" s="330"/>
      <c r="J16" s="330"/>
      <c r="K16" s="210"/>
    </row>
    <row r="17" spans="2:11" s="1" customFormat="1" ht="15" customHeight="1">
      <c r="B17" s="213"/>
      <c r="C17" s="214"/>
      <c r="D17" s="330" t="s">
        <v>1153</v>
      </c>
      <c r="E17" s="330"/>
      <c r="F17" s="330"/>
      <c r="G17" s="330"/>
      <c r="H17" s="330"/>
      <c r="I17" s="330"/>
      <c r="J17" s="330"/>
      <c r="K17" s="210"/>
    </row>
    <row r="18" spans="2:11" s="1" customFormat="1" ht="15" customHeight="1">
      <c r="B18" s="213"/>
      <c r="C18" s="214"/>
      <c r="D18" s="214"/>
      <c r="E18" s="216" t="s">
        <v>84</v>
      </c>
      <c r="F18" s="330" t="s">
        <v>1154</v>
      </c>
      <c r="G18" s="330"/>
      <c r="H18" s="330"/>
      <c r="I18" s="330"/>
      <c r="J18" s="330"/>
      <c r="K18" s="210"/>
    </row>
    <row r="19" spans="2:11" s="1" customFormat="1" ht="15" customHeight="1">
      <c r="B19" s="213"/>
      <c r="C19" s="214"/>
      <c r="D19" s="214"/>
      <c r="E19" s="216" t="s">
        <v>1155</v>
      </c>
      <c r="F19" s="330" t="s">
        <v>1156</v>
      </c>
      <c r="G19" s="330"/>
      <c r="H19" s="330"/>
      <c r="I19" s="330"/>
      <c r="J19" s="330"/>
      <c r="K19" s="210"/>
    </row>
    <row r="20" spans="2:11" s="1" customFormat="1" ht="15" customHeight="1">
      <c r="B20" s="213"/>
      <c r="C20" s="214"/>
      <c r="D20" s="214"/>
      <c r="E20" s="216" t="s">
        <v>1157</v>
      </c>
      <c r="F20" s="330" t="s">
        <v>1158</v>
      </c>
      <c r="G20" s="330"/>
      <c r="H20" s="330"/>
      <c r="I20" s="330"/>
      <c r="J20" s="330"/>
      <c r="K20" s="210"/>
    </row>
    <row r="21" spans="2:11" s="1" customFormat="1" ht="15" customHeight="1">
      <c r="B21" s="213"/>
      <c r="C21" s="214"/>
      <c r="D21" s="214"/>
      <c r="E21" s="216" t="s">
        <v>95</v>
      </c>
      <c r="F21" s="330" t="s">
        <v>96</v>
      </c>
      <c r="G21" s="330"/>
      <c r="H21" s="330"/>
      <c r="I21" s="330"/>
      <c r="J21" s="330"/>
      <c r="K21" s="210"/>
    </row>
    <row r="22" spans="2:11" s="1" customFormat="1" ht="15" customHeight="1">
      <c r="B22" s="213"/>
      <c r="C22" s="214"/>
      <c r="D22" s="214"/>
      <c r="E22" s="216" t="s">
        <v>1159</v>
      </c>
      <c r="F22" s="330" t="s">
        <v>1160</v>
      </c>
      <c r="G22" s="330"/>
      <c r="H22" s="330"/>
      <c r="I22" s="330"/>
      <c r="J22" s="330"/>
      <c r="K22" s="210"/>
    </row>
    <row r="23" spans="2:11" s="1" customFormat="1" ht="15" customHeight="1">
      <c r="B23" s="213"/>
      <c r="C23" s="214"/>
      <c r="D23" s="214"/>
      <c r="E23" s="216" t="s">
        <v>1161</v>
      </c>
      <c r="F23" s="330" t="s">
        <v>1162</v>
      </c>
      <c r="G23" s="330"/>
      <c r="H23" s="330"/>
      <c r="I23" s="330"/>
      <c r="J23" s="330"/>
      <c r="K23" s="210"/>
    </row>
    <row r="24" spans="2:11" s="1" customFormat="1" ht="12.75" customHeight="1">
      <c r="B24" s="213"/>
      <c r="C24" s="214"/>
      <c r="D24" s="214"/>
      <c r="E24" s="214"/>
      <c r="F24" s="214"/>
      <c r="G24" s="214"/>
      <c r="H24" s="214"/>
      <c r="I24" s="214"/>
      <c r="J24" s="214"/>
      <c r="K24" s="210"/>
    </row>
    <row r="25" spans="2:11" s="1" customFormat="1" ht="15" customHeight="1">
      <c r="B25" s="213"/>
      <c r="C25" s="330" t="s">
        <v>1163</v>
      </c>
      <c r="D25" s="330"/>
      <c r="E25" s="330"/>
      <c r="F25" s="330"/>
      <c r="G25" s="330"/>
      <c r="H25" s="330"/>
      <c r="I25" s="330"/>
      <c r="J25" s="330"/>
      <c r="K25" s="210"/>
    </row>
    <row r="26" spans="2:11" s="1" customFormat="1" ht="15" customHeight="1">
      <c r="B26" s="213"/>
      <c r="C26" s="330" t="s">
        <v>1164</v>
      </c>
      <c r="D26" s="330"/>
      <c r="E26" s="330"/>
      <c r="F26" s="330"/>
      <c r="G26" s="330"/>
      <c r="H26" s="330"/>
      <c r="I26" s="330"/>
      <c r="J26" s="330"/>
      <c r="K26" s="210"/>
    </row>
    <row r="27" spans="2:11" s="1" customFormat="1" ht="15" customHeight="1">
      <c r="B27" s="213"/>
      <c r="C27" s="212"/>
      <c r="D27" s="330" t="s">
        <v>1165</v>
      </c>
      <c r="E27" s="330"/>
      <c r="F27" s="330"/>
      <c r="G27" s="330"/>
      <c r="H27" s="330"/>
      <c r="I27" s="330"/>
      <c r="J27" s="330"/>
      <c r="K27" s="210"/>
    </row>
    <row r="28" spans="2:11" s="1" customFormat="1" ht="15" customHeight="1">
      <c r="B28" s="213"/>
      <c r="C28" s="214"/>
      <c r="D28" s="330" t="s">
        <v>1166</v>
      </c>
      <c r="E28" s="330"/>
      <c r="F28" s="330"/>
      <c r="G28" s="330"/>
      <c r="H28" s="330"/>
      <c r="I28" s="330"/>
      <c r="J28" s="330"/>
      <c r="K28" s="210"/>
    </row>
    <row r="29" spans="2:11" s="1" customFormat="1" ht="12.75" customHeight="1">
      <c r="B29" s="213"/>
      <c r="C29" s="214"/>
      <c r="D29" s="214"/>
      <c r="E29" s="214"/>
      <c r="F29" s="214"/>
      <c r="G29" s="214"/>
      <c r="H29" s="214"/>
      <c r="I29" s="214"/>
      <c r="J29" s="214"/>
      <c r="K29" s="210"/>
    </row>
    <row r="30" spans="2:11" s="1" customFormat="1" ht="15" customHeight="1">
      <c r="B30" s="213"/>
      <c r="C30" s="214"/>
      <c r="D30" s="330" t="s">
        <v>1167</v>
      </c>
      <c r="E30" s="330"/>
      <c r="F30" s="330"/>
      <c r="G30" s="330"/>
      <c r="H30" s="330"/>
      <c r="I30" s="330"/>
      <c r="J30" s="330"/>
      <c r="K30" s="210"/>
    </row>
    <row r="31" spans="2:11" s="1" customFormat="1" ht="15" customHeight="1">
      <c r="B31" s="213"/>
      <c r="C31" s="214"/>
      <c r="D31" s="330" t="s">
        <v>1168</v>
      </c>
      <c r="E31" s="330"/>
      <c r="F31" s="330"/>
      <c r="G31" s="330"/>
      <c r="H31" s="330"/>
      <c r="I31" s="330"/>
      <c r="J31" s="330"/>
      <c r="K31" s="210"/>
    </row>
    <row r="32" spans="2:11" s="1" customFormat="1" ht="12.75" customHeight="1">
      <c r="B32" s="213"/>
      <c r="C32" s="214"/>
      <c r="D32" s="214"/>
      <c r="E32" s="214"/>
      <c r="F32" s="214"/>
      <c r="G32" s="214"/>
      <c r="H32" s="214"/>
      <c r="I32" s="214"/>
      <c r="J32" s="214"/>
      <c r="K32" s="210"/>
    </row>
    <row r="33" spans="2:11" s="1" customFormat="1" ht="15" customHeight="1">
      <c r="B33" s="213"/>
      <c r="C33" s="214"/>
      <c r="D33" s="330" t="s">
        <v>1169</v>
      </c>
      <c r="E33" s="330"/>
      <c r="F33" s="330"/>
      <c r="G33" s="330"/>
      <c r="H33" s="330"/>
      <c r="I33" s="330"/>
      <c r="J33" s="330"/>
      <c r="K33" s="210"/>
    </row>
    <row r="34" spans="2:11" s="1" customFormat="1" ht="15" customHeight="1">
      <c r="B34" s="213"/>
      <c r="C34" s="214"/>
      <c r="D34" s="330" t="s">
        <v>1170</v>
      </c>
      <c r="E34" s="330"/>
      <c r="F34" s="330"/>
      <c r="G34" s="330"/>
      <c r="H34" s="330"/>
      <c r="I34" s="330"/>
      <c r="J34" s="330"/>
      <c r="K34" s="210"/>
    </row>
    <row r="35" spans="2:11" s="1" customFormat="1" ht="15" customHeight="1">
      <c r="B35" s="213"/>
      <c r="C35" s="214"/>
      <c r="D35" s="330" t="s">
        <v>1171</v>
      </c>
      <c r="E35" s="330"/>
      <c r="F35" s="330"/>
      <c r="G35" s="330"/>
      <c r="H35" s="330"/>
      <c r="I35" s="330"/>
      <c r="J35" s="330"/>
      <c r="K35" s="210"/>
    </row>
    <row r="36" spans="2:11" s="1" customFormat="1" ht="15" customHeight="1">
      <c r="B36" s="213"/>
      <c r="C36" s="214"/>
      <c r="D36" s="212"/>
      <c r="E36" s="215" t="s">
        <v>118</v>
      </c>
      <c r="F36" s="212"/>
      <c r="G36" s="330" t="s">
        <v>1172</v>
      </c>
      <c r="H36" s="330"/>
      <c r="I36" s="330"/>
      <c r="J36" s="330"/>
      <c r="K36" s="210"/>
    </row>
    <row r="37" spans="2:11" s="1" customFormat="1" ht="30.75" customHeight="1">
      <c r="B37" s="213"/>
      <c r="C37" s="214"/>
      <c r="D37" s="212"/>
      <c r="E37" s="215" t="s">
        <v>1173</v>
      </c>
      <c r="F37" s="212"/>
      <c r="G37" s="330" t="s">
        <v>1174</v>
      </c>
      <c r="H37" s="330"/>
      <c r="I37" s="330"/>
      <c r="J37" s="330"/>
      <c r="K37" s="210"/>
    </row>
    <row r="38" spans="2:11" s="1" customFormat="1" ht="15" customHeight="1">
      <c r="B38" s="213"/>
      <c r="C38" s="214"/>
      <c r="D38" s="212"/>
      <c r="E38" s="215" t="s">
        <v>58</v>
      </c>
      <c r="F38" s="212"/>
      <c r="G38" s="330" t="s">
        <v>1175</v>
      </c>
      <c r="H38" s="330"/>
      <c r="I38" s="330"/>
      <c r="J38" s="330"/>
      <c r="K38" s="210"/>
    </row>
    <row r="39" spans="2:11" s="1" customFormat="1" ht="15" customHeight="1">
      <c r="B39" s="213"/>
      <c r="C39" s="214"/>
      <c r="D39" s="212"/>
      <c r="E39" s="215" t="s">
        <v>59</v>
      </c>
      <c r="F39" s="212"/>
      <c r="G39" s="330" t="s">
        <v>1176</v>
      </c>
      <c r="H39" s="330"/>
      <c r="I39" s="330"/>
      <c r="J39" s="330"/>
      <c r="K39" s="210"/>
    </row>
    <row r="40" spans="2:11" s="1" customFormat="1" ht="15" customHeight="1">
      <c r="B40" s="213"/>
      <c r="C40" s="214"/>
      <c r="D40" s="212"/>
      <c r="E40" s="215" t="s">
        <v>119</v>
      </c>
      <c r="F40" s="212"/>
      <c r="G40" s="330" t="s">
        <v>1177</v>
      </c>
      <c r="H40" s="330"/>
      <c r="I40" s="330"/>
      <c r="J40" s="330"/>
      <c r="K40" s="210"/>
    </row>
    <row r="41" spans="2:11" s="1" customFormat="1" ht="15" customHeight="1">
      <c r="B41" s="213"/>
      <c r="C41" s="214"/>
      <c r="D41" s="212"/>
      <c r="E41" s="215" t="s">
        <v>120</v>
      </c>
      <c r="F41" s="212"/>
      <c r="G41" s="330" t="s">
        <v>1178</v>
      </c>
      <c r="H41" s="330"/>
      <c r="I41" s="330"/>
      <c r="J41" s="330"/>
      <c r="K41" s="210"/>
    </row>
    <row r="42" spans="2:11" s="1" customFormat="1" ht="15" customHeight="1">
      <c r="B42" s="213"/>
      <c r="C42" s="214"/>
      <c r="D42" s="212"/>
      <c r="E42" s="215" t="s">
        <v>1179</v>
      </c>
      <c r="F42" s="212"/>
      <c r="G42" s="330" t="s">
        <v>1180</v>
      </c>
      <c r="H42" s="330"/>
      <c r="I42" s="330"/>
      <c r="J42" s="330"/>
      <c r="K42" s="210"/>
    </row>
    <row r="43" spans="2:11" s="1" customFormat="1" ht="15" customHeight="1">
      <c r="B43" s="213"/>
      <c r="C43" s="214"/>
      <c r="D43" s="212"/>
      <c r="E43" s="215"/>
      <c r="F43" s="212"/>
      <c r="G43" s="330" t="s">
        <v>1181</v>
      </c>
      <c r="H43" s="330"/>
      <c r="I43" s="330"/>
      <c r="J43" s="330"/>
      <c r="K43" s="210"/>
    </row>
    <row r="44" spans="2:11" s="1" customFormat="1" ht="15" customHeight="1">
      <c r="B44" s="213"/>
      <c r="C44" s="214"/>
      <c r="D44" s="212"/>
      <c r="E44" s="215" t="s">
        <v>1182</v>
      </c>
      <c r="F44" s="212"/>
      <c r="G44" s="330" t="s">
        <v>1183</v>
      </c>
      <c r="H44" s="330"/>
      <c r="I44" s="330"/>
      <c r="J44" s="330"/>
      <c r="K44" s="210"/>
    </row>
    <row r="45" spans="2:11" s="1" customFormat="1" ht="15" customHeight="1">
      <c r="B45" s="213"/>
      <c r="C45" s="214"/>
      <c r="D45" s="212"/>
      <c r="E45" s="215" t="s">
        <v>122</v>
      </c>
      <c r="F45" s="212"/>
      <c r="G45" s="330" t="s">
        <v>1184</v>
      </c>
      <c r="H45" s="330"/>
      <c r="I45" s="330"/>
      <c r="J45" s="330"/>
      <c r="K45" s="210"/>
    </row>
    <row r="46" spans="2:11" s="1" customFormat="1" ht="12.75" customHeight="1">
      <c r="B46" s="213"/>
      <c r="C46" s="214"/>
      <c r="D46" s="212"/>
      <c r="E46" s="212"/>
      <c r="F46" s="212"/>
      <c r="G46" s="212"/>
      <c r="H46" s="212"/>
      <c r="I46" s="212"/>
      <c r="J46" s="212"/>
      <c r="K46" s="210"/>
    </row>
    <row r="47" spans="2:11" s="1" customFormat="1" ht="15" customHeight="1">
      <c r="B47" s="213"/>
      <c r="C47" s="214"/>
      <c r="D47" s="330" t="s">
        <v>1185</v>
      </c>
      <c r="E47" s="330"/>
      <c r="F47" s="330"/>
      <c r="G47" s="330"/>
      <c r="H47" s="330"/>
      <c r="I47" s="330"/>
      <c r="J47" s="330"/>
      <c r="K47" s="210"/>
    </row>
    <row r="48" spans="2:11" s="1" customFormat="1" ht="15" customHeight="1">
      <c r="B48" s="213"/>
      <c r="C48" s="214"/>
      <c r="D48" s="214"/>
      <c r="E48" s="330" t="s">
        <v>1186</v>
      </c>
      <c r="F48" s="330"/>
      <c r="G48" s="330"/>
      <c r="H48" s="330"/>
      <c r="I48" s="330"/>
      <c r="J48" s="330"/>
      <c r="K48" s="210"/>
    </row>
    <row r="49" spans="2:11" s="1" customFormat="1" ht="15" customHeight="1">
      <c r="B49" s="213"/>
      <c r="C49" s="214"/>
      <c r="D49" s="214"/>
      <c r="E49" s="330" t="s">
        <v>1187</v>
      </c>
      <c r="F49" s="330"/>
      <c r="G49" s="330"/>
      <c r="H49" s="330"/>
      <c r="I49" s="330"/>
      <c r="J49" s="330"/>
      <c r="K49" s="210"/>
    </row>
    <row r="50" spans="2:11" s="1" customFormat="1" ht="15" customHeight="1">
      <c r="B50" s="213"/>
      <c r="C50" s="214"/>
      <c r="D50" s="214"/>
      <c r="E50" s="330" t="s">
        <v>1188</v>
      </c>
      <c r="F50" s="330"/>
      <c r="G50" s="330"/>
      <c r="H50" s="330"/>
      <c r="I50" s="330"/>
      <c r="J50" s="330"/>
      <c r="K50" s="210"/>
    </row>
    <row r="51" spans="2:11" s="1" customFormat="1" ht="15" customHeight="1">
      <c r="B51" s="213"/>
      <c r="C51" s="214"/>
      <c r="D51" s="330" t="s">
        <v>1189</v>
      </c>
      <c r="E51" s="330"/>
      <c r="F51" s="330"/>
      <c r="G51" s="330"/>
      <c r="H51" s="330"/>
      <c r="I51" s="330"/>
      <c r="J51" s="330"/>
      <c r="K51" s="210"/>
    </row>
    <row r="52" spans="2:11" s="1" customFormat="1" ht="25.5" customHeight="1">
      <c r="B52" s="209"/>
      <c r="C52" s="332" t="s">
        <v>1190</v>
      </c>
      <c r="D52" s="332"/>
      <c r="E52" s="332"/>
      <c r="F52" s="332"/>
      <c r="G52" s="332"/>
      <c r="H52" s="332"/>
      <c r="I52" s="332"/>
      <c r="J52" s="332"/>
      <c r="K52" s="210"/>
    </row>
    <row r="53" spans="2:11" s="1" customFormat="1" ht="5.25" customHeight="1">
      <c r="B53" s="209"/>
      <c r="C53" s="211"/>
      <c r="D53" s="211"/>
      <c r="E53" s="211"/>
      <c r="F53" s="211"/>
      <c r="G53" s="211"/>
      <c r="H53" s="211"/>
      <c r="I53" s="211"/>
      <c r="J53" s="211"/>
      <c r="K53" s="210"/>
    </row>
    <row r="54" spans="2:11" s="1" customFormat="1" ht="15" customHeight="1">
      <c r="B54" s="209"/>
      <c r="C54" s="330" t="s">
        <v>1191</v>
      </c>
      <c r="D54" s="330"/>
      <c r="E54" s="330"/>
      <c r="F54" s="330"/>
      <c r="G54" s="330"/>
      <c r="H54" s="330"/>
      <c r="I54" s="330"/>
      <c r="J54" s="330"/>
      <c r="K54" s="210"/>
    </row>
    <row r="55" spans="2:11" s="1" customFormat="1" ht="15" customHeight="1">
      <c r="B55" s="209"/>
      <c r="C55" s="330" t="s">
        <v>1192</v>
      </c>
      <c r="D55" s="330"/>
      <c r="E55" s="330"/>
      <c r="F55" s="330"/>
      <c r="G55" s="330"/>
      <c r="H55" s="330"/>
      <c r="I55" s="330"/>
      <c r="J55" s="330"/>
      <c r="K55" s="210"/>
    </row>
    <row r="56" spans="2:11" s="1" customFormat="1" ht="12.75" customHeight="1">
      <c r="B56" s="209"/>
      <c r="C56" s="212"/>
      <c r="D56" s="212"/>
      <c r="E56" s="212"/>
      <c r="F56" s="212"/>
      <c r="G56" s="212"/>
      <c r="H56" s="212"/>
      <c r="I56" s="212"/>
      <c r="J56" s="212"/>
      <c r="K56" s="210"/>
    </row>
    <row r="57" spans="2:11" s="1" customFormat="1" ht="15" customHeight="1">
      <c r="B57" s="209"/>
      <c r="C57" s="330" t="s">
        <v>1193</v>
      </c>
      <c r="D57" s="330"/>
      <c r="E57" s="330"/>
      <c r="F57" s="330"/>
      <c r="G57" s="330"/>
      <c r="H57" s="330"/>
      <c r="I57" s="330"/>
      <c r="J57" s="330"/>
      <c r="K57" s="210"/>
    </row>
    <row r="58" spans="2:11" s="1" customFormat="1" ht="15" customHeight="1">
      <c r="B58" s="209"/>
      <c r="C58" s="214"/>
      <c r="D58" s="330" t="s">
        <v>1194</v>
      </c>
      <c r="E58" s="330"/>
      <c r="F58" s="330"/>
      <c r="G58" s="330"/>
      <c r="H58" s="330"/>
      <c r="I58" s="330"/>
      <c r="J58" s="330"/>
      <c r="K58" s="210"/>
    </row>
    <row r="59" spans="2:11" s="1" customFormat="1" ht="15" customHeight="1">
      <c r="B59" s="209"/>
      <c r="C59" s="214"/>
      <c r="D59" s="330" t="s">
        <v>1195</v>
      </c>
      <c r="E59" s="330"/>
      <c r="F59" s="330"/>
      <c r="G59" s="330"/>
      <c r="H59" s="330"/>
      <c r="I59" s="330"/>
      <c r="J59" s="330"/>
      <c r="K59" s="210"/>
    </row>
    <row r="60" spans="2:11" s="1" customFormat="1" ht="15" customHeight="1">
      <c r="B60" s="209"/>
      <c r="C60" s="214"/>
      <c r="D60" s="330" t="s">
        <v>1196</v>
      </c>
      <c r="E60" s="330"/>
      <c r="F60" s="330"/>
      <c r="G60" s="330"/>
      <c r="H60" s="330"/>
      <c r="I60" s="330"/>
      <c r="J60" s="330"/>
      <c r="K60" s="210"/>
    </row>
    <row r="61" spans="2:11" s="1" customFormat="1" ht="15" customHeight="1">
      <c r="B61" s="209"/>
      <c r="C61" s="214"/>
      <c r="D61" s="330" t="s">
        <v>1197</v>
      </c>
      <c r="E61" s="330"/>
      <c r="F61" s="330"/>
      <c r="G61" s="330"/>
      <c r="H61" s="330"/>
      <c r="I61" s="330"/>
      <c r="J61" s="330"/>
      <c r="K61" s="210"/>
    </row>
    <row r="62" spans="2:11" s="1" customFormat="1" ht="15" customHeight="1">
      <c r="B62" s="209"/>
      <c r="C62" s="214"/>
      <c r="D62" s="334" t="s">
        <v>1198</v>
      </c>
      <c r="E62" s="334"/>
      <c r="F62" s="334"/>
      <c r="G62" s="334"/>
      <c r="H62" s="334"/>
      <c r="I62" s="334"/>
      <c r="J62" s="334"/>
      <c r="K62" s="210"/>
    </row>
    <row r="63" spans="2:11" s="1" customFormat="1" ht="15" customHeight="1">
      <c r="B63" s="209"/>
      <c r="C63" s="214"/>
      <c r="D63" s="330" t="s">
        <v>1199</v>
      </c>
      <c r="E63" s="330"/>
      <c r="F63" s="330"/>
      <c r="G63" s="330"/>
      <c r="H63" s="330"/>
      <c r="I63" s="330"/>
      <c r="J63" s="330"/>
      <c r="K63" s="210"/>
    </row>
    <row r="64" spans="2:11" s="1" customFormat="1" ht="12.75" customHeight="1">
      <c r="B64" s="209"/>
      <c r="C64" s="214"/>
      <c r="D64" s="214"/>
      <c r="E64" s="217"/>
      <c r="F64" s="214"/>
      <c r="G64" s="214"/>
      <c r="H64" s="214"/>
      <c r="I64" s="214"/>
      <c r="J64" s="214"/>
      <c r="K64" s="210"/>
    </row>
    <row r="65" spans="2:11" s="1" customFormat="1" ht="15" customHeight="1">
      <c r="B65" s="209"/>
      <c r="C65" s="214"/>
      <c r="D65" s="330" t="s">
        <v>1200</v>
      </c>
      <c r="E65" s="330"/>
      <c r="F65" s="330"/>
      <c r="G65" s="330"/>
      <c r="H65" s="330"/>
      <c r="I65" s="330"/>
      <c r="J65" s="330"/>
      <c r="K65" s="210"/>
    </row>
    <row r="66" spans="2:11" s="1" customFormat="1" ht="15" customHeight="1">
      <c r="B66" s="209"/>
      <c r="C66" s="214"/>
      <c r="D66" s="334" t="s">
        <v>1201</v>
      </c>
      <c r="E66" s="334"/>
      <c r="F66" s="334"/>
      <c r="G66" s="334"/>
      <c r="H66" s="334"/>
      <c r="I66" s="334"/>
      <c r="J66" s="334"/>
      <c r="K66" s="210"/>
    </row>
    <row r="67" spans="2:11" s="1" customFormat="1" ht="15" customHeight="1">
      <c r="B67" s="209"/>
      <c r="C67" s="214"/>
      <c r="D67" s="330" t="s">
        <v>1202</v>
      </c>
      <c r="E67" s="330"/>
      <c r="F67" s="330"/>
      <c r="G67" s="330"/>
      <c r="H67" s="330"/>
      <c r="I67" s="330"/>
      <c r="J67" s="330"/>
      <c r="K67" s="210"/>
    </row>
    <row r="68" spans="2:11" s="1" customFormat="1" ht="15" customHeight="1">
      <c r="B68" s="209"/>
      <c r="C68" s="214"/>
      <c r="D68" s="330" t="s">
        <v>1203</v>
      </c>
      <c r="E68" s="330"/>
      <c r="F68" s="330"/>
      <c r="G68" s="330"/>
      <c r="H68" s="330"/>
      <c r="I68" s="330"/>
      <c r="J68" s="330"/>
      <c r="K68" s="210"/>
    </row>
    <row r="69" spans="2:11" s="1" customFormat="1" ht="15" customHeight="1">
      <c r="B69" s="209"/>
      <c r="C69" s="214"/>
      <c r="D69" s="330" t="s">
        <v>1204</v>
      </c>
      <c r="E69" s="330"/>
      <c r="F69" s="330"/>
      <c r="G69" s="330"/>
      <c r="H69" s="330"/>
      <c r="I69" s="330"/>
      <c r="J69" s="330"/>
      <c r="K69" s="210"/>
    </row>
    <row r="70" spans="2:11" s="1" customFormat="1" ht="15" customHeight="1">
      <c r="B70" s="209"/>
      <c r="C70" s="214"/>
      <c r="D70" s="330" t="s">
        <v>1205</v>
      </c>
      <c r="E70" s="330"/>
      <c r="F70" s="330"/>
      <c r="G70" s="330"/>
      <c r="H70" s="330"/>
      <c r="I70" s="330"/>
      <c r="J70" s="330"/>
      <c r="K70" s="210"/>
    </row>
    <row r="71" spans="2:11" s="1" customFormat="1" ht="12.75" customHeight="1">
      <c r="B71" s="218"/>
      <c r="C71" s="219"/>
      <c r="D71" s="219"/>
      <c r="E71" s="219"/>
      <c r="F71" s="219"/>
      <c r="G71" s="219"/>
      <c r="H71" s="219"/>
      <c r="I71" s="219"/>
      <c r="J71" s="219"/>
      <c r="K71" s="220"/>
    </row>
    <row r="72" spans="2:11" s="1" customFormat="1" ht="18.75" customHeight="1">
      <c r="B72" s="221"/>
      <c r="C72" s="221"/>
      <c r="D72" s="221"/>
      <c r="E72" s="221"/>
      <c r="F72" s="221"/>
      <c r="G72" s="221"/>
      <c r="H72" s="221"/>
      <c r="I72" s="221"/>
      <c r="J72" s="221"/>
      <c r="K72" s="222"/>
    </row>
    <row r="73" spans="2:11" s="1" customFormat="1" ht="18.75" customHeight="1">
      <c r="B73" s="222"/>
      <c r="C73" s="222"/>
      <c r="D73" s="222"/>
      <c r="E73" s="222"/>
      <c r="F73" s="222"/>
      <c r="G73" s="222"/>
      <c r="H73" s="222"/>
      <c r="I73" s="222"/>
      <c r="J73" s="222"/>
      <c r="K73" s="222"/>
    </row>
    <row r="74" spans="2:11" s="1" customFormat="1" ht="7.5" customHeight="1">
      <c r="B74" s="223"/>
      <c r="C74" s="224"/>
      <c r="D74" s="224"/>
      <c r="E74" s="224"/>
      <c r="F74" s="224"/>
      <c r="G74" s="224"/>
      <c r="H74" s="224"/>
      <c r="I74" s="224"/>
      <c r="J74" s="224"/>
      <c r="K74" s="225"/>
    </row>
    <row r="75" spans="2:11" s="1" customFormat="1" ht="45" customHeight="1">
      <c r="B75" s="226"/>
      <c r="C75" s="333" t="s">
        <v>1206</v>
      </c>
      <c r="D75" s="333"/>
      <c r="E75" s="333"/>
      <c r="F75" s="333"/>
      <c r="G75" s="333"/>
      <c r="H75" s="333"/>
      <c r="I75" s="333"/>
      <c r="J75" s="333"/>
      <c r="K75" s="227"/>
    </row>
    <row r="76" spans="2:11" s="1" customFormat="1" ht="17.25" customHeight="1">
      <c r="B76" s="226"/>
      <c r="C76" s="228" t="s">
        <v>1207</v>
      </c>
      <c r="D76" s="228"/>
      <c r="E76" s="228"/>
      <c r="F76" s="228" t="s">
        <v>1208</v>
      </c>
      <c r="G76" s="229"/>
      <c r="H76" s="228" t="s">
        <v>59</v>
      </c>
      <c r="I76" s="228" t="s">
        <v>62</v>
      </c>
      <c r="J76" s="228" t="s">
        <v>1209</v>
      </c>
      <c r="K76" s="227"/>
    </row>
    <row r="77" spans="2:11" s="1" customFormat="1" ht="17.25" customHeight="1">
      <c r="B77" s="226"/>
      <c r="C77" s="230" t="s">
        <v>1210</v>
      </c>
      <c r="D77" s="230"/>
      <c r="E77" s="230"/>
      <c r="F77" s="231" t="s">
        <v>1211</v>
      </c>
      <c r="G77" s="232"/>
      <c r="H77" s="230"/>
      <c r="I77" s="230"/>
      <c r="J77" s="230" t="s">
        <v>1212</v>
      </c>
      <c r="K77" s="227"/>
    </row>
    <row r="78" spans="2:11" s="1" customFormat="1" ht="5.25" customHeight="1">
      <c r="B78" s="226"/>
      <c r="C78" s="233"/>
      <c r="D78" s="233"/>
      <c r="E78" s="233"/>
      <c r="F78" s="233"/>
      <c r="G78" s="234"/>
      <c r="H78" s="233"/>
      <c r="I78" s="233"/>
      <c r="J78" s="233"/>
      <c r="K78" s="227"/>
    </row>
    <row r="79" spans="2:11" s="1" customFormat="1" ht="15" customHeight="1">
      <c r="B79" s="226"/>
      <c r="C79" s="215" t="s">
        <v>58</v>
      </c>
      <c r="D79" s="235"/>
      <c r="E79" s="235"/>
      <c r="F79" s="236" t="s">
        <v>1051</v>
      </c>
      <c r="G79" s="237"/>
      <c r="H79" s="215" t="s">
        <v>1213</v>
      </c>
      <c r="I79" s="215" t="s">
        <v>1214</v>
      </c>
      <c r="J79" s="215">
        <v>20</v>
      </c>
      <c r="K79" s="227"/>
    </row>
    <row r="80" spans="2:11" s="1" customFormat="1" ht="15" customHeight="1">
      <c r="B80" s="226"/>
      <c r="C80" s="215" t="s">
        <v>1215</v>
      </c>
      <c r="D80" s="215"/>
      <c r="E80" s="215"/>
      <c r="F80" s="236" t="s">
        <v>1051</v>
      </c>
      <c r="G80" s="237"/>
      <c r="H80" s="215" t="s">
        <v>1216</v>
      </c>
      <c r="I80" s="215" t="s">
        <v>1214</v>
      </c>
      <c r="J80" s="215">
        <v>120</v>
      </c>
      <c r="K80" s="227"/>
    </row>
    <row r="81" spans="2:11" s="1" customFormat="1" ht="15" customHeight="1">
      <c r="B81" s="238"/>
      <c r="C81" s="215" t="s">
        <v>1217</v>
      </c>
      <c r="D81" s="215"/>
      <c r="E81" s="215"/>
      <c r="F81" s="236" t="s">
        <v>1218</v>
      </c>
      <c r="G81" s="237"/>
      <c r="H81" s="215" t="s">
        <v>1219</v>
      </c>
      <c r="I81" s="215" t="s">
        <v>1214</v>
      </c>
      <c r="J81" s="215">
        <v>50</v>
      </c>
      <c r="K81" s="227"/>
    </row>
    <row r="82" spans="2:11" s="1" customFormat="1" ht="15" customHeight="1">
      <c r="B82" s="238"/>
      <c r="C82" s="215" t="s">
        <v>1220</v>
      </c>
      <c r="D82" s="215"/>
      <c r="E82" s="215"/>
      <c r="F82" s="236" t="s">
        <v>1051</v>
      </c>
      <c r="G82" s="237"/>
      <c r="H82" s="215" t="s">
        <v>1221</v>
      </c>
      <c r="I82" s="215" t="s">
        <v>1222</v>
      </c>
      <c r="J82" s="215"/>
      <c r="K82" s="227"/>
    </row>
    <row r="83" spans="2:11" s="1" customFormat="1" ht="15" customHeight="1">
      <c r="B83" s="238"/>
      <c r="C83" s="239" t="s">
        <v>1223</v>
      </c>
      <c r="D83" s="239"/>
      <c r="E83" s="239"/>
      <c r="F83" s="240" t="s">
        <v>1218</v>
      </c>
      <c r="G83" s="239"/>
      <c r="H83" s="239" t="s">
        <v>1224</v>
      </c>
      <c r="I83" s="239" t="s">
        <v>1214</v>
      </c>
      <c r="J83" s="239">
        <v>15</v>
      </c>
      <c r="K83" s="227"/>
    </row>
    <row r="84" spans="2:11" s="1" customFormat="1" ht="15" customHeight="1">
      <c r="B84" s="238"/>
      <c r="C84" s="239" t="s">
        <v>1225</v>
      </c>
      <c r="D84" s="239"/>
      <c r="E84" s="239"/>
      <c r="F84" s="240" t="s">
        <v>1218</v>
      </c>
      <c r="G84" s="239"/>
      <c r="H84" s="239" t="s">
        <v>1226</v>
      </c>
      <c r="I84" s="239" t="s">
        <v>1214</v>
      </c>
      <c r="J84" s="239">
        <v>15</v>
      </c>
      <c r="K84" s="227"/>
    </row>
    <row r="85" spans="2:11" s="1" customFormat="1" ht="15" customHeight="1">
      <c r="B85" s="238"/>
      <c r="C85" s="239" t="s">
        <v>1227</v>
      </c>
      <c r="D85" s="239"/>
      <c r="E85" s="239"/>
      <c r="F85" s="240" t="s">
        <v>1218</v>
      </c>
      <c r="G85" s="239"/>
      <c r="H85" s="239" t="s">
        <v>1228</v>
      </c>
      <c r="I85" s="239" t="s">
        <v>1214</v>
      </c>
      <c r="J85" s="239">
        <v>20</v>
      </c>
      <c r="K85" s="227"/>
    </row>
    <row r="86" spans="2:11" s="1" customFormat="1" ht="15" customHeight="1">
      <c r="B86" s="238"/>
      <c r="C86" s="239" t="s">
        <v>1229</v>
      </c>
      <c r="D86" s="239"/>
      <c r="E86" s="239"/>
      <c r="F86" s="240" t="s">
        <v>1218</v>
      </c>
      <c r="G86" s="239"/>
      <c r="H86" s="239" t="s">
        <v>1230</v>
      </c>
      <c r="I86" s="239" t="s">
        <v>1214</v>
      </c>
      <c r="J86" s="239">
        <v>20</v>
      </c>
      <c r="K86" s="227"/>
    </row>
    <row r="87" spans="2:11" s="1" customFormat="1" ht="15" customHeight="1">
      <c r="B87" s="238"/>
      <c r="C87" s="215" t="s">
        <v>1231</v>
      </c>
      <c r="D87" s="215"/>
      <c r="E87" s="215"/>
      <c r="F87" s="236" t="s">
        <v>1218</v>
      </c>
      <c r="G87" s="237"/>
      <c r="H87" s="215" t="s">
        <v>1232</v>
      </c>
      <c r="I87" s="215" t="s">
        <v>1214</v>
      </c>
      <c r="J87" s="215">
        <v>50</v>
      </c>
      <c r="K87" s="227"/>
    </row>
    <row r="88" spans="2:11" s="1" customFormat="1" ht="15" customHeight="1">
      <c r="B88" s="238"/>
      <c r="C88" s="215" t="s">
        <v>1233</v>
      </c>
      <c r="D88" s="215"/>
      <c r="E88" s="215"/>
      <c r="F88" s="236" t="s">
        <v>1218</v>
      </c>
      <c r="G88" s="237"/>
      <c r="H88" s="215" t="s">
        <v>1234</v>
      </c>
      <c r="I88" s="215" t="s">
        <v>1214</v>
      </c>
      <c r="J88" s="215">
        <v>20</v>
      </c>
      <c r="K88" s="227"/>
    </row>
    <row r="89" spans="2:11" s="1" customFormat="1" ht="15" customHeight="1">
      <c r="B89" s="238"/>
      <c r="C89" s="215" t="s">
        <v>1235</v>
      </c>
      <c r="D89" s="215"/>
      <c r="E89" s="215"/>
      <c r="F89" s="236" t="s">
        <v>1218</v>
      </c>
      <c r="G89" s="237"/>
      <c r="H89" s="215" t="s">
        <v>1236</v>
      </c>
      <c r="I89" s="215" t="s">
        <v>1214</v>
      </c>
      <c r="J89" s="215">
        <v>20</v>
      </c>
      <c r="K89" s="227"/>
    </row>
    <row r="90" spans="2:11" s="1" customFormat="1" ht="15" customHeight="1">
      <c r="B90" s="238"/>
      <c r="C90" s="215" t="s">
        <v>1237</v>
      </c>
      <c r="D90" s="215"/>
      <c r="E90" s="215"/>
      <c r="F90" s="236" t="s">
        <v>1218</v>
      </c>
      <c r="G90" s="237"/>
      <c r="H90" s="215" t="s">
        <v>1238</v>
      </c>
      <c r="I90" s="215" t="s">
        <v>1214</v>
      </c>
      <c r="J90" s="215">
        <v>50</v>
      </c>
      <c r="K90" s="227"/>
    </row>
    <row r="91" spans="2:11" s="1" customFormat="1" ht="15" customHeight="1">
      <c r="B91" s="238"/>
      <c r="C91" s="215" t="s">
        <v>1239</v>
      </c>
      <c r="D91" s="215"/>
      <c r="E91" s="215"/>
      <c r="F91" s="236" t="s">
        <v>1218</v>
      </c>
      <c r="G91" s="237"/>
      <c r="H91" s="215" t="s">
        <v>1239</v>
      </c>
      <c r="I91" s="215" t="s">
        <v>1214</v>
      </c>
      <c r="J91" s="215">
        <v>50</v>
      </c>
      <c r="K91" s="227"/>
    </row>
    <row r="92" spans="2:11" s="1" customFormat="1" ht="15" customHeight="1">
      <c r="B92" s="238"/>
      <c r="C92" s="215" t="s">
        <v>1240</v>
      </c>
      <c r="D92" s="215"/>
      <c r="E92" s="215"/>
      <c r="F92" s="236" t="s">
        <v>1218</v>
      </c>
      <c r="G92" s="237"/>
      <c r="H92" s="215" t="s">
        <v>1241</v>
      </c>
      <c r="I92" s="215" t="s">
        <v>1214</v>
      </c>
      <c r="J92" s="215">
        <v>255</v>
      </c>
      <c r="K92" s="227"/>
    </row>
    <row r="93" spans="2:11" s="1" customFormat="1" ht="15" customHeight="1">
      <c r="B93" s="238"/>
      <c r="C93" s="215" t="s">
        <v>1242</v>
      </c>
      <c r="D93" s="215"/>
      <c r="E93" s="215"/>
      <c r="F93" s="236" t="s">
        <v>1051</v>
      </c>
      <c r="G93" s="237"/>
      <c r="H93" s="215" t="s">
        <v>1243</v>
      </c>
      <c r="I93" s="215" t="s">
        <v>1244</v>
      </c>
      <c r="J93" s="215"/>
      <c r="K93" s="227"/>
    </row>
    <row r="94" spans="2:11" s="1" customFormat="1" ht="15" customHeight="1">
      <c r="B94" s="238"/>
      <c r="C94" s="215" t="s">
        <v>1245</v>
      </c>
      <c r="D94" s="215"/>
      <c r="E94" s="215"/>
      <c r="F94" s="236" t="s">
        <v>1051</v>
      </c>
      <c r="G94" s="237"/>
      <c r="H94" s="215" t="s">
        <v>1246</v>
      </c>
      <c r="I94" s="215" t="s">
        <v>1247</v>
      </c>
      <c r="J94" s="215"/>
      <c r="K94" s="227"/>
    </row>
    <row r="95" spans="2:11" s="1" customFormat="1" ht="15" customHeight="1">
      <c r="B95" s="238"/>
      <c r="C95" s="215" t="s">
        <v>1248</v>
      </c>
      <c r="D95" s="215"/>
      <c r="E95" s="215"/>
      <c r="F95" s="236" t="s">
        <v>1051</v>
      </c>
      <c r="G95" s="237"/>
      <c r="H95" s="215" t="s">
        <v>1248</v>
      </c>
      <c r="I95" s="215" t="s">
        <v>1247</v>
      </c>
      <c r="J95" s="215"/>
      <c r="K95" s="227"/>
    </row>
    <row r="96" spans="2:11" s="1" customFormat="1" ht="15" customHeight="1">
      <c r="B96" s="238"/>
      <c r="C96" s="215" t="s">
        <v>43</v>
      </c>
      <c r="D96" s="215"/>
      <c r="E96" s="215"/>
      <c r="F96" s="236" t="s">
        <v>1051</v>
      </c>
      <c r="G96" s="237"/>
      <c r="H96" s="215" t="s">
        <v>1249</v>
      </c>
      <c r="I96" s="215" t="s">
        <v>1247</v>
      </c>
      <c r="J96" s="215"/>
      <c r="K96" s="227"/>
    </row>
    <row r="97" spans="2:11" s="1" customFormat="1" ht="15" customHeight="1">
      <c r="B97" s="238"/>
      <c r="C97" s="215" t="s">
        <v>53</v>
      </c>
      <c r="D97" s="215"/>
      <c r="E97" s="215"/>
      <c r="F97" s="236" t="s">
        <v>1051</v>
      </c>
      <c r="G97" s="237"/>
      <c r="H97" s="215" t="s">
        <v>1250</v>
      </c>
      <c r="I97" s="215" t="s">
        <v>1247</v>
      </c>
      <c r="J97" s="215"/>
      <c r="K97" s="227"/>
    </row>
    <row r="98" spans="2:11" s="1" customFormat="1" ht="15" customHeight="1">
      <c r="B98" s="241"/>
      <c r="C98" s="242"/>
      <c r="D98" s="242"/>
      <c r="E98" s="242"/>
      <c r="F98" s="242"/>
      <c r="G98" s="242"/>
      <c r="H98" s="242"/>
      <c r="I98" s="242"/>
      <c r="J98" s="242"/>
      <c r="K98" s="243"/>
    </row>
    <row r="99" spans="2:11" s="1" customFormat="1" ht="18.75" customHeight="1">
      <c r="B99" s="244"/>
      <c r="C99" s="245"/>
      <c r="D99" s="245"/>
      <c r="E99" s="245"/>
      <c r="F99" s="245"/>
      <c r="G99" s="245"/>
      <c r="H99" s="245"/>
      <c r="I99" s="245"/>
      <c r="J99" s="245"/>
      <c r="K99" s="244"/>
    </row>
    <row r="100" spans="2:11" s="1" customFormat="1" ht="18.75" customHeight="1">
      <c r="B100" s="222"/>
      <c r="C100" s="222"/>
      <c r="D100" s="222"/>
      <c r="E100" s="222"/>
      <c r="F100" s="222"/>
      <c r="G100" s="222"/>
      <c r="H100" s="222"/>
      <c r="I100" s="222"/>
      <c r="J100" s="222"/>
      <c r="K100" s="222"/>
    </row>
    <row r="101" spans="2:11" s="1" customFormat="1" ht="7.5" customHeight="1">
      <c r="B101" s="223"/>
      <c r="C101" s="224"/>
      <c r="D101" s="224"/>
      <c r="E101" s="224"/>
      <c r="F101" s="224"/>
      <c r="G101" s="224"/>
      <c r="H101" s="224"/>
      <c r="I101" s="224"/>
      <c r="J101" s="224"/>
      <c r="K101" s="225"/>
    </row>
    <row r="102" spans="2:11" s="1" customFormat="1" ht="45" customHeight="1">
      <c r="B102" s="226"/>
      <c r="C102" s="333" t="s">
        <v>1251</v>
      </c>
      <c r="D102" s="333"/>
      <c r="E102" s="333"/>
      <c r="F102" s="333"/>
      <c r="G102" s="333"/>
      <c r="H102" s="333"/>
      <c r="I102" s="333"/>
      <c r="J102" s="333"/>
      <c r="K102" s="227"/>
    </row>
    <row r="103" spans="2:11" s="1" customFormat="1" ht="17.25" customHeight="1">
      <c r="B103" s="226"/>
      <c r="C103" s="228" t="s">
        <v>1207</v>
      </c>
      <c r="D103" s="228"/>
      <c r="E103" s="228"/>
      <c r="F103" s="228" t="s">
        <v>1208</v>
      </c>
      <c r="G103" s="229"/>
      <c r="H103" s="228" t="s">
        <v>59</v>
      </c>
      <c r="I103" s="228" t="s">
        <v>62</v>
      </c>
      <c r="J103" s="228" t="s">
        <v>1209</v>
      </c>
      <c r="K103" s="227"/>
    </row>
    <row r="104" spans="2:11" s="1" customFormat="1" ht="17.25" customHeight="1">
      <c r="B104" s="226"/>
      <c r="C104" s="230" t="s">
        <v>1210</v>
      </c>
      <c r="D104" s="230"/>
      <c r="E104" s="230"/>
      <c r="F104" s="231" t="s">
        <v>1211</v>
      </c>
      <c r="G104" s="232"/>
      <c r="H104" s="230"/>
      <c r="I104" s="230"/>
      <c r="J104" s="230" t="s">
        <v>1212</v>
      </c>
      <c r="K104" s="227"/>
    </row>
    <row r="105" spans="2:11" s="1" customFormat="1" ht="5.25" customHeight="1">
      <c r="B105" s="226"/>
      <c r="C105" s="228"/>
      <c r="D105" s="228"/>
      <c r="E105" s="228"/>
      <c r="F105" s="228"/>
      <c r="G105" s="246"/>
      <c r="H105" s="228"/>
      <c r="I105" s="228"/>
      <c r="J105" s="228"/>
      <c r="K105" s="227"/>
    </row>
    <row r="106" spans="2:11" s="1" customFormat="1" ht="15" customHeight="1">
      <c r="B106" s="226"/>
      <c r="C106" s="215" t="s">
        <v>58</v>
      </c>
      <c r="D106" s="235"/>
      <c r="E106" s="235"/>
      <c r="F106" s="236" t="s">
        <v>1051</v>
      </c>
      <c r="G106" s="215"/>
      <c r="H106" s="215" t="s">
        <v>1252</v>
      </c>
      <c r="I106" s="215" t="s">
        <v>1214</v>
      </c>
      <c r="J106" s="215">
        <v>20</v>
      </c>
      <c r="K106" s="227"/>
    </row>
    <row r="107" spans="2:11" s="1" customFormat="1" ht="15" customHeight="1">
      <c r="B107" s="226"/>
      <c r="C107" s="215" t="s">
        <v>1215</v>
      </c>
      <c r="D107" s="215"/>
      <c r="E107" s="215"/>
      <c r="F107" s="236" t="s">
        <v>1051</v>
      </c>
      <c r="G107" s="215"/>
      <c r="H107" s="215" t="s">
        <v>1252</v>
      </c>
      <c r="I107" s="215" t="s">
        <v>1214</v>
      </c>
      <c r="J107" s="215">
        <v>120</v>
      </c>
      <c r="K107" s="227"/>
    </row>
    <row r="108" spans="2:11" s="1" customFormat="1" ht="15" customHeight="1">
      <c r="B108" s="238"/>
      <c r="C108" s="215" t="s">
        <v>1217</v>
      </c>
      <c r="D108" s="215"/>
      <c r="E108" s="215"/>
      <c r="F108" s="236" t="s">
        <v>1218</v>
      </c>
      <c r="G108" s="215"/>
      <c r="H108" s="215" t="s">
        <v>1252</v>
      </c>
      <c r="I108" s="215" t="s">
        <v>1214</v>
      </c>
      <c r="J108" s="215">
        <v>50</v>
      </c>
      <c r="K108" s="227"/>
    </row>
    <row r="109" spans="2:11" s="1" customFormat="1" ht="15" customHeight="1">
      <c r="B109" s="238"/>
      <c r="C109" s="215" t="s">
        <v>1220</v>
      </c>
      <c r="D109" s="215"/>
      <c r="E109" s="215"/>
      <c r="F109" s="236" t="s">
        <v>1051</v>
      </c>
      <c r="G109" s="215"/>
      <c r="H109" s="215" t="s">
        <v>1252</v>
      </c>
      <c r="I109" s="215" t="s">
        <v>1222</v>
      </c>
      <c r="J109" s="215"/>
      <c r="K109" s="227"/>
    </row>
    <row r="110" spans="2:11" s="1" customFormat="1" ht="15" customHeight="1">
      <c r="B110" s="238"/>
      <c r="C110" s="215" t="s">
        <v>1231</v>
      </c>
      <c r="D110" s="215"/>
      <c r="E110" s="215"/>
      <c r="F110" s="236" t="s">
        <v>1218</v>
      </c>
      <c r="G110" s="215"/>
      <c r="H110" s="215" t="s">
        <v>1252</v>
      </c>
      <c r="I110" s="215" t="s">
        <v>1214</v>
      </c>
      <c r="J110" s="215">
        <v>50</v>
      </c>
      <c r="K110" s="227"/>
    </row>
    <row r="111" spans="2:11" s="1" customFormat="1" ht="15" customHeight="1">
      <c r="B111" s="238"/>
      <c r="C111" s="215" t="s">
        <v>1239</v>
      </c>
      <c r="D111" s="215"/>
      <c r="E111" s="215"/>
      <c r="F111" s="236" t="s">
        <v>1218</v>
      </c>
      <c r="G111" s="215"/>
      <c r="H111" s="215" t="s">
        <v>1252</v>
      </c>
      <c r="I111" s="215" t="s">
        <v>1214</v>
      </c>
      <c r="J111" s="215">
        <v>50</v>
      </c>
      <c r="K111" s="227"/>
    </row>
    <row r="112" spans="2:11" s="1" customFormat="1" ht="15" customHeight="1">
      <c r="B112" s="238"/>
      <c r="C112" s="215" t="s">
        <v>1237</v>
      </c>
      <c r="D112" s="215"/>
      <c r="E112" s="215"/>
      <c r="F112" s="236" t="s">
        <v>1218</v>
      </c>
      <c r="G112" s="215"/>
      <c r="H112" s="215" t="s">
        <v>1252</v>
      </c>
      <c r="I112" s="215" t="s">
        <v>1214</v>
      </c>
      <c r="J112" s="215">
        <v>50</v>
      </c>
      <c r="K112" s="227"/>
    </row>
    <row r="113" spans="2:11" s="1" customFormat="1" ht="15" customHeight="1">
      <c r="B113" s="238"/>
      <c r="C113" s="215" t="s">
        <v>58</v>
      </c>
      <c r="D113" s="215"/>
      <c r="E113" s="215"/>
      <c r="F113" s="236" t="s">
        <v>1051</v>
      </c>
      <c r="G113" s="215"/>
      <c r="H113" s="215" t="s">
        <v>1253</v>
      </c>
      <c r="I113" s="215" t="s">
        <v>1214</v>
      </c>
      <c r="J113" s="215">
        <v>20</v>
      </c>
      <c r="K113" s="227"/>
    </row>
    <row r="114" spans="2:11" s="1" customFormat="1" ht="15" customHeight="1">
      <c r="B114" s="238"/>
      <c r="C114" s="215" t="s">
        <v>1254</v>
      </c>
      <c r="D114" s="215"/>
      <c r="E114" s="215"/>
      <c r="F114" s="236" t="s">
        <v>1051</v>
      </c>
      <c r="G114" s="215"/>
      <c r="H114" s="215" t="s">
        <v>1255</v>
      </c>
      <c r="I114" s="215" t="s">
        <v>1214</v>
      </c>
      <c r="J114" s="215">
        <v>120</v>
      </c>
      <c r="K114" s="227"/>
    </row>
    <row r="115" spans="2:11" s="1" customFormat="1" ht="15" customHeight="1">
      <c r="B115" s="238"/>
      <c r="C115" s="215" t="s">
        <v>43</v>
      </c>
      <c r="D115" s="215"/>
      <c r="E115" s="215"/>
      <c r="F115" s="236" t="s">
        <v>1051</v>
      </c>
      <c r="G115" s="215"/>
      <c r="H115" s="215" t="s">
        <v>1256</v>
      </c>
      <c r="I115" s="215" t="s">
        <v>1247</v>
      </c>
      <c r="J115" s="215"/>
      <c r="K115" s="227"/>
    </row>
    <row r="116" spans="2:11" s="1" customFormat="1" ht="15" customHeight="1">
      <c r="B116" s="238"/>
      <c r="C116" s="215" t="s">
        <v>53</v>
      </c>
      <c r="D116" s="215"/>
      <c r="E116" s="215"/>
      <c r="F116" s="236" t="s">
        <v>1051</v>
      </c>
      <c r="G116" s="215"/>
      <c r="H116" s="215" t="s">
        <v>1257</v>
      </c>
      <c r="I116" s="215" t="s">
        <v>1247</v>
      </c>
      <c r="J116" s="215"/>
      <c r="K116" s="227"/>
    </row>
    <row r="117" spans="2:11" s="1" customFormat="1" ht="15" customHeight="1">
      <c r="B117" s="238"/>
      <c r="C117" s="215" t="s">
        <v>62</v>
      </c>
      <c r="D117" s="215"/>
      <c r="E117" s="215"/>
      <c r="F117" s="236" t="s">
        <v>1051</v>
      </c>
      <c r="G117" s="215"/>
      <c r="H117" s="215" t="s">
        <v>1258</v>
      </c>
      <c r="I117" s="215" t="s">
        <v>1259</v>
      </c>
      <c r="J117" s="215"/>
      <c r="K117" s="227"/>
    </row>
    <row r="118" spans="2:11" s="1" customFormat="1" ht="15" customHeight="1">
      <c r="B118" s="241"/>
      <c r="C118" s="247"/>
      <c r="D118" s="247"/>
      <c r="E118" s="247"/>
      <c r="F118" s="247"/>
      <c r="G118" s="247"/>
      <c r="H118" s="247"/>
      <c r="I118" s="247"/>
      <c r="J118" s="247"/>
      <c r="K118" s="243"/>
    </row>
    <row r="119" spans="2:11" s="1" customFormat="1" ht="18.75" customHeight="1">
      <c r="B119" s="248"/>
      <c r="C119" s="249"/>
      <c r="D119" s="249"/>
      <c r="E119" s="249"/>
      <c r="F119" s="250"/>
      <c r="G119" s="249"/>
      <c r="H119" s="249"/>
      <c r="I119" s="249"/>
      <c r="J119" s="249"/>
      <c r="K119" s="248"/>
    </row>
    <row r="120" spans="2:11" s="1" customFormat="1" ht="18.75" customHeight="1">
      <c r="B120" s="222"/>
      <c r="C120" s="222"/>
      <c r="D120" s="222"/>
      <c r="E120" s="222"/>
      <c r="F120" s="222"/>
      <c r="G120" s="222"/>
      <c r="H120" s="222"/>
      <c r="I120" s="222"/>
      <c r="J120" s="222"/>
      <c r="K120" s="222"/>
    </row>
    <row r="121" spans="2:11" s="1" customFormat="1" ht="7.5" customHeight="1">
      <c r="B121" s="251"/>
      <c r="C121" s="252"/>
      <c r="D121" s="252"/>
      <c r="E121" s="252"/>
      <c r="F121" s="252"/>
      <c r="G121" s="252"/>
      <c r="H121" s="252"/>
      <c r="I121" s="252"/>
      <c r="J121" s="252"/>
      <c r="K121" s="253"/>
    </row>
    <row r="122" spans="2:11" s="1" customFormat="1" ht="45" customHeight="1">
      <c r="B122" s="254"/>
      <c r="C122" s="331" t="s">
        <v>1260</v>
      </c>
      <c r="D122" s="331"/>
      <c r="E122" s="331"/>
      <c r="F122" s="331"/>
      <c r="G122" s="331"/>
      <c r="H122" s="331"/>
      <c r="I122" s="331"/>
      <c r="J122" s="331"/>
      <c r="K122" s="255"/>
    </row>
    <row r="123" spans="2:11" s="1" customFormat="1" ht="17.25" customHeight="1">
      <c r="B123" s="256"/>
      <c r="C123" s="228" t="s">
        <v>1207</v>
      </c>
      <c r="D123" s="228"/>
      <c r="E123" s="228"/>
      <c r="F123" s="228" t="s">
        <v>1208</v>
      </c>
      <c r="G123" s="229"/>
      <c r="H123" s="228" t="s">
        <v>59</v>
      </c>
      <c r="I123" s="228" t="s">
        <v>62</v>
      </c>
      <c r="J123" s="228" t="s">
        <v>1209</v>
      </c>
      <c r="K123" s="257"/>
    </row>
    <row r="124" spans="2:11" s="1" customFormat="1" ht="17.25" customHeight="1">
      <c r="B124" s="256"/>
      <c r="C124" s="230" t="s">
        <v>1210</v>
      </c>
      <c r="D124" s="230"/>
      <c r="E124" s="230"/>
      <c r="F124" s="231" t="s">
        <v>1211</v>
      </c>
      <c r="G124" s="232"/>
      <c r="H124" s="230"/>
      <c r="I124" s="230"/>
      <c r="J124" s="230" t="s">
        <v>1212</v>
      </c>
      <c r="K124" s="257"/>
    </row>
    <row r="125" spans="2:11" s="1" customFormat="1" ht="5.25" customHeight="1">
      <c r="B125" s="258"/>
      <c r="C125" s="233"/>
      <c r="D125" s="233"/>
      <c r="E125" s="233"/>
      <c r="F125" s="233"/>
      <c r="G125" s="259"/>
      <c r="H125" s="233"/>
      <c r="I125" s="233"/>
      <c r="J125" s="233"/>
      <c r="K125" s="260"/>
    </row>
    <row r="126" spans="2:11" s="1" customFormat="1" ht="15" customHeight="1">
      <c r="B126" s="258"/>
      <c r="C126" s="215" t="s">
        <v>1215</v>
      </c>
      <c r="D126" s="235"/>
      <c r="E126" s="235"/>
      <c r="F126" s="236" t="s">
        <v>1051</v>
      </c>
      <c r="G126" s="215"/>
      <c r="H126" s="215" t="s">
        <v>1252</v>
      </c>
      <c r="I126" s="215" t="s">
        <v>1214</v>
      </c>
      <c r="J126" s="215">
        <v>120</v>
      </c>
      <c r="K126" s="261"/>
    </row>
    <row r="127" spans="2:11" s="1" customFormat="1" ht="15" customHeight="1">
      <c r="B127" s="258"/>
      <c r="C127" s="215" t="s">
        <v>1261</v>
      </c>
      <c r="D127" s="215"/>
      <c r="E127" s="215"/>
      <c r="F127" s="236" t="s">
        <v>1051</v>
      </c>
      <c r="G127" s="215"/>
      <c r="H127" s="215" t="s">
        <v>1262</v>
      </c>
      <c r="I127" s="215" t="s">
        <v>1214</v>
      </c>
      <c r="J127" s="215" t="s">
        <v>1263</v>
      </c>
      <c r="K127" s="261"/>
    </row>
    <row r="128" spans="2:11" s="1" customFormat="1" ht="15" customHeight="1">
      <c r="B128" s="258"/>
      <c r="C128" s="215" t="s">
        <v>1161</v>
      </c>
      <c r="D128" s="215"/>
      <c r="E128" s="215"/>
      <c r="F128" s="236" t="s">
        <v>1051</v>
      </c>
      <c r="G128" s="215"/>
      <c r="H128" s="215" t="s">
        <v>1264</v>
      </c>
      <c r="I128" s="215" t="s">
        <v>1214</v>
      </c>
      <c r="J128" s="215" t="s">
        <v>1263</v>
      </c>
      <c r="K128" s="261"/>
    </row>
    <row r="129" spans="2:11" s="1" customFormat="1" ht="15" customHeight="1">
      <c r="B129" s="258"/>
      <c r="C129" s="215" t="s">
        <v>1223</v>
      </c>
      <c r="D129" s="215"/>
      <c r="E129" s="215"/>
      <c r="F129" s="236" t="s">
        <v>1218</v>
      </c>
      <c r="G129" s="215"/>
      <c r="H129" s="215" t="s">
        <v>1224</v>
      </c>
      <c r="I129" s="215" t="s">
        <v>1214</v>
      </c>
      <c r="J129" s="215">
        <v>15</v>
      </c>
      <c r="K129" s="261"/>
    </row>
    <row r="130" spans="2:11" s="1" customFormat="1" ht="15" customHeight="1">
      <c r="B130" s="258"/>
      <c r="C130" s="239" t="s">
        <v>1225</v>
      </c>
      <c r="D130" s="239"/>
      <c r="E130" s="239"/>
      <c r="F130" s="240" t="s">
        <v>1218</v>
      </c>
      <c r="G130" s="239"/>
      <c r="H130" s="239" t="s">
        <v>1226</v>
      </c>
      <c r="I130" s="239" t="s">
        <v>1214</v>
      </c>
      <c r="J130" s="239">
        <v>15</v>
      </c>
      <c r="K130" s="261"/>
    </row>
    <row r="131" spans="2:11" s="1" customFormat="1" ht="15" customHeight="1">
      <c r="B131" s="258"/>
      <c r="C131" s="239" t="s">
        <v>1227</v>
      </c>
      <c r="D131" s="239"/>
      <c r="E131" s="239"/>
      <c r="F131" s="240" t="s">
        <v>1218</v>
      </c>
      <c r="G131" s="239"/>
      <c r="H131" s="239" t="s">
        <v>1228</v>
      </c>
      <c r="I131" s="239" t="s">
        <v>1214</v>
      </c>
      <c r="J131" s="239">
        <v>20</v>
      </c>
      <c r="K131" s="261"/>
    </row>
    <row r="132" spans="2:11" s="1" customFormat="1" ht="15" customHeight="1">
      <c r="B132" s="258"/>
      <c r="C132" s="239" t="s">
        <v>1229</v>
      </c>
      <c r="D132" s="239"/>
      <c r="E132" s="239"/>
      <c r="F132" s="240" t="s">
        <v>1218</v>
      </c>
      <c r="G132" s="239"/>
      <c r="H132" s="239" t="s">
        <v>1230</v>
      </c>
      <c r="I132" s="239" t="s">
        <v>1214</v>
      </c>
      <c r="J132" s="239">
        <v>20</v>
      </c>
      <c r="K132" s="261"/>
    </row>
    <row r="133" spans="2:11" s="1" customFormat="1" ht="15" customHeight="1">
      <c r="B133" s="258"/>
      <c r="C133" s="215" t="s">
        <v>1217</v>
      </c>
      <c r="D133" s="215"/>
      <c r="E133" s="215"/>
      <c r="F133" s="236" t="s">
        <v>1218</v>
      </c>
      <c r="G133" s="215"/>
      <c r="H133" s="215" t="s">
        <v>1252</v>
      </c>
      <c r="I133" s="215" t="s">
        <v>1214</v>
      </c>
      <c r="J133" s="215">
        <v>50</v>
      </c>
      <c r="K133" s="261"/>
    </row>
    <row r="134" spans="2:11" s="1" customFormat="1" ht="15" customHeight="1">
      <c r="B134" s="258"/>
      <c r="C134" s="215" t="s">
        <v>1231</v>
      </c>
      <c r="D134" s="215"/>
      <c r="E134" s="215"/>
      <c r="F134" s="236" t="s">
        <v>1218</v>
      </c>
      <c r="G134" s="215"/>
      <c r="H134" s="215" t="s">
        <v>1252</v>
      </c>
      <c r="I134" s="215" t="s">
        <v>1214</v>
      </c>
      <c r="J134" s="215">
        <v>50</v>
      </c>
      <c r="K134" s="261"/>
    </row>
    <row r="135" spans="2:11" s="1" customFormat="1" ht="15" customHeight="1">
      <c r="B135" s="258"/>
      <c r="C135" s="215" t="s">
        <v>1237</v>
      </c>
      <c r="D135" s="215"/>
      <c r="E135" s="215"/>
      <c r="F135" s="236" t="s">
        <v>1218</v>
      </c>
      <c r="G135" s="215"/>
      <c r="H135" s="215" t="s">
        <v>1252</v>
      </c>
      <c r="I135" s="215" t="s">
        <v>1214</v>
      </c>
      <c r="J135" s="215">
        <v>50</v>
      </c>
      <c r="K135" s="261"/>
    </row>
    <row r="136" spans="2:11" s="1" customFormat="1" ht="15" customHeight="1">
      <c r="B136" s="258"/>
      <c r="C136" s="215" t="s">
        <v>1239</v>
      </c>
      <c r="D136" s="215"/>
      <c r="E136" s="215"/>
      <c r="F136" s="236" t="s">
        <v>1218</v>
      </c>
      <c r="G136" s="215"/>
      <c r="H136" s="215" t="s">
        <v>1252</v>
      </c>
      <c r="I136" s="215" t="s">
        <v>1214</v>
      </c>
      <c r="J136" s="215">
        <v>50</v>
      </c>
      <c r="K136" s="261"/>
    </row>
    <row r="137" spans="2:11" s="1" customFormat="1" ht="15" customHeight="1">
      <c r="B137" s="258"/>
      <c r="C137" s="215" t="s">
        <v>1240</v>
      </c>
      <c r="D137" s="215"/>
      <c r="E137" s="215"/>
      <c r="F137" s="236" t="s">
        <v>1218</v>
      </c>
      <c r="G137" s="215"/>
      <c r="H137" s="215" t="s">
        <v>1265</v>
      </c>
      <c r="I137" s="215" t="s">
        <v>1214</v>
      </c>
      <c r="J137" s="215">
        <v>255</v>
      </c>
      <c r="K137" s="261"/>
    </row>
    <row r="138" spans="2:11" s="1" customFormat="1" ht="15" customHeight="1">
      <c r="B138" s="258"/>
      <c r="C138" s="215" t="s">
        <v>1242</v>
      </c>
      <c r="D138" s="215"/>
      <c r="E138" s="215"/>
      <c r="F138" s="236" t="s">
        <v>1051</v>
      </c>
      <c r="G138" s="215"/>
      <c r="H138" s="215" t="s">
        <v>1266</v>
      </c>
      <c r="I138" s="215" t="s">
        <v>1244</v>
      </c>
      <c r="J138" s="215"/>
      <c r="K138" s="261"/>
    </row>
    <row r="139" spans="2:11" s="1" customFormat="1" ht="15" customHeight="1">
      <c r="B139" s="258"/>
      <c r="C139" s="215" t="s">
        <v>1245</v>
      </c>
      <c r="D139" s="215"/>
      <c r="E139" s="215"/>
      <c r="F139" s="236" t="s">
        <v>1051</v>
      </c>
      <c r="G139" s="215"/>
      <c r="H139" s="215" t="s">
        <v>1267</v>
      </c>
      <c r="I139" s="215" t="s">
        <v>1247</v>
      </c>
      <c r="J139" s="215"/>
      <c r="K139" s="261"/>
    </row>
    <row r="140" spans="2:11" s="1" customFormat="1" ht="15" customHeight="1">
      <c r="B140" s="258"/>
      <c r="C140" s="215" t="s">
        <v>1248</v>
      </c>
      <c r="D140" s="215"/>
      <c r="E140" s="215"/>
      <c r="F140" s="236" t="s">
        <v>1051</v>
      </c>
      <c r="G140" s="215"/>
      <c r="H140" s="215" t="s">
        <v>1248</v>
      </c>
      <c r="I140" s="215" t="s">
        <v>1247</v>
      </c>
      <c r="J140" s="215"/>
      <c r="K140" s="261"/>
    </row>
    <row r="141" spans="2:11" s="1" customFormat="1" ht="15" customHeight="1">
      <c r="B141" s="258"/>
      <c r="C141" s="215" t="s">
        <v>43</v>
      </c>
      <c r="D141" s="215"/>
      <c r="E141" s="215"/>
      <c r="F141" s="236" t="s">
        <v>1051</v>
      </c>
      <c r="G141" s="215"/>
      <c r="H141" s="215" t="s">
        <v>1268</v>
      </c>
      <c r="I141" s="215" t="s">
        <v>1247</v>
      </c>
      <c r="J141" s="215"/>
      <c r="K141" s="261"/>
    </row>
    <row r="142" spans="2:11" s="1" customFormat="1" ht="15" customHeight="1">
      <c r="B142" s="258"/>
      <c r="C142" s="215" t="s">
        <v>1269</v>
      </c>
      <c r="D142" s="215"/>
      <c r="E142" s="215"/>
      <c r="F142" s="236" t="s">
        <v>1051</v>
      </c>
      <c r="G142" s="215"/>
      <c r="H142" s="215" t="s">
        <v>1270</v>
      </c>
      <c r="I142" s="215" t="s">
        <v>1247</v>
      </c>
      <c r="J142" s="215"/>
      <c r="K142" s="261"/>
    </row>
    <row r="143" spans="2:11" s="1" customFormat="1" ht="15" customHeight="1">
      <c r="B143" s="262"/>
      <c r="C143" s="263"/>
      <c r="D143" s="263"/>
      <c r="E143" s="263"/>
      <c r="F143" s="263"/>
      <c r="G143" s="263"/>
      <c r="H143" s="263"/>
      <c r="I143" s="263"/>
      <c r="J143" s="263"/>
      <c r="K143" s="264"/>
    </row>
    <row r="144" spans="2:11" s="1" customFormat="1" ht="18.75" customHeight="1">
      <c r="B144" s="249"/>
      <c r="C144" s="249"/>
      <c r="D144" s="249"/>
      <c r="E144" s="249"/>
      <c r="F144" s="250"/>
      <c r="G144" s="249"/>
      <c r="H144" s="249"/>
      <c r="I144" s="249"/>
      <c r="J144" s="249"/>
      <c r="K144" s="249"/>
    </row>
    <row r="145" spans="2:11" s="1" customFormat="1" ht="18.75" customHeight="1">
      <c r="B145" s="222"/>
      <c r="C145" s="222"/>
      <c r="D145" s="222"/>
      <c r="E145" s="222"/>
      <c r="F145" s="222"/>
      <c r="G145" s="222"/>
      <c r="H145" s="222"/>
      <c r="I145" s="222"/>
      <c r="J145" s="222"/>
      <c r="K145" s="222"/>
    </row>
    <row r="146" spans="2:11" s="1" customFormat="1" ht="7.5" customHeight="1">
      <c r="B146" s="223"/>
      <c r="C146" s="224"/>
      <c r="D146" s="224"/>
      <c r="E146" s="224"/>
      <c r="F146" s="224"/>
      <c r="G146" s="224"/>
      <c r="H146" s="224"/>
      <c r="I146" s="224"/>
      <c r="J146" s="224"/>
      <c r="K146" s="225"/>
    </row>
    <row r="147" spans="2:11" s="1" customFormat="1" ht="45" customHeight="1">
      <c r="B147" s="226"/>
      <c r="C147" s="333" t="s">
        <v>1271</v>
      </c>
      <c r="D147" s="333"/>
      <c r="E147" s="333"/>
      <c r="F147" s="333"/>
      <c r="G147" s="333"/>
      <c r="H147" s="333"/>
      <c r="I147" s="333"/>
      <c r="J147" s="333"/>
      <c r="K147" s="227"/>
    </row>
    <row r="148" spans="2:11" s="1" customFormat="1" ht="17.25" customHeight="1">
      <c r="B148" s="226"/>
      <c r="C148" s="228" t="s">
        <v>1207</v>
      </c>
      <c r="D148" s="228"/>
      <c r="E148" s="228"/>
      <c r="F148" s="228" t="s">
        <v>1208</v>
      </c>
      <c r="G148" s="229"/>
      <c r="H148" s="228" t="s">
        <v>59</v>
      </c>
      <c r="I148" s="228" t="s">
        <v>62</v>
      </c>
      <c r="J148" s="228" t="s">
        <v>1209</v>
      </c>
      <c r="K148" s="227"/>
    </row>
    <row r="149" spans="2:11" s="1" customFormat="1" ht="17.25" customHeight="1">
      <c r="B149" s="226"/>
      <c r="C149" s="230" t="s">
        <v>1210</v>
      </c>
      <c r="D149" s="230"/>
      <c r="E149" s="230"/>
      <c r="F149" s="231" t="s">
        <v>1211</v>
      </c>
      <c r="G149" s="232"/>
      <c r="H149" s="230"/>
      <c r="I149" s="230"/>
      <c r="J149" s="230" t="s">
        <v>1212</v>
      </c>
      <c r="K149" s="227"/>
    </row>
    <row r="150" spans="2:11" s="1" customFormat="1" ht="5.25" customHeight="1">
      <c r="B150" s="238"/>
      <c r="C150" s="233"/>
      <c r="D150" s="233"/>
      <c r="E150" s="233"/>
      <c r="F150" s="233"/>
      <c r="G150" s="234"/>
      <c r="H150" s="233"/>
      <c r="I150" s="233"/>
      <c r="J150" s="233"/>
      <c r="K150" s="261"/>
    </row>
    <row r="151" spans="2:11" s="1" customFormat="1" ht="15" customHeight="1">
      <c r="B151" s="238"/>
      <c r="C151" s="265" t="s">
        <v>1215</v>
      </c>
      <c r="D151" s="215"/>
      <c r="E151" s="215"/>
      <c r="F151" s="266" t="s">
        <v>1051</v>
      </c>
      <c r="G151" s="215"/>
      <c r="H151" s="265" t="s">
        <v>1252</v>
      </c>
      <c r="I151" s="265" t="s">
        <v>1214</v>
      </c>
      <c r="J151" s="265">
        <v>120</v>
      </c>
      <c r="K151" s="261"/>
    </row>
    <row r="152" spans="2:11" s="1" customFormat="1" ht="15" customHeight="1">
      <c r="B152" s="238"/>
      <c r="C152" s="265" t="s">
        <v>1261</v>
      </c>
      <c r="D152" s="215"/>
      <c r="E152" s="215"/>
      <c r="F152" s="266" t="s">
        <v>1051</v>
      </c>
      <c r="G152" s="215"/>
      <c r="H152" s="265" t="s">
        <v>1272</v>
      </c>
      <c r="I152" s="265" t="s">
        <v>1214</v>
      </c>
      <c r="J152" s="265" t="s">
        <v>1263</v>
      </c>
      <c r="K152" s="261"/>
    </row>
    <row r="153" spans="2:11" s="1" customFormat="1" ht="15" customHeight="1">
      <c r="B153" s="238"/>
      <c r="C153" s="265" t="s">
        <v>1161</v>
      </c>
      <c r="D153" s="215"/>
      <c r="E153" s="215"/>
      <c r="F153" s="266" t="s">
        <v>1051</v>
      </c>
      <c r="G153" s="215"/>
      <c r="H153" s="265" t="s">
        <v>1273</v>
      </c>
      <c r="I153" s="265" t="s">
        <v>1214</v>
      </c>
      <c r="J153" s="265" t="s">
        <v>1263</v>
      </c>
      <c r="K153" s="261"/>
    </row>
    <row r="154" spans="2:11" s="1" customFormat="1" ht="15" customHeight="1">
      <c r="B154" s="238"/>
      <c r="C154" s="265" t="s">
        <v>1217</v>
      </c>
      <c r="D154" s="215"/>
      <c r="E154" s="215"/>
      <c r="F154" s="266" t="s">
        <v>1218</v>
      </c>
      <c r="G154" s="215"/>
      <c r="H154" s="265" t="s">
        <v>1252</v>
      </c>
      <c r="I154" s="265" t="s">
        <v>1214</v>
      </c>
      <c r="J154" s="265">
        <v>50</v>
      </c>
      <c r="K154" s="261"/>
    </row>
    <row r="155" spans="2:11" s="1" customFormat="1" ht="15" customHeight="1">
      <c r="B155" s="238"/>
      <c r="C155" s="265" t="s">
        <v>1220</v>
      </c>
      <c r="D155" s="215"/>
      <c r="E155" s="215"/>
      <c r="F155" s="266" t="s">
        <v>1051</v>
      </c>
      <c r="G155" s="215"/>
      <c r="H155" s="265" t="s">
        <v>1252</v>
      </c>
      <c r="I155" s="265" t="s">
        <v>1222</v>
      </c>
      <c r="J155" s="265"/>
      <c r="K155" s="261"/>
    </row>
    <row r="156" spans="2:11" s="1" customFormat="1" ht="15" customHeight="1">
      <c r="B156" s="238"/>
      <c r="C156" s="265" t="s">
        <v>1231</v>
      </c>
      <c r="D156" s="215"/>
      <c r="E156" s="215"/>
      <c r="F156" s="266" t="s">
        <v>1218</v>
      </c>
      <c r="G156" s="215"/>
      <c r="H156" s="265" t="s">
        <v>1252</v>
      </c>
      <c r="I156" s="265" t="s">
        <v>1214</v>
      </c>
      <c r="J156" s="265">
        <v>50</v>
      </c>
      <c r="K156" s="261"/>
    </row>
    <row r="157" spans="2:11" s="1" customFormat="1" ht="15" customHeight="1">
      <c r="B157" s="238"/>
      <c r="C157" s="265" t="s">
        <v>1239</v>
      </c>
      <c r="D157" s="215"/>
      <c r="E157" s="215"/>
      <c r="F157" s="266" t="s">
        <v>1218</v>
      </c>
      <c r="G157" s="215"/>
      <c r="H157" s="265" t="s">
        <v>1252</v>
      </c>
      <c r="I157" s="265" t="s">
        <v>1214</v>
      </c>
      <c r="J157" s="265">
        <v>50</v>
      </c>
      <c r="K157" s="261"/>
    </row>
    <row r="158" spans="2:11" s="1" customFormat="1" ht="15" customHeight="1">
      <c r="B158" s="238"/>
      <c r="C158" s="265" t="s">
        <v>1237</v>
      </c>
      <c r="D158" s="215"/>
      <c r="E158" s="215"/>
      <c r="F158" s="266" t="s">
        <v>1218</v>
      </c>
      <c r="G158" s="215"/>
      <c r="H158" s="265" t="s">
        <v>1252</v>
      </c>
      <c r="I158" s="265" t="s">
        <v>1214</v>
      </c>
      <c r="J158" s="265">
        <v>50</v>
      </c>
      <c r="K158" s="261"/>
    </row>
    <row r="159" spans="2:11" s="1" customFormat="1" ht="15" customHeight="1">
      <c r="B159" s="238"/>
      <c r="C159" s="265" t="s">
        <v>103</v>
      </c>
      <c r="D159" s="215"/>
      <c r="E159" s="215"/>
      <c r="F159" s="266" t="s">
        <v>1051</v>
      </c>
      <c r="G159" s="215"/>
      <c r="H159" s="265" t="s">
        <v>1274</v>
      </c>
      <c r="I159" s="265" t="s">
        <v>1214</v>
      </c>
      <c r="J159" s="265" t="s">
        <v>1275</v>
      </c>
      <c r="K159" s="261"/>
    </row>
    <row r="160" spans="2:11" s="1" customFormat="1" ht="15" customHeight="1">
      <c r="B160" s="238"/>
      <c r="C160" s="265" t="s">
        <v>1276</v>
      </c>
      <c r="D160" s="215"/>
      <c r="E160" s="215"/>
      <c r="F160" s="266" t="s">
        <v>1051</v>
      </c>
      <c r="G160" s="215"/>
      <c r="H160" s="265" t="s">
        <v>1277</v>
      </c>
      <c r="I160" s="265" t="s">
        <v>1247</v>
      </c>
      <c r="J160" s="265"/>
      <c r="K160" s="261"/>
    </row>
    <row r="161" spans="2:11" s="1" customFormat="1" ht="15" customHeight="1">
      <c r="B161" s="267"/>
      <c r="C161" s="247"/>
      <c r="D161" s="247"/>
      <c r="E161" s="247"/>
      <c r="F161" s="247"/>
      <c r="G161" s="247"/>
      <c r="H161" s="247"/>
      <c r="I161" s="247"/>
      <c r="J161" s="247"/>
      <c r="K161" s="268"/>
    </row>
    <row r="162" spans="2:11" s="1" customFormat="1" ht="18.75" customHeight="1">
      <c r="B162" s="249"/>
      <c r="C162" s="259"/>
      <c r="D162" s="259"/>
      <c r="E162" s="259"/>
      <c r="F162" s="269"/>
      <c r="G162" s="259"/>
      <c r="H162" s="259"/>
      <c r="I162" s="259"/>
      <c r="J162" s="259"/>
      <c r="K162" s="249"/>
    </row>
    <row r="163" spans="2:11" s="1" customFormat="1" ht="18.75" customHeight="1">
      <c r="B163" s="222"/>
      <c r="C163" s="222"/>
      <c r="D163" s="222"/>
      <c r="E163" s="222"/>
      <c r="F163" s="222"/>
      <c r="G163" s="222"/>
      <c r="H163" s="222"/>
      <c r="I163" s="222"/>
      <c r="J163" s="222"/>
      <c r="K163" s="222"/>
    </row>
    <row r="164" spans="2:11" s="1" customFormat="1" ht="7.5" customHeight="1">
      <c r="B164" s="204"/>
      <c r="C164" s="205"/>
      <c r="D164" s="205"/>
      <c r="E164" s="205"/>
      <c r="F164" s="205"/>
      <c r="G164" s="205"/>
      <c r="H164" s="205"/>
      <c r="I164" s="205"/>
      <c r="J164" s="205"/>
      <c r="K164" s="206"/>
    </row>
    <row r="165" spans="2:11" s="1" customFormat="1" ht="45" customHeight="1">
      <c r="B165" s="207"/>
      <c r="C165" s="331" t="s">
        <v>1278</v>
      </c>
      <c r="D165" s="331"/>
      <c r="E165" s="331"/>
      <c r="F165" s="331"/>
      <c r="G165" s="331"/>
      <c r="H165" s="331"/>
      <c r="I165" s="331"/>
      <c r="J165" s="331"/>
      <c r="K165" s="208"/>
    </row>
    <row r="166" spans="2:11" s="1" customFormat="1" ht="17.25" customHeight="1">
      <c r="B166" s="207"/>
      <c r="C166" s="228" t="s">
        <v>1207</v>
      </c>
      <c r="D166" s="228"/>
      <c r="E166" s="228"/>
      <c r="F166" s="228" t="s">
        <v>1208</v>
      </c>
      <c r="G166" s="270"/>
      <c r="H166" s="271" t="s">
        <v>59</v>
      </c>
      <c r="I166" s="271" t="s">
        <v>62</v>
      </c>
      <c r="J166" s="228" t="s">
        <v>1209</v>
      </c>
      <c r="K166" s="208"/>
    </row>
    <row r="167" spans="2:11" s="1" customFormat="1" ht="17.25" customHeight="1">
      <c r="B167" s="209"/>
      <c r="C167" s="230" t="s">
        <v>1210</v>
      </c>
      <c r="D167" s="230"/>
      <c r="E167" s="230"/>
      <c r="F167" s="231" t="s">
        <v>1211</v>
      </c>
      <c r="G167" s="272"/>
      <c r="H167" s="273"/>
      <c r="I167" s="273"/>
      <c r="J167" s="230" t="s">
        <v>1212</v>
      </c>
      <c r="K167" s="210"/>
    </row>
    <row r="168" spans="2:11" s="1" customFormat="1" ht="5.25" customHeight="1">
      <c r="B168" s="238"/>
      <c r="C168" s="233"/>
      <c r="D168" s="233"/>
      <c r="E168" s="233"/>
      <c r="F168" s="233"/>
      <c r="G168" s="234"/>
      <c r="H168" s="233"/>
      <c r="I168" s="233"/>
      <c r="J168" s="233"/>
      <c r="K168" s="261"/>
    </row>
    <row r="169" spans="2:11" s="1" customFormat="1" ht="15" customHeight="1">
      <c r="B169" s="238"/>
      <c r="C169" s="215" t="s">
        <v>1215</v>
      </c>
      <c r="D169" s="215"/>
      <c r="E169" s="215"/>
      <c r="F169" s="236" t="s">
        <v>1051</v>
      </c>
      <c r="G169" s="215"/>
      <c r="H169" s="215" t="s">
        <v>1252</v>
      </c>
      <c r="I169" s="215" t="s">
        <v>1214</v>
      </c>
      <c r="J169" s="215">
        <v>120</v>
      </c>
      <c r="K169" s="261"/>
    </row>
    <row r="170" spans="2:11" s="1" customFormat="1" ht="15" customHeight="1">
      <c r="B170" s="238"/>
      <c r="C170" s="215" t="s">
        <v>1261</v>
      </c>
      <c r="D170" s="215"/>
      <c r="E170" s="215"/>
      <c r="F170" s="236" t="s">
        <v>1051</v>
      </c>
      <c r="G170" s="215"/>
      <c r="H170" s="215" t="s">
        <v>1262</v>
      </c>
      <c r="I170" s="215" t="s">
        <v>1214</v>
      </c>
      <c r="J170" s="215" t="s">
        <v>1263</v>
      </c>
      <c r="K170" s="261"/>
    </row>
    <row r="171" spans="2:11" s="1" customFormat="1" ht="15" customHeight="1">
      <c r="B171" s="238"/>
      <c r="C171" s="215" t="s">
        <v>1161</v>
      </c>
      <c r="D171" s="215"/>
      <c r="E171" s="215"/>
      <c r="F171" s="236" t="s">
        <v>1051</v>
      </c>
      <c r="G171" s="215"/>
      <c r="H171" s="215" t="s">
        <v>1279</v>
      </c>
      <c r="I171" s="215" t="s">
        <v>1214</v>
      </c>
      <c r="J171" s="215" t="s">
        <v>1263</v>
      </c>
      <c r="K171" s="261"/>
    </row>
    <row r="172" spans="2:11" s="1" customFormat="1" ht="15" customHeight="1">
      <c r="B172" s="238"/>
      <c r="C172" s="215" t="s">
        <v>1217</v>
      </c>
      <c r="D172" s="215"/>
      <c r="E172" s="215"/>
      <c r="F172" s="236" t="s">
        <v>1218</v>
      </c>
      <c r="G172" s="215"/>
      <c r="H172" s="215" t="s">
        <v>1279</v>
      </c>
      <c r="I172" s="215" t="s">
        <v>1214</v>
      </c>
      <c r="J172" s="215">
        <v>50</v>
      </c>
      <c r="K172" s="261"/>
    </row>
    <row r="173" spans="2:11" s="1" customFormat="1" ht="15" customHeight="1">
      <c r="B173" s="238"/>
      <c r="C173" s="215" t="s">
        <v>1220</v>
      </c>
      <c r="D173" s="215"/>
      <c r="E173" s="215"/>
      <c r="F173" s="236" t="s">
        <v>1051</v>
      </c>
      <c r="G173" s="215"/>
      <c r="H173" s="215" t="s">
        <v>1279</v>
      </c>
      <c r="I173" s="215" t="s">
        <v>1222</v>
      </c>
      <c r="J173" s="215"/>
      <c r="K173" s="261"/>
    </row>
    <row r="174" spans="2:11" s="1" customFormat="1" ht="15" customHeight="1">
      <c r="B174" s="238"/>
      <c r="C174" s="215" t="s">
        <v>1231</v>
      </c>
      <c r="D174" s="215"/>
      <c r="E174" s="215"/>
      <c r="F174" s="236" t="s">
        <v>1218</v>
      </c>
      <c r="G174" s="215"/>
      <c r="H174" s="215" t="s">
        <v>1279</v>
      </c>
      <c r="I174" s="215" t="s">
        <v>1214</v>
      </c>
      <c r="J174" s="215">
        <v>50</v>
      </c>
      <c r="K174" s="261"/>
    </row>
    <row r="175" spans="2:11" s="1" customFormat="1" ht="15" customHeight="1">
      <c r="B175" s="238"/>
      <c r="C175" s="215" t="s">
        <v>1239</v>
      </c>
      <c r="D175" s="215"/>
      <c r="E175" s="215"/>
      <c r="F175" s="236" t="s">
        <v>1218</v>
      </c>
      <c r="G175" s="215"/>
      <c r="H175" s="215" t="s">
        <v>1279</v>
      </c>
      <c r="I175" s="215" t="s">
        <v>1214</v>
      </c>
      <c r="J175" s="215">
        <v>50</v>
      </c>
      <c r="K175" s="261"/>
    </row>
    <row r="176" spans="2:11" s="1" customFormat="1" ht="15" customHeight="1">
      <c r="B176" s="238"/>
      <c r="C176" s="215" t="s">
        <v>1237</v>
      </c>
      <c r="D176" s="215"/>
      <c r="E176" s="215"/>
      <c r="F176" s="236" t="s">
        <v>1218</v>
      </c>
      <c r="G176" s="215"/>
      <c r="H176" s="215" t="s">
        <v>1279</v>
      </c>
      <c r="I176" s="215" t="s">
        <v>1214</v>
      </c>
      <c r="J176" s="215">
        <v>50</v>
      </c>
      <c r="K176" s="261"/>
    </row>
    <row r="177" spans="2:11" s="1" customFormat="1" ht="15" customHeight="1">
      <c r="B177" s="238"/>
      <c r="C177" s="215" t="s">
        <v>118</v>
      </c>
      <c r="D177" s="215"/>
      <c r="E177" s="215"/>
      <c r="F177" s="236" t="s">
        <v>1051</v>
      </c>
      <c r="G177" s="215"/>
      <c r="H177" s="215" t="s">
        <v>1280</v>
      </c>
      <c r="I177" s="215" t="s">
        <v>1281</v>
      </c>
      <c r="J177" s="215"/>
      <c r="K177" s="261"/>
    </row>
    <row r="178" spans="2:11" s="1" customFormat="1" ht="15" customHeight="1">
      <c r="B178" s="238"/>
      <c r="C178" s="215" t="s">
        <v>62</v>
      </c>
      <c r="D178" s="215"/>
      <c r="E178" s="215"/>
      <c r="F178" s="236" t="s">
        <v>1051</v>
      </c>
      <c r="G178" s="215"/>
      <c r="H178" s="215" t="s">
        <v>1282</v>
      </c>
      <c r="I178" s="215" t="s">
        <v>1283</v>
      </c>
      <c r="J178" s="215">
        <v>1</v>
      </c>
      <c r="K178" s="261"/>
    </row>
    <row r="179" spans="2:11" s="1" customFormat="1" ht="15" customHeight="1">
      <c r="B179" s="238"/>
      <c r="C179" s="215" t="s">
        <v>58</v>
      </c>
      <c r="D179" s="215"/>
      <c r="E179" s="215"/>
      <c r="F179" s="236" t="s">
        <v>1051</v>
      </c>
      <c r="G179" s="215"/>
      <c r="H179" s="215" t="s">
        <v>1284</v>
      </c>
      <c r="I179" s="215" t="s">
        <v>1214</v>
      </c>
      <c r="J179" s="215">
        <v>20</v>
      </c>
      <c r="K179" s="261"/>
    </row>
    <row r="180" spans="2:11" s="1" customFormat="1" ht="15" customHeight="1">
      <c r="B180" s="238"/>
      <c r="C180" s="215" t="s">
        <v>59</v>
      </c>
      <c r="D180" s="215"/>
      <c r="E180" s="215"/>
      <c r="F180" s="236" t="s">
        <v>1051</v>
      </c>
      <c r="G180" s="215"/>
      <c r="H180" s="215" t="s">
        <v>1285</v>
      </c>
      <c r="I180" s="215" t="s">
        <v>1214</v>
      </c>
      <c r="J180" s="215">
        <v>255</v>
      </c>
      <c r="K180" s="261"/>
    </row>
    <row r="181" spans="2:11" s="1" customFormat="1" ht="15" customHeight="1">
      <c r="B181" s="238"/>
      <c r="C181" s="215" t="s">
        <v>119</v>
      </c>
      <c r="D181" s="215"/>
      <c r="E181" s="215"/>
      <c r="F181" s="236" t="s">
        <v>1051</v>
      </c>
      <c r="G181" s="215"/>
      <c r="H181" s="215" t="s">
        <v>1177</v>
      </c>
      <c r="I181" s="215" t="s">
        <v>1214</v>
      </c>
      <c r="J181" s="215">
        <v>10</v>
      </c>
      <c r="K181" s="261"/>
    </row>
    <row r="182" spans="2:11" s="1" customFormat="1" ht="15" customHeight="1">
      <c r="B182" s="238"/>
      <c r="C182" s="215" t="s">
        <v>120</v>
      </c>
      <c r="D182" s="215"/>
      <c r="E182" s="215"/>
      <c r="F182" s="236" t="s">
        <v>1051</v>
      </c>
      <c r="G182" s="215"/>
      <c r="H182" s="215" t="s">
        <v>1286</v>
      </c>
      <c r="I182" s="215" t="s">
        <v>1247</v>
      </c>
      <c r="J182" s="215"/>
      <c r="K182" s="261"/>
    </row>
    <row r="183" spans="2:11" s="1" customFormat="1" ht="15" customHeight="1">
      <c r="B183" s="238"/>
      <c r="C183" s="215" t="s">
        <v>1287</v>
      </c>
      <c r="D183" s="215"/>
      <c r="E183" s="215"/>
      <c r="F183" s="236" t="s">
        <v>1051</v>
      </c>
      <c r="G183" s="215"/>
      <c r="H183" s="215" t="s">
        <v>1288</v>
      </c>
      <c r="I183" s="215" t="s">
        <v>1247</v>
      </c>
      <c r="J183" s="215"/>
      <c r="K183" s="261"/>
    </row>
    <row r="184" spans="2:11" s="1" customFormat="1" ht="15" customHeight="1">
      <c r="B184" s="238"/>
      <c r="C184" s="215" t="s">
        <v>1276</v>
      </c>
      <c r="D184" s="215"/>
      <c r="E184" s="215"/>
      <c r="F184" s="236" t="s">
        <v>1051</v>
      </c>
      <c r="G184" s="215"/>
      <c r="H184" s="215" t="s">
        <v>1289</v>
      </c>
      <c r="I184" s="215" t="s">
        <v>1247</v>
      </c>
      <c r="J184" s="215"/>
      <c r="K184" s="261"/>
    </row>
    <row r="185" spans="2:11" s="1" customFormat="1" ht="15" customHeight="1">
      <c r="B185" s="238"/>
      <c r="C185" s="215" t="s">
        <v>122</v>
      </c>
      <c r="D185" s="215"/>
      <c r="E185" s="215"/>
      <c r="F185" s="236" t="s">
        <v>1218</v>
      </c>
      <c r="G185" s="215"/>
      <c r="H185" s="215" t="s">
        <v>1290</v>
      </c>
      <c r="I185" s="215" t="s">
        <v>1214</v>
      </c>
      <c r="J185" s="215">
        <v>50</v>
      </c>
      <c r="K185" s="261"/>
    </row>
    <row r="186" spans="2:11" s="1" customFormat="1" ht="15" customHeight="1">
      <c r="B186" s="238"/>
      <c r="C186" s="215" t="s">
        <v>1291</v>
      </c>
      <c r="D186" s="215"/>
      <c r="E186" s="215"/>
      <c r="F186" s="236" t="s">
        <v>1218</v>
      </c>
      <c r="G186" s="215"/>
      <c r="H186" s="215" t="s">
        <v>1292</v>
      </c>
      <c r="I186" s="215" t="s">
        <v>1293</v>
      </c>
      <c r="J186" s="215"/>
      <c r="K186" s="261"/>
    </row>
    <row r="187" spans="2:11" s="1" customFormat="1" ht="15" customHeight="1">
      <c r="B187" s="238"/>
      <c r="C187" s="215" t="s">
        <v>1294</v>
      </c>
      <c r="D187" s="215"/>
      <c r="E187" s="215"/>
      <c r="F187" s="236" t="s">
        <v>1218</v>
      </c>
      <c r="G187" s="215"/>
      <c r="H187" s="215" t="s">
        <v>1295</v>
      </c>
      <c r="I187" s="215" t="s">
        <v>1293</v>
      </c>
      <c r="J187" s="215"/>
      <c r="K187" s="261"/>
    </row>
    <row r="188" spans="2:11" s="1" customFormat="1" ht="15" customHeight="1">
      <c r="B188" s="238"/>
      <c r="C188" s="215" t="s">
        <v>1296</v>
      </c>
      <c r="D188" s="215"/>
      <c r="E188" s="215"/>
      <c r="F188" s="236" t="s">
        <v>1218</v>
      </c>
      <c r="G188" s="215"/>
      <c r="H188" s="215" t="s">
        <v>1297</v>
      </c>
      <c r="I188" s="215" t="s">
        <v>1293</v>
      </c>
      <c r="J188" s="215"/>
      <c r="K188" s="261"/>
    </row>
    <row r="189" spans="2:11" s="1" customFormat="1" ht="15" customHeight="1">
      <c r="B189" s="238"/>
      <c r="C189" s="274" t="s">
        <v>1298</v>
      </c>
      <c r="D189" s="215"/>
      <c r="E189" s="215"/>
      <c r="F189" s="236" t="s">
        <v>1218</v>
      </c>
      <c r="G189" s="215"/>
      <c r="H189" s="215" t="s">
        <v>1299</v>
      </c>
      <c r="I189" s="215" t="s">
        <v>1300</v>
      </c>
      <c r="J189" s="275" t="s">
        <v>1301</v>
      </c>
      <c r="K189" s="261"/>
    </row>
    <row r="190" spans="2:11" s="1" customFormat="1" ht="15" customHeight="1">
      <c r="B190" s="238"/>
      <c r="C190" s="274" t="s">
        <v>47</v>
      </c>
      <c r="D190" s="215"/>
      <c r="E190" s="215"/>
      <c r="F190" s="236" t="s">
        <v>1051</v>
      </c>
      <c r="G190" s="215"/>
      <c r="H190" s="212" t="s">
        <v>1302</v>
      </c>
      <c r="I190" s="215" t="s">
        <v>1303</v>
      </c>
      <c r="J190" s="215"/>
      <c r="K190" s="261"/>
    </row>
    <row r="191" spans="2:11" s="1" customFormat="1" ht="15" customHeight="1">
      <c r="B191" s="238"/>
      <c r="C191" s="274" t="s">
        <v>1304</v>
      </c>
      <c r="D191" s="215"/>
      <c r="E191" s="215"/>
      <c r="F191" s="236" t="s">
        <v>1051</v>
      </c>
      <c r="G191" s="215"/>
      <c r="H191" s="215" t="s">
        <v>1305</v>
      </c>
      <c r="I191" s="215" t="s">
        <v>1247</v>
      </c>
      <c r="J191" s="215"/>
      <c r="K191" s="261"/>
    </row>
    <row r="192" spans="2:11" s="1" customFormat="1" ht="15" customHeight="1">
      <c r="B192" s="238"/>
      <c r="C192" s="274" t="s">
        <v>1306</v>
      </c>
      <c r="D192" s="215"/>
      <c r="E192" s="215"/>
      <c r="F192" s="236" t="s">
        <v>1051</v>
      </c>
      <c r="G192" s="215"/>
      <c r="H192" s="215" t="s">
        <v>1307</v>
      </c>
      <c r="I192" s="215" t="s">
        <v>1247</v>
      </c>
      <c r="J192" s="215"/>
      <c r="K192" s="261"/>
    </row>
    <row r="193" spans="2:11" s="1" customFormat="1" ht="15" customHeight="1">
      <c r="B193" s="238"/>
      <c r="C193" s="274" t="s">
        <v>1308</v>
      </c>
      <c r="D193" s="215"/>
      <c r="E193" s="215"/>
      <c r="F193" s="236" t="s">
        <v>1218</v>
      </c>
      <c r="G193" s="215"/>
      <c r="H193" s="215" t="s">
        <v>1309</v>
      </c>
      <c r="I193" s="215" t="s">
        <v>1247</v>
      </c>
      <c r="J193" s="215"/>
      <c r="K193" s="261"/>
    </row>
    <row r="194" spans="2:11" s="1" customFormat="1" ht="15" customHeight="1">
      <c r="B194" s="267"/>
      <c r="C194" s="276"/>
      <c r="D194" s="247"/>
      <c r="E194" s="247"/>
      <c r="F194" s="247"/>
      <c r="G194" s="247"/>
      <c r="H194" s="247"/>
      <c r="I194" s="247"/>
      <c r="J194" s="247"/>
      <c r="K194" s="268"/>
    </row>
    <row r="195" spans="2:11" s="1" customFormat="1" ht="18.75" customHeight="1">
      <c r="B195" s="249"/>
      <c r="C195" s="259"/>
      <c r="D195" s="259"/>
      <c r="E195" s="259"/>
      <c r="F195" s="269"/>
      <c r="G195" s="259"/>
      <c r="H195" s="259"/>
      <c r="I195" s="259"/>
      <c r="J195" s="259"/>
      <c r="K195" s="249"/>
    </row>
    <row r="196" spans="2:11" s="1" customFormat="1" ht="18.75" customHeight="1">
      <c r="B196" s="249"/>
      <c r="C196" s="259"/>
      <c r="D196" s="259"/>
      <c r="E196" s="259"/>
      <c r="F196" s="269"/>
      <c r="G196" s="259"/>
      <c r="H196" s="259"/>
      <c r="I196" s="259"/>
      <c r="J196" s="259"/>
      <c r="K196" s="249"/>
    </row>
    <row r="197" spans="2:11" s="1" customFormat="1" ht="18.75" customHeight="1">
      <c r="B197" s="222"/>
      <c r="C197" s="222"/>
      <c r="D197" s="222"/>
      <c r="E197" s="222"/>
      <c r="F197" s="222"/>
      <c r="G197" s="222"/>
      <c r="H197" s="222"/>
      <c r="I197" s="222"/>
      <c r="J197" s="222"/>
      <c r="K197" s="222"/>
    </row>
    <row r="198" spans="2:11" s="1" customFormat="1" ht="12">
      <c r="B198" s="204"/>
      <c r="C198" s="205"/>
      <c r="D198" s="205"/>
      <c r="E198" s="205"/>
      <c r="F198" s="205"/>
      <c r="G198" s="205"/>
      <c r="H198" s="205"/>
      <c r="I198" s="205"/>
      <c r="J198" s="205"/>
      <c r="K198" s="206"/>
    </row>
    <row r="199" spans="2:11" s="1" customFormat="1" ht="22.2">
      <c r="B199" s="207"/>
      <c r="C199" s="331" t="s">
        <v>1310</v>
      </c>
      <c r="D199" s="331"/>
      <c r="E199" s="331"/>
      <c r="F199" s="331"/>
      <c r="G199" s="331"/>
      <c r="H199" s="331"/>
      <c r="I199" s="331"/>
      <c r="J199" s="331"/>
      <c r="K199" s="208"/>
    </row>
    <row r="200" spans="2:11" s="1" customFormat="1" ht="25.5" customHeight="1">
      <c r="B200" s="207"/>
      <c r="C200" s="277" t="s">
        <v>1311</v>
      </c>
      <c r="D200" s="277"/>
      <c r="E200" s="277"/>
      <c r="F200" s="277" t="s">
        <v>1312</v>
      </c>
      <c r="G200" s="278"/>
      <c r="H200" s="337" t="s">
        <v>1313</v>
      </c>
      <c r="I200" s="337"/>
      <c r="J200" s="337"/>
      <c r="K200" s="208"/>
    </row>
    <row r="201" spans="2:11" s="1" customFormat="1" ht="5.25" customHeight="1">
      <c r="B201" s="238"/>
      <c r="C201" s="233"/>
      <c r="D201" s="233"/>
      <c r="E201" s="233"/>
      <c r="F201" s="233"/>
      <c r="G201" s="259"/>
      <c r="H201" s="233"/>
      <c r="I201" s="233"/>
      <c r="J201" s="233"/>
      <c r="K201" s="261"/>
    </row>
    <row r="202" spans="2:11" s="1" customFormat="1" ht="15" customHeight="1">
      <c r="B202" s="238"/>
      <c r="C202" s="215" t="s">
        <v>1303</v>
      </c>
      <c r="D202" s="215"/>
      <c r="E202" s="215"/>
      <c r="F202" s="236" t="s">
        <v>48</v>
      </c>
      <c r="G202" s="215"/>
      <c r="H202" s="336" t="s">
        <v>1314</v>
      </c>
      <c r="I202" s="336"/>
      <c r="J202" s="336"/>
      <c r="K202" s="261"/>
    </row>
    <row r="203" spans="2:11" s="1" customFormat="1" ht="15" customHeight="1">
      <c r="B203" s="238"/>
      <c r="C203" s="215"/>
      <c r="D203" s="215"/>
      <c r="E203" s="215"/>
      <c r="F203" s="236" t="s">
        <v>49</v>
      </c>
      <c r="G203" s="215"/>
      <c r="H203" s="336" t="s">
        <v>1315</v>
      </c>
      <c r="I203" s="336"/>
      <c r="J203" s="336"/>
      <c r="K203" s="261"/>
    </row>
    <row r="204" spans="2:11" s="1" customFormat="1" ht="15" customHeight="1">
      <c r="B204" s="238"/>
      <c r="C204" s="215"/>
      <c r="D204" s="215"/>
      <c r="E204" s="215"/>
      <c r="F204" s="236" t="s">
        <v>52</v>
      </c>
      <c r="G204" s="215"/>
      <c r="H204" s="336" t="s">
        <v>1316</v>
      </c>
      <c r="I204" s="336"/>
      <c r="J204" s="336"/>
      <c r="K204" s="261"/>
    </row>
    <row r="205" spans="2:11" s="1" customFormat="1" ht="15" customHeight="1">
      <c r="B205" s="238"/>
      <c r="C205" s="215"/>
      <c r="D205" s="215"/>
      <c r="E205" s="215"/>
      <c r="F205" s="236" t="s">
        <v>50</v>
      </c>
      <c r="G205" s="215"/>
      <c r="H205" s="336" t="s">
        <v>1317</v>
      </c>
      <c r="I205" s="336"/>
      <c r="J205" s="336"/>
      <c r="K205" s="261"/>
    </row>
    <row r="206" spans="2:11" s="1" customFormat="1" ht="15" customHeight="1">
      <c r="B206" s="238"/>
      <c r="C206" s="215"/>
      <c r="D206" s="215"/>
      <c r="E206" s="215"/>
      <c r="F206" s="236" t="s">
        <v>51</v>
      </c>
      <c r="G206" s="215"/>
      <c r="H206" s="336" t="s">
        <v>1318</v>
      </c>
      <c r="I206" s="336"/>
      <c r="J206" s="336"/>
      <c r="K206" s="261"/>
    </row>
    <row r="207" spans="2:11" s="1" customFormat="1" ht="15" customHeight="1">
      <c r="B207" s="238"/>
      <c r="C207" s="215"/>
      <c r="D207" s="215"/>
      <c r="E207" s="215"/>
      <c r="F207" s="236"/>
      <c r="G207" s="215"/>
      <c r="H207" s="215"/>
      <c r="I207" s="215"/>
      <c r="J207" s="215"/>
      <c r="K207" s="261"/>
    </row>
    <row r="208" spans="2:11" s="1" customFormat="1" ht="15" customHeight="1">
      <c r="B208" s="238"/>
      <c r="C208" s="215" t="s">
        <v>1259</v>
      </c>
      <c r="D208" s="215"/>
      <c r="E208" s="215"/>
      <c r="F208" s="236" t="s">
        <v>84</v>
      </c>
      <c r="G208" s="215"/>
      <c r="H208" s="336" t="s">
        <v>1319</v>
      </c>
      <c r="I208" s="336"/>
      <c r="J208" s="336"/>
      <c r="K208" s="261"/>
    </row>
    <row r="209" spans="2:11" s="1" customFormat="1" ht="15" customHeight="1">
      <c r="B209" s="238"/>
      <c r="C209" s="215"/>
      <c r="D209" s="215"/>
      <c r="E209" s="215"/>
      <c r="F209" s="236" t="s">
        <v>1157</v>
      </c>
      <c r="G209" s="215"/>
      <c r="H209" s="336" t="s">
        <v>1158</v>
      </c>
      <c r="I209" s="336"/>
      <c r="J209" s="336"/>
      <c r="K209" s="261"/>
    </row>
    <row r="210" spans="2:11" s="1" customFormat="1" ht="15" customHeight="1">
      <c r="B210" s="238"/>
      <c r="C210" s="215"/>
      <c r="D210" s="215"/>
      <c r="E210" s="215"/>
      <c r="F210" s="236" t="s">
        <v>1155</v>
      </c>
      <c r="G210" s="215"/>
      <c r="H210" s="336" t="s">
        <v>1320</v>
      </c>
      <c r="I210" s="336"/>
      <c r="J210" s="336"/>
      <c r="K210" s="261"/>
    </row>
    <row r="211" spans="2:11" s="1" customFormat="1" ht="15" customHeight="1">
      <c r="B211" s="279"/>
      <c r="C211" s="215"/>
      <c r="D211" s="215"/>
      <c r="E211" s="215"/>
      <c r="F211" s="236" t="s">
        <v>95</v>
      </c>
      <c r="G211" s="274"/>
      <c r="H211" s="335" t="s">
        <v>96</v>
      </c>
      <c r="I211" s="335"/>
      <c r="J211" s="335"/>
      <c r="K211" s="280"/>
    </row>
    <row r="212" spans="2:11" s="1" customFormat="1" ht="15" customHeight="1">
      <c r="B212" s="279"/>
      <c r="C212" s="215"/>
      <c r="D212" s="215"/>
      <c r="E212" s="215"/>
      <c r="F212" s="236" t="s">
        <v>1159</v>
      </c>
      <c r="G212" s="274"/>
      <c r="H212" s="335" t="s">
        <v>1321</v>
      </c>
      <c r="I212" s="335"/>
      <c r="J212" s="335"/>
      <c r="K212" s="280"/>
    </row>
    <row r="213" spans="2:11" s="1" customFormat="1" ht="15" customHeight="1">
      <c r="B213" s="279"/>
      <c r="C213" s="215"/>
      <c r="D213" s="215"/>
      <c r="E213" s="215"/>
      <c r="F213" s="236"/>
      <c r="G213" s="274"/>
      <c r="H213" s="265"/>
      <c r="I213" s="265"/>
      <c r="J213" s="265"/>
      <c r="K213" s="280"/>
    </row>
    <row r="214" spans="2:11" s="1" customFormat="1" ht="15" customHeight="1">
      <c r="B214" s="279"/>
      <c r="C214" s="215" t="s">
        <v>1283</v>
      </c>
      <c r="D214" s="215"/>
      <c r="E214" s="215"/>
      <c r="F214" s="236">
        <v>1</v>
      </c>
      <c r="G214" s="274"/>
      <c r="H214" s="335" t="s">
        <v>1322</v>
      </c>
      <c r="I214" s="335"/>
      <c r="J214" s="335"/>
      <c r="K214" s="280"/>
    </row>
    <row r="215" spans="2:11" s="1" customFormat="1" ht="15" customHeight="1">
      <c r="B215" s="279"/>
      <c r="C215" s="215"/>
      <c r="D215" s="215"/>
      <c r="E215" s="215"/>
      <c r="F215" s="236">
        <v>2</v>
      </c>
      <c r="G215" s="274"/>
      <c r="H215" s="335" t="s">
        <v>1323</v>
      </c>
      <c r="I215" s="335"/>
      <c r="J215" s="335"/>
      <c r="K215" s="280"/>
    </row>
    <row r="216" spans="2:11" s="1" customFormat="1" ht="15" customHeight="1">
      <c r="B216" s="279"/>
      <c r="C216" s="215"/>
      <c r="D216" s="215"/>
      <c r="E216" s="215"/>
      <c r="F216" s="236">
        <v>3</v>
      </c>
      <c r="G216" s="274"/>
      <c r="H216" s="335" t="s">
        <v>1324</v>
      </c>
      <c r="I216" s="335"/>
      <c r="J216" s="335"/>
      <c r="K216" s="280"/>
    </row>
    <row r="217" spans="2:11" s="1" customFormat="1" ht="15" customHeight="1">
      <c r="B217" s="279"/>
      <c r="C217" s="215"/>
      <c r="D217" s="215"/>
      <c r="E217" s="215"/>
      <c r="F217" s="236">
        <v>4</v>
      </c>
      <c r="G217" s="274"/>
      <c r="H217" s="335" t="s">
        <v>1325</v>
      </c>
      <c r="I217" s="335"/>
      <c r="J217" s="335"/>
      <c r="K217" s="280"/>
    </row>
    <row r="218" spans="2:11" s="1" customFormat="1" ht="12.75" customHeight="1">
      <c r="B218" s="281"/>
      <c r="C218" s="282"/>
      <c r="D218" s="282"/>
      <c r="E218" s="282"/>
      <c r="F218" s="282"/>
      <c r="G218" s="282"/>
      <c r="H218" s="282"/>
      <c r="I218" s="282"/>
      <c r="J218" s="282"/>
      <c r="K218" s="283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SO 101 - Rekonstrukce  ko...</vt:lpstr>
      <vt:lpstr>SO 901 - Sadové a parkové...</vt:lpstr>
      <vt:lpstr>SO 302 - Kanalizace dešťová</vt:lpstr>
      <vt:lpstr>VON - Vedlejší a ostatní ...</vt:lpstr>
      <vt:lpstr>Pokyny pro vyplnění</vt:lpstr>
      <vt:lpstr>'Rekapitulace stavby'!Názvy_tisku</vt:lpstr>
      <vt:lpstr>'SO 101 - Rekonstrukce  ko...'!Názvy_tisku</vt:lpstr>
      <vt:lpstr>'SO 302 - Kanalizace dešťová'!Názvy_tisku</vt:lpstr>
      <vt:lpstr>'SO 901 - Sadové a parkové...'!Názvy_tisku</vt:lpstr>
      <vt:lpstr>'VON - Vedlejší a ostatní ...'!Názvy_tisku</vt:lpstr>
      <vt:lpstr>'Pokyny pro vyplnění'!Oblast_tisku</vt:lpstr>
      <vt:lpstr>'Rekapitulace stavby'!Oblast_tisku</vt:lpstr>
      <vt:lpstr>'SO 101 - Rekonstrukce  ko...'!Oblast_tisku</vt:lpstr>
      <vt:lpstr>'SO 302 - Kanalizace dešťová'!Oblast_tisku</vt:lpstr>
      <vt:lpstr>'SO 901 - Sadové a parkové...'!Oblast_tisku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NB-ASUS-KROS\Milan</dc:creator>
  <cp:lastModifiedBy>Verner Martin, Ing. Bc.</cp:lastModifiedBy>
  <cp:lastPrinted>2022-06-14T08:59:01Z</cp:lastPrinted>
  <dcterms:created xsi:type="dcterms:W3CDTF">2022-06-09T16:15:25Z</dcterms:created>
  <dcterms:modified xsi:type="dcterms:W3CDTF">2023-04-17T06:01:03Z</dcterms:modified>
</cp:coreProperties>
</file>