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201" sheetId="2" r:id="rId2"/>
    <sheet name="SO 201.1" sheetId="3" r:id="rId3"/>
    <sheet name="SO 101" sheetId="4" r:id="rId4"/>
    <sheet name="SO 301" sheetId="5" r:id="rId5"/>
    <sheet name="SO 98-98" sheetId="6" r:id="rId6"/>
  </sheets>
  <definedNames/>
  <calcPr fullCalcOnLoad="1"/>
</workbook>
</file>

<file path=xl/sharedStrings.xml><?xml version="1.0" encoding="utf-8"?>
<sst xmlns="http://schemas.openxmlformats.org/spreadsheetml/2006/main" count="2275" uniqueCount="612">
  <si>
    <t>Aspe</t>
  </si>
  <si>
    <t>Rekapitulace ceny</t>
  </si>
  <si>
    <t>S631900248-zm02</t>
  </si>
  <si>
    <t>Rekonstrukce mostu v km 204,560 trati 0581 Žatec (mimo) – České Zlatníky (mimo) (vč. Obrnice)</t>
  </si>
  <si>
    <t>ZŘ</t>
  </si>
  <si>
    <t>20230412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</si>
  <si>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</si>
  <si>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</si>
  <si>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</si>
  <si>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</si>
  <si>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</si>
  <si>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</si>
  <si>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</si>
  <si>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</si>
  <si>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D.2.1.1.1</t>
  </si>
  <si>
    <t>Železniční svršek a spodek</t>
  </si>
  <si>
    <t xml:space="preserve">  SO 201</t>
  </si>
  <si>
    <t>Železniční svršek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</si>
  <si>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</si>
  <si>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</si>
  <si>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</si>
  <si>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</si>
  <si>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</si>
  <si>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</si>
  <si>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</si>
  <si>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</si>
  <si>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</si>
  <si>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</si>
  <si>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</si>
  <si>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</si>
  <si>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</si>
  <si>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</si>
  <si>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</si>
  <si>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</si>
  <si>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</si>
  <si>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</si>
  <si>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</si>
  <si>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</si>
  <si>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</si>
  <si>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</si>
  <si>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</si>
  <si>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</si>
  <si>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</si>
  <si>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</si>
  <si>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</si>
  <si>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SO 201</t>
  </si>
  <si>
    <t>SD</t>
  </si>
  <si>
    <t>0</t>
  </si>
  <si>
    <t>Všeobecné konstrukce a práce</t>
  </si>
  <si>
    <t>P</t>
  </si>
  <si>
    <t>28</t>
  </si>
  <si>
    <t>R015112</t>
  </si>
  <si>
    <t>904</t>
  </si>
  <si>
    <t>POPLATKY ZA LIKVIDACI ODPADŮ NEKONTAMINOVANÝCH - 17 05 04 VYTĚŽENÉ ZEMINY A HORNINY - II. TŘÍDA TĚŽITELNOSTI</t>
  </si>
  <si>
    <t>T</t>
  </si>
  <si>
    <t>R-položka</t>
  </si>
  <si>
    <t>PP</t>
  </si>
  <si>
    <t/>
  </si>
  <si>
    <t>VV</t>
  </si>
  <si>
    <t>TS</t>
  </si>
  <si>
    <t>1. Položka obsahuje:    
– veškeré poplatky provozovateli skládky, recyklační linky nebo jiného zařízení na zpracování nebo likvidaci odpadů související s převzetím, uložením, zpracováním nebo likvidací odpadu    
– náklady spojené s dopravou odpadu z místa stavby na místo převzetí provozovatelem skládky, recyklační linky nebo jiného zařízení na zpracování nebo likvidaci odpadů  
2. Položka neobsahuje:    
3. Způsob měření:    
Tunou se rozumí hmotnost odpadu vytříděného v souladu se zákonem č. 541/2020 Sb., o nakládání s odpady, v platném znění.</t>
  </si>
  <si>
    <t>29</t>
  </si>
  <si>
    <t>R015140</t>
  </si>
  <si>
    <t>905</t>
  </si>
  <si>
    <t>POPLATKY ZA LIKVIDACI ODPADŮ NEKONTAMINOVANÝCH - 17 01 01 BETON Z DEMOLIC OBJEKTŮ, ZÁKLADŮ TV</t>
  </si>
  <si>
    <t>betonové patky z výstroje dráhy</t>
  </si>
  <si>
    <t>30</t>
  </si>
  <si>
    <t>R015150</t>
  </si>
  <si>
    <t>906</t>
  </si>
  <si>
    <t>POPLATKY ZA LIKVIDACI ODPADŮ NEKONTAMINOVANÝCH - 17 05 08 ŠTĚRK Z KOLEJIŠTĚ (ODPAD PO RECYKLACI)</t>
  </si>
  <si>
    <t>31</t>
  </si>
  <si>
    <t>R015260</t>
  </si>
  <si>
    <t>907</t>
  </si>
  <si>
    <t>POPLATKY ZA LIKVIDACI ODPADŮ NEKONTAMINOVANÝCH - 07 02 99 PRYŽOVÉ PODLOŽKY (ŽEL. SVRŠEK)</t>
  </si>
  <si>
    <t>1</t>
  </si>
  <si>
    <t>Zemní práce</t>
  </si>
  <si>
    <t>12573A</t>
  </si>
  <si>
    <t>VYKOPÁVKY ZE ZEMNÍKŮ A SKLÁDEK TŘ. I - BEZ DOPRAVY</t>
  </si>
  <si>
    <t>M3</t>
  </si>
  <si>
    <t>2022_OTSKP</t>
  </si>
  <si>
    <t>odpad z čištění kolejové lože</t>
  </si>
  <si>
    <t>Technická specifikace položky odpovídá příslušné cenové soustavě.</t>
  </si>
  <si>
    <t>12930</t>
  </si>
  <si>
    <t>ČIŠTĚNÍ PŘÍKOPŮ OD NÁNOSU</t>
  </si>
  <si>
    <t>čištění banketů</t>
  </si>
  <si>
    <t>5</t>
  </si>
  <si>
    <t>Komunikace</t>
  </si>
  <si>
    <t>512550</t>
  </si>
  <si>
    <t>KOLEJOVÉ LOŽE - ZŘÍZENÍ Z KAMENIVA HRUBÉHO DRCENÉHO (ŠTĚRK)</t>
  </si>
  <si>
    <t>4</t>
  </si>
  <si>
    <t>513550</t>
  </si>
  <si>
    <t>KOLEJOVÉ LOŽE - DOPLNĚNÍ Z KAMENIVA HRUBÉHO DRCENÉHO (ŠTĚRK)</t>
  </si>
  <si>
    <t>po strojním čištění</t>
  </si>
  <si>
    <t>R514000</t>
  </si>
  <si>
    <t>KOLEJOVÉ LOŽE - PROČIŠTĚNÍ</t>
  </si>
  <si>
    <t>370,4*2,856=1 057,862 [A]</t>
  </si>
  <si>
    <t>1. Položka obsahuje:    
– veškeré práce a materiál obsažený v názvu položky    
2. Položka neobsahuje:    
– případné doplnění lože, vykazuje se položkami 5135x0    
– poplatek za likvidaci odpadů (nacení se dle SSD 0)    
3. Způsob měření:    
Měří se metr krychlový kolejového lože ve stavu před pročištěním, tj. před odečtením    
odpadního materiálu.</t>
  </si>
  <si>
    <t>6</t>
  </si>
  <si>
    <t>52X000</t>
  </si>
  <si>
    <t>KOLEJ ZPĚTNĚ NAMONTOVANÁ Z VYZÍSKANÉHO MATERIÁLU</t>
  </si>
  <si>
    <t>M</t>
  </si>
  <si>
    <t>Kolej: kolejnice S49,  bet. pražce SB8 ,  upevnění K (ŽS4), rozdělení "d",  zpětné vložení</t>
  </si>
  <si>
    <t>7</t>
  </si>
  <si>
    <t>541322</t>
  </si>
  <si>
    <t>ZDVIH KOLEJE NA PRAŽCÍCH BETONOVÝCH OD 0 PŘES 200 MM</t>
  </si>
  <si>
    <t>8</t>
  </si>
  <si>
    <t>542121</t>
  </si>
  <si>
    <t>SMĚROVÉ A VÝŠKOVÉ VYROVNÁNÍ KOLEJE NA PRAŽCÍCH BETONOVÝCH DO 0,05 M</t>
  </si>
  <si>
    <t>9</t>
  </si>
  <si>
    <t>543341</t>
  </si>
  <si>
    <t>VÝMĚNA KOLEJNICE 49 E1 REGENEROVANÉ JEDNOTLIVĚ</t>
  </si>
  <si>
    <t>Kolejnice tv. S49 pro kolejnicové vložky (dodávka zhotovitele)</t>
  </si>
  <si>
    <t>10</t>
  </si>
  <si>
    <t>R543411</t>
  </si>
  <si>
    <t>VÝMĚNA UPEVNĚNÍ (ŠROUBŮ, SPON, SVĚREK, KROUŽKŮ) TUHÉHO</t>
  </si>
  <si>
    <t>PÁR</t>
  </si>
  <si>
    <t>1. Položka obsahuje:    
– dodávku a uložení vyměňovaného materiálu, ať nového, regenerovaného nebo vyzískaného    
– případné doplnění ostatního drobného kolejiva    
– naložení a odvoz demontovaného materiálu do skladu nebo na likvidaci    
– příplatky za ztížené podmínky při práci v koleji, např. překážky po stranách koleje, práci v    
tunelu ap.    
2. Položka neobsahuje:    
X    
3. Způsob měření:    
Udává se vždy pár, tj. po dvou kusech úložných ploch kolejnice na každém pražci.</t>
  </si>
  <si>
    <t>11</t>
  </si>
  <si>
    <t>543430</t>
  </si>
  <si>
    <t>VÝMĚNA PODLOŽEK POD KOLEJNICEMI</t>
  </si>
  <si>
    <t>12</t>
  </si>
  <si>
    <t>545122</t>
  </si>
  <si>
    <t>SVAR KOLEJNIC (STEJNÉHO TVARU) 49 E1, T SPOJITĚ</t>
  </si>
  <si>
    <t>KUS</t>
  </si>
  <si>
    <t>13</t>
  </si>
  <si>
    <t>549311</t>
  </si>
  <si>
    <t>ZRUŠENÍ A ZNOVUZŘÍZENÍ BEZSTYKOVÉ KOLEJE NA NEDEMONTOVANÝCH ÚSECÍCH V KOLEJI</t>
  </si>
  <si>
    <t>14</t>
  </si>
  <si>
    <t>549331</t>
  </si>
  <si>
    <t>ZŘÍZENÍ BEZSTYKOVÉ KOLEJE NA STÁVAJÍCÍCH ÚSECÍCH V KOLEJI</t>
  </si>
  <si>
    <t>15</t>
  </si>
  <si>
    <t>R549510</t>
  </si>
  <si>
    <t>ŘEZÁNÍ KOLEJNIC BEZ OHLEDU NA TVAR</t>
  </si>
  <si>
    <t>1. Položka obsahuje:    
 – veškeré práce a materiály spojené s řezáním kolejnic    
 – příplatky za ztížené podmínky při práci v koleji, např. překážky po stranách koleje, práci v tunelu apod.    
2. Položka neobsahuje:    
 X    
3. Způsob měření:    
Udává se počet kusů kompletní konstrukce nebo práce.</t>
  </si>
  <si>
    <t>32</t>
  </si>
  <si>
    <t>R1</t>
  </si>
  <si>
    <t>POSUN KOLEJNIC PŘED SVAŘOVÁNÍM TV. S49</t>
  </si>
  <si>
    <t>Přidružená stavební výroba</t>
  </si>
  <si>
    <t>16</t>
  </si>
  <si>
    <t>R75C917</t>
  </si>
  <si>
    <t>SNÍMAČ POČÍTAČE NÁPRAV - MONTÁŽ</t>
  </si>
  <si>
    <t>zpětná montáž</t>
  </si>
  <si>
    <t>1. Položka obsahuje:    
– montáž snímače počítače náprav včetně zapojení kabelových forem (včetně měření a zapojení po měření), přezkoušení    
– montáž snímače počítače náprav se všemi pomocnými a doplňujícími pracemi a součástmi, případné použití mechanizmů, včetně dopravy ze skladu k místu montáže    
2. Položka neobsahuje:    
X    
3. Způsob měření:    
Udává se počet kusů kompletní konstrukce nebo práce.</t>
  </si>
  <si>
    <t>17</t>
  </si>
  <si>
    <t>75C918</t>
  </si>
  <si>
    <t>SNÍMAČ POČÍTAČE NÁPRAV - DEMONTÁŽ</t>
  </si>
  <si>
    <t>Ostatní konstrukce a práce</t>
  </si>
  <si>
    <t>18</t>
  </si>
  <si>
    <t>923341</t>
  </si>
  <si>
    <t>RYCHLOSTNÍK N - TABULE</t>
  </si>
  <si>
    <t>19</t>
  </si>
  <si>
    <t>923471</t>
  </si>
  <si>
    <t>SKLONOVNÍK</t>
  </si>
  <si>
    <t>20</t>
  </si>
  <si>
    <t>923821</t>
  </si>
  <si>
    <t>SLOUPEK DN 60 PRO NÁVĚST</t>
  </si>
  <si>
    <t>21</t>
  </si>
  <si>
    <t>923971R</t>
  </si>
  <si>
    <t>ZAJIŠŤOVACÍ ZNAČKA KONZOLOVÁ (K) NA ZÁKLADU TRA NÍHO STOŽÁRU</t>
  </si>
  <si>
    <t>1. Položka obsahuje:    
– geodetické zaměření a kontrolu připravenosti pro osazení značky    
– vyvrtání otvoru požadovaného průměru, vlepení zajišťovací značky a další související práce    
– dodávku a montáž konzolové zajišťovací značky v požadovaném provedení    
– všechny potřebné pomůcky, stroje, nářadí a pomocný materiál    
– kontrolní měření    
– vyhotovení příslušné dokumentace    
2. Položka neobsahuje:    
X    
3. Způsob měření:    
Udává se počet kusů kompletní konstrukce nebo práce.</t>
  </si>
  <si>
    <t>22</t>
  </si>
  <si>
    <t>925120</t>
  </si>
  <si>
    <t>DRÁŽNÍ STEZKY Z DRTI TL. PŘES 50 MM</t>
  </si>
  <si>
    <t>M2</t>
  </si>
  <si>
    <t>4/16 tl. 0,08m</t>
  </si>
  <si>
    <t>23</t>
  </si>
  <si>
    <t>965010R</t>
  </si>
  <si>
    <t>ODSTRANĚNÍ KOLEJOVÉHO LOŽE A DRÁŽNÍCH STEZEK</t>
  </si>
  <si>
    <t>1. Položka obsahuje:    
– odstranění kolejového lože ručně nebo mechanizací, a to po nebo bez sejmutí kolejového roštu    
– příplatky za ztížené podmínky při práci v kolejišti, např. za překážky na straně koleje apod.    
– naložení vybouraného materiálu na dopravní prostředek    
2. Položka neobsahuje:    
– odvoz vybouraného materiálu do skladu nebo na likvidaci    
– poplatky za likvidaci odpadů, nacení se položkami ze ssd 0    
3. Způsob měření:    
Měří se metry krychlové odtěženého kolejového lože v ulehlém (původním) stavu.</t>
  </si>
  <si>
    <t>24</t>
  </si>
  <si>
    <t>965112R</t>
  </si>
  <si>
    <t>DEMONTÁŽ KOLEJE NA BETONOVÝCH PRAŽCÍCH DO KOLEJOVÝCH POLÍ S ODVOZEM NA MONTÁŽNÍ ZÁKLADNU BEZ NÁSLEDNÉHO ROZEBRÁNÍ</t>
  </si>
  <si>
    <t>1. Položka obsahuje:    
– uvolnění kolejového roštu z kolejového lože    
– odstranění kolejnicových propojek, uzemnění a jiného vybavení    
– případné rozřezání kolejového roštu    
– úplné rozebrání koleje v místě demontáže do kolejových polí a jejich hrubé očištění    
– naložení vybouraného materiálu na dopravní prostředek    
– odvoz kolejových polí z místa demontáže na montážní základnu    
– příplatky za ztížené podmínky při práci v kolejišti, např. za překážky na straně koleje apod.    
2. Položka neobsahuje:    
– rozebrání kolejových polí na montážní základně do součástí    
3. Způsob měření:    
Měří se délka koleje ve smyslu ČSN 73 6360, tj. v ose koleje.</t>
  </si>
  <si>
    <t>25</t>
  </si>
  <si>
    <t>965811</t>
  </si>
  <si>
    <t>DEMONTÁŽ PRAŽCOVÉ KOTVY</t>
  </si>
  <si>
    <t>26</t>
  </si>
  <si>
    <t>965841</t>
  </si>
  <si>
    <t>DEMONTÁŽ JAKÉKOLIV NÁVĚSTI</t>
  </si>
  <si>
    <t>27</t>
  </si>
  <si>
    <t>965851</t>
  </si>
  <si>
    <t>DEMONTÁŽ ZAJIŠŤOVACÍ ZNAČKY</t>
  </si>
  <si>
    <t xml:space="preserve">  SO 201.1</t>
  </si>
  <si>
    <t>Železniční svršek - následné podbití</t>
  </si>
  <si>
    <t>SO 201.1</t>
  </si>
  <si>
    <t>418*3,4*0,02=28,424 [A]</t>
  </si>
  <si>
    <t>542312R</t>
  </si>
  <si>
    <t>NÁSLEDNÁ ÚPRAVA SMĚROVÉHO A VÝŠKOVÉHO USPOŘÁDÁNÍ KOLEJE - PRAŽCE BETONOVÉ</t>
  </si>
  <si>
    <t>1.Položka obsahuje:  
- geodetické měření koleje pro následnou směrovou a výškovou úpravu koleje do předepsané polohy  
- následnou směrovou a výškovou úpravu koleje do předepsané polohy  
- kontrolní geodetické měření koleje a posouzení odchylek od předepsané polohy vzhledem k příslušným technickým normám  
- pomocné a dokončovací práce, kterými mohou být dle místních podmínek např. rozebrání a montáž přejezdových konstrukcí, ukolejnění – montáž a demontáž, stabilizace kolejového lože, snížení kolejového lože pod patou kolejnice – v koleji i ve výhybce, výluky – vypnutí trakce  
- případné ztížení práce při překážkách na jedné nebo obou stranách (např. u nástupišť), v tunelu i při rekonstrukcích  
2. Položka neobsahuje: případně nutné doplnění kolejového lože, které se řeší vždy jako reklamace nedodaného materiálu původních položek  řady 51  
3. Měrná jednotka: metr  
4. Způsob měření:v koleji se měří délka koleje ve smyslu ČSN 73 6360, tj. v ose koleje, u kolejových konstrukcí tzv. rozvinutá délka ve smyslu předpisu SR103/7</t>
  </si>
  <si>
    <t>D.2.1.4</t>
  </si>
  <si>
    <t>Mosty</t>
  </si>
  <si>
    <t xml:space="preserve">  SO 101</t>
  </si>
  <si>
    <t>Rekonstrukce mostu</t>
  </si>
  <si>
    <t>SO 101</t>
  </si>
  <si>
    <t>027121R</t>
  </si>
  <si>
    <t>PROVIZORNÍ PŘÍSTUPOVÉ CESTY - ZŘÍZENÍ</t>
  </si>
  <si>
    <t>Úprava stávající nezpevněné komunikace.</t>
  </si>
  <si>
    <t>100*3,5=350,000 [A]</t>
  </si>
  <si>
    <t>zahrnuje veškeré náklady spojené s objednatelem požadovanými zařízeními</t>
  </si>
  <si>
    <t>02730R</t>
  </si>
  <si>
    <t>POMOC PRÁCE ZŘÍZ NEBO ZAJIŠŤ OCHRANU INŽENÝRSKÝCH SÍTÍ</t>
  </si>
  <si>
    <t>KPL</t>
  </si>
  <si>
    <t>Provizorní zajištění stávající kabelové trasy, celkem 30 m.</t>
  </si>
  <si>
    <t>1=1,000 [A]</t>
  </si>
  <si>
    <t>02946R</t>
  </si>
  <si>
    <t>OSTAT POŽADAVKY - FOTODOKUMENTACE</t>
  </si>
  <si>
    <t>Pasportizace komunikace a okolních ploch(fotodokumentace, video).</t>
  </si>
  <si>
    <t>položka zahrnuje:    
- fotodokumentaci zadavatelem požadovaného děje a konstrukcí v požadovaných časových    
intervalech    
- zadavatelem specifikované výstupy (fotografie v papírovém a digitálním formátu) v    
požadovaném počtu</t>
  </si>
  <si>
    <t>03100</t>
  </si>
  <si>
    <t>ZAŘÍZENÍ STAVENIŠTĚ - ZŘÍZENÍ, PROVOZ, DEMONTÁŽ</t>
  </si>
  <si>
    <t>65</t>
  </si>
  <si>
    <t>R014112</t>
  </si>
  <si>
    <t>901</t>
  </si>
  <si>
    <t>POPLATKY ZA SKLÁDKU TYP S-IO (INERTNÍ ODPAD)</t>
  </si>
  <si>
    <t>Výkopová zemina, 2,0 kg/m3</t>
  </si>
  <si>
    <t>(17,1*3,99+13,4*5,7+13,3*5,1)*2,0=424,878 [A]</t>
  </si>
  <si>
    <t>zahrnuje veškeré poplatky provozovateli skládky související s uložením odpadu na skládce.</t>
  </si>
  <si>
    <t>66</t>
  </si>
  <si>
    <t>902</t>
  </si>
  <si>
    <t>Kámen, 2,3 kg/m3</t>
  </si>
  <si>
    <t>18,618*2,3=42,821 [A]</t>
  </si>
  <si>
    <t>67</t>
  </si>
  <si>
    <t>903</t>
  </si>
  <si>
    <t>Odpad z koryta, 2,0 kg/m3</t>
  </si>
  <si>
    <t>8,75*2,0=17,500 [A]</t>
  </si>
  <si>
    <t>11120</t>
  </si>
  <si>
    <t>ODSTRANĚNÍ KŘOVIN</t>
  </si>
  <si>
    <t>40=40,000 [A]</t>
  </si>
  <si>
    <t>11525</t>
  </si>
  <si>
    <t>PŘEVEDENÍ VODY POTRUBÍM DN 600 NEBO ŽLABY R.O. DO 2,0M</t>
  </si>
  <si>
    <t>Dočasné zatrubnění potoka v prostoru pod mostem pro provedení sanačních prací. Včetně hrázek na vtoku i výtoku.</t>
  </si>
  <si>
    <t>2*25=50,000 [A]</t>
  </si>
  <si>
    <t>12960</t>
  </si>
  <si>
    <t>ČIŠTĚNÍ VODOTEČÍ A MELIORAČ KANÁLŮ OD NÁNOSŮ</t>
  </si>
  <si>
    <t>Pročištění koryta (před, v mostním otvoru a za ním) od nánosů.</t>
  </si>
  <si>
    <t>3,5*25*0,1=8,750 [A]</t>
  </si>
  <si>
    <t>13183</t>
  </si>
  <si>
    <t>HLOUBENÍ JAM ZAPAŽ I NEPAŽ TŘ II</t>
  </si>
  <si>
    <t>17,1*3,99+13,4*5,7+13,3*5,1=212,439 [A]</t>
  </si>
  <si>
    <t>17180</t>
  </si>
  <si>
    <t>ULOŽENÍ SYPANINY DO NÁSYPŮ Z NAKUPOVANÝCH MATERIÁLŮ</t>
  </si>
  <si>
    <t>Nákup ornice, tl. 0,15 m</t>
  </si>
  <si>
    <t>0,15*100=15,000 [A]</t>
  </si>
  <si>
    <t>17581</t>
  </si>
  <si>
    <t>OBSYP POTRUBÍ A OBJEKTŮ Z NAKUPOVANÝCH MATERIÁLŮ</t>
  </si>
  <si>
    <t>Obsyp drenáže štěrkodrtí.</t>
  </si>
  <si>
    <t>2*8*0,1=1,600 [A]</t>
  </si>
  <si>
    <t>18090</t>
  </si>
  <si>
    <t>VŠEOBECNÉ ÚPRAVY OSTATNÍCH PLOCH</t>
  </si>
  <si>
    <t>250=250,000 [A]</t>
  </si>
  <si>
    <t>18222</t>
  </si>
  <si>
    <t>ROZPROSTŘENÍ ORNICE VE SVAHU V TL DO 0,15M</t>
  </si>
  <si>
    <t>100=100,000 [A]</t>
  </si>
  <si>
    <t>18242</t>
  </si>
  <si>
    <t>ZALOŽENÍ TRÁVNÍKU HYDROOSEVEM NA ORNICI</t>
  </si>
  <si>
    <t>Základy</t>
  </si>
  <si>
    <t>21263</t>
  </si>
  <si>
    <t>TRATIVODY KOMPLET Z TRUB Z PLAST HMOT DN DO 150MM</t>
  </si>
  <si>
    <t>Příčná drenáž za opěrami..</t>
  </si>
  <si>
    <t>2*8=16,000 [A]</t>
  </si>
  <si>
    <t>261416</t>
  </si>
  <si>
    <t>VRTY PRO KOTV, INJEKT, MIKROPIL NA POVRCHU TŘ IV D DO 80MM</t>
  </si>
  <si>
    <t>Vrty pro zeminové hřeby, DN min 76 m, dl. 4,0 m.</t>
  </si>
  <si>
    <t>44*4,5=198,000 [A]</t>
  </si>
  <si>
    <t>261512</t>
  </si>
  <si>
    <t>VRTY PRO KOTVENÍ A INJEKTÁŽ TŘ V NA POVRCHU D DO 16MM</t>
  </si>
  <si>
    <t>Kotvení helikální výztuže - krátké kotvy (přikotvení klenáků).</t>
  </si>
  <si>
    <t>92*(0,5+0,5)=92,000 [A]</t>
  </si>
  <si>
    <t>261513</t>
  </si>
  <si>
    <t>VRTY PRO KOTVENÍ A INJEKTÁŽ TŘ V NA POVRCHU D DO 25MM</t>
  </si>
  <si>
    <t>Vrty pro kotvení ŽB desky do stávající poprsní zdi.</t>
  </si>
  <si>
    <t>2*(30+35+29)*0,5=94,000 [A]</t>
  </si>
  <si>
    <t>261515</t>
  </si>
  <si>
    <t>VRTY PRO KOTVENÍ A INJEKTÁŽ NA POVRCHU TŘ. V D DO 50MM</t>
  </si>
  <si>
    <t>Vrty vzduchovým kladivem pro injektáž zdiva</t>
  </si>
  <si>
    <t>39+39+19+16+18+19+11+8=169,000 [A]</t>
  </si>
  <si>
    <t>261516</t>
  </si>
  <si>
    <t>VRTY PRO KOTV, INJEKT, MIKROPIL NA POVRCHU TŘ V D DO 80MM</t>
  </si>
  <si>
    <t>Vrty pro zeminové hřeby skrz kamenné křídlo, DN min 76 m, proměnné délky.</t>
  </si>
  <si>
    <t>241-198=43,000 [A]</t>
  </si>
  <si>
    <t>281611</t>
  </si>
  <si>
    <t>INJEKTOVÁNÍ NÍZKOTLAKÉ Z CEMENTOVÝCH POJIV NA POVRCHU</t>
  </si>
  <si>
    <t>Cementová injektáž zdiva včetně nezbytného lešení pro provedení vrtání a injektáž; předp. mezerovitost zdiva 12%.</t>
  </si>
  <si>
    <t>(7,7+4,6+7,9)*5,1*0,12=12,362 [A]</t>
  </si>
  <si>
    <t>285392</t>
  </si>
  <si>
    <t>DODATEČNÉ KOTVENÍ VLEPENÍM BETONÁŘSKÉ VÝZTUŽE D DO 16MM DO VRTŮ</t>
  </si>
  <si>
    <t>Kotvení římsy na přechodových dílech U1-K.</t>
  </si>
  <si>
    <t>56=56,000 [A]</t>
  </si>
  <si>
    <t>28991R</t>
  </si>
  <si>
    <t>ZEMNÍ HŘEBY</t>
  </si>
  <si>
    <t>Zavrtávané tyče se ztracenou korunkou DN32mm</t>
  </si>
  <si>
    <t>241=241,000 [A]</t>
  </si>
  <si>
    <t>položka zahrnuje dodávku a zaražení hřebů předepsaných v dokumentaci</t>
  </si>
  <si>
    <t>Svislé konstrukce</t>
  </si>
  <si>
    <t>311325</t>
  </si>
  <si>
    <t>ZDI A STĚNY PODP A VOL ZE ŽELEZOBET DO C30/37</t>
  </si>
  <si>
    <t>Předbetonávka kamenných křídel, včetně říms.</t>
  </si>
  <si>
    <t>23,4=23,400 [A]</t>
  </si>
  <si>
    <t>311365</t>
  </si>
  <si>
    <t>VÝZTUŽ ZDÍ A STĚN PODP A VOL Z OCELI 10505, B500B</t>
  </si>
  <si>
    <t>Předbetonávka kamenných křídel, včetně říms; výztuž.</t>
  </si>
  <si>
    <t>559/1000=0,559 [A]</t>
  </si>
  <si>
    <t>317325</t>
  </si>
  <si>
    <t>ŘÍMSY ZE ŽELEZOBETONU DO C30/37</t>
  </si>
  <si>
    <t>Nové žb římsy na poprsních zdech a na přechodových zídkách.</t>
  </si>
  <si>
    <t>Na poprsních zdech:   
3,6+4,4=8,000 [A]   
Na přechodových zídkách:   
2*0,3+2*0,4=1,400 [B]   
Celkem: A+B=9,400 [C]</t>
  </si>
  <si>
    <t>31736</t>
  </si>
  <si>
    <t>VÝZTUŽ ŘÍMS Z OCELI</t>
  </si>
  <si>
    <t>Výztuž nových ŽB říms.</t>
  </si>
  <si>
    <t>Poprsní zdi:   
1389/1000=1,389 [A]   
Přechodové zídky:   
278/1000=0,278 [B]   
Celkem: A+B=1,667 [C]</t>
  </si>
  <si>
    <t>327125</t>
  </si>
  <si>
    <t>ZDI OPĚR, ZÁRUB, NÁBŘEŽ Z DÍLCŮ ŽELEZOBETON DO C30/37</t>
  </si>
  <si>
    <t>Prefabrikované přechodové úhlové zídky U1-K; 2x levý, 2x pravý.</t>
  </si>
  <si>
    <t>0,432*2,96*4=5,115 [A]</t>
  </si>
  <si>
    <t>333215</t>
  </si>
  <si>
    <t>PŘEZDĚNÍ OPĚR A KŘÍDEL Z KAMENNÉHO ZDIVA</t>
  </si>
  <si>
    <t>Lokální přezděhjí spodní stavby a poprsních zdí; odborný odhad</t>
  </si>
  <si>
    <t>10=10,000 [A]</t>
  </si>
  <si>
    <t>348175R</t>
  </si>
  <si>
    <t>ZÁBRADLÍ Z DÍLCŮ KOVOVÝCH ŽÁROVĚ STŘÍKANÉ KOVEM S NÁTĚREM</t>
  </si>
  <si>
    <t>KG</t>
  </si>
  <si>
    <t>Na římsách i přechodových zídkách; včetně PKO - viz technické specifikace!</t>
  </si>
  <si>
    <t>1150=1 150,000 [A]</t>
  </si>
  <si>
    <t>- dílenská dokumentace, včetně technologického předpisu spojování,    
- dodání  materiálu  v požadované kvalitě a výroba konstrukce (včetně  pomůcek,  přípravků a prostředků pro výrobu) bez ohledu na náročnost a její hmotnost,    
- dodání spojovacího materiálu,    
- zřízení  montážních  a  dilatačních  spojů,  spar, včetně potřebných úprav, vložek, opracování, očištění a ošetření,    
- podpěr. konstr. a lešení všech druhů pro montáž konstrukcí i doplňkových, včetně požadovaných otvorů, ochranných a bezpečnostních opatření a základů pro tyto konstrukce a lešení,    
- montáž konstrukce na staveništi, včetně montážních prostředků a pomůcek a zednických    
výpomocí,    
- výplň, těsnění a tmelení spar a spojů,    
- všechny druhy ocelového kotvení,    
- dílenskou přejímku a montážní prohlídku, včetně požadovaných dokladů,    
- zřízení kotevních otvorů nebo jam, nejsou-li částí jiné konstrukce,    
- osazení kotvení nebo přímo částí konstrukce do podpůrné konstrukce nebo do zeminy,    
- výplň kotevních otvorů  (příp.  podlití  patních  desek) maltou,  betonem  nebo  jinou speciální hmotou, vyplnění jam zeminou,    
- veškeré druhy protikorozní ochrany a nátěry konstrukcí,    
- zvláštní spojovací prostředky, rozebíratelnost konstrukce,    
- ochranná opatření před účinky bludných proudů    
- ochranu před přepětím.</t>
  </si>
  <si>
    <t>Vodorovné konstrukce</t>
  </si>
  <si>
    <t>421325</t>
  </si>
  <si>
    <t>MOSTNÍ NOSNÉ DESKOVÉ KONSTRUKCE ZE ŽELEZOBETONU C30/37</t>
  </si>
  <si>
    <t>17,5=17,500 [A]</t>
  </si>
  <si>
    <t>42136</t>
  </si>
  <si>
    <t>VÝZTUŽ MOSTNÍ NOSNÉ DESKOVÉ KONSTR Z OCELI</t>
  </si>
  <si>
    <t>(2852+299)/1000=3,151 [A]</t>
  </si>
  <si>
    <t>451314</t>
  </si>
  <si>
    <t>PODKLADNÍ A VÝPLŇOVÉ VRSTVY Z PROSTÉHO BETONU C25/30</t>
  </si>
  <si>
    <t>Pod dlažbu a přechodové zídky.</t>
  </si>
  <si>
    <t>Pod dlažbu: 4*1,0*1,0*0,15+(10,5+6,1+7,1+7,0)*0,15+6,6*5,7*0,15+5,7*6,6*0,15=16,491 [A]   
Pod U1-K: 4*1,8*3,2*0,1=2,304 [B]   
Celkem: A+B=18,795 [C]</t>
  </si>
  <si>
    <t>33</t>
  </si>
  <si>
    <t>451315</t>
  </si>
  <si>
    <t>PODKLADNÍ A VÝPLŇOVÉ VRSTVY Z PROSTÉHO BETONU C30/37</t>
  </si>
  <si>
    <t>V přechodové oblasti: 2*0,75*7,7=11,550 [A]   
Pod ŽB deskou:5,8=5,800 [B]   
Celkem: A+B=17,350 [C]</t>
  </si>
  <si>
    <t>34</t>
  </si>
  <si>
    <t>451366</t>
  </si>
  <si>
    <t>VÝZTUŽ PODKL VRSTEV Z KARI-SÍTÍ</t>
  </si>
  <si>
    <t>Do podkladních a výplňových vrstev, do lože pro dlažby.</t>
  </si>
  <si>
    <t>0,299=0.299 [A] 
0,842=0.842 [B] 
0,401=0.401 [C] 
1,998=1.998 [D] 
Celkem: A+B+C+D=3.540 [E]</t>
  </si>
  <si>
    <t>35</t>
  </si>
  <si>
    <t>465512</t>
  </si>
  <si>
    <t>DLAŽBY Z LOMOVÉHO KAMENE NA MC</t>
  </si>
  <si>
    <t>Dlažba z regulačního kamene tl. 200 mm do bet. lože v korytě toku.</t>
  </si>
  <si>
    <t>5,7*6,6*0,20=7,524 [A]</t>
  </si>
  <si>
    <t>36</t>
  </si>
  <si>
    <t>Dlažba podél říms na křídlech, vyústění drenáže, pod mostem v poli č. 2; tl. 200 mm.</t>
  </si>
  <si>
    <t>4*1,0*1,0*0,20+(10,5+6,1+7,1+7,0)*0,20+6,6*5,7*0,20=14,464 [A]</t>
  </si>
  <si>
    <t>37</t>
  </si>
  <si>
    <t>467385</t>
  </si>
  <si>
    <t>STUPNĚ A PRAHY VOD KORYT ZE ŽELBET DO C30/37 VČET VÝZT</t>
  </si>
  <si>
    <t>14,8=14,800 [A]</t>
  </si>
  <si>
    <t>38</t>
  </si>
  <si>
    <t>501101</t>
  </si>
  <si>
    <t>ZŘÍZENÍ KONSTRUKČNÍ VRSTVY TĚLESA ŽELEZNIČNÍHO SPODKU ZE ŠTĚRKODRTI NOVÉ</t>
  </si>
  <si>
    <t>Zesílená konstrukce pražcového podloží.</t>
  </si>
  <si>
    <t>2*6,0*7,0=84,000 [A]</t>
  </si>
  <si>
    <t>Úpravy povrchů, podlahy, výplně otvorů</t>
  </si>
  <si>
    <t>39</t>
  </si>
  <si>
    <t>626111</t>
  </si>
  <si>
    <t>REPROFILACE PODHLEDŮ, SVISLÝCH PLOCH SANAČNÍ MALTOU JEDNOVRST TL 10MM</t>
  </si>
  <si>
    <t>Reprofilace podhledu klenby (30%)</t>
  </si>
  <si>
    <t>70*0,3=21,000 [A]</t>
  </si>
  <si>
    <t>40</t>
  </si>
  <si>
    <t>626112</t>
  </si>
  <si>
    <t>REPROFILACE PODHLEDŮ, SVISLÝCH PLOCH SANAČNÍ MALTOU JEDNOVRST TL 20MM</t>
  </si>
  <si>
    <t>Reprofilace podhledu klenby (50%)</t>
  </si>
  <si>
    <t>70*0,5=35,000 [A]</t>
  </si>
  <si>
    <t>41</t>
  </si>
  <si>
    <t>626113</t>
  </si>
  <si>
    <t>REPROFILACE PODHLEDŮ, SVISLÝCH PLOCH SANAČNÍ MALTOU JEDNOVRST TL 30MM</t>
  </si>
  <si>
    <t>Reprofilace podhledu klenby (20%)</t>
  </si>
  <si>
    <t>70*0,2=14,000 [A]</t>
  </si>
  <si>
    <t>42</t>
  </si>
  <si>
    <t>62631</t>
  </si>
  <si>
    <t>SPOJOVACÍ MŮSTEK MEZI STARÝM A NOVÝM BETONEM</t>
  </si>
  <si>
    <t>100% plochy betonu.</t>
  </si>
  <si>
    <t>70=70,000 [A]</t>
  </si>
  <si>
    <t>43</t>
  </si>
  <si>
    <t>62641</t>
  </si>
  <si>
    <t>SJEDNOCUJÍCÍ STĚRKA JEMNOU MALTOU TL CCA 2MM</t>
  </si>
  <si>
    <t>100% ploch vnějšího povrchu podhledu klenby.</t>
  </si>
  <si>
    <t>44</t>
  </si>
  <si>
    <t>62745</t>
  </si>
  <si>
    <t>SPÁROVÁNÍ STARÉHO ZDIVA CEMENTOVOU MALTOU</t>
  </si>
  <si>
    <t>Hloubkové spárování zdiva opěr, pilíře, poprsních zdí včetně vysekání staré malty, spárovací malta bude včetně přísady pro zvýšení přilnavosti.    
100% plochy</t>
  </si>
  <si>
    <t>41,9=41,900 [A]</t>
  </si>
  <si>
    <t>45</t>
  </si>
  <si>
    <t>702112</t>
  </si>
  <si>
    <t>KABELOVÝ ŽLAB ZEMNÍ VČETNĚ KRYTU SVĚTLÉ ŠÍŘKY PŘES 120 DO 250 MM</t>
  </si>
  <si>
    <t>Plastový žlab s víkem - vnitř. rozměr 200x130 mm - uložen vlevo od osy koleje</t>
  </si>
  <si>
    <t>25=25,000 [A]</t>
  </si>
  <si>
    <t>46</t>
  </si>
  <si>
    <t>711131</t>
  </si>
  <si>
    <t>IZOLACE BĚŽNÝCH KONSTRUKCÍ PROTI VOLNĚ STÉKAJÍCÍ VODĚ ASFALTOVÝMI NÁTĚRY</t>
  </si>
  <si>
    <t>4*(2,5+0,6)*3,0=37,200 [A]</t>
  </si>
  <si>
    <t>47</t>
  </si>
  <si>
    <t>711132R</t>
  </si>
  <si>
    <t>IZOLACE BĚŽNÝCH KONSTRUKCÍ PROTI VOLNĚ STÉKAJÍCÍ VODĚ ASFALTOVÝMI PÁSY</t>
  </si>
  <si>
    <t>Skladba A.</t>
  </si>
  <si>
    <t>(4,45+5,15+4,35)*5,6=78,120 [A]</t>
  </si>
  <si>
    <t>položka zahrnuje:    
- dodání  předepsaného izolačního materiálu    
- očištění a ošetření podkladu, zadávací dokumentace může zahrnout i případné vyspravení    
- zřízení izolace jako kompletního povlaku, případně komplet. soustavy nebo systému podle příslušného  technolog. předpisu    
- zřízení izolace i jednotlivých vrstev po etapách, včetně pracovních spár a spojů    
- úprava u okrajů, rohů, hran, dilatačních i pracovních spojů, kotev, obrubníků, dilatačních zařízení, odvodnění, otvorů, neizolovaných míst a pod.    
- zajištění odvodnění povrchu izolace, včetně odvodnění nejnižších míst, pokud dokumentace    
pro zadání stavby nestanoví jinak    
- ochrana izolace do doby zřízení definitivní ochranné vrstvy nebo konstrukce    
- úprava, očištění a ošetření prostoru kolem izolace    
- provedení požadovaných zkoušek    
- nezahrnuje ochranné vrstvy, např. geotextilii</t>
  </si>
  <si>
    <t>48</t>
  </si>
  <si>
    <t>Skladba B.</t>
  </si>
  <si>
    <t>(2,0+2,0)*5,6=22,400 [A]</t>
  </si>
  <si>
    <t>49</t>
  </si>
  <si>
    <t>Skladba C.</t>
  </si>
  <si>
    <t>2*4,3*5,1=43,860 [A]</t>
  </si>
  <si>
    <t>50</t>
  </si>
  <si>
    <t>711212R</t>
  </si>
  <si>
    <t>IZOLACE ZVLÁŠT KONSTR PROTI ZEM VLHK ASFALT PÁSY</t>
  </si>
  <si>
    <t>Místa dil. spár říms a spár mezi uhlovými prefabrikáty U3 budou překryta izolačními pásy modifikovanými SBS šířky 0,5 m.</t>
  </si>
  <si>
    <t>4*2,5*0,5=5,000 [A]</t>
  </si>
  <si>
    <t>51</t>
  </si>
  <si>
    <t>78381</t>
  </si>
  <si>
    <t>NÁTĚRY BETON KONSTR TYP S1 (OS-A)</t>
  </si>
  <si>
    <t>Hydrofobní nátěr na sanovaný povrch betonu (100% plochy).</t>
  </si>
  <si>
    <t>Potrubí</t>
  </si>
  <si>
    <t>52</t>
  </si>
  <si>
    <t>83434</t>
  </si>
  <si>
    <t>POTRUBÍ Z TRUB KAMENINOVÝCH DN DO 200MM</t>
  </si>
  <si>
    <t>Vyústění drenážních trubek, kameninová tr. DN 180 mm.</t>
  </si>
  <si>
    <t>2*0,8=1,600 [A]</t>
  </si>
  <si>
    <t>53</t>
  </si>
  <si>
    <t>917211</t>
  </si>
  <si>
    <t>ZÁHONOVÉ OBRUBY Z BETONOVÝCH OBRUBNÍKŮ ŠÍŘ 50MM</t>
  </si>
  <si>
    <t>Obruba podél dlažby.</t>
  </si>
  <si>
    <t>2*6,2+(10,5+6,1+7,1+7,0)=43,100 [A]</t>
  </si>
  <si>
    <t>54</t>
  </si>
  <si>
    <t>919161</t>
  </si>
  <si>
    <t>ŘEZÁNÍ KAMENNÝCH KONSTRUKCÍ TL DO 50MM</t>
  </si>
  <si>
    <t>Drážky pro uložení helikální výztuže - pilíř.</t>
  </si>
  <si>
    <t>183,4=183,400 [A]</t>
  </si>
  <si>
    <t>55</t>
  </si>
  <si>
    <t>931182</t>
  </si>
  <si>
    <t>VÝPLŇ DILATAČNÍCH SPAR Z POLYSTYRENU TL 20MM</t>
  </si>
  <si>
    <t>Dilatační spáry říms.</t>
  </si>
  <si>
    <t>2*0,4*0,75+2*0,6*0,75=1,500 [A]</t>
  </si>
  <si>
    <t>56</t>
  </si>
  <si>
    <t>931185</t>
  </si>
  <si>
    <t>VÝPLŇ DILATAČNÍCH SPAR Z POLYSTYRENU TL 50MM</t>
  </si>
  <si>
    <t>Spára mezi římsou a úhlovou zídkou.</t>
  </si>
  <si>
    <t>4*5=20,000 [A]</t>
  </si>
  <si>
    <t>57</t>
  </si>
  <si>
    <t>93631R</t>
  </si>
  <si>
    <t>DROBNÉ DOPLŇK KONSTR BETON MONOLIT</t>
  </si>
  <si>
    <t>KS</t>
  </si>
  <si>
    <t>Letopočet výstavby vlysem do betonu na římsách.</t>
  </si>
  <si>
    <t>- dodání  čerstvého  betonu  (betonové  směsi)  požadované  kvality,  jeho  uložení  do požadovaného tvaru při jakékoliv hustotě výztuže, konzistenci čerstvého betonu a způsobu hutnění, ošetření a ochranu betonu,    
- zhotovení nepropustného, mrazuvzdorného betonu a betonu požadované trvanlivosti a    
vlastností,    
- užití potřebných přísad a technologií výroby betonu,    
- zřízení pracovních a dilatačních spar, včetně potřebných úprav, výplně, vložek, opracování, očištění a ošetření,    
- bednění  požadovaných  konstr. (i ztracené) s úpravou  dle požadované  kvality povrchu betonu, včetně odbedňovacích a odskružovacích prostředků,    
- podpěrné  konstr. (skruže) a lešení všech druhů pro bednění, uložení čerstvého betonu, výztuže a doplňkových konstr., vč. požadovaných otvorů, ochranných a bezpečnostních opatření a základů těchto konstrukcí a lešení,    
- vytvoření kotevních čel, kapes, nálitků, a sedel,    
- zřízení  všech  požadovaných  otvorů, kapes, výklenků, prostupů, dutin, drážek a pod., vč. ztížení práce a úprav  kolem nich,    
- úpravy pro osazení výztuže, doplňkových konstrukcí a vybavení,    
- úpravy povrchu pro položení požadované izolace, povlaků a nátěrů, případně vyspravení,    
- ztížení práce u kabelových a injektážních trubek a ostatních zařízení osazovaných do betonu,    
- konstrukce betonových kloubů, upevnění kotevních prvků a doplňkových konstrukcí,    
- nátěry zabraňující soudržnost betonu a bednění,    
- výplň, těsnění  a tmelení spar a spojů,    
- opatření  povrchů  betonu  izolací  proti zemní vlhkosti v částech, kde přijdou do styku se    
zeminou nebo kamenivem,    
- případné zřízení spojovací vrstvy u základů,    
- úpravy pro osazení zařízení ochrany konstrukce proti vlivu bludných proudů</t>
  </si>
  <si>
    <t>58</t>
  </si>
  <si>
    <t>936501R</t>
  </si>
  <si>
    <t>DROBNÉ DOPLŇK KONSTR KOVOVÉ NEREZ</t>
  </si>
  <si>
    <t>Helikální výztuž - nerezové výztužné pruty šroubovitého tvaru osazené do vyfrézovaných drážek v místech poruch pilíře.</t>
  </si>
  <si>
    <t>316,6=316,600 [A]</t>
  </si>
  <si>
    <t>položka zahrnuje:    
- dílenská dokumentace, včetně technologického předpisu spojování    
- dodání  materiálu  v požadované kvalitě a výroba konstrukce i dílenská (včetně  pomůcek, přípravků a prostředků pro výrobu) bez ohledu na náročnost a její hmotnost, dílenská montáž    
- dodání spojovacího materiálu    
- zřízení  montážních  a  dilatačních  spojů,  spar, včetně potřebných úprav, vložek, opracování, očištění a ošetření    
- podpěr. konstr. a lešení všech druhů pro montáž konstrukcí i doplňkových, včetně požadovaných otvorů, ochranných a bezpečnostních opatření a základů pro tyto konstrukce a lešení    
- jakákoliv doprava a manipulace dílců  a  montážních  sestav,  včetně  dopravy konstrukce z    
výrobny na stavbu    
- montáž konstrukce na staveništi, včetně montážních prostředků a pomůcek a zednických    
výpomocí    
- výplň, těsnění a tmelení spar a spojů    
- čištění konstrukce a odstranění všech vrubů (vrypy, otlačeniny a pod.)    
- všechny druhy ocelového kotvení    
- dílenskou přejímku a montážní prohlídku, včetně požadovaných dokladů    
- zřízení kotevních otvorů nebo jam, nejsou-li částí jiné konstrukce, jejich úpravy, očištění a ošetření    
- osazení kotvení nebo přímo částí konstrukce do podpůrné konstrukce nebo do zeminy    
- výplň kotevních otvorů  (příp.  podlití  patních  desek)  maltou,  betonem  nebo  jinou speciální hmotou, vyplnění jam zeminou    
- předepsanou protikorozní ochranu a nátěry konstrukcí    
- osazení měřících zařízení a úpravy pro ně    
- ochranná opatření před účinky bludných proudů</t>
  </si>
  <si>
    <t>59</t>
  </si>
  <si>
    <t>93650R</t>
  </si>
  <si>
    <t>DROBNÉ DOPLŇK KONSTR KOVOVÉ</t>
  </si>
  <si>
    <t>Deska se zhotovitelem rekonstrukce mostu.</t>
  </si>
  <si>
    <t>- dílenská dokumentace, včetně technologického předpisu spojování,    
- dodání  materiálu  v požadované kvalitě a výroba konstrukce i dílenská (včetně  pomůcek, přípravků a prostředků pro výrobu) bez ohledu na náročnost a její hmotnost, dílenská montáž,    
- dodání spojovacího materiálu,    
- zřízení  montážních  a  dilatačních  spojů,  spar, včetně potřebných úprav, vložek, opracování, očištění a ošetření,    
- podpěr. konstr. a lešení všech druhů pro montáž konstrukcí i doplňkových, včetně požadovaných otvorů, ochranných a bezpečnostních opatření a základů pro tyto konstrukce a lešení,    
- jakákoliv doprava a manipulace dílců  a  montážních  sestav,  včetně  dopravy konstrukce z    
výrobny na stavbu,    
- montáž konstrukce na staveništi, včetně montážních prostředků a pomůcek a zednických    
výpomocí,    
- montážní dokumentace včetně technologického předpisu montáže,    
- výplň, těsnění a tmelení spar a spojů,    
- čištění konstrukce a odstranění všech vrubů (vrypy, otlačeniny a pod.),    
- veškeré druhy opracování povrchů, včetně úprav pod nátěry a pod izolaci,    
- veškeré druhy dílenských základů a základních nátěrů a povlaků,    
- všechny druhy ocelového kotvení,    
- dílenskou přejímku a montážní prohlídku, včetně požadovaných dokladů,    
- zřízení kotevních otvorů nebo jam, nejsou-li částí jiné konstrukce, jejich úpravy, očištění a ošetření,    
- osazení kotvení nebo přímo částí konstrukce do podpůrné konstrukce nebo do zeminy,    
- výplň kotevních otvorů  (příp.  podlití  patních  desek)  maltou,  betonem  nebo  jinou speciální hmotou, vyplnění jam zeminou,    
- ošetření kotevní oblasti proti vzniku trhlin, vlivu povětrnosti a pod.,    
- osazení nivelačních značek, včetně jejich zaměření, označení znakem výrobce a vyznačení letopočtu.    
Dokumentace pro zadání stavby může dále předepsat že cena položky ještě obsahuje    
například:</t>
  </si>
  <si>
    <t>60</t>
  </si>
  <si>
    <t>938443</t>
  </si>
  <si>
    <t>OČIŠTĚNÍ ZDIVA OTRYSKÁNÍM TLAKOVOU VODOU DO 1000 BARŮ</t>
  </si>
  <si>
    <t>Kamenné zdivo opěr a pilíře, poprsní zdivo; po sanaci - 800 bar.</t>
  </si>
  <si>
    <t>61</t>
  </si>
  <si>
    <t>938444</t>
  </si>
  <si>
    <t>OČIŠTĚNÍ ZDIVA OTRYSKÁNÍM TLAKOVOU VODOU PŘES 1000 BARŮ</t>
  </si>
  <si>
    <t>Betonová klenba, kamenné zdivo opěr a pilíře, poprsní zdivo; před sanačními zásahy - 1500 bar.</t>
  </si>
  <si>
    <t>41,9+70=111,900 [A]</t>
  </si>
  <si>
    <t>62</t>
  </si>
  <si>
    <t>94190</t>
  </si>
  <si>
    <t>LEHKÉ PRACOVNÍ LEŠENÍ DO 1,5 KPA</t>
  </si>
  <si>
    <t>M3OP</t>
  </si>
  <si>
    <t>15*8,1+13*8,1+4*30+2*20*6=586,800 [A]</t>
  </si>
  <si>
    <t>63</t>
  </si>
  <si>
    <t>96613</t>
  </si>
  <si>
    <t>BOURÁNÍ KONSTRUKCÍ Z KAMENE NA MC</t>
  </si>
  <si>
    <t>ŘÍMSY: (0,31+0,34)*17,87=11,616 [A]   
POPRSNÍ ZÍDKY: (0,18+0,13)*17,87=5,540 [B]   
KŘÍDLA: 4*0,11*0,8=0,352 [C]   
ŘÍMSY NA KŘÍDLECH: (2,2+2,7+1,9+4,3)*0,1=1,110 [D]   
Celkem: A+B+C+D=18,618 [E]</t>
  </si>
  <si>
    <t>64</t>
  </si>
  <si>
    <t>96618</t>
  </si>
  <si>
    <t>BOURÁNÍ KONSTRUKCÍ KOVOVÝCH</t>
  </si>
  <si>
    <t>Odstranění zábradlí, 20 kg/m.</t>
  </si>
  <si>
    <t>(2*18)*0,02=0,720 [A]</t>
  </si>
  <si>
    <t>D.2.1.5</t>
  </si>
  <si>
    <t>Ostatní inženýrské objekty</t>
  </si>
  <si>
    <t xml:space="preserve">  SO 301</t>
  </si>
  <si>
    <t>Úprava trakčního vedení</t>
  </si>
  <si>
    <t>SO 301</t>
  </si>
  <si>
    <t>74A</t>
  </si>
  <si>
    <t>Základy TV</t>
  </si>
  <si>
    <t>11512</t>
  </si>
  <si>
    <t>ČERPÁNÍ VODY DO 1000 L/MIN</t>
  </si>
  <si>
    <t>HOD</t>
  </si>
  <si>
    <t>viz. TZ</t>
  </si>
  <si>
    <t>74A420</t>
  </si>
  <si>
    <t>OBETONOVÁNÍ STÁVAJÍCÍHO ZÁKLADU</t>
  </si>
  <si>
    <t>74AF11</t>
  </si>
  <si>
    <t>TAŽNÉ HNACÍ VOZIDLO K PRACOVNÍM SOUPRAVÁM (PRO ZÁKLADY - MONTÁŽ)</t>
  </si>
  <si>
    <t>na 1m3 základu je nutná 1hod vozidla</t>
  </si>
  <si>
    <t>74C</t>
  </si>
  <si>
    <t>Vodiče TV</t>
  </si>
  <si>
    <t>74C111</t>
  </si>
  <si>
    <t>ZÁVĚS TV NA KONZOLE BEZ PŘÍDAVNÉHO LANA</t>
  </si>
  <si>
    <t>viz. polohový plán</t>
  </si>
  <si>
    <t>74C121R</t>
  </si>
  <si>
    <t>PŘÍPLATEK ZA HLINÍKOVOU KONZOLU S VODOROVNOU L1 NEBO SIK A 2x PLASTOVÝ IZOLÁTOR</t>
  </si>
  <si>
    <t>1. Položka obsahuje:      
 – příplatek za hliníkový materiál      
 – příplatek za 2 plastové izolátory      
2. Položka neobsahuje:      
 X      
3. Způsob měření:      
Udává se počet kusů kompletní konstrukce nebo práce.</t>
  </si>
  <si>
    <t>74C131</t>
  </si>
  <si>
    <t>VÝMĚNA IZOLÁTORU V KONZOLE, SIK NEBO LANĚ (PODÉLNÉM, PŘÍČNÉM, SMĚROVÉM)</t>
  </si>
  <si>
    <t>74C134</t>
  </si>
  <si>
    <t>VÝŠKOVÁ A SMĚROVÁ REGULACE KONZOLY NEBO SIK</t>
  </si>
  <si>
    <t>74C135</t>
  </si>
  <si>
    <t>SVISLÝ POSUN KONZOLY NA STOŽÁRU</t>
  </si>
  <si>
    <t>74C137</t>
  </si>
  <si>
    <t>UVOLNĚNÍ A ZPĚTNÁ MONTÁŽ TR NEBO NL V ZÁVĚSU</t>
  </si>
  <si>
    <t>74C313</t>
  </si>
  <si>
    <t>VĚŠÁK TROLEJE POHYBLIVÝ S PROUDOVÝM PROPOJENÍM</t>
  </si>
  <si>
    <t>74C315</t>
  </si>
  <si>
    <t>PROUDOVÉ PROPOJENÍ PODÉLNÝCH POLÍ</t>
  </si>
  <si>
    <t>74C591</t>
  </si>
  <si>
    <t>VÝŠKOVÁ REGULACE TROLEJE</t>
  </si>
  <si>
    <t>74C5A1</t>
  </si>
  <si>
    <t>DEFINITIVNÍ REGULACE POHYBLIVÉHO KOTVENÍ TROLEJE</t>
  </si>
  <si>
    <t>74C5A2</t>
  </si>
  <si>
    <t>DEFINITIVNÍ REGULACE POHYBLIVÉHO KOTVENÍ NOSNÉHO LANA</t>
  </si>
  <si>
    <t>74C733</t>
  </si>
  <si>
    <t>PROUDOVÉ PROPOJENÍ SESTAV TV</t>
  </si>
  <si>
    <t>74C933</t>
  </si>
  <si>
    <t>UKOLEJŇOVACÍ VODIČ IZOLOVANÝ VŮČI ZEMI (VČETNĚ PŘIPOJENÍ KE KONSTRUKCÍM)</t>
  </si>
  <si>
    <t>74C973</t>
  </si>
  <si>
    <t>ÚPRAVY STÁVAJÍCÍHO TV - PROVIZORNÍ STAVY ZA 100 M ZPROVOZŇOVANÉ SKUPINY</t>
  </si>
  <si>
    <t>74C974</t>
  </si>
  <si>
    <t>AKTUALIZACE KSU A TP DLE KOLEJOVÝCH POSTUPŮ ZA 100 M ZPROVOZŇOVANÉ SKUPINY</t>
  </si>
  <si>
    <t>74C975</t>
  </si>
  <si>
    <t>AKTUALIZACE TV DLE KOLEJOVÝCH POSTUPŮ ZA 100 M ZPROVOZŇOVANÉ SKUPINY</t>
  </si>
  <si>
    <t>74C976</t>
  </si>
  <si>
    <t>ZPRACOVÁNÍ KSU A TP PRO ÚČELY ZAVEDENÍ DO PROVOZU ZA 100 M ZPROVOZŇOVANÉ SKUPINY</t>
  </si>
  <si>
    <t>74CF11</t>
  </si>
  <si>
    <t>TAŽNÉ HNACÍ VOZIDLO K PRACOVNÍM SOUPRAVÁM (PRO VODIČE - MONTÁŽ)</t>
  </si>
  <si>
    <t>74G</t>
  </si>
  <si>
    <t>Demontáže TV</t>
  </si>
  <si>
    <t>74F433</t>
  </si>
  <si>
    <t>DEMONTÁŽ OTOČNÝCH KONZOL TV VČETNĚ UPEVNĚNÍ</t>
  </si>
  <si>
    <t>74F455</t>
  </si>
  <si>
    <t>DEMONTÁŽ VĚŠÁKŮ TROLEJE</t>
  </si>
  <si>
    <t>74F456</t>
  </si>
  <si>
    <t>DEMONTÁŽ PROUDOVÝCH PROPOJENÍ PODÉLNÝCH A PŘÍČNÝCH</t>
  </si>
  <si>
    <t>74F457</t>
  </si>
  <si>
    <t>DEMONTÁŽ VLOŽENÝCH IZOLACÍ V PODÉLNÝCH A PŘÍČNÝCH POLÍCH</t>
  </si>
  <si>
    <t>74F473</t>
  </si>
  <si>
    <t>DEMONTÁŽ UKOLEJŇOVACÍCH DRÁTŮ IZOLOVANÝCH PO ZEMI (MIMO PŘIPOJENÍ KE KONSTRUKCÍM)</t>
  </si>
  <si>
    <t>74H</t>
  </si>
  <si>
    <t>Doprava na skládku, veškeré manipulace a poplatek za uložení na skládku</t>
  </si>
  <si>
    <t>R015270</t>
  </si>
  <si>
    <t>908</t>
  </si>
  <si>
    <t>POPLATKY ZA LIKVIDACI ODPADŮ NEKONTAMINOVANÝCH VČ. DOPRAVY NA SKLÁDKU A VEŠKERÉ MANIPULACE - 17 01 03 IZOLÁTORY PORCELÁNOVÉ</t>
  </si>
  <si>
    <t>přepočet kubatury na tuny - izolátor 11 kg</t>
  </si>
  <si>
    <t>74I</t>
  </si>
  <si>
    <t>Zkoušky a revize</t>
  </si>
  <si>
    <t>74F312</t>
  </si>
  <si>
    <t>MĚŘENÍ PARAMETRŮ TV STATICKÉ</t>
  </si>
  <si>
    <t>KM</t>
  </si>
  <si>
    <t>viz. technická zpráva</t>
  </si>
  <si>
    <t>74F313</t>
  </si>
  <si>
    <t>MĚŘENÍ ELEKTRICKÝCH VLASTNOSTÍ TV</t>
  </si>
  <si>
    <t>74F321</t>
  </si>
  <si>
    <t>PROTOKOL ZPŮSOBILOSTI</t>
  </si>
  <si>
    <t>74F322</t>
  </si>
  <si>
    <t>REVIZNÍ ZPRÁVA</t>
  </si>
  <si>
    <t>74F323</t>
  </si>
  <si>
    <t>PROTOKOL UTZ</t>
  </si>
  <si>
    <t>74F332</t>
  </si>
  <si>
    <t>VÝKON ORGANIZAČNÍCH JEDNOTEK SPRÁVCE</t>
  </si>
  <si>
    <t>počet výluk viz. technická zpráva * 1h/výluku</t>
  </si>
  <si>
    <t>D.9898</t>
  </si>
  <si>
    <t>Ostatní zařízení</t>
  </si>
  <si>
    <t xml:space="preserve">  SO 98-98</t>
  </si>
  <si>
    <t>Všeobecný objekt</t>
  </si>
  <si>
    <t>SO 98-98</t>
  </si>
  <si>
    <t>Dokumentace stavby</t>
  </si>
  <si>
    <t>VSEOB001</t>
  </si>
  <si>
    <t>Geodetická dokumentace skutečného provedení stavby</t>
  </si>
  <si>
    <t>Předání 3x tištěná + 3x digitální forma CD</t>
  </si>
  <si>
    <t>"V této položce ocení dodavatel náklady na geodetickou část dokumentace skutečného provedení.      
Měrnou jednotkou je KOMPLET=KPL, kterou je soubor všech objektů stavby, předání 3x tištěná + 3x digitální forma CD."</t>
  </si>
  <si>
    <t>VSEOB002</t>
  </si>
  <si>
    <t>Dokumentace skutečného provedení v listinné formě</t>
  </si>
  <si>
    <t>Předání 3 x tištěná forma</t>
  </si>
  <si>
    <t>"V této položce ocení dodavatel náklady na  dokumentaci skutečného provedení, vyjma geodetické části a vyjma digitální dokumentace.      
Měrnou jednotkou je KOMPLET=KPL, kterou je soubor všech objektů stavby, předání 3 x tištěná forma."</t>
  </si>
  <si>
    <t>VSEOB003</t>
  </si>
  <si>
    <t>Dokumentace skutečného provedení v elektronické formě</t>
  </si>
  <si>
    <t>Předání 3 x digitální forma CD</t>
  </si>
  <si>
    <t>"V této položce ocení dodavatel náklady na zpracování dokumentace skutečného provedení v digitální podobě.      
Měrnou jednotkou je KOMPLET=KPL, kterou je soubor všech objektů stavby, předání 3 x digitální forma CD."</t>
  </si>
  <si>
    <t>Ostatní</t>
  </si>
  <si>
    <t>VSEOB004</t>
  </si>
  <si>
    <t>Osvědčení o shodě notifikovanou osobou</t>
  </si>
  <si>
    <t>"Položka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 
Položka zahrnuje  všechny nezbytné práce, náklady a zařízení  včetně  všech doprav a pomocného materiálu nutných  pro uskutečnění dané činnosti.   
Měrnou jednotkou je KOMPLET=KPL, kterou je soubor všech objektů stavby, které posouzení vyžadují, předání 3x tištěná + 3x digitální forma CD."</t>
  </si>
  <si>
    <t>VSEOB005</t>
  </si>
  <si>
    <t>Osvědčení o bezpečnosti před uvedením do provozu</t>
  </si>
  <si>
    <t>"Položka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 
Položka zahrnuje  všechny nezbytné práce, náklady a zařízení  včetně  všech doprav a pomocného materiálu nutných  pro uskutečnění dané činnosti. Měrnou jednotkou je KOMPLET=KPL, kterou je soubor všech objektů stavby, které posouzení vyžadují, předání 3x tištěná + 3x digitální forma CD."</t>
  </si>
  <si>
    <t>VŠEOB006</t>
  </si>
  <si>
    <t>NÁJMY HRAZENÉ ZHOTOVITELEM</t>
  </si>
  <si>
    <t>Pronájmy pozemků pro účely stavby v období dle harmonogramu stavby</t>
  </si>
  <si>
    <t>Pronájmy pozemků pro účely stavby v období dle harmonogramu stavby - včetně všech příslušných poplatků vyplývajících z užívání pozemků.</t>
  </si>
  <si>
    <t>VŠEOB007</t>
  </si>
  <si>
    <t>Exkurze</t>
  </si>
  <si>
    <t>Exkurze dle zákona o zadávání veřejných zakázek</t>
  </si>
  <si>
    <t>Předpoklad 1 exkurze v době realizace stavby</t>
  </si>
  <si>
    <t>Položka zahrnuje veškeré činnosti nezbytné pro zajištění exkurze. Veškerá požadavky na rozsah exkurzí je dán smlouvou o dílo.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</si>
</sst>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0+C10+C13+C15+C17</f>
      </c>
    </row>
    <row r="7" spans="2:3" ht="12.75" customHeight="1">
      <c r="B7" s="8" t="s">
        <v>7</v>
      </c>
      <c r="C7" s="10">
        <f>0+E10+E13+E15+E17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0+C11+C12</f>
      </c>
      <c r="D10" s="14">
        <f>C10*0.21</f>
      </c>
      <c r="E10" s="14">
        <f>0+E11+E12</f>
      </c>
      <c r="F10" s="13">
        <f>0+F11+F12</f>
      </c>
    </row>
    <row r="11" spans="1:6" ht="12.75">
      <c r="A11" s="11" t="s">
        <v>16</v>
      </c>
      <c r="B11" s="12" t="s">
        <v>17</v>
      </c>
      <c r="C11" s="14">
        <f>'SO 201'!K8+'SO 201'!M8</f>
      </c>
      <c r="D11" s="14">
        <f>C11*0.21</f>
      </c>
      <c r="E11" s="14">
        <f>C11+D11</f>
      </c>
      <c r="F11" s="13">
        <f>'SO 201'!T7</f>
      </c>
    </row>
    <row r="12" spans="1:6" ht="12.75">
      <c r="A12" s="11" t="s">
        <v>182</v>
      </c>
      <c r="B12" s="12" t="s">
        <v>183</v>
      </c>
      <c r="C12" s="14">
        <f>'SO 201.1'!K8+'SO 201.1'!M8</f>
      </c>
      <c r="D12" s="14">
        <f>C12*0.21</f>
      </c>
      <c r="E12" s="14">
        <f>C12+D12</f>
      </c>
      <c r="F12" s="13">
        <f>'SO 201.1'!T7</f>
      </c>
    </row>
    <row r="13" spans="1:6" ht="12.75">
      <c r="A13" s="11" t="s">
        <v>189</v>
      </c>
      <c r="B13" s="12" t="s">
        <v>190</v>
      </c>
      <c r="C13" s="14">
        <f>0+C14</f>
      </c>
      <c r="D13" s="14">
        <f>C13*0.21</f>
      </c>
      <c r="E13" s="14">
        <f>0+E14</f>
      </c>
      <c r="F13" s="13">
        <f>0+F14</f>
      </c>
    </row>
    <row r="14" spans="1:6" ht="12.75">
      <c r="A14" s="11" t="s">
        <v>191</v>
      </c>
      <c r="B14" s="12" t="s">
        <v>192</v>
      </c>
      <c r="C14" s="14">
        <f>'SO 101'!K8+'SO 101'!M8</f>
      </c>
      <c r="D14" s="14">
        <f>C14*0.21</f>
      </c>
      <c r="E14" s="14">
        <f>C14+D14</f>
      </c>
      <c r="F14" s="13">
        <f>'SO 101'!T7</f>
      </c>
    </row>
    <row r="15" spans="1:6" ht="12.75">
      <c r="A15" s="11" t="s">
        <v>487</v>
      </c>
      <c r="B15" s="12" t="s">
        <v>488</v>
      </c>
      <c r="C15" s="14">
        <f>0+C16</f>
      </c>
      <c r="D15" s="14">
        <f>C15*0.21</f>
      </c>
      <c r="E15" s="14">
        <f>0+E16</f>
      </c>
      <c r="F15" s="13">
        <f>0+F16</f>
      </c>
    </row>
    <row r="16" spans="1:6" ht="12.75">
      <c r="A16" s="11" t="s">
        <v>489</v>
      </c>
      <c r="B16" s="12" t="s">
        <v>490</v>
      </c>
      <c r="C16" s="14">
        <f>'SO 301'!K8+'SO 301'!M8</f>
      </c>
      <c r="D16" s="14">
        <f>C16*0.21</f>
      </c>
      <c r="E16" s="14">
        <f>C16+D16</f>
      </c>
      <c r="F16" s="13">
        <f>'SO 301'!T7</f>
      </c>
    </row>
    <row r="17" spans="1:6" ht="12.75">
      <c r="A17" s="11" t="s">
        <v>578</v>
      </c>
      <c r="B17" s="12" t="s">
        <v>579</v>
      </c>
      <c r="C17" s="14">
        <f>0+C18</f>
      </c>
      <c r="D17" s="14">
        <f>C17*0.21</f>
      </c>
      <c r="E17" s="14">
        <f>0+E18</f>
      </c>
      <c r="F17" s="13">
        <f>0+F18</f>
      </c>
    </row>
    <row r="18" spans="1:6" ht="12.75">
      <c r="A18" s="11" t="s">
        <v>580</v>
      </c>
      <c r="B18" s="12" t="s">
        <v>581</v>
      </c>
      <c r="C18" s="14">
        <f>'SO 98-98'!K8+'SO 98-98'!M8</f>
      </c>
      <c r="D18" s="14">
        <f>C18*0.21</f>
      </c>
      <c r="E18" s="14">
        <f>C18+D18</f>
      </c>
      <c r="F18" s="13">
        <f>'SO 98-98'!T7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COUNTIFS(L8:L138,"=0",A8:A138,"P")+COUNTIFS(L8:L138,"",A8:A138,"P")+SUM(Q8:Q138)</f>
      </c>
    </row>
    <row r="8" spans="1:13" ht="12.75">
      <c r="A8" t="s">
        <v>44</v>
      </c>
      <c r="C8" s="28" t="s">
        <v>45</v>
      </c>
      <c r="E8" s="30" t="s">
        <v>17</v>
      </c>
      <c r="J8" s="29">
        <f>0+J9+J26+J35+J92+J101</f>
      </c>
      <c r="K8" s="29">
        <f>0+K9+K26+K35+K92+K101</f>
      </c>
      <c r="L8" s="29">
        <f>0+L9+L26+L35+L92+L101</f>
      </c>
      <c r="M8" s="29">
        <f>0+M9+M26+M35+M92+M101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</f>
      </c>
      <c r="M9" s="32">
        <f>0+M10+M14+M18+M22</f>
      </c>
    </row>
    <row r="10" spans="1:16" ht="25.5">
      <c r="A10" t="s">
        <v>49</v>
      </c>
      <c r="B10" s="34" t="s">
        <v>50</v>
      </c>
      <c r="C10" s="34" t="s">
        <v>51</v>
      </c>
      <c r="D10" s="35" t="s">
        <v>52</v>
      </c>
      <c r="E10" s="6" t="s">
        <v>53</v>
      </c>
      <c r="F10" s="36" t="s">
        <v>54</v>
      </c>
      <c r="G10" s="37">
        <v>258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57</v>
      </c>
    </row>
    <row r="13" spans="1:5" ht="153">
      <c r="A13" t="s">
        <v>59</v>
      </c>
      <c r="E13" s="39" t="s">
        <v>60</v>
      </c>
    </row>
    <row r="14" spans="1:16" ht="25.5">
      <c r="A14" t="s">
        <v>49</v>
      </c>
      <c r="B14" s="34" t="s">
        <v>61</v>
      </c>
      <c r="C14" s="34" t="s">
        <v>62</v>
      </c>
      <c r="D14" s="35" t="s">
        <v>63</v>
      </c>
      <c r="E14" s="6" t="s">
        <v>64</v>
      </c>
      <c r="F14" s="36" t="s">
        <v>54</v>
      </c>
      <c r="G14" s="37">
        <v>1.5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65</v>
      </c>
    </row>
    <row r="16" spans="1:5" ht="12.75">
      <c r="A16" s="35" t="s">
        <v>58</v>
      </c>
      <c r="E16" s="40" t="s">
        <v>57</v>
      </c>
    </row>
    <row r="17" spans="1:5" ht="153">
      <c r="A17" t="s">
        <v>59</v>
      </c>
      <c r="E17" s="39" t="s">
        <v>60</v>
      </c>
    </row>
    <row r="18" spans="1:16" ht="25.5">
      <c r="A18" t="s">
        <v>49</v>
      </c>
      <c r="B18" s="34" t="s">
        <v>66</v>
      </c>
      <c r="C18" s="34" t="s">
        <v>67</v>
      </c>
      <c r="D18" s="35" t="s">
        <v>68</v>
      </c>
      <c r="E18" s="6" t="s">
        <v>69</v>
      </c>
      <c r="F18" s="36" t="s">
        <v>54</v>
      </c>
      <c r="G18" s="37">
        <v>759.7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57</v>
      </c>
    </row>
    <row r="20" spans="1:5" ht="12.75">
      <c r="A20" s="35" t="s">
        <v>58</v>
      </c>
      <c r="E20" s="40" t="s">
        <v>57</v>
      </c>
    </row>
    <row r="21" spans="1:5" ht="153">
      <c r="A21" t="s">
        <v>59</v>
      </c>
      <c r="E21" s="39" t="s">
        <v>60</v>
      </c>
    </row>
    <row r="22" spans="1:16" ht="25.5">
      <c r="A22" t="s">
        <v>49</v>
      </c>
      <c r="B22" s="34" t="s">
        <v>70</v>
      </c>
      <c r="C22" s="34" t="s">
        <v>71</v>
      </c>
      <c r="D22" s="35" t="s">
        <v>72</v>
      </c>
      <c r="E22" s="6" t="s">
        <v>73</v>
      </c>
      <c r="F22" s="36" t="s">
        <v>54</v>
      </c>
      <c r="G22" s="37">
        <v>0.28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57</v>
      </c>
    </row>
    <row r="24" spans="1:5" ht="12.75">
      <c r="A24" s="35" t="s">
        <v>58</v>
      </c>
      <c r="E24" s="40" t="s">
        <v>57</v>
      </c>
    </row>
    <row r="25" spans="1:5" ht="153">
      <c r="A25" t="s">
        <v>59</v>
      </c>
      <c r="E25" s="39" t="s">
        <v>60</v>
      </c>
    </row>
    <row r="26" spans="1:13" ht="12.75">
      <c r="A26" t="s">
        <v>46</v>
      </c>
      <c r="C26" s="31" t="s">
        <v>74</v>
      </c>
      <c r="E26" s="33" t="s">
        <v>75</v>
      </c>
      <c r="J26" s="32">
        <f>0</f>
      </c>
      <c r="K26" s="32">
        <f>0</f>
      </c>
      <c r="L26" s="32">
        <f>0+L27+L31</f>
      </c>
      <c r="M26" s="32">
        <f>0+M27+M31</f>
      </c>
    </row>
    <row r="27" spans="1:16" ht="12.75">
      <c r="A27" t="s">
        <v>49</v>
      </c>
      <c r="B27" s="34" t="s">
        <v>74</v>
      </c>
      <c r="C27" s="34" t="s">
        <v>76</v>
      </c>
      <c r="D27" s="35" t="s">
        <v>57</v>
      </c>
      <c r="E27" s="6" t="s">
        <v>77</v>
      </c>
      <c r="F27" s="36" t="s">
        <v>78</v>
      </c>
      <c r="G27" s="37">
        <v>317.4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79</v>
      </c>
      <c r="O27">
        <f>(M27*21)/100</f>
      </c>
      <c r="P27" t="s">
        <v>27</v>
      </c>
    </row>
    <row r="28" spans="1:5" ht="12.75">
      <c r="A28" s="35" t="s">
        <v>56</v>
      </c>
      <c r="E28" s="39" t="s">
        <v>80</v>
      </c>
    </row>
    <row r="29" spans="1:5" ht="12.75">
      <c r="A29" s="35" t="s">
        <v>58</v>
      </c>
      <c r="E29" s="40" t="s">
        <v>57</v>
      </c>
    </row>
    <row r="30" spans="1:5" ht="12.75">
      <c r="A30" t="s">
        <v>59</v>
      </c>
      <c r="E30" s="39" t="s">
        <v>81</v>
      </c>
    </row>
    <row r="31" spans="1:16" ht="12.75">
      <c r="A31" t="s">
        <v>49</v>
      </c>
      <c r="B31" s="34" t="s">
        <v>27</v>
      </c>
      <c r="C31" s="34" t="s">
        <v>82</v>
      </c>
      <c r="D31" s="35" t="s">
        <v>57</v>
      </c>
      <c r="E31" s="6" t="s">
        <v>83</v>
      </c>
      <c r="F31" s="36" t="s">
        <v>78</v>
      </c>
      <c r="G31" s="37">
        <v>172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79</v>
      </c>
      <c r="O31">
        <f>(M31*21)/100</f>
      </c>
      <c r="P31" t="s">
        <v>27</v>
      </c>
    </row>
    <row r="32" spans="1:5" ht="12.75">
      <c r="A32" s="35" t="s">
        <v>56</v>
      </c>
      <c r="E32" s="39" t="s">
        <v>84</v>
      </c>
    </row>
    <row r="33" spans="1:5" ht="12.75">
      <c r="A33" s="35" t="s">
        <v>58</v>
      </c>
      <c r="E33" s="40" t="s">
        <v>57</v>
      </c>
    </row>
    <row r="34" spans="1:5" ht="12.75">
      <c r="A34" t="s">
        <v>59</v>
      </c>
      <c r="E34" s="39" t="s">
        <v>81</v>
      </c>
    </row>
    <row r="35" spans="1:13" ht="12.75">
      <c r="A35" t="s">
        <v>46</v>
      </c>
      <c r="C35" s="31" t="s">
        <v>85</v>
      </c>
      <c r="E35" s="33" t="s">
        <v>86</v>
      </c>
      <c r="J35" s="32">
        <f>0</f>
      </c>
      <c r="K35" s="32">
        <f>0</f>
      </c>
      <c r="L35" s="32">
        <f>0+L36+L40+L44+L48+L52+L56+L60+L64+L68+L72+L76+L80+L84+L88</f>
      </c>
      <c r="M35" s="32">
        <f>0+M36+M40+M44+M48+M52+M56+M60+M64+M68+M72+M76+M80+M84+M88</f>
      </c>
    </row>
    <row r="36" spans="1:16" ht="12.75">
      <c r="A36" t="s">
        <v>49</v>
      </c>
      <c r="B36" s="34" t="s">
        <v>26</v>
      </c>
      <c r="C36" s="34" t="s">
        <v>87</v>
      </c>
      <c r="D36" s="35" t="s">
        <v>57</v>
      </c>
      <c r="E36" s="6" t="s">
        <v>88</v>
      </c>
      <c r="F36" s="36" t="s">
        <v>78</v>
      </c>
      <c r="G36" s="37">
        <v>102.8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79</v>
      </c>
      <c r="O36">
        <f>(M36*21)/100</f>
      </c>
      <c r="P36" t="s">
        <v>27</v>
      </c>
    </row>
    <row r="37" spans="1:5" ht="12.75">
      <c r="A37" s="35" t="s">
        <v>56</v>
      </c>
      <c r="E37" s="39" t="s">
        <v>57</v>
      </c>
    </row>
    <row r="38" spans="1:5" ht="12.75">
      <c r="A38" s="35" t="s">
        <v>58</v>
      </c>
      <c r="E38" s="40" t="s">
        <v>57</v>
      </c>
    </row>
    <row r="39" spans="1:5" ht="12.75">
      <c r="A39" t="s">
        <v>59</v>
      </c>
      <c r="E39" s="39" t="s">
        <v>81</v>
      </c>
    </row>
    <row r="40" spans="1:16" ht="12.75">
      <c r="A40" t="s">
        <v>49</v>
      </c>
      <c r="B40" s="34" t="s">
        <v>89</v>
      </c>
      <c r="C40" s="34" t="s">
        <v>90</v>
      </c>
      <c r="D40" s="35" t="s">
        <v>57</v>
      </c>
      <c r="E40" s="6" t="s">
        <v>91</v>
      </c>
      <c r="F40" s="36" t="s">
        <v>78</v>
      </c>
      <c r="G40" s="37">
        <v>317.4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79</v>
      </c>
      <c r="O40">
        <f>(M40*21)/100</f>
      </c>
      <c r="P40" t="s">
        <v>27</v>
      </c>
    </row>
    <row r="41" spans="1:5" ht="12.75">
      <c r="A41" s="35" t="s">
        <v>56</v>
      </c>
      <c r="E41" s="39" t="s">
        <v>92</v>
      </c>
    </row>
    <row r="42" spans="1:5" ht="12.75">
      <c r="A42" s="35" t="s">
        <v>58</v>
      </c>
      <c r="E42" s="40" t="s">
        <v>57</v>
      </c>
    </row>
    <row r="43" spans="1:5" ht="12.75">
      <c r="A43" t="s">
        <v>59</v>
      </c>
      <c r="E43" s="39" t="s">
        <v>81</v>
      </c>
    </row>
    <row r="44" spans="1:16" ht="12.75">
      <c r="A44" t="s">
        <v>49</v>
      </c>
      <c r="B44" s="34" t="s">
        <v>85</v>
      </c>
      <c r="C44" s="34" t="s">
        <v>93</v>
      </c>
      <c r="D44" s="35" t="s">
        <v>57</v>
      </c>
      <c r="E44" s="6" t="s">
        <v>94</v>
      </c>
      <c r="F44" s="36" t="s">
        <v>78</v>
      </c>
      <c r="G44" s="37">
        <v>1057.862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55</v>
      </c>
      <c r="O44">
        <f>(M44*21)/100</f>
      </c>
      <c r="P44" t="s">
        <v>27</v>
      </c>
    </row>
    <row r="45" spans="1:5" ht="12.75">
      <c r="A45" s="35" t="s">
        <v>56</v>
      </c>
      <c r="E45" s="39" t="s">
        <v>57</v>
      </c>
    </row>
    <row r="46" spans="1:5" ht="12.75">
      <c r="A46" s="35" t="s">
        <v>58</v>
      </c>
      <c r="E46" s="40" t="s">
        <v>95</v>
      </c>
    </row>
    <row r="47" spans="1:5" ht="114.75">
      <c r="A47" t="s">
        <v>59</v>
      </c>
      <c r="E47" s="39" t="s">
        <v>96</v>
      </c>
    </row>
    <row r="48" spans="1:16" ht="12.75">
      <c r="A48" t="s">
        <v>49</v>
      </c>
      <c r="B48" s="34" t="s">
        <v>97</v>
      </c>
      <c r="C48" s="34" t="s">
        <v>98</v>
      </c>
      <c r="D48" s="35" t="s">
        <v>57</v>
      </c>
      <c r="E48" s="6" t="s">
        <v>99</v>
      </c>
      <c r="F48" s="36" t="s">
        <v>100</v>
      </c>
      <c r="G48" s="37">
        <v>47.9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79</v>
      </c>
      <c r="O48">
        <f>(M48*21)/100</f>
      </c>
      <c r="P48" t="s">
        <v>27</v>
      </c>
    </row>
    <row r="49" spans="1:5" ht="25.5">
      <c r="A49" s="35" t="s">
        <v>56</v>
      </c>
      <c r="E49" s="39" t="s">
        <v>101</v>
      </c>
    </row>
    <row r="50" spans="1:5" ht="12.75">
      <c r="A50" s="35" t="s">
        <v>58</v>
      </c>
      <c r="E50" s="40" t="s">
        <v>57</v>
      </c>
    </row>
    <row r="51" spans="1:5" ht="12.75">
      <c r="A51" t="s">
        <v>59</v>
      </c>
      <c r="E51" s="39" t="s">
        <v>81</v>
      </c>
    </row>
    <row r="52" spans="1:16" ht="12.75">
      <c r="A52" t="s">
        <v>49</v>
      </c>
      <c r="B52" s="34" t="s">
        <v>102</v>
      </c>
      <c r="C52" s="34" t="s">
        <v>103</v>
      </c>
      <c r="D52" s="35" t="s">
        <v>57</v>
      </c>
      <c r="E52" s="6" t="s">
        <v>104</v>
      </c>
      <c r="F52" s="36" t="s">
        <v>100</v>
      </c>
      <c r="G52" s="37">
        <v>370.4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79</v>
      </c>
      <c r="O52">
        <f>(M52*21)/100</f>
      </c>
      <c r="P52" t="s">
        <v>27</v>
      </c>
    </row>
    <row r="53" spans="1:5" ht="12.75">
      <c r="A53" s="35" t="s">
        <v>56</v>
      </c>
      <c r="E53" s="39" t="s">
        <v>92</v>
      </c>
    </row>
    <row r="54" spans="1:5" ht="12.75">
      <c r="A54" s="35" t="s">
        <v>58</v>
      </c>
      <c r="E54" s="40" t="s">
        <v>57</v>
      </c>
    </row>
    <row r="55" spans="1:5" ht="12.75">
      <c r="A55" t="s">
        <v>59</v>
      </c>
      <c r="E55" s="39" t="s">
        <v>81</v>
      </c>
    </row>
    <row r="56" spans="1:16" ht="25.5">
      <c r="A56" t="s">
        <v>49</v>
      </c>
      <c r="B56" s="34" t="s">
        <v>105</v>
      </c>
      <c r="C56" s="34" t="s">
        <v>106</v>
      </c>
      <c r="D56" s="35" t="s">
        <v>57</v>
      </c>
      <c r="E56" s="6" t="s">
        <v>107</v>
      </c>
      <c r="F56" s="36" t="s">
        <v>100</v>
      </c>
      <c r="G56" s="37">
        <v>370.4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79</v>
      </c>
      <c r="O56">
        <f>(M56*21)/100</f>
      </c>
      <c r="P56" t="s">
        <v>27</v>
      </c>
    </row>
    <row r="57" spans="1:5" ht="12.75">
      <c r="A57" s="35" t="s">
        <v>56</v>
      </c>
      <c r="E57" s="39" t="s">
        <v>57</v>
      </c>
    </row>
    <row r="58" spans="1:5" ht="12.75">
      <c r="A58" s="35" t="s">
        <v>58</v>
      </c>
      <c r="E58" s="40" t="s">
        <v>57</v>
      </c>
    </row>
    <row r="59" spans="1:5" ht="12.75">
      <c r="A59" t="s">
        <v>59</v>
      </c>
      <c r="E59" s="39" t="s">
        <v>81</v>
      </c>
    </row>
    <row r="60" spans="1:16" ht="12.75">
      <c r="A60" t="s">
        <v>49</v>
      </c>
      <c r="B60" s="34" t="s">
        <v>108</v>
      </c>
      <c r="C60" s="34" t="s">
        <v>109</v>
      </c>
      <c r="D60" s="35" t="s">
        <v>57</v>
      </c>
      <c r="E60" s="6" t="s">
        <v>110</v>
      </c>
      <c r="F60" s="36" t="s">
        <v>100</v>
      </c>
      <c r="G60" s="37">
        <v>45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79</v>
      </c>
      <c r="O60">
        <f>(M60*21)/100</f>
      </c>
      <c r="P60" t="s">
        <v>27</v>
      </c>
    </row>
    <row r="61" spans="1:5" ht="12.75">
      <c r="A61" s="35" t="s">
        <v>56</v>
      </c>
      <c r="E61" s="39" t="s">
        <v>111</v>
      </c>
    </row>
    <row r="62" spans="1:5" ht="12.75">
      <c r="A62" s="35" t="s">
        <v>58</v>
      </c>
      <c r="E62" s="40" t="s">
        <v>57</v>
      </c>
    </row>
    <row r="63" spans="1:5" ht="12.75">
      <c r="A63" t="s">
        <v>59</v>
      </c>
      <c r="E63" s="39" t="s">
        <v>81</v>
      </c>
    </row>
    <row r="64" spans="1:16" ht="12.75">
      <c r="A64" t="s">
        <v>49</v>
      </c>
      <c r="B64" s="34" t="s">
        <v>112</v>
      </c>
      <c r="C64" s="34" t="s">
        <v>113</v>
      </c>
      <c r="D64" s="35" t="s">
        <v>57</v>
      </c>
      <c r="E64" s="6" t="s">
        <v>114</v>
      </c>
      <c r="F64" s="36" t="s">
        <v>115</v>
      </c>
      <c r="G64" s="37">
        <v>767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55</v>
      </c>
      <c r="O64">
        <f>(M64*21)/100</f>
      </c>
      <c r="P64" t="s">
        <v>27</v>
      </c>
    </row>
    <row r="65" spans="1:5" ht="12.75">
      <c r="A65" s="35" t="s">
        <v>56</v>
      </c>
      <c r="E65" s="39" t="s">
        <v>57</v>
      </c>
    </row>
    <row r="66" spans="1:5" ht="12.75">
      <c r="A66" s="35" t="s">
        <v>58</v>
      </c>
      <c r="E66" s="40" t="s">
        <v>57</v>
      </c>
    </row>
    <row r="67" spans="1:5" ht="153">
      <c r="A67" t="s">
        <v>59</v>
      </c>
      <c r="E67" s="39" t="s">
        <v>116</v>
      </c>
    </row>
    <row r="68" spans="1:16" ht="12.75">
      <c r="A68" t="s">
        <v>49</v>
      </c>
      <c r="B68" s="34" t="s">
        <v>117</v>
      </c>
      <c r="C68" s="34" t="s">
        <v>118</v>
      </c>
      <c r="D68" s="35" t="s">
        <v>57</v>
      </c>
      <c r="E68" s="6" t="s">
        <v>119</v>
      </c>
      <c r="F68" s="36" t="s">
        <v>115</v>
      </c>
      <c r="G68" s="37">
        <v>767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79</v>
      </c>
      <c r="O68">
        <f>(M68*21)/100</f>
      </c>
      <c r="P68" t="s">
        <v>27</v>
      </c>
    </row>
    <row r="69" spans="1:5" ht="12.75">
      <c r="A69" s="35" t="s">
        <v>56</v>
      </c>
      <c r="E69" s="39" t="s">
        <v>57</v>
      </c>
    </row>
    <row r="70" spans="1:5" ht="12.75">
      <c r="A70" s="35" t="s">
        <v>58</v>
      </c>
      <c r="E70" s="40" t="s">
        <v>57</v>
      </c>
    </row>
    <row r="71" spans="1:5" ht="12.75">
      <c r="A71" t="s">
        <v>59</v>
      </c>
      <c r="E71" s="39" t="s">
        <v>81</v>
      </c>
    </row>
    <row r="72" spans="1:16" ht="12.75">
      <c r="A72" t="s">
        <v>49</v>
      </c>
      <c r="B72" s="34" t="s">
        <v>120</v>
      </c>
      <c r="C72" s="34" t="s">
        <v>121</v>
      </c>
      <c r="D72" s="35" t="s">
        <v>57</v>
      </c>
      <c r="E72" s="6" t="s">
        <v>122</v>
      </c>
      <c r="F72" s="36" t="s">
        <v>123</v>
      </c>
      <c r="G72" s="37">
        <v>38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79</v>
      </c>
      <c r="O72">
        <f>(M72*21)/100</f>
      </c>
      <c r="P72" t="s">
        <v>27</v>
      </c>
    </row>
    <row r="73" spans="1:5" ht="12.75">
      <c r="A73" s="35" t="s">
        <v>56</v>
      </c>
      <c r="E73" s="39" t="s">
        <v>57</v>
      </c>
    </row>
    <row r="74" spans="1:5" ht="12.75">
      <c r="A74" s="35" t="s">
        <v>58</v>
      </c>
      <c r="E74" s="40" t="s">
        <v>57</v>
      </c>
    </row>
    <row r="75" spans="1:5" ht="12.75">
      <c r="A75" t="s">
        <v>59</v>
      </c>
      <c r="E75" s="39" t="s">
        <v>81</v>
      </c>
    </row>
    <row r="76" spans="1:16" ht="25.5">
      <c r="A76" t="s">
        <v>49</v>
      </c>
      <c r="B76" s="34" t="s">
        <v>124</v>
      </c>
      <c r="C76" s="34" t="s">
        <v>125</v>
      </c>
      <c r="D76" s="35" t="s">
        <v>57</v>
      </c>
      <c r="E76" s="6" t="s">
        <v>126</v>
      </c>
      <c r="F76" s="36" t="s">
        <v>100</v>
      </c>
      <c r="G76" s="37">
        <v>420.4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79</v>
      </c>
      <c r="O76">
        <f>(M76*21)/100</f>
      </c>
      <c r="P76" t="s">
        <v>27</v>
      </c>
    </row>
    <row r="77" spans="1:5" ht="12.75">
      <c r="A77" s="35" t="s">
        <v>56</v>
      </c>
      <c r="E77" s="39" t="s">
        <v>57</v>
      </c>
    </row>
    <row r="78" spans="1:5" ht="12.75">
      <c r="A78" s="35" t="s">
        <v>58</v>
      </c>
      <c r="E78" s="40" t="s">
        <v>57</v>
      </c>
    </row>
    <row r="79" spans="1:5" ht="12.75">
      <c r="A79" t="s">
        <v>59</v>
      </c>
      <c r="E79" s="39" t="s">
        <v>81</v>
      </c>
    </row>
    <row r="80" spans="1:16" ht="12.75">
      <c r="A80" t="s">
        <v>49</v>
      </c>
      <c r="B80" s="34" t="s">
        <v>127</v>
      </c>
      <c r="C80" s="34" t="s">
        <v>128</v>
      </c>
      <c r="D80" s="35" t="s">
        <v>57</v>
      </c>
      <c r="E80" s="6" t="s">
        <v>129</v>
      </c>
      <c r="F80" s="36" t="s">
        <v>100</v>
      </c>
      <c r="G80" s="37">
        <v>47.9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79</v>
      </c>
      <c r="O80">
        <f>(M80*21)/100</f>
      </c>
      <c r="P80" t="s">
        <v>27</v>
      </c>
    </row>
    <row r="81" spans="1:5" ht="12.75">
      <c r="A81" s="35" t="s">
        <v>56</v>
      </c>
      <c r="E81" s="39" t="s">
        <v>57</v>
      </c>
    </row>
    <row r="82" spans="1:5" ht="12.75">
      <c r="A82" s="35" t="s">
        <v>58</v>
      </c>
      <c r="E82" s="40" t="s">
        <v>57</v>
      </c>
    </row>
    <row r="83" spans="1:5" ht="12.75">
      <c r="A83" t="s">
        <v>59</v>
      </c>
      <c r="E83" s="39" t="s">
        <v>81</v>
      </c>
    </row>
    <row r="84" spans="1:16" ht="12.75">
      <c r="A84" t="s">
        <v>49</v>
      </c>
      <c r="B84" s="34" t="s">
        <v>130</v>
      </c>
      <c r="C84" s="34" t="s">
        <v>131</v>
      </c>
      <c r="D84" s="35" t="s">
        <v>57</v>
      </c>
      <c r="E84" s="6" t="s">
        <v>132</v>
      </c>
      <c r="F84" s="36" t="s">
        <v>123</v>
      </c>
      <c r="G84" s="37">
        <v>64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55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57</v>
      </c>
    </row>
    <row r="86" spans="1:5" ht="12.75">
      <c r="A86" s="35" t="s">
        <v>58</v>
      </c>
      <c r="E86" s="40" t="s">
        <v>57</v>
      </c>
    </row>
    <row r="87" spans="1:5" ht="102">
      <c r="A87" t="s">
        <v>59</v>
      </c>
      <c r="E87" s="39" t="s">
        <v>133</v>
      </c>
    </row>
    <row r="88" spans="1:16" ht="12.75">
      <c r="A88" t="s">
        <v>49</v>
      </c>
      <c r="B88" s="34" t="s">
        <v>134</v>
      </c>
      <c r="C88" s="34" t="s">
        <v>135</v>
      </c>
      <c r="D88" s="35" t="s">
        <v>57</v>
      </c>
      <c r="E88" s="6" t="s">
        <v>136</v>
      </c>
      <c r="F88" s="36" t="s">
        <v>100</v>
      </c>
      <c r="G88" s="37">
        <v>836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55</v>
      </c>
      <c r="O88">
        <f>(M88*21)/100</f>
      </c>
      <c r="P88" t="s">
        <v>27</v>
      </c>
    </row>
    <row r="89" spans="1:5" ht="12.75">
      <c r="A89" s="35" t="s">
        <v>56</v>
      </c>
      <c r="E89" s="39" t="s">
        <v>57</v>
      </c>
    </row>
    <row r="90" spans="1:5" ht="12.75">
      <c r="A90" s="35" t="s">
        <v>58</v>
      </c>
      <c r="E90" s="40" t="s">
        <v>57</v>
      </c>
    </row>
    <row r="91" spans="1:5" ht="12.75">
      <c r="A91" t="s">
        <v>59</v>
      </c>
      <c r="E91" s="39" t="s">
        <v>57</v>
      </c>
    </row>
    <row r="92" spans="1:13" ht="12.75">
      <c r="A92" t="s">
        <v>46</v>
      </c>
      <c r="C92" s="31" t="s">
        <v>102</v>
      </c>
      <c r="E92" s="33" t="s">
        <v>137</v>
      </c>
      <c r="J92" s="32">
        <f>0</f>
      </c>
      <c r="K92" s="32">
        <f>0</f>
      </c>
      <c r="L92" s="32">
        <f>0+L93+L97</f>
      </c>
      <c r="M92" s="32">
        <f>0+M93+M97</f>
      </c>
    </row>
    <row r="93" spans="1:16" ht="12.75">
      <c r="A93" t="s">
        <v>49</v>
      </c>
      <c r="B93" s="34" t="s">
        <v>138</v>
      </c>
      <c r="C93" s="34" t="s">
        <v>139</v>
      </c>
      <c r="D93" s="35" t="s">
        <v>57</v>
      </c>
      <c r="E93" s="6" t="s">
        <v>140</v>
      </c>
      <c r="F93" s="36" t="s">
        <v>123</v>
      </c>
      <c r="G93" s="37">
        <v>5</v>
      </c>
      <c r="H93" s="36">
        <v>0</v>
      </c>
      <c r="I93" s="36">
        <f>ROUND(G93*H93,6)</f>
      </c>
      <c r="L93" s="38">
        <v>0</v>
      </c>
      <c r="M93" s="32">
        <f>ROUND(ROUND(L93,2)*ROUND(G93,3),2)</f>
      </c>
      <c r="N93" s="36" t="s">
        <v>55</v>
      </c>
      <c r="O93">
        <f>(M93*21)/100</f>
      </c>
      <c r="P93" t="s">
        <v>27</v>
      </c>
    </row>
    <row r="94" spans="1:5" ht="12.75">
      <c r="A94" s="35" t="s">
        <v>56</v>
      </c>
      <c r="E94" s="39" t="s">
        <v>141</v>
      </c>
    </row>
    <row r="95" spans="1:5" ht="12.75">
      <c r="A95" s="35" t="s">
        <v>58</v>
      </c>
      <c r="E95" s="40" t="s">
        <v>57</v>
      </c>
    </row>
    <row r="96" spans="1:5" ht="127.5">
      <c r="A96" t="s">
        <v>59</v>
      </c>
      <c r="E96" s="39" t="s">
        <v>142</v>
      </c>
    </row>
    <row r="97" spans="1:16" ht="12.75">
      <c r="A97" t="s">
        <v>49</v>
      </c>
      <c r="B97" s="34" t="s">
        <v>143</v>
      </c>
      <c r="C97" s="34" t="s">
        <v>144</v>
      </c>
      <c r="D97" s="35" t="s">
        <v>57</v>
      </c>
      <c r="E97" s="6" t="s">
        <v>145</v>
      </c>
      <c r="F97" s="36" t="s">
        <v>123</v>
      </c>
      <c r="G97" s="37">
        <v>5</v>
      </c>
      <c r="H97" s="36">
        <v>0</v>
      </c>
      <c r="I97" s="36">
        <f>ROUND(G97*H97,6)</f>
      </c>
      <c r="L97" s="38">
        <v>0</v>
      </c>
      <c r="M97" s="32">
        <f>ROUND(ROUND(L97,2)*ROUND(G97,3),2)</f>
      </c>
      <c r="N97" s="36" t="s">
        <v>79</v>
      </c>
      <c r="O97">
        <f>(M97*21)/100</f>
      </c>
      <c r="P97" t="s">
        <v>27</v>
      </c>
    </row>
    <row r="98" spans="1:5" ht="12.75">
      <c r="A98" s="35" t="s">
        <v>56</v>
      </c>
      <c r="E98" s="39" t="s">
        <v>57</v>
      </c>
    </row>
    <row r="99" spans="1:5" ht="12.75">
      <c r="A99" s="35" t="s">
        <v>58</v>
      </c>
      <c r="E99" s="40" t="s">
        <v>57</v>
      </c>
    </row>
    <row r="100" spans="1:5" ht="12.75">
      <c r="A100" t="s">
        <v>59</v>
      </c>
      <c r="E100" s="39" t="s">
        <v>81</v>
      </c>
    </row>
    <row r="101" spans="1:13" ht="12.75">
      <c r="A101" t="s">
        <v>46</v>
      </c>
      <c r="C101" s="31" t="s">
        <v>108</v>
      </c>
      <c r="E101" s="33" t="s">
        <v>146</v>
      </c>
      <c r="J101" s="32">
        <f>0</f>
      </c>
      <c r="K101" s="32">
        <f>0</f>
      </c>
      <c r="L101" s="32">
        <f>0+L102+L106+L110+L114+L118+L122+L126+L130+L134+L138</f>
      </c>
      <c r="M101" s="32">
        <f>0+M102+M106+M110+M114+M118+M122+M126+M130+M134+M138</f>
      </c>
    </row>
    <row r="102" spans="1:16" ht="12.75">
      <c r="A102" t="s">
        <v>49</v>
      </c>
      <c r="B102" s="34" t="s">
        <v>147</v>
      </c>
      <c r="C102" s="34" t="s">
        <v>148</v>
      </c>
      <c r="D102" s="35" t="s">
        <v>57</v>
      </c>
      <c r="E102" s="6" t="s">
        <v>149</v>
      </c>
      <c r="F102" s="36" t="s">
        <v>123</v>
      </c>
      <c r="G102" s="37">
        <v>5</v>
      </c>
      <c r="H102" s="36">
        <v>0</v>
      </c>
      <c r="I102" s="36">
        <f>ROUND(G102*H102,6)</f>
      </c>
      <c r="L102" s="38">
        <v>0</v>
      </c>
      <c r="M102" s="32">
        <f>ROUND(ROUND(L102,2)*ROUND(G102,3),2)</f>
      </c>
      <c r="N102" s="36" t="s">
        <v>79</v>
      </c>
      <c r="O102">
        <f>(M102*21)/100</f>
      </c>
      <c r="P102" t="s">
        <v>27</v>
      </c>
    </row>
    <row r="103" spans="1:5" ht="12.75">
      <c r="A103" s="35" t="s">
        <v>56</v>
      </c>
      <c r="E103" s="39" t="s">
        <v>57</v>
      </c>
    </row>
    <row r="104" spans="1:5" ht="12.75">
      <c r="A104" s="35" t="s">
        <v>58</v>
      </c>
      <c r="E104" s="40" t="s">
        <v>57</v>
      </c>
    </row>
    <row r="105" spans="1:5" ht="12.75">
      <c r="A105" t="s">
        <v>59</v>
      </c>
      <c r="E105" s="39" t="s">
        <v>81</v>
      </c>
    </row>
    <row r="106" spans="1:16" ht="12.75">
      <c r="A106" t="s">
        <v>49</v>
      </c>
      <c r="B106" s="34" t="s">
        <v>150</v>
      </c>
      <c r="C106" s="34" t="s">
        <v>151</v>
      </c>
      <c r="D106" s="35" t="s">
        <v>57</v>
      </c>
      <c r="E106" s="6" t="s">
        <v>152</v>
      </c>
      <c r="F106" s="36" t="s">
        <v>123</v>
      </c>
      <c r="G106" s="37">
        <v>2</v>
      </c>
      <c r="H106" s="36">
        <v>0</v>
      </c>
      <c r="I106" s="36">
        <f>ROUND(G106*H106,6)</f>
      </c>
      <c r="L106" s="38">
        <v>0</v>
      </c>
      <c r="M106" s="32">
        <f>ROUND(ROUND(L106,2)*ROUND(G106,3),2)</f>
      </c>
      <c r="N106" s="36" t="s">
        <v>79</v>
      </c>
      <c r="O106">
        <f>(M106*21)/100</f>
      </c>
      <c r="P106" t="s">
        <v>27</v>
      </c>
    </row>
    <row r="107" spans="1:5" ht="12.75">
      <c r="A107" s="35" t="s">
        <v>56</v>
      </c>
      <c r="E107" s="39" t="s">
        <v>57</v>
      </c>
    </row>
    <row r="108" spans="1:5" ht="12.75">
      <c r="A108" s="35" t="s">
        <v>58</v>
      </c>
      <c r="E108" s="40" t="s">
        <v>57</v>
      </c>
    </row>
    <row r="109" spans="1:5" ht="12.75">
      <c r="A109" t="s">
        <v>59</v>
      </c>
      <c r="E109" s="39" t="s">
        <v>81</v>
      </c>
    </row>
    <row r="110" spans="1:16" ht="12.75">
      <c r="A110" t="s">
        <v>49</v>
      </c>
      <c r="B110" s="34" t="s">
        <v>153</v>
      </c>
      <c r="C110" s="34" t="s">
        <v>154</v>
      </c>
      <c r="D110" s="35" t="s">
        <v>57</v>
      </c>
      <c r="E110" s="6" t="s">
        <v>155</v>
      </c>
      <c r="F110" s="36" t="s">
        <v>123</v>
      </c>
      <c r="G110" s="37">
        <v>6</v>
      </c>
      <c r="H110" s="36">
        <v>0</v>
      </c>
      <c r="I110" s="36">
        <f>ROUND(G110*H110,6)</f>
      </c>
      <c r="L110" s="38">
        <v>0</v>
      </c>
      <c r="M110" s="32">
        <f>ROUND(ROUND(L110,2)*ROUND(G110,3),2)</f>
      </c>
      <c r="N110" s="36" t="s">
        <v>79</v>
      </c>
      <c r="O110">
        <f>(M110*21)/100</f>
      </c>
      <c r="P110" t="s">
        <v>27</v>
      </c>
    </row>
    <row r="111" spans="1:5" ht="12.75">
      <c r="A111" s="35" t="s">
        <v>56</v>
      </c>
      <c r="E111" s="39" t="s">
        <v>57</v>
      </c>
    </row>
    <row r="112" spans="1:5" ht="12.75">
      <c r="A112" s="35" t="s">
        <v>58</v>
      </c>
      <c r="E112" s="40" t="s">
        <v>57</v>
      </c>
    </row>
    <row r="113" spans="1:5" ht="12.75">
      <c r="A113" t="s">
        <v>59</v>
      </c>
      <c r="E113" s="39" t="s">
        <v>81</v>
      </c>
    </row>
    <row r="114" spans="1:16" ht="12.75">
      <c r="A114" t="s">
        <v>49</v>
      </c>
      <c r="B114" s="34" t="s">
        <v>156</v>
      </c>
      <c r="C114" s="34" t="s">
        <v>157</v>
      </c>
      <c r="D114" s="35" t="s">
        <v>57</v>
      </c>
      <c r="E114" s="6" t="s">
        <v>158</v>
      </c>
      <c r="F114" s="36" t="s">
        <v>123</v>
      </c>
      <c r="G114" s="37">
        <v>12</v>
      </c>
      <c r="H114" s="36">
        <v>0</v>
      </c>
      <c r="I114" s="36">
        <f>ROUND(G114*H114,6)</f>
      </c>
      <c r="L114" s="38">
        <v>0</v>
      </c>
      <c r="M114" s="32">
        <f>ROUND(ROUND(L114,2)*ROUND(G114,3),2)</f>
      </c>
      <c r="N114" s="36" t="s">
        <v>55</v>
      </c>
      <c r="O114">
        <f>(M114*21)/100</f>
      </c>
      <c r="P114" t="s">
        <v>27</v>
      </c>
    </row>
    <row r="115" spans="1:5" ht="12.75">
      <c r="A115" s="35" t="s">
        <v>56</v>
      </c>
      <c r="E115" s="39" t="s">
        <v>57</v>
      </c>
    </row>
    <row r="116" spans="1:5" ht="12.75">
      <c r="A116" s="35" t="s">
        <v>58</v>
      </c>
      <c r="E116" s="40" t="s">
        <v>57</v>
      </c>
    </row>
    <row r="117" spans="1:5" ht="153">
      <c r="A117" t="s">
        <v>59</v>
      </c>
      <c r="E117" s="39" t="s">
        <v>159</v>
      </c>
    </row>
    <row r="118" spans="1:16" ht="12.75">
      <c r="A118" t="s">
        <v>49</v>
      </c>
      <c r="B118" s="34" t="s">
        <v>160</v>
      </c>
      <c r="C118" s="34" t="s">
        <v>161</v>
      </c>
      <c r="D118" s="35" t="s">
        <v>57</v>
      </c>
      <c r="E118" s="6" t="s">
        <v>162</v>
      </c>
      <c r="F118" s="36" t="s">
        <v>163</v>
      </c>
      <c r="G118" s="37">
        <v>322</v>
      </c>
      <c r="H118" s="36">
        <v>0</v>
      </c>
      <c r="I118" s="36">
        <f>ROUND(G118*H118,6)</f>
      </c>
      <c r="L118" s="38">
        <v>0</v>
      </c>
      <c r="M118" s="32">
        <f>ROUND(ROUND(L118,2)*ROUND(G118,3),2)</f>
      </c>
      <c r="N118" s="36" t="s">
        <v>79</v>
      </c>
      <c r="O118">
        <f>(M118*21)/100</f>
      </c>
      <c r="P118" t="s">
        <v>27</v>
      </c>
    </row>
    <row r="119" spans="1:5" ht="12.75">
      <c r="A119" s="35" t="s">
        <v>56</v>
      </c>
      <c r="E119" s="39" t="s">
        <v>164</v>
      </c>
    </row>
    <row r="120" spans="1:5" ht="12.75">
      <c r="A120" s="35" t="s">
        <v>58</v>
      </c>
      <c r="E120" s="40" t="s">
        <v>57</v>
      </c>
    </row>
    <row r="121" spans="1:5" ht="12.75">
      <c r="A121" t="s">
        <v>59</v>
      </c>
      <c r="E121" s="39" t="s">
        <v>81</v>
      </c>
    </row>
    <row r="122" spans="1:16" ht="12.75">
      <c r="A122" t="s">
        <v>49</v>
      </c>
      <c r="B122" s="34" t="s">
        <v>165</v>
      </c>
      <c r="C122" s="34" t="s">
        <v>166</v>
      </c>
      <c r="D122" s="35" t="s">
        <v>57</v>
      </c>
      <c r="E122" s="6" t="s">
        <v>167</v>
      </c>
      <c r="F122" s="36" t="s">
        <v>78</v>
      </c>
      <c r="G122" s="37">
        <v>89.5</v>
      </c>
      <c r="H122" s="36">
        <v>0</v>
      </c>
      <c r="I122" s="36">
        <f>ROUND(G122*H122,6)</f>
      </c>
      <c r="L122" s="38">
        <v>0</v>
      </c>
      <c r="M122" s="32">
        <f>ROUND(ROUND(L122,2)*ROUND(G122,3),2)</f>
      </c>
      <c r="N122" s="36" t="s">
        <v>55</v>
      </c>
      <c r="O122">
        <f>(M122*21)/100</f>
      </c>
      <c r="P122" t="s">
        <v>27</v>
      </c>
    </row>
    <row r="123" spans="1:5" ht="12.75">
      <c r="A123" s="35" t="s">
        <v>56</v>
      </c>
      <c r="E123" s="39" t="s">
        <v>57</v>
      </c>
    </row>
    <row r="124" spans="1:5" ht="12.75">
      <c r="A124" s="35" t="s">
        <v>58</v>
      </c>
      <c r="E124" s="40" t="s">
        <v>57</v>
      </c>
    </row>
    <row r="125" spans="1:5" ht="140.25">
      <c r="A125" t="s">
        <v>59</v>
      </c>
      <c r="E125" s="39" t="s">
        <v>168</v>
      </c>
    </row>
    <row r="126" spans="1:16" ht="25.5">
      <c r="A126" t="s">
        <v>49</v>
      </c>
      <c r="B126" s="34" t="s">
        <v>169</v>
      </c>
      <c r="C126" s="34" t="s">
        <v>170</v>
      </c>
      <c r="D126" s="35" t="s">
        <v>57</v>
      </c>
      <c r="E126" s="6" t="s">
        <v>171</v>
      </c>
      <c r="F126" s="36" t="s">
        <v>100</v>
      </c>
      <c r="G126" s="37">
        <v>47.9</v>
      </c>
      <c r="H126" s="36">
        <v>0</v>
      </c>
      <c r="I126" s="36">
        <f>ROUND(G126*H126,6)</f>
      </c>
      <c r="L126" s="38">
        <v>0</v>
      </c>
      <c r="M126" s="32">
        <f>ROUND(ROUND(L126,2)*ROUND(G126,3),2)</f>
      </c>
      <c r="N126" s="36" t="s">
        <v>55</v>
      </c>
      <c r="O126">
        <f>(M126*21)/100</f>
      </c>
      <c r="P126" t="s">
        <v>27</v>
      </c>
    </row>
    <row r="127" spans="1:5" ht="12.75">
      <c r="A127" s="35" t="s">
        <v>56</v>
      </c>
      <c r="E127" s="39" t="s">
        <v>57</v>
      </c>
    </row>
    <row r="128" spans="1:5" ht="12.75">
      <c r="A128" s="35" t="s">
        <v>58</v>
      </c>
      <c r="E128" s="40" t="s">
        <v>57</v>
      </c>
    </row>
    <row r="129" spans="1:5" ht="178.5">
      <c r="A129" t="s">
        <v>59</v>
      </c>
      <c r="E129" s="39" t="s">
        <v>172</v>
      </c>
    </row>
    <row r="130" spans="1:16" ht="12.75">
      <c r="A130" t="s">
        <v>49</v>
      </c>
      <c r="B130" s="34" t="s">
        <v>173</v>
      </c>
      <c r="C130" s="34" t="s">
        <v>174</v>
      </c>
      <c r="D130" s="35" t="s">
        <v>57</v>
      </c>
      <c r="E130" s="6" t="s">
        <v>175</v>
      </c>
      <c r="F130" s="36" t="s">
        <v>123</v>
      </c>
      <c r="G130" s="37">
        <v>258</v>
      </c>
      <c r="H130" s="36">
        <v>0</v>
      </c>
      <c r="I130" s="36">
        <f>ROUND(G130*H130,6)</f>
      </c>
      <c r="L130" s="38">
        <v>0</v>
      </c>
      <c r="M130" s="32">
        <f>ROUND(ROUND(L130,2)*ROUND(G130,3),2)</f>
      </c>
      <c r="N130" s="36" t="s">
        <v>79</v>
      </c>
      <c r="O130">
        <f>(M130*21)/100</f>
      </c>
      <c r="P130" t="s">
        <v>27</v>
      </c>
    </row>
    <row r="131" spans="1:5" ht="12.75">
      <c r="A131" s="35" t="s">
        <v>56</v>
      </c>
      <c r="E131" s="39" t="s">
        <v>57</v>
      </c>
    </row>
    <row r="132" spans="1:5" ht="12.75">
      <c r="A132" s="35" t="s">
        <v>58</v>
      </c>
      <c r="E132" s="40" t="s">
        <v>57</v>
      </c>
    </row>
    <row r="133" spans="1:5" ht="12.75">
      <c r="A133" t="s">
        <v>59</v>
      </c>
      <c r="E133" s="39" t="s">
        <v>81</v>
      </c>
    </row>
    <row r="134" spans="1:16" ht="12.75">
      <c r="A134" t="s">
        <v>49</v>
      </c>
      <c r="B134" s="34" t="s">
        <v>176</v>
      </c>
      <c r="C134" s="34" t="s">
        <v>177</v>
      </c>
      <c r="D134" s="35" t="s">
        <v>57</v>
      </c>
      <c r="E134" s="6" t="s">
        <v>178</v>
      </c>
      <c r="F134" s="36" t="s">
        <v>123</v>
      </c>
      <c r="G134" s="37">
        <v>6</v>
      </c>
      <c r="H134" s="36">
        <v>0</v>
      </c>
      <c r="I134" s="36">
        <f>ROUND(G134*H134,6)</f>
      </c>
      <c r="L134" s="38">
        <v>0</v>
      </c>
      <c r="M134" s="32">
        <f>ROUND(ROUND(L134,2)*ROUND(G134,3),2)</f>
      </c>
      <c r="N134" s="36" t="s">
        <v>79</v>
      </c>
      <c r="O134">
        <f>(M134*21)/100</f>
      </c>
      <c r="P134" t="s">
        <v>27</v>
      </c>
    </row>
    <row r="135" spans="1:5" ht="12.75">
      <c r="A135" s="35" t="s">
        <v>56</v>
      </c>
      <c r="E135" s="39" t="s">
        <v>57</v>
      </c>
    </row>
    <row r="136" spans="1:5" ht="12.75">
      <c r="A136" s="35" t="s">
        <v>58</v>
      </c>
      <c r="E136" s="40" t="s">
        <v>57</v>
      </c>
    </row>
    <row r="137" spans="1:5" ht="12.75">
      <c r="A137" t="s">
        <v>59</v>
      </c>
      <c r="E137" s="39" t="s">
        <v>81</v>
      </c>
    </row>
    <row r="138" spans="1:16" ht="12.75">
      <c r="A138" t="s">
        <v>49</v>
      </c>
      <c r="B138" s="34" t="s">
        <v>179</v>
      </c>
      <c r="C138" s="34" t="s">
        <v>180</v>
      </c>
      <c r="D138" s="35" t="s">
        <v>57</v>
      </c>
      <c r="E138" s="6" t="s">
        <v>181</v>
      </c>
      <c r="F138" s="36" t="s">
        <v>123</v>
      </c>
      <c r="G138" s="37">
        <v>8</v>
      </c>
      <c r="H138" s="36">
        <v>0</v>
      </c>
      <c r="I138" s="36">
        <f>ROUND(G138*H138,6)</f>
      </c>
      <c r="L138" s="38">
        <v>0</v>
      </c>
      <c r="M138" s="32">
        <f>ROUND(ROUND(L138,2)*ROUND(G138,3),2)</f>
      </c>
      <c r="N138" s="36" t="s">
        <v>79</v>
      </c>
      <c r="O138">
        <f>(M138*21)/100</f>
      </c>
      <c r="P138" t="s">
        <v>27</v>
      </c>
    </row>
    <row r="139" spans="1:5" ht="12.75">
      <c r="A139" s="35" t="s">
        <v>56</v>
      </c>
      <c r="E139" s="39" t="s">
        <v>57</v>
      </c>
    </row>
    <row r="140" spans="1:5" ht="12.75">
      <c r="A140" s="35" t="s">
        <v>58</v>
      </c>
      <c r="E140" s="40" t="s">
        <v>57</v>
      </c>
    </row>
    <row r="141" spans="1:5" ht="12.75">
      <c r="A141" t="s">
        <v>59</v>
      </c>
      <c r="E141" s="39" t="s">
        <v>81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COUNTIFS(L8:L14,"=0",A8:A14,"P")+COUNTIFS(L8:L14,"",A8:A14,"P")+SUM(Q8:Q14)</f>
      </c>
    </row>
    <row r="8" spans="1:13" ht="12.75">
      <c r="A8" t="s">
        <v>44</v>
      </c>
      <c r="C8" s="28" t="s">
        <v>184</v>
      </c>
      <c r="E8" s="30" t="s">
        <v>183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85</v>
      </c>
      <c r="E9" s="33" t="s">
        <v>86</v>
      </c>
      <c r="J9" s="32">
        <f>0</f>
      </c>
      <c r="K9" s="32">
        <f>0</f>
      </c>
      <c r="L9" s="32">
        <f>0+L10+L14</f>
      </c>
      <c r="M9" s="32">
        <f>0+M10+M14</f>
      </c>
    </row>
    <row r="10" spans="1:16" ht="12.75">
      <c r="A10" t="s">
        <v>49</v>
      </c>
      <c r="B10" s="34" t="s">
        <v>74</v>
      </c>
      <c r="C10" s="34" t="s">
        <v>90</v>
      </c>
      <c r="D10" s="35" t="s">
        <v>57</v>
      </c>
      <c r="E10" s="6" t="s">
        <v>91</v>
      </c>
      <c r="F10" s="36" t="s">
        <v>78</v>
      </c>
      <c r="G10" s="37">
        <v>28.424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79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185</v>
      </c>
    </row>
    <row r="13" spans="1:5" ht="12.75">
      <c r="A13" t="s">
        <v>59</v>
      </c>
      <c r="E13" s="39" t="s">
        <v>81</v>
      </c>
    </row>
    <row r="14" spans="1:16" ht="25.5">
      <c r="A14" t="s">
        <v>49</v>
      </c>
      <c r="B14" s="34" t="s">
        <v>27</v>
      </c>
      <c r="C14" s="34" t="s">
        <v>186</v>
      </c>
      <c r="D14" s="35" t="s">
        <v>57</v>
      </c>
      <c r="E14" s="6" t="s">
        <v>187</v>
      </c>
      <c r="F14" s="36" t="s">
        <v>100</v>
      </c>
      <c r="G14" s="37">
        <v>418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57</v>
      </c>
    </row>
    <row r="16" spans="1:5" ht="12.75">
      <c r="A16" s="35" t="s">
        <v>58</v>
      </c>
      <c r="E16" s="40" t="s">
        <v>57</v>
      </c>
    </row>
    <row r="17" spans="1:5" ht="255">
      <c r="A17" t="s">
        <v>59</v>
      </c>
      <c r="E17" s="39" t="s">
        <v>188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189</v>
      </c>
      <c r="M3" s="41">
        <f>Rekapitulace!C13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189</v>
      </c>
      <c r="E4" s="26" t="s">
        <v>190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COUNTIFS(L8:L283,"=0",A8:A283,"P")+COUNTIFS(L8:L283,"",A8:A283,"P")+SUM(Q8:Q283)</f>
      </c>
    </row>
    <row r="8" spans="1:13" ht="12.75">
      <c r="A8" t="s">
        <v>44</v>
      </c>
      <c r="C8" s="28" t="s">
        <v>193</v>
      </c>
      <c r="E8" s="30" t="s">
        <v>192</v>
      </c>
      <c r="J8" s="29">
        <f>0+J9+J38+J75+J112+J141+J174+J179+J204+J233+J238</f>
      </c>
      <c r="K8" s="29">
        <f>0+K9+K38+K75+K112+K141+K174+K179+K204+K233+K238</f>
      </c>
      <c r="L8" s="29">
        <f>0+L9+L38+L75+L112+L141+L174+L179+L204+L233+L238</f>
      </c>
      <c r="M8" s="29">
        <f>0+M9+M38+M75+M112+M141+M174+M179+M204+M233+M238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</f>
      </c>
      <c r="M9" s="32">
        <f>0+M10+M14+M18+M22+M26+M30+M34</f>
      </c>
    </row>
    <row r="10" spans="1:16" ht="12.75">
      <c r="A10" t="s">
        <v>49</v>
      </c>
      <c r="B10" s="34" t="s">
        <v>74</v>
      </c>
      <c r="C10" s="34" t="s">
        <v>194</v>
      </c>
      <c r="D10" s="35" t="s">
        <v>57</v>
      </c>
      <c r="E10" s="6" t="s">
        <v>195</v>
      </c>
      <c r="F10" s="36" t="s">
        <v>163</v>
      </c>
      <c r="G10" s="37">
        <v>350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196</v>
      </c>
    </row>
    <row r="12" spans="1:5" ht="12.75">
      <c r="A12" s="35" t="s">
        <v>58</v>
      </c>
      <c r="E12" s="40" t="s">
        <v>197</v>
      </c>
    </row>
    <row r="13" spans="1:5" ht="12.75">
      <c r="A13" t="s">
        <v>59</v>
      </c>
      <c r="E13" s="39" t="s">
        <v>198</v>
      </c>
    </row>
    <row r="14" spans="1:16" ht="12.75">
      <c r="A14" t="s">
        <v>49</v>
      </c>
      <c r="B14" s="34" t="s">
        <v>27</v>
      </c>
      <c r="C14" s="34" t="s">
        <v>199</v>
      </c>
      <c r="D14" s="35" t="s">
        <v>57</v>
      </c>
      <c r="E14" s="6" t="s">
        <v>200</v>
      </c>
      <c r="F14" s="36" t="s">
        <v>201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202</v>
      </c>
    </row>
    <row r="16" spans="1:5" ht="12.75">
      <c r="A16" s="35" t="s">
        <v>58</v>
      </c>
      <c r="E16" s="40" t="s">
        <v>203</v>
      </c>
    </row>
    <row r="17" spans="1:5" ht="12.75">
      <c r="A17" t="s">
        <v>59</v>
      </c>
      <c r="E17" s="39" t="s">
        <v>198</v>
      </c>
    </row>
    <row r="18" spans="1:16" ht="12.75">
      <c r="A18" t="s">
        <v>49</v>
      </c>
      <c r="B18" s="34" t="s">
        <v>26</v>
      </c>
      <c r="C18" s="34" t="s">
        <v>204</v>
      </c>
      <c r="D18" s="35" t="s">
        <v>57</v>
      </c>
      <c r="E18" s="6" t="s">
        <v>205</v>
      </c>
      <c r="F18" s="36" t="s">
        <v>201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206</v>
      </c>
    </row>
    <row r="20" spans="1:5" ht="12.75">
      <c r="A20" s="35" t="s">
        <v>58</v>
      </c>
      <c r="E20" s="40" t="s">
        <v>203</v>
      </c>
    </row>
    <row r="21" spans="1:5" ht="76.5">
      <c r="A21" t="s">
        <v>59</v>
      </c>
      <c r="E21" s="39" t="s">
        <v>207</v>
      </c>
    </row>
    <row r="22" spans="1:16" ht="12.75">
      <c r="A22" t="s">
        <v>49</v>
      </c>
      <c r="B22" s="34" t="s">
        <v>89</v>
      </c>
      <c r="C22" s="34" t="s">
        <v>208</v>
      </c>
      <c r="D22" s="35" t="s">
        <v>57</v>
      </c>
      <c r="E22" s="6" t="s">
        <v>209</v>
      </c>
      <c r="F22" s="36" t="s">
        <v>201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79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57</v>
      </c>
    </row>
    <row r="24" spans="1:5" ht="12.75">
      <c r="A24" s="35" t="s">
        <v>58</v>
      </c>
      <c r="E24" s="40" t="s">
        <v>57</v>
      </c>
    </row>
    <row r="25" spans="1:5" ht="12.75">
      <c r="A25" t="s">
        <v>59</v>
      </c>
      <c r="E25" s="39" t="s">
        <v>81</v>
      </c>
    </row>
    <row r="26" spans="1:16" ht="12.75">
      <c r="A26" t="s">
        <v>49</v>
      </c>
      <c r="B26" s="34" t="s">
        <v>210</v>
      </c>
      <c r="C26" s="34" t="s">
        <v>211</v>
      </c>
      <c r="D26" s="35" t="s">
        <v>212</v>
      </c>
      <c r="E26" s="6" t="s">
        <v>213</v>
      </c>
      <c r="F26" s="36" t="s">
        <v>54</v>
      </c>
      <c r="G26" s="37">
        <v>424.878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12.75">
      <c r="A27" s="35" t="s">
        <v>56</v>
      </c>
      <c r="E27" s="39" t="s">
        <v>214</v>
      </c>
    </row>
    <row r="28" spans="1:5" ht="12.75">
      <c r="A28" s="35" t="s">
        <v>58</v>
      </c>
      <c r="E28" s="40" t="s">
        <v>215</v>
      </c>
    </row>
    <row r="29" spans="1:5" ht="25.5">
      <c r="A29" t="s">
        <v>59</v>
      </c>
      <c r="E29" s="39" t="s">
        <v>216</v>
      </c>
    </row>
    <row r="30" spans="1:16" ht="12.75">
      <c r="A30" t="s">
        <v>49</v>
      </c>
      <c r="B30" s="34" t="s">
        <v>217</v>
      </c>
      <c r="C30" s="34" t="s">
        <v>211</v>
      </c>
      <c r="D30" s="35" t="s">
        <v>218</v>
      </c>
      <c r="E30" s="6" t="s">
        <v>213</v>
      </c>
      <c r="F30" s="36" t="s">
        <v>54</v>
      </c>
      <c r="G30" s="37">
        <v>42.821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55</v>
      </c>
      <c r="O30">
        <f>(M30*21)/100</f>
      </c>
      <c r="P30" t="s">
        <v>27</v>
      </c>
    </row>
    <row r="31" spans="1:5" ht="12.75">
      <c r="A31" s="35" t="s">
        <v>56</v>
      </c>
      <c r="E31" s="39" t="s">
        <v>219</v>
      </c>
    </row>
    <row r="32" spans="1:5" ht="12.75">
      <c r="A32" s="35" t="s">
        <v>58</v>
      </c>
      <c r="E32" s="40" t="s">
        <v>220</v>
      </c>
    </row>
    <row r="33" spans="1:5" ht="25.5">
      <c r="A33" t="s">
        <v>59</v>
      </c>
      <c r="E33" s="39" t="s">
        <v>216</v>
      </c>
    </row>
    <row r="34" spans="1:16" ht="12.75">
      <c r="A34" t="s">
        <v>49</v>
      </c>
      <c r="B34" s="34" t="s">
        <v>221</v>
      </c>
      <c r="C34" s="34" t="s">
        <v>211</v>
      </c>
      <c r="D34" s="35" t="s">
        <v>222</v>
      </c>
      <c r="E34" s="6" t="s">
        <v>213</v>
      </c>
      <c r="F34" s="36" t="s">
        <v>54</v>
      </c>
      <c r="G34" s="37">
        <v>17.5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55</v>
      </c>
      <c r="O34">
        <f>(M34*21)/100</f>
      </c>
      <c r="P34" t="s">
        <v>27</v>
      </c>
    </row>
    <row r="35" spans="1:5" ht="12.75">
      <c r="A35" s="35" t="s">
        <v>56</v>
      </c>
      <c r="E35" s="39" t="s">
        <v>223</v>
      </c>
    </row>
    <row r="36" spans="1:5" ht="12.75">
      <c r="A36" s="35" t="s">
        <v>58</v>
      </c>
      <c r="E36" s="40" t="s">
        <v>224</v>
      </c>
    </row>
    <row r="37" spans="1:5" ht="25.5">
      <c r="A37" t="s">
        <v>59</v>
      </c>
      <c r="E37" s="39" t="s">
        <v>216</v>
      </c>
    </row>
    <row r="38" spans="1:13" ht="12.75">
      <c r="A38" t="s">
        <v>46</v>
      </c>
      <c r="C38" s="31" t="s">
        <v>74</v>
      </c>
      <c r="E38" s="33" t="s">
        <v>75</v>
      </c>
      <c r="J38" s="32">
        <f>0</f>
      </c>
      <c r="K38" s="32">
        <f>0</f>
      </c>
      <c r="L38" s="32">
        <f>0+L39+L43+L47+L51+L55+L59+L63+L67+L71</f>
      </c>
      <c r="M38" s="32">
        <f>0+M39+M43+M47+M51+M55+M59+M63+M67+M71</f>
      </c>
    </row>
    <row r="39" spans="1:16" ht="12.75">
      <c r="A39" t="s">
        <v>49</v>
      </c>
      <c r="B39" s="34" t="s">
        <v>85</v>
      </c>
      <c r="C39" s="34" t="s">
        <v>225</v>
      </c>
      <c r="D39" s="35" t="s">
        <v>57</v>
      </c>
      <c r="E39" s="6" t="s">
        <v>226</v>
      </c>
      <c r="F39" s="36" t="s">
        <v>163</v>
      </c>
      <c r="G39" s="37">
        <v>40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79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57</v>
      </c>
    </row>
    <row r="41" spans="1:5" ht="12.75">
      <c r="A41" s="35" t="s">
        <v>58</v>
      </c>
      <c r="E41" s="40" t="s">
        <v>227</v>
      </c>
    </row>
    <row r="42" spans="1:5" ht="12.75">
      <c r="A42" t="s">
        <v>59</v>
      </c>
      <c r="E42" s="39" t="s">
        <v>81</v>
      </c>
    </row>
    <row r="43" spans="1:16" ht="12.75">
      <c r="A43" t="s">
        <v>49</v>
      </c>
      <c r="B43" s="34" t="s">
        <v>97</v>
      </c>
      <c r="C43" s="34" t="s">
        <v>228</v>
      </c>
      <c r="D43" s="35" t="s">
        <v>57</v>
      </c>
      <c r="E43" s="6" t="s">
        <v>229</v>
      </c>
      <c r="F43" s="36" t="s">
        <v>100</v>
      </c>
      <c r="G43" s="37">
        <v>50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79</v>
      </c>
      <c r="O43">
        <f>(M43*21)/100</f>
      </c>
      <c r="P43" t="s">
        <v>27</v>
      </c>
    </row>
    <row r="44" spans="1:5" ht="25.5">
      <c r="A44" s="35" t="s">
        <v>56</v>
      </c>
      <c r="E44" s="39" t="s">
        <v>230</v>
      </c>
    </row>
    <row r="45" spans="1:5" ht="12.75">
      <c r="A45" s="35" t="s">
        <v>58</v>
      </c>
      <c r="E45" s="40" t="s">
        <v>231</v>
      </c>
    </row>
    <row r="46" spans="1:5" ht="12.75">
      <c r="A46" t="s">
        <v>59</v>
      </c>
      <c r="E46" s="39" t="s">
        <v>81</v>
      </c>
    </row>
    <row r="47" spans="1:16" ht="12.75">
      <c r="A47" t="s">
        <v>49</v>
      </c>
      <c r="B47" s="34" t="s">
        <v>102</v>
      </c>
      <c r="C47" s="34" t="s">
        <v>232</v>
      </c>
      <c r="D47" s="35" t="s">
        <v>57</v>
      </c>
      <c r="E47" s="6" t="s">
        <v>233</v>
      </c>
      <c r="F47" s="36" t="s">
        <v>78</v>
      </c>
      <c r="G47" s="37">
        <v>8.75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79</v>
      </c>
      <c r="O47">
        <f>(M47*21)/100</f>
      </c>
      <c r="P47" t="s">
        <v>27</v>
      </c>
    </row>
    <row r="48" spans="1:5" ht="12.75">
      <c r="A48" s="35" t="s">
        <v>56</v>
      </c>
      <c r="E48" s="39" t="s">
        <v>234</v>
      </c>
    </row>
    <row r="49" spans="1:5" ht="12.75">
      <c r="A49" s="35" t="s">
        <v>58</v>
      </c>
      <c r="E49" s="40" t="s">
        <v>235</v>
      </c>
    </row>
    <row r="50" spans="1:5" ht="12.75">
      <c r="A50" t="s">
        <v>59</v>
      </c>
      <c r="E50" s="39" t="s">
        <v>81</v>
      </c>
    </row>
    <row r="51" spans="1:16" ht="12.75">
      <c r="A51" t="s">
        <v>49</v>
      </c>
      <c r="B51" s="34" t="s">
        <v>105</v>
      </c>
      <c r="C51" s="34" t="s">
        <v>236</v>
      </c>
      <c r="D51" s="35" t="s">
        <v>57</v>
      </c>
      <c r="E51" s="6" t="s">
        <v>237</v>
      </c>
      <c r="F51" s="36" t="s">
        <v>78</v>
      </c>
      <c r="G51" s="37">
        <v>212.439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79</v>
      </c>
      <c r="O51">
        <f>(M51*21)/100</f>
      </c>
      <c r="P51" t="s">
        <v>27</v>
      </c>
    </row>
    <row r="52" spans="1:5" ht="12.75">
      <c r="A52" s="35" t="s">
        <v>56</v>
      </c>
      <c r="E52" s="39" t="s">
        <v>57</v>
      </c>
    </row>
    <row r="53" spans="1:5" ht="12.75">
      <c r="A53" s="35" t="s">
        <v>58</v>
      </c>
      <c r="E53" s="40" t="s">
        <v>238</v>
      </c>
    </row>
    <row r="54" spans="1:5" ht="12.75">
      <c r="A54" t="s">
        <v>59</v>
      </c>
      <c r="E54" s="39" t="s">
        <v>81</v>
      </c>
    </row>
    <row r="55" spans="1:16" ht="12.75">
      <c r="A55" t="s">
        <v>49</v>
      </c>
      <c r="B55" s="34" t="s">
        <v>108</v>
      </c>
      <c r="C55" s="34" t="s">
        <v>239</v>
      </c>
      <c r="D55" s="35" t="s">
        <v>57</v>
      </c>
      <c r="E55" s="6" t="s">
        <v>240</v>
      </c>
      <c r="F55" s="36" t="s">
        <v>78</v>
      </c>
      <c r="G55" s="37">
        <v>15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79</v>
      </c>
      <c r="O55">
        <f>(M55*21)/100</f>
      </c>
      <c r="P55" t="s">
        <v>27</v>
      </c>
    </row>
    <row r="56" spans="1:5" ht="12.75">
      <c r="A56" s="35" t="s">
        <v>56</v>
      </c>
      <c r="E56" s="39" t="s">
        <v>241</v>
      </c>
    </row>
    <row r="57" spans="1:5" ht="12.75">
      <c r="A57" s="35" t="s">
        <v>58</v>
      </c>
      <c r="E57" s="40" t="s">
        <v>242</v>
      </c>
    </row>
    <row r="58" spans="1:5" ht="12.75">
      <c r="A58" t="s">
        <v>59</v>
      </c>
      <c r="E58" s="39" t="s">
        <v>81</v>
      </c>
    </row>
    <row r="59" spans="1:16" ht="12.75">
      <c r="A59" t="s">
        <v>49</v>
      </c>
      <c r="B59" s="34" t="s">
        <v>112</v>
      </c>
      <c r="C59" s="34" t="s">
        <v>243</v>
      </c>
      <c r="D59" s="35" t="s">
        <v>57</v>
      </c>
      <c r="E59" s="6" t="s">
        <v>244</v>
      </c>
      <c r="F59" s="36" t="s">
        <v>78</v>
      </c>
      <c r="G59" s="37">
        <v>1.6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79</v>
      </c>
      <c r="O59">
        <f>(M59*21)/100</f>
      </c>
      <c r="P59" t="s">
        <v>27</v>
      </c>
    </row>
    <row r="60" spans="1:5" ht="12.75">
      <c r="A60" s="35" t="s">
        <v>56</v>
      </c>
      <c r="E60" s="39" t="s">
        <v>245</v>
      </c>
    </row>
    <row r="61" spans="1:5" ht="12.75">
      <c r="A61" s="35" t="s">
        <v>58</v>
      </c>
      <c r="E61" s="40" t="s">
        <v>246</v>
      </c>
    </row>
    <row r="62" spans="1:5" ht="12.75">
      <c r="A62" t="s">
        <v>59</v>
      </c>
      <c r="E62" s="39" t="s">
        <v>81</v>
      </c>
    </row>
    <row r="63" spans="1:16" ht="12.75">
      <c r="A63" t="s">
        <v>49</v>
      </c>
      <c r="B63" s="34" t="s">
        <v>117</v>
      </c>
      <c r="C63" s="34" t="s">
        <v>247</v>
      </c>
      <c r="D63" s="35" t="s">
        <v>57</v>
      </c>
      <c r="E63" s="6" t="s">
        <v>248</v>
      </c>
      <c r="F63" s="36" t="s">
        <v>163</v>
      </c>
      <c r="G63" s="37">
        <v>250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79</v>
      </c>
      <c r="O63">
        <f>(M63*21)/100</f>
      </c>
      <c r="P63" t="s">
        <v>27</v>
      </c>
    </row>
    <row r="64" spans="1:5" ht="12.75">
      <c r="A64" s="35" t="s">
        <v>56</v>
      </c>
      <c r="E64" s="39" t="s">
        <v>57</v>
      </c>
    </row>
    <row r="65" spans="1:5" ht="12.75">
      <c r="A65" s="35" t="s">
        <v>58</v>
      </c>
      <c r="E65" s="40" t="s">
        <v>249</v>
      </c>
    </row>
    <row r="66" spans="1:5" ht="12.75">
      <c r="A66" t="s">
        <v>59</v>
      </c>
      <c r="E66" s="39" t="s">
        <v>81</v>
      </c>
    </row>
    <row r="67" spans="1:16" ht="12.75">
      <c r="A67" t="s">
        <v>49</v>
      </c>
      <c r="B67" s="34" t="s">
        <v>120</v>
      </c>
      <c r="C67" s="34" t="s">
        <v>250</v>
      </c>
      <c r="D67" s="35" t="s">
        <v>57</v>
      </c>
      <c r="E67" s="6" t="s">
        <v>251</v>
      </c>
      <c r="F67" s="36" t="s">
        <v>163</v>
      </c>
      <c r="G67" s="37">
        <v>100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79</v>
      </c>
      <c r="O67">
        <f>(M67*21)/100</f>
      </c>
      <c r="P67" t="s">
        <v>27</v>
      </c>
    </row>
    <row r="68" spans="1:5" ht="12.75">
      <c r="A68" s="35" t="s">
        <v>56</v>
      </c>
      <c r="E68" s="39" t="s">
        <v>57</v>
      </c>
    </row>
    <row r="69" spans="1:5" ht="12.75">
      <c r="A69" s="35" t="s">
        <v>58</v>
      </c>
      <c r="E69" s="40" t="s">
        <v>252</v>
      </c>
    </row>
    <row r="70" spans="1:5" ht="12.75">
      <c r="A70" t="s">
        <v>59</v>
      </c>
      <c r="E70" s="39" t="s">
        <v>81</v>
      </c>
    </row>
    <row r="71" spans="1:16" ht="12.75">
      <c r="A71" t="s">
        <v>49</v>
      </c>
      <c r="B71" s="34" t="s">
        <v>124</v>
      </c>
      <c r="C71" s="34" t="s">
        <v>253</v>
      </c>
      <c r="D71" s="35" t="s">
        <v>57</v>
      </c>
      <c r="E71" s="6" t="s">
        <v>254</v>
      </c>
      <c r="F71" s="36" t="s">
        <v>163</v>
      </c>
      <c r="G71" s="37">
        <v>100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79</v>
      </c>
      <c r="O71">
        <f>(M71*21)/100</f>
      </c>
      <c r="P71" t="s">
        <v>27</v>
      </c>
    </row>
    <row r="72" spans="1:5" ht="12.75">
      <c r="A72" s="35" t="s">
        <v>56</v>
      </c>
      <c r="E72" s="39" t="s">
        <v>57</v>
      </c>
    </row>
    <row r="73" spans="1:5" ht="12.75">
      <c r="A73" s="35" t="s">
        <v>58</v>
      </c>
      <c r="E73" s="40" t="s">
        <v>252</v>
      </c>
    </row>
    <row r="74" spans="1:5" ht="12.75">
      <c r="A74" t="s">
        <v>59</v>
      </c>
      <c r="E74" s="39" t="s">
        <v>81</v>
      </c>
    </row>
    <row r="75" spans="1:13" ht="12.75">
      <c r="A75" t="s">
        <v>46</v>
      </c>
      <c r="C75" s="31" t="s">
        <v>27</v>
      </c>
      <c r="E75" s="33" t="s">
        <v>255</v>
      </c>
      <c r="J75" s="32">
        <f>0</f>
      </c>
      <c r="K75" s="32">
        <f>0</f>
      </c>
      <c r="L75" s="32">
        <f>0+L76+L80+L84+L88+L92+L96+L100+L104+L108</f>
      </c>
      <c r="M75" s="32">
        <f>0+M76+M80+M84+M88+M92+M96+M100+M104+M108</f>
      </c>
    </row>
    <row r="76" spans="1:16" ht="12.75">
      <c r="A76" t="s">
        <v>49</v>
      </c>
      <c r="B76" s="34" t="s">
        <v>127</v>
      </c>
      <c r="C76" s="34" t="s">
        <v>256</v>
      </c>
      <c r="D76" s="35" t="s">
        <v>57</v>
      </c>
      <c r="E76" s="6" t="s">
        <v>257</v>
      </c>
      <c r="F76" s="36" t="s">
        <v>100</v>
      </c>
      <c r="G76" s="37">
        <v>16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79</v>
      </c>
      <c r="O76">
        <f>(M76*21)/100</f>
      </c>
      <c r="P76" t="s">
        <v>27</v>
      </c>
    </row>
    <row r="77" spans="1:5" ht="12.75">
      <c r="A77" s="35" t="s">
        <v>56</v>
      </c>
      <c r="E77" s="39" t="s">
        <v>258</v>
      </c>
    </row>
    <row r="78" spans="1:5" ht="12.75">
      <c r="A78" s="35" t="s">
        <v>58</v>
      </c>
      <c r="E78" s="40" t="s">
        <v>259</v>
      </c>
    </row>
    <row r="79" spans="1:5" ht="12.75">
      <c r="A79" t="s">
        <v>59</v>
      </c>
      <c r="E79" s="39" t="s">
        <v>81</v>
      </c>
    </row>
    <row r="80" spans="1:16" ht="12.75">
      <c r="A80" t="s">
        <v>49</v>
      </c>
      <c r="B80" s="34" t="s">
        <v>130</v>
      </c>
      <c r="C80" s="34" t="s">
        <v>260</v>
      </c>
      <c r="D80" s="35" t="s">
        <v>57</v>
      </c>
      <c r="E80" s="6" t="s">
        <v>261</v>
      </c>
      <c r="F80" s="36" t="s">
        <v>100</v>
      </c>
      <c r="G80" s="37">
        <v>198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79</v>
      </c>
      <c r="O80">
        <f>(M80*21)/100</f>
      </c>
      <c r="P80" t="s">
        <v>27</v>
      </c>
    </row>
    <row r="81" spans="1:5" ht="12.75">
      <c r="A81" s="35" t="s">
        <v>56</v>
      </c>
      <c r="E81" s="39" t="s">
        <v>262</v>
      </c>
    </row>
    <row r="82" spans="1:5" ht="12.75">
      <c r="A82" s="35" t="s">
        <v>58</v>
      </c>
      <c r="E82" s="40" t="s">
        <v>263</v>
      </c>
    </row>
    <row r="83" spans="1:5" ht="12.75">
      <c r="A83" t="s">
        <v>59</v>
      </c>
      <c r="E83" s="39" t="s">
        <v>81</v>
      </c>
    </row>
    <row r="84" spans="1:16" ht="12.75">
      <c r="A84" t="s">
        <v>49</v>
      </c>
      <c r="B84" s="34" t="s">
        <v>138</v>
      </c>
      <c r="C84" s="34" t="s">
        <v>264</v>
      </c>
      <c r="D84" s="35" t="s">
        <v>57</v>
      </c>
      <c r="E84" s="6" t="s">
        <v>265</v>
      </c>
      <c r="F84" s="36" t="s">
        <v>100</v>
      </c>
      <c r="G84" s="37">
        <v>92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79</v>
      </c>
      <c r="O84">
        <f>(M84*21)/100</f>
      </c>
      <c r="P84" t="s">
        <v>27</v>
      </c>
    </row>
    <row r="85" spans="1:5" ht="12.75">
      <c r="A85" s="35" t="s">
        <v>56</v>
      </c>
      <c r="E85" s="39" t="s">
        <v>266</v>
      </c>
    </row>
    <row r="86" spans="1:5" ht="12.75">
      <c r="A86" s="35" t="s">
        <v>58</v>
      </c>
      <c r="E86" s="40" t="s">
        <v>267</v>
      </c>
    </row>
    <row r="87" spans="1:5" ht="12.75">
      <c r="A87" t="s">
        <v>59</v>
      </c>
      <c r="E87" s="39" t="s">
        <v>81</v>
      </c>
    </row>
    <row r="88" spans="1:16" ht="12.75">
      <c r="A88" t="s">
        <v>49</v>
      </c>
      <c r="B88" s="34" t="s">
        <v>143</v>
      </c>
      <c r="C88" s="34" t="s">
        <v>268</v>
      </c>
      <c r="D88" s="35" t="s">
        <v>57</v>
      </c>
      <c r="E88" s="6" t="s">
        <v>269</v>
      </c>
      <c r="F88" s="36" t="s">
        <v>100</v>
      </c>
      <c r="G88" s="37">
        <v>94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79</v>
      </c>
      <c r="O88">
        <f>(M88*21)/100</f>
      </c>
      <c r="P88" t="s">
        <v>27</v>
      </c>
    </row>
    <row r="89" spans="1:5" ht="12.75">
      <c r="A89" s="35" t="s">
        <v>56</v>
      </c>
      <c r="E89" s="39" t="s">
        <v>270</v>
      </c>
    </row>
    <row r="90" spans="1:5" ht="12.75">
      <c r="A90" s="35" t="s">
        <v>58</v>
      </c>
      <c r="E90" s="40" t="s">
        <v>271</v>
      </c>
    </row>
    <row r="91" spans="1:5" ht="12.75">
      <c r="A91" t="s">
        <v>59</v>
      </c>
      <c r="E91" s="39" t="s">
        <v>81</v>
      </c>
    </row>
    <row r="92" spans="1:16" ht="12.75">
      <c r="A92" t="s">
        <v>49</v>
      </c>
      <c r="B92" s="34" t="s">
        <v>147</v>
      </c>
      <c r="C92" s="34" t="s">
        <v>272</v>
      </c>
      <c r="D92" s="35" t="s">
        <v>57</v>
      </c>
      <c r="E92" s="6" t="s">
        <v>273</v>
      </c>
      <c r="F92" s="36" t="s">
        <v>100</v>
      </c>
      <c r="G92" s="37">
        <v>169</v>
      </c>
      <c r="H92" s="36">
        <v>0</v>
      </c>
      <c r="I92" s="36">
        <f>ROUND(G92*H92,6)</f>
      </c>
      <c r="L92" s="38">
        <v>0</v>
      </c>
      <c r="M92" s="32">
        <f>ROUND(ROUND(L92,2)*ROUND(G92,3),2)</f>
      </c>
      <c r="N92" s="36" t="s">
        <v>79</v>
      </c>
      <c r="O92">
        <f>(M92*21)/100</f>
      </c>
      <c r="P92" t="s">
        <v>27</v>
      </c>
    </row>
    <row r="93" spans="1:5" ht="12.75">
      <c r="A93" s="35" t="s">
        <v>56</v>
      </c>
      <c r="E93" s="39" t="s">
        <v>274</v>
      </c>
    </row>
    <row r="94" spans="1:5" ht="12.75">
      <c r="A94" s="35" t="s">
        <v>58</v>
      </c>
      <c r="E94" s="40" t="s">
        <v>275</v>
      </c>
    </row>
    <row r="95" spans="1:5" ht="12.75">
      <c r="A95" t="s">
        <v>59</v>
      </c>
      <c r="E95" s="39" t="s">
        <v>81</v>
      </c>
    </row>
    <row r="96" spans="1:16" ht="12.75">
      <c r="A96" t="s">
        <v>49</v>
      </c>
      <c r="B96" s="34" t="s">
        <v>150</v>
      </c>
      <c r="C96" s="34" t="s">
        <v>276</v>
      </c>
      <c r="D96" s="35" t="s">
        <v>57</v>
      </c>
      <c r="E96" s="6" t="s">
        <v>277</v>
      </c>
      <c r="F96" s="36" t="s">
        <v>100</v>
      </c>
      <c r="G96" s="37">
        <v>43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79</v>
      </c>
      <c r="O96">
        <f>(M96*21)/100</f>
      </c>
      <c r="P96" t="s">
        <v>27</v>
      </c>
    </row>
    <row r="97" spans="1:5" ht="12.75">
      <c r="A97" s="35" t="s">
        <v>56</v>
      </c>
      <c r="E97" s="39" t="s">
        <v>278</v>
      </c>
    </row>
    <row r="98" spans="1:5" ht="12.75">
      <c r="A98" s="35" t="s">
        <v>58</v>
      </c>
      <c r="E98" s="40" t="s">
        <v>279</v>
      </c>
    </row>
    <row r="99" spans="1:5" ht="12.75">
      <c r="A99" t="s">
        <v>59</v>
      </c>
      <c r="E99" s="39" t="s">
        <v>81</v>
      </c>
    </row>
    <row r="100" spans="1:16" ht="12.75">
      <c r="A100" t="s">
        <v>49</v>
      </c>
      <c r="B100" s="34" t="s">
        <v>153</v>
      </c>
      <c r="C100" s="34" t="s">
        <v>280</v>
      </c>
      <c r="D100" s="35" t="s">
        <v>57</v>
      </c>
      <c r="E100" s="6" t="s">
        <v>281</v>
      </c>
      <c r="F100" s="36" t="s">
        <v>78</v>
      </c>
      <c r="G100" s="37">
        <v>12.362</v>
      </c>
      <c r="H100" s="36">
        <v>0</v>
      </c>
      <c r="I100" s="36">
        <f>ROUND(G100*H100,6)</f>
      </c>
      <c r="L100" s="38">
        <v>0</v>
      </c>
      <c r="M100" s="32">
        <f>ROUND(ROUND(L100,2)*ROUND(G100,3),2)</f>
      </c>
      <c r="N100" s="36" t="s">
        <v>79</v>
      </c>
      <c r="O100">
        <f>(M100*21)/100</f>
      </c>
      <c r="P100" t="s">
        <v>27</v>
      </c>
    </row>
    <row r="101" spans="1:5" ht="25.5">
      <c r="A101" s="35" t="s">
        <v>56</v>
      </c>
      <c r="E101" s="39" t="s">
        <v>282</v>
      </c>
    </row>
    <row r="102" spans="1:5" ht="12.75">
      <c r="A102" s="35" t="s">
        <v>58</v>
      </c>
      <c r="E102" s="40" t="s">
        <v>283</v>
      </c>
    </row>
    <row r="103" spans="1:5" ht="12.75">
      <c r="A103" t="s">
        <v>59</v>
      </c>
      <c r="E103" s="39" t="s">
        <v>81</v>
      </c>
    </row>
    <row r="104" spans="1:16" ht="25.5">
      <c r="A104" t="s">
        <v>49</v>
      </c>
      <c r="B104" s="34" t="s">
        <v>156</v>
      </c>
      <c r="C104" s="34" t="s">
        <v>284</v>
      </c>
      <c r="D104" s="35" t="s">
        <v>57</v>
      </c>
      <c r="E104" s="6" t="s">
        <v>285</v>
      </c>
      <c r="F104" s="36" t="s">
        <v>123</v>
      </c>
      <c r="G104" s="37">
        <v>56</v>
      </c>
      <c r="H104" s="36">
        <v>0</v>
      </c>
      <c r="I104" s="36">
        <f>ROUND(G104*H104,6)</f>
      </c>
      <c r="L104" s="38">
        <v>0</v>
      </c>
      <c r="M104" s="32">
        <f>ROUND(ROUND(L104,2)*ROUND(G104,3),2)</f>
      </c>
      <c r="N104" s="36" t="s">
        <v>79</v>
      </c>
      <c r="O104">
        <f>(M104*21)/100</f>
      </c>
      <c r="P104" t="s">
        <v>27</v>
      </c>
    </row>
    <row r="105" spans="1:5" ht="12.75">
      <c r="A105" s="35" t="s">
        <v>56</v>
      </c>
      <c r="E105" s="39" t="s">
        <v>286</v>
      </c>
    </row>
    <row r="106" spans="1:5" ht="12.75">
      <c r="A106" s="35" t="s">
        <v>58</v>
      </c>
      <c r="E106" s="40" t="s">
        <v>287</v>
      </c>
    </row>
    <row r="107" spans="1:5" ht="12.75">
      <c r="A107" t="s">
        <v>59</v>
      </c>
      <c r="E107" s="39" t="s">
        <v>81</v>
      </c>
    </row>
    <row r="108" spans="1:16" ht="12.75">
      <c r="A108" t="s">
        <v>49</v>
      </c>
      <c r="B108" s="34" t="s">
        <v>160</v>
      </c>
      <c r="C108" s="34" t="s">
        <v>288</v>
      </c>
      <c r="D108" s="35" t="s">
        <v>57</v>
      </c>
      <c r="E108" s="6" t="s">
        <v>289</v>
      </c>
      <c r="F108" s="36" t="s">
        <v>100</v>
      </c>
      <c r="G108" s="37">
        <v>241</v>
      </c>
      <c r="H108" s="36">
        <v>0</v>
      </c>
      <c r="I108" s="36">
        <f>ROUND(G108*H108,6)</f>
      </c>
      <c r="L108" s="38">
        <v>0</v>
      </c>
      <c r="M108" s="32">
        <f>ROUND(ROUND(L108,2)*ROUND(G108,3),2)</f>
      </c>
      <c r="N108" s="36" t="s">
        <v>55</v>
      </c>
      <c r="O108">
        <f>(M108*21)/100</f>
      </c>
      <c r="P108" t="s">
        <v>27</v>
      </c>
    </row>
    <row r="109" spans="1:5" ht="12.75">
      <c r="A109" s="35" t="s">
        <v>56</v>
      </c>
      <c r="E109" s="39" t="s">
        <v>290</v>
      </c>
    </row>
    <row r="110" spans="1:5" ht="12.75">
      <c r="A110" s="35" t="s">
        <v>58</v>
      </c>
      <c r="E110" s="40" t="s">
        <v>291</v>
      </c>
    </row>
    <row r="111" spans="1:5" ht="12.75">
      <c r="A111" t="s">
        <v>59</v>
      </c>
      <c r="E111" s="39" t="s">
        <v>292</v>
      </c>
    </row>
    <row r="112" spans="1:13" ht="12.75">
      <c r="A112" t="s">
        <v>46</v>
      </c>
      <c r="C112" s="31" t="s">
        <v>26</v>
      </c>
      <c r="E112" s="33" t="s">
        <v>293</v>
      </c>
      <c r="J112" s="32">
        <f>0</f>
      </c>
      <c r="K112" s="32">
        <f>0</f>
      </c>
      <c r="L112" s="32">
        <f>0+L113+L117+L121+L125+L129+L133+L137</f>
      </c>
      <c r="M112" s="32">
        <f>0+M113+M117+M121+M125+M129+M133+M137</f>
      </c>
    </row>
    <row r="113" spans="1:16" ht="12.75">
      <c r="A113" t="s">
        <v>49</v>
      </c>
      <c r="B113" s="34" t="s">
        <v>165</v>
      </c>
      <c r="C113" s="34" t="s">
        <v>294</v>
      </c>
      <c r="D113" s="35" t="s">
        <v>57</v>
      </c>
      <c r="E113" s="6" t="s">
        <v>295</v>
      </c>
      <c r="F113" s="36" t="s">
        <v>78</v>
      </c>
      <c r="G113" s="37">
        <v>23.4</v>
      </c>
      <c r="H113" s="36">
        <v>0</v>
      </c>
      <c r="I113" s="36">
        <f>ROUND(G113*H113,6)</f>
      </c>
      <c r="L113" s="38">
        <v>0</v>
      </c>
      <c r="M113" s="32">
        <f>ROUND(ROUND(L113,2)*ROUND(G113,3),2)</f>
      </c>
      <c r="N113" s="36" t="s">
        <v>79</v>
      </c>
      <c r="O113">
        <f>(M113*21)/100</f>
      </c>
      <c r="P113" t="s">
        <v>27</v>
      </c>
    </row>
    <row r="114" spans="1:5" ht="12.75">
      <c r="A114" s="35" t="s">
        <v>56</v>
      </c>
      <c r="E114" s="39" t="s">
        <v>296</v>
      </c>
    </row>
    <row r="115" spans="1:5" ht="12.75">
      <c r="A115" s="35" t="s">
        <v>58</v>
      </c>
      <c r="E115" s="40" t="s">
        <v>297</v>
      </c>
    </row>
    <row r="116" spans="1:5" ht="12.75">
      <c r="A116" t="s">
        <v>59</v>
      </c>
      <c r="E116" s="39" t="s">
        <v>81</v>
      </c>
    </row>
    <row r="117" spans="1:16" ht="12.75">
      <c r="A117" t="s">
        <v>49</v>
      </c>
      <c r="B117" s="34" t="s">
        <v>169</v>
      </c>
      <c r="C117" s="34" t="s">
        <v>298</v>
      </c>
      <c r="D117" s="35" t="s">
        <v>57</v>
      </c>
      <c r="E117" s="6" t="s">
        <v>299</v>
      </c>
      <c r="F117" s="36" t="s">
        <v>54</v>
      </c>
      <c r="G117" s="37">
        <v>0.559</v>
      </c>
      <c r="H117" s="36">
        <v>0</v>
      </c>
      <c r="I117" s="36">
        <f>ROUND(G117*H117,6)</f>
      </c>
      <c r="L117" s="38">
        <v>0</v>
      </c>
      <c r="M117" s="32">
        <f>ROUND(ROUND(L117,2)*ROUND(G117,3),2)</f>
      </c>
      <c r="N117" s="36" t="s">
        <v>79</v>
      </c>
      <c r="O117">
        <f>(M117*21)/100</f>
      </c>
      <c r="P117" t="s">
        <v>27</v>
      </c>
    </row>
    <row r="118" spans="1:5" ht="12.75">
      <c r="A118" s="35" t="s">
        <v>56</v>
      </c>
      <c r="E118" s="39" t="s">
        <v>300</v>
      </c>
    </row>
    <row r="119" spans="1:5" ht="12.75">
      <c r="A119" s="35" t="s">
        <v>58</v>
      </c>
      <c r="E119" s="40" t="s">
        <v>301</v>
      </c>
    </row>
    <row r="120" spans="1:5" ht="12.75">
      <c r="A120" t="s">
        <v>59</v>
      </c>
      <c r="E120" s="39" t="s">
        <v>81</v>
      </c>
    </row>
    <row r="121" spans="1:16" ht="12.75">
      <c r="A121" t="s">
        <v>49</v>
      </c>
      <c r="B121" s="34" t="s">
        <v>173</v>
      </c>
      <c r="C121" s="34" t="s">
        <v>302</v>
      </c>
      <c r="D121" s="35" t="s">
        <v>57</v>
      </c>
      <c r="E121" s="6" t="s">
        <v>303</v>
      </c>
      <c r="F121" s="36" t="s">
        <v>78</v>
      </c>
      <c r="G121" s="37">
        <v>9.4</v>
      </c>
      <c r="H121" s="36">
        <v>0</v>
      </c>
      <c r="I121" s="36">
        <f>ROUND(G121*H121,6)</f>
      </c>
      <c r="L121" s="38">
        <v>0</v>
      </c>
      <c r="M121" s="32">
        <f>ROUND(ROUND(L121,2)*ROUND(G121,3),2)</f>
      </c>
      <c r="N121" s="36" t="s">
        <v>79</v>
      </c>
      <c r="O121">
        <f>(M121*21)/100</f>
      </c>
      <c r="P121" t="s">
        <v>27</v>
      </c>
    </row>
    <row r="122" spans="1:5" ht="12.75">
      <c r="A122" s="35" t="s">
        <v>56</v>
      </c>
      <c r="E122" s="39" t="s">
        <v>304</v>
      </c>
    </row>
    <row r="123" spans="1:5" ht="76.5">
      <c r="A123" s="35" t="s">
        <v>58</v>
      </c>
      <c r="E123" s="40" t="s">
        <v>305</v>
      </c>
    </row>
    <row r="124" spans="1:5" ht="12.75">
      <c r="A124" t="s">
        <v>59</v>
      </c>
      <c r="E124" s="39" t="s">
        <v>81</v>
      </c>
    </row>
    <row r="125" spans="1:16" ht="12.75">
      <c r="A125" t="s">
        <v>49</v>
      </c>
      <c r="B125" s="34" t="s">
        <v>176</v>
      </c>
      <c r="C125" s="34" t="s">
        <v>306</v>
      </c>
      <c r="D125" s="35" t="s">
        <v>57</v>
      </c>
      <c r="E125" s="6" t="s">
        <v>307</v>
      </c>
      <c r="F125" s="36" t="s">
        <v>54</v>
      </c>
      <c r="G125" s="37">
        <v>1.667</v>
      </c>
      <c r="H125" s="36">
        <v>0</v>
      </c>
      <c r="I125" s="36">
        <f>ROUND(G125*H125,6)</f>
      </c>
      <c r="L125" s="38">
        <v>0</v>
      </c>
      <c r="M125" s="32">
        <f>ROUND(ROUND(L125,2)*ROUND(G125,3),2)</f>
      </c>
      <c r="N125" s="36" t="s">
        <v>79</v>
      </c>
      <c r="O125">
        <f>(M125*21)/100</f>
      </c>
      <c r="P125" t="s">
        <v>27</v>
      </c>
    </row>
    <row r="126" spans="1:5" ht="12.75">
      <c r="A126" s="35" t="s">
        <v>56</v>
      </c>
      <c r="E126" s="39" t="s">
        <v>308</v>
      </c>
    </row>
    <row r="127" spans="1:5" ht="76.5">
      <c r="A127" s="35" t="s">
        <v>58</v>
      </c>
      <c r="E127" s="40" t="s">
        <v>309</v>
      </c>
    </row>
    <row r="128" spans="1:5" ht="12.75">
      <c r="A128" t="s">
        <v>59</v>
      </c>
      <c r="E128" s="39" t="s">
        <v>81</v>
      </c>
    </row>
    <row r="129" spans="1:16" ht="12.75">
      <c r="A129" t="s">
        <v>49</v>
      </c>
      <c r="B129" s="34" t="s">
        <v>179</v>
      </c>
      <c r="C129" s="34" t="s">
        <v>310</v>
      </c>
      <c r="D129" s="35" t="s">
        <v>57</v>
      </c>
      <c r="E129" s="6" t="s">
        <v>311</v>
      </c>
      <c r="F129" s="36" t="s">
        <v>78</v>
      </c>
      <c r="G129" s="37">
        <v>5.115</v>
      </c>
      <c r="H129" s="36">
        <v>0</v>
      </c>
      <c r="I129" s="36">
        <f>ROUND(G129*H129,6)</f>
      </c>
      <c r="L129" s="38">
        <v>0</v>
      </c>
      <c r="M129" s="32">
        <f>ROUND(ROUND(L129,2)*ROUND(G129,3),2)</f>
      </c>
      <c r="N129" s="36" t="s">
        <v>79</v>
      </c>
      <c r="O129">
        <f>(M129*21)/100</f>
      </c>
      <c r="P129" t="s">
        <v>27</v>
      </c>
    </row>
    <row r="130" spans="1:5" ht="12.75">
      <c r="A130" s="35" t="s">
        <v>56</v>
      </c>
      <c r="E130" s="39" t="s">
        <v>312</v>
      </c>
    </row>
    <row r="131" spans="1:5" ht="12.75">
      <c r="A131" s="35" t="s">
        <v>58</v>
      </c>
      <c r="E131" s="40" t="s">
        <v>313</v>
      </c>
    </row>
    <row r="132" spans="1:5" ht="12.75">
      <c r="A132" t="s">
        <v>59</v>
      </c>
      <c r="E132" s="39" t="s">
        <v>81</v>
      </c>
    </row>
    <row r="133" spans="1:16" ht="12.75">
      <c r="A133" t="s">
        <v>49</v>
      </c>
      <c r="B133" s="34" t="s">
        <v>50</v>
      </c>
      <c r="C133" s="34" t="s">
        <v>314</v>
      </c>
      <c r="D133" s="35" t="s">
        <v>57</v>
      </c>
      <c r="E133" s="6" t="s">
        <v>315</v>
      </c>
      <c r="F133" s="36" t="s">
        <v>78</v>
      </c>
      <c r="G133" s="37">
        <v>10</v>
      </c>
      <c r="H133" s="36">
        <v>0</v>
      </c>
      <c r="I133" s="36">
        <f>ROUND(G133*H133,6)</f>
      </c>
      <c r="L133" s="38">
        <v>0</v>
      </c>
      <c r="M133" s="32">
        <f>ROUND(ROUND(L133,2)*ROUND(G133,3),2)</f>
      </c>
      <c r="N133" s="36" t="s">
        <v>79</v>
      </c>
      <c r="O133">
        <f>(M133*21)/100</f>
      </c>
      <c r="P133" t="s">
        <v>27</v>
      </c>
    </row>
    <row r="134" spans="1:5" ht="12.75">
      <c r="A134" s="35" t="s">
        <v>56</v>
      </c>
      <c r="E134" s="39" t="s">
        <v>316</v>
      </c>
    </row>
    <row r="135" spans="1:5" ht="12.75">
      <c r="A135" s="35" t="s">
        <v>58</v>
      </c>
      <c r="E135" s="40" t="s">
        <v>317</v>
      </c>
    </row>
    <row r="136" spans="1:5" ht="12.75">
      <c r="A136" t="s">
        <v>59</v>
      </c>
      <c r="E136" s="39" t="s">
        <v>81</v>
      </c>
    </row>
    <row r="137" spans="1:16" ht="12.75">
      <c r="A137" t="s">
        <v>49</v>
      </c>
      <c r="B137" s="34" t="s">
        <v>61</v>
      </c>
      <c r="C137" s="34" t="s">
        <v>318</v>
      </c>
      <c r="D137" s="35" t="s">
        <v>57</v>
      </c>
      <c r="E137" s="6" t="s">
        <v>319</v>
      </c>
      <c r="F137" s="36" t="s">
        <v>320</v>
      </c>
      <c r="G137" s="37">
        <v>1150</v>
      </c>
      <c r="H137" s="36">
        <v>0</v>
      </c>
      <c r="I137" s="36">
        <f>ROUND(G137*H137,6)</f>
      </c>
      <c r="L137" s="38">
        <v>0</v>
      </c>
      <c r="M137" s="32">
        <f>ROUND(ROUND(L137,2)*ROUND(G137,3),2)</f>
      </c>
      <c r="N137" s="36" t="s">
        <v>55</v>
      </c>
      <c r="O137">
        <f>(M137*21)/100</f>
      </c>
      <c r="P137" t="s">
        <v>27</v>
      </c>
    </row>
    <row r="138" spans="1:5" ht="12.75">
      <c r="A138" s="35" t="s">
        <v>56</v>
      </c>
      <c r="E138" s="39" t="s">
        <v>321</v>
      </c>
    </row>
    <row r="139" spans="1:5" ht="12.75">
      <c r="A139" s="35" t="s">
        <v>58</v>
      </c>
      <c r="E139" s="40" t="s">
        <v>322</v>
      </c>
    </row>
    <row r="140" spans="1:5" ht="306">
      <c r="A140" t="s">
        <v>59</v>
      </c>
      <c r="E140" s="39" t="s">
        <v>323</v>
      </c>
    </row>
    <row r="141" spans="1:13" ht="12.75">
      <c r="A141" t="s">
        <v>46</v>
      </c>
      <c r="C141" s="31" t="s">
        <v>89</v>
      </c>
      <c r="E141" s="33" t="s">
        <v>324</v>
      </c>
      <c r="J141" s="32">
        <f>0</f>
      </c>
      <c r="K141" s="32">
        <f>0</f>
      </c>
      <c r="L141" s="32">
        <f>0+L142+L146+L150+L154+L158+L162+L166+L170</f>
      </c>
      <c r="M141" s="32">
        <f>0+M142+M146+M150+M154+M158+M162+M166+M170</f>
      </c>
    </row>
    <row r="142" spans="1:16" ht="12.75">
      <c r="A142" t="s">
        <v>49</v>
      </c>
      <c r="B142" s="34" t="s">
        <v>66</v>
      </c>
      <c r="C142" s="34" t="s">
        <v>325</v>
      </c>
      <c r="D142" s="35" t="s">
        <v>57</v>
      </c>
      <c r="E142" s="6" t="s">
        <v>326</v>
      </c>
      <c r="F142" s="36" t="s">
        <v>78</v>
      </c>
      <c r="G142" s="37">
        <v>17.5</v>
      </c>
      <c r="H142" s="36">
        <v>0</v>
      </c>
      <c r="I142" s="36">
        <f>ROUND(G142*H142,6)</f>
      </c>
      <c r="L142" s="38">
        <v>0</v>
      </c>
      <c r="M142" s="32">
        <f>ROUND(ROUND(L142,2)*ROUND(G142,3),2)</f>
      </c>
      <c r="N142" s="36" t="s">
        <v>79</v>
      </c>
      <c r="O142">
        <f>(M142*21)/100</f>
      </c>
      <c r="P142" t="s">
        <v>27</v>
      </c>
    </row>
    <row r="143" spans="1:5" ht="12.75">
      <c r="A143" s="35" t="s">
        <v>56</v>
      </c>
      <c r="E143" s="39" t="s">
        <v>57</v>
      </c>
    </row>
    <row r="144" spans="1:5" ht="12.75">
      <c r="A144" s="35" t="s">
        <v>58</v>
      </c>
      <c r="E144" s="40" t="s">
        <v>327</v>
      </c>
    </row>
    <row r="145" spans="1:5" ht="12.75">
      <c r="A145" t="s">
        <v>59</v>
      </c>
      <c r="E145" s="39" t="s">
        <v>81</v>
      </c>
    </row>
    <row r="146" spans="1:16" ht="12.75">
      <c r="A146" t="s">
        <v>49</v>
      </c>
      <c r="B146" s="34" t="s">
        <v>70</v>
      </c>
      <c r="C146" s="34" t="s">
        <v>328</v>
      </c>
      <c r="D146" s="35" t="s">
        <v>57</v>
      </c>
      <c r="E146" s="6" t="s">
        <v>329</v>
      </c>
      <c r="F146" s="36" t="s">
        <v>54</v>
      </c>
      <c r="G146" s="37">
        <v>3.151</v>
      </c>
      <c r="H146" s="36">
        <v>0</v>
      </c>
      <c r="I146" s="36">
        <f>ROUND(G146*H146,6)</f>
      </c>
      <c r="L146" s="38">
        <v>0</v>
      </c>
      <c r="M146" s="32">
        <f>ROUND(ROUND(L146,2)*ROUND(G146,3),2)</f>
      </c>
      <c r="N146" s="36" t="s">
        <v>79</v>
      </c>
      <c r="O146">
        <f>(M146*21)/100</f>
      </c>
      <c r="P146" t="s">
        <v>27</v>
      </c>
    </row>
    <row r="147" spans="1:5" ht="12.75">
      <c r="A147" s="35" t="s">
        <v>56</v>
      </c>
      <c r="E147" s="39" t="s">
        <v>57</v>
      </c>
    </row>
    <row r="148" spans="1:5" ht="12.75">
      <c r="A148" s="35" t="s">
        <v>58</v>
      </c>
      <c r="E148" s="40" t="s">
        <v>330</v>
      </c>
    </row>
    <row r="149" spans="1:5" ht="12.75">
      <c r="A149" t="s">
        <v>59</v>
      </c>
      <c r="E149" s="39" t="s">
        <v>81</v>
      </c>
    </row>
    <row r="150" spans="1:16" ht="12.75">
      <c r="A150" t="s">
        <v>49</v>
      </c>
      <c r="B150" s="34" t="s">
        <v>134</v>
      </c>
      <c r="C150" s="34" t="s">
        <v>331</v>
      </c>
      <c r="D150" s="35" t="s">
        <v>57</v>
      </c>
      <c r="E150" s="6" t="s">
        <v>332</v>
      </c>
      <c r="F150" s="36" t="s">
        <v>78</v>
      </c>
      <c r="G150" s="37">
        <v>18.795</v>
      </c>
      <c r="H150" s="36">
        <v>0</v>
      </c>
      <c r="I150" s="36">
        <f>ROUND(G150*H150,6)</f>
      </c>
      <c r="L150" s="38">
        <v>0</v>
      </c>
      <c r="M150" s="32">
        <f>ROUND(ROUND(L150,2)*ROUND(G150,3),2)</f>
      </c>
      <c r="N150" s="36" t="s">
        <v>79</v>
      </c>
      <c r="O150">
        <f>(M150*21)/100</f>
      </c>
      <c r="P150" t="s">
        <v>27</v>
      </c>
    </row>
    <row r="151" spans="1:5" ht="12.75">
      <c r="A151" s="35" t="s">
        <v>56</v>
      </c>
      <c r="E151" s="39" t="s">
        <v>333</v>
      </c>
    </row>
    <row r="152" spans="1:5" ht="63.75">
      <c r="A152" s="35" t="s">
        <v>58</v>
      </c>
      <c r="E152" s="40" t="s">
        <v>334</v>
      </c>
    </row>
    <row r="153" spans="1:5" ht="12.75">
      <c r="A153" t="s">
        <v>59</v>
      </c>
      <c r="E153" s="39" t="s">
        <v>81</v>
      </c>
    </row>
    <row r="154" spans="1:16" ht="12.75">
      <c r="A154" t="s">
        <v>49</v>
      </c>
      <c r="B154" s="34" t="s">
        <v>335</v>
      </c>
      <c r="C154" s="34" t="s">
        <v>336</v>
      </c>
      <c r="D154" s="35" t="s">
        <v>57</v>
      </c>
      <c r="E154" s="6" t="s">
        <v>337</v>
      </c>
      <c r="F154" s="36" t="s">
        <v>78</v>
      </c>
      <c r="G154" s="37">
        <v>17.35</v>
      </c>
      <c r="H154" s="36">
        <v>0</v>
      </c>
      <c r="I154" s="36">
        <f>ROUND(G154*H154,6)</f>
      </c>
      <c r="L154" s="38">
        <v>0</v>
      </c>
      <c r="M154" s="32">
        <f>ROUND(ROUND(L154,2)*ROUND(G154,3),2)</f>
      </c>
      <c r="N154" s="36" t="s">
        <v>79</v>
      </c>
      <c r="O154">
        <f>(M154*21)/100</f>
      </c>
      <c r="P154" t="s">
        <v>27</v>
      </c>
    </row>
    <row r="155" spans="1:5" ht="12.75">
      <c r="A155" s="35" t="s">
        <v>56</v>
      </c>
      <c r="E155" s="39" t="s">
        <v>57</v>
      </c>
    </row>
    <row r="156" spans="1:5" ht="51">
      <c r="A156" s="35" t="s">
        <v>58</v>
      </c>
      <c r="E156" s="40" t="s">
        <v>338</v>
      </c>
    </row>
    <row r="157" spans="1:5" ht="12.75">
      <c r="A157" t="s">
        <v>59</v>
      </c>
      <c r="E157" s="39" t="s">
        <v>81</v>
      </c>
    </row>
    <row r="158" spans="1:16" ht="12.75">
      <c r="A158" t="s">
        <v>49</v>
      </c>
      <c r="B158" s="34" t="s">
        <v>339</v>
      </c>
      <c r="C158" s="34" t="s">
        <v>340</v>
      </c>
      <c r="D158" s="35" t="s">
        <v>57</v>
      </c>
      <c r="E158" s="6" t="s">
        <v>341</v>
      </c>
      <c r="F158" s="36" t="s">
        <v>54</v>
      </c>
      <c r="G158" s="37">
        <v>3.54</v>
      </c>
      <c r="H158" s="36">
        <v>0</v>
      </c>
      <c r="I158" s="36">
        <f>ROUND(G158*H158,6)</f>
      </c>
      <c r="L158" s="38">
        <v>0</v>
      </c>
      <c r="M158" s="32">
        <f>ROUND(ROUND(L158,2)*ROUND(G158,3),2)</f>
      </c>
      <c r="N158" s="36" t="s">
        <v>79</v>
      </c>
      <c r="O158">
        <f>(M158*21)/100</f>
      </c>
      <c r="P158" t="s">
        <v>27</v>
      </c>
    </row>
    <row r="159" spans="1:5" ht="12.75">
      <c r="A159" s="35" t="s">
        <v>56</v>
      </c>
      <c r="E159" s="39" t="s">
        <v>342</v>
      </c>
    </row>
    <row r="160" spans="1:5" ht="76.5">
      <c r="A160" s="35" t="s">
        <v>58</v>
      </c>
      <c r="E160" s="40" t="s">
        <v>343</v>
      </c>
    </row>
    <row r="161" spans="1:5" ht="12.75">
      <c r="A161" t="s">
        <v>59</v>
      </c>
      <c r="E161" s="39" t="s">
        <v>81</v>
      </c>
    </row>
    <row r="162" spans="1:16" ht="12.75">
      <c r="A162" t="s">
        <v>49</v>
      </c>
      <c r="B162" s="34" t="s">
        <v>344</v>
      </c>
      <c r="C162" s="34" t="s">
        <v>345</v>
      </c>
      <c r="D162" s="35" t="s">
        <v>74</v>
      </c>
      <c r="E162" s="6" t="s">
        <v>346</v>
      </c>
      <c r="F162" s="36" t="s">
        <v>78</v>
      </c>
      <c r="G162" s="37">
        <v>7.524</v>
      </c>
      <c r="H162" s="36">
        <v>0</v>
      </c>
      <c r="I162" s="36">
        <f>ROUND(G162*H162,6)</f>
      </c>
      <c r="L162" s="38">
        <v>0</v>
      </c>
      <c r="M162" s="32">
        <f>ROUND(ROUND(L162,2)*ROUND(G162,3),2)</f>
      </c>
      <c r="N162" s="36" t="s">
        <v>79</v>
      </c>
      <c r="O162">
        <f>(M162*21)/100</f>
      </c>
      <c r="P162" t="s">
        <v>27</v>
      </c>
    </row>
    <row r="163" spans="1:5" ht="12.75">
      <c r="A163" s="35" t="s">
        <v>56</v>
      </c>
      <c r="E163" s="39" t="s">
        <v>347</v>
      </c>
    </row>
    <row r="164" spans="1:5" ht="12.75">
      <c r="A164" s="35" t="s">
        <v>58</v>
      </c>
      <c r="E164" s="40" t="s">
        <v>348</v>
      </c>
    </row>
    <row r="165" spans="1:5" ht="12.75">
      <c r="A165" t="s">
        <v>59</v>
      </c>
      <c r="E165" s="39" t="s">
        <v>81</v>
      </c>
    </row>
    <row r="166" spans="1:16" ht="12.75">
      <c r="A166" t="s">
        <v>49</v>
      </c>
      <c r="B166" s="34" t="s">
        <v>349</v>
      </c>
      <c r="C166" s="34" t="s">
        <v>345</v>
      </c>
      <c r="D166" s="35" t="s">
        <v>27</v>
      </c>
      <c r="E166" s="6" t="s">
        <v>346</v>
      </c>
      <c r="F166" s="36" t="s">
        <v>78</v>
      </c>
      <c r="G166" s="37">
        <v>14.464</v>
      </c>
      <c r="H166" s="36">
        <v>0</v>
      </c>
      <c r="I166" s="36">
        <f>ROUND(G166*H166,6)</f>
      </c>
      <c r="L166" s="38">
        <v>0</v>
      </c>
      <c r="M166" s="32">
        <f>ROUND(ROUND(L166,2)*ROUND(G166,3),2)</f>
      </c>
      <c r="N166" s="36" t="s">
        <v>79</v>
      </c>
      <c r="O166">
        <f>(M166*21)/100</f>
      </c>
      <c r="P166" t="s">
        <v>27</v>
      </c>
    </row>
    <row r="167" spans="1:5" ht="12.75">
      <c r="A167" s="35" t="s">
        <v>56</v>
      </c>
      <c r="E167" s="39" t="s">
        <v>350</v>
      </c>
    </row>
    <row r="168" spans="1:5" ht="12.75">
      <c r="A168" s="35" t="s">
        <v>58</v>
      </c>
      <c r="E168" s="40" t="s">
        <v>351</v>
      </c>
    </row>
    <row r="169" spans="1:5" ht="12.75">
      <c r="A169" t="s">
        <v>59</v>
      </c>
      <c r="E169" s="39" t="s">
        <v>81</v>
      </c>
    </row>
    <row r="170" spans="1:16" ht="12.75">
      <c r="A170" t="s">
        <v>49</v>
      </c>
      <c r="B170" s="34" t="s">
        <v>352</v>
      </c>
      <c r="C170" s="34" t="s">
        <v>353</v>
      </c>
      <c r="D170" s="35" t="s">
        <v>57</v>
      </c>
      <c r="E170" s="6" t="s">
        <v>354</v>
      </c>
      <c r="F170" s="36" t="s">
        <v>78</v>
      </c>
      <c r="G170" s="37">
        <v>14.8</v>
      </c>
      <c r="H170" s="36">
        <v>0</v>
      </c>
      <c r="I170" s="36">
        <f>ROUND(G170*H170,6)</f>
      </c>
      <c r="L170" s="38">
        <v>0</v>
      </c>
      <c r="M170" s="32">
        <f>ROUND(ROUND(L170,2)*ROUND(G170,3),2)</f>
      </c>
      <c r="N170" s="36" t="s">
        <v>79</v>
      </c>
      <c r="O170">
        <f>(M170*21)/100</f>
      </c>
      <c r="P170" t="s">
        <v>27</v>
      </c>
    </row>
    <row r="171" spans="1:5" ht="12.75">
      <c r="A171" s="35" t="s">
        <v>56</v>
      </c>
      <c r="E171" s="39" t="s">
        <v>57</v>
      </c>
    </row>
    <row r="172" spans="1:5" ht="12.75">
      <c r="A172" s="35" t="s">
        <v>58</v>
      </c>
      <c r="E172" s="40" t="s">
        <v>355</v>
      </c>
    </row>
    <row r="173" spans="1:5" ht="12.75">
      <c r="A173" t="s">
        <v>59</v>
      </c>
      <c r="E173" s="39" t="s">
        <v>81</v>
      </c>
    </row>
    <row r="174" spans="1:13" ht="12.75">
      <c r="A174" t="s">
        <v>46</v>
      </c>
      <c r="C174" s="31" t="s">
        <v>85</v>
      </c>
      <c r="E174" s="33" t="s">
        <v>86</v>
      </c>
      <c r="J174" s="32">
        <f>0</f>
      </c>
      <c r="K174" s="32">
        <f>0</f>
      </c>
      <c r="L174" s="32">
        <f>0+L175</f>
      </c>
      <c r="M174" s="32">
        <f>0+M175</f>
      </c>
    </row>
    <row r="175" spans="1:16" ht="25.5">
      <c r="A175" t="s">
        <v>49</v>
      </c>
      <c r="B175" s="34" t="s">
        <v>356</v>
      </c>
      <c r="C175" s="34" t="s">
        <v>357</v>
      </c>
      <c r="D175" s="35" t="s">
        <v>57</v>
      </c>
      <c r="E175" s="6" t="s">
        <v>358</v>
      </c>
      <c r="F175" s="36" t="s">
        <v>78</v>
      </c>
      <c r="G175" s="37">
        <v>84</v>
      </c>
      <c r="H175" s="36">
        <v>0</v>
      </c>
      <c r="I175" s="36">
        <f>ROUND(G175*H175,6)</f>
      </c>
      <c r="L175" s="38">
        <v>0</v>
      </c>
      <c r="M175" s="32">
        <f>ROUND(ROUND(L175,2)*ROUND(G175,3),2)</f>
      </c>
      <c r="N175" s="36" t="s">
        <v>79</v>
      </c>
      <c r="O175">
        <f>(M175*21)/100</f>
      </c>
      <c r="P175" t="s">
        <v>27</v>
      </c>
    </row>
    <row r="176" spans="1:5" ht="12.75">
      <c r="A176" s="35" t="s">
        <v>56</v>
      </c>
      <c r="E176" s="39" t="s">
        <v>359</v>
      </c>
    </row>
    <row r="177" spans="1:5" ht="12.75">
      <c r="A177" s="35" t="s">
        <v>58</v>
      </c>
      <c r="E177" s="40" t="s">
        <v>360</v>
      </c>
    </row>
    <row r="178" spans="1:5" ht="12.75">
      <c r="A178" t="s">
        <v>59</v>
      </c>
      <c r="E178" s="39" t="s">
        <v>81</v>
      </c>
    </row>
    <row r="179" spans="1:13" ht="12.75">
      <c r="A179" t="s">
        <v>46</v>
      </c>
      <c r="C179" s="31" t="s">
        <v>97</v>
      </c>
      <c r="E179" s="33" t="s">
        <v>361</v>
      </c>
      <c r="J179" s="32">
        <f>0</f>
      </c>
      <c r="K179" s="32">
        <f>0</f>
      </c>
      <c r="L179" s="32">
        <f>0+L180+L184+L188+L192+L196+L200</f>
      </c>
      <c r="M179" s="32">
        <f>0+M180+M184+M188+M192+M196+M200</f>
      </c>
    </row>
    <row r="180" spans="1:16" ht="25.5">
      <c r="A180" t="s">
        <v>49</v>
      </c>
      <c r="B180" s="34" t="s">
        <v>362</v>
      </c>
      <c r="C180" s="34" t="s">
        <v>363</v>
      </c>
      <c r="D180" s="35" t="s">
        <v>57</v>
      </c>
      <c r="E180" s="6" t="s">
        <v>364</v>
      </c>
      <c r="F180" s="36" t="s">
        <v>163</v>
      </c>
      <c r="G180" s="37">
        <v>21</v>
      </c>
      <c r="H180" s="36">
        <v>0</v>
      </c>
      <c r="I180" s="36">
        <f>ROUND(G180*H180,6)</f>
      </c>
      <c r="L180" s="38">
        <v>0</v>
      </c>
      <c r="M180" s="32">
        <f>ROUND(ROUND(L180,2)*ROUND(G180,3),2)</f>
      </c>
      <c r="N180" s="36" t="s">
        <v>79</v>
      </c>
      <c r="O180">
        <f>(M180*21)/100</f>
      </c>
      <c r="P180" t="s">
        <v>27</v>
      </c>
    </row>
    <row r="181" spans="1:5" ht="12.75">
      <c r="A181" s="35" t="s">
        <v>56</v>
      </c>
      <c r="E181" s="39" t="s">
        <v>365</v>
      </c>
    </row>
    <row r="182" spans="1:5" ht="12.75">
      <c r="A182" s="35" t="s">
        <v>58</v>
      </c>
      <c r="E182" s="40" t="s">
        <v>366</v>
      </c>
    </row>
    <row r="183" spans="1:5" ht="12.75">
      <c r="A183" t="s">
        <v>59</v>
      </c>
      <c r="E183" s="39" t="s">
        <v>81</v>
      </c>
    </row>
    <row r="184" spans="1:16" ht="25.5">
      <c r="A184" t="s">
        <v>49</v>
      </c>
      <c r="B184" s="34" t="s">
        <v>367</v>
      </c>
      <c r="C184" s="34" t="s">
        <v>368</v>
      </c>
      <c r="D184" s="35" t="s">
        <v>57</v>
      </c>
      <c r="E184" s="6" t="s">
        <v>369</v>
      </c>
      <c r="F184" s="36" t="s">
        <v>163</v>
      </c>
      <c r="G184" s="37">
        <v>35</v>
      </c>
      <c r="H184" s="36">
        <v>0</v>
      </c>
      <c r="I184" s="36">
        <f>ROUND(G184*H184,6)</f>
      </c>
      <c r="L184" s="38">
        <v>0</v>
      </c>
      <c r="M184" s="32">
        <f>ROUND(ROUND(L184,2)*ROUND(G184,3),2)</f>
      </c>
      <c r="N184" s="36" t="s">
        <v>79</v>
      </c>
      <c r="O184">
        <f>(M184*21)/100</f>
      </c>
      <c r="P184" t="s">
        <v>27</v>
      </c>
    </row>
    <row r="185" spans="1:5" ht="12.75">
      <c r="A185" s="35" t="s">
        <v>56</v>
      </c>
      <c r="E185" s="39" t="s">
        <v>370</v>
      </c>
    </row>
    <row r="186" spans="1:5" ht="12.75">
      <c r="A186" s="35" t="s">
        <v>58</v>
      </c>
      <c r="E186" s="40" t="s">
        <v>371</v>
      </c>
    </row>
    <row r="187" spans="1:5" ht="12.75">
      <c r="A187" t="s">
        <v>59</v>
      </c>
      <c r="E187" s="39" t="s">
        <v>81</v>
      </c>
    </row>
    <row r="188" spans="1:16" ht="25.5">
      <c r="A188" t="s">
        <v>49</v>
      </c>
      <c r="B188" s="34" t="s">
        <v>372</v>
      </c>
      <c r="C188" s="34" t="s">
        <v>373</v>
      </c>
      <c r="D188" s="35" t="s">
        <v>57</v>
      </c>
      <c r="E188" s="6" t="s">
        <v>374</v>
      </c>
      <c r="F188" s="36" t="s">
        <v>163</v>
      </c>
      <c r="G188" s="37">
        <v>14</v>
      </c>
      <c r="H188" s="36">
        <v>0</v>
      </c>
      <c r="I188" s="36">
        <f>ROUND(G188*H188,6)</f>
      </c>
      <c r="L188" s="38">
        <v>0</v>
      </c>
      <c r="M188" s="32">
        <f>ROUND(ROUND(L188,2)*ROUND(G188,3),2)</f>
      </c>
      <c r="N188" s="36" t="s">
        <v>79</v>
      </c>
      <c r="O188">
        <f>(M188*21)/100</f>
      </c>
      <c r="P188" t="s">
        <v>27</v>
      </c>
    </row>
    <row r="189" spans="1:5" ht="12.75">
      <c r="A189" s="35" t="s">
        <v>56</v>
      </c>
      <c r="E189" s="39" t="s">
        <v>375</v>
      </c>
    </row>
    <row r="190" spans="1:5" ht="12.75">
      <c r="A190" s="35" t="s">
        <v>58</v>
      </c>
      <c r="E190" s="40" t="s">
        <v>376</v>
      </c>
    </row>
    <row r="191" spans="1:5" ht="12.75">
      <c r="A191" t="s">
        <v>59</v>
      </c>
      <c r="E191" s="39" t="s">
        <v>81</v>
      </c>
    </row>
    <row r="192" spans="1:16" ht="12.75">
      <c r="A192" t="s">
        <v>49</v>
      </c>
      <c r="B192" s="34" t="s">
        <v>377</v>
      </c>
      <c r="C192" s="34" t="s">
        <v>378</v>
      </c>
      <c r="D192" s="35" t="s">
        <v>57</v>
      </c>
      <c r="E192" s="6" t="s">
        <v>379</v>
      </c>
      <c r="F192" s="36" t="s">
        <v>163</v>
      </c>
      <c r="G192" s="37">
        <v>70</v>
      </c>
      <c r="H192" s="36">
        <v>0</v>
      </c>
      <c r="I192" s="36">
        <f>ROUND(G192*H192,6)</f>
      </c>
      <c r="L192" s="38">
        <v>0</v>
      </c>
      <c r="M192" s="32">
        <f>ROUND(ROUND(L192,2)*ROUND(G192,3),2)</f>
      </c>
      <c r="N192" s="36" t="s">
        <v>79</v>
      </c>
      <c r="O192">
        <f>(M192*21)/100</f>
      </c>
      <c r="P192" t="s">
        <v>27</v>
      </c>
    </row>
    <row r="193" spans="1:5" ht="12.75">
      <c r="A193" s="35" t="s">
        <v>56</v>
      </c>
      <c r="E193" s="39" t="s">
        <v>380</v>
      </c>
    </row>
    <row r="194" spans="1:5" ht="12.75">
      <c r="A194" s="35" t="s">
        <v>58</v>
      </c>
      <c r="E194" s="40" t="s">
        <v>381</v>
      </c>
    </row>
    <row r="195" spans="1:5" ht="12.75">
      <c r="A195" t="s">
        <v>59</v>
      </c>
      <c r="E195" s="39" t="s">
        <v>81</v>
      </c>
    </row>
    <row r="196" spans="1:16" ht="12.75">
      <c r="A196" t="s">
        <v>49</v>
      </c>
      <c r="B196" s="34" t="s">
        <v>382</v>
      </c>
      <c r="C196" s="34" t="s">
        <v>383</v>
      </c>
      <c r="D196" s="35" t="s">
        <v>57</v>
      </c>
      <c r="E196" s="6" t="s">
        <v>384</v>
      </c>
      <c r="F196" s="36" t="s">
        <v>163</v>
      </c>
      <c r="G196" s="37">
        <v>70</v>
      </c>
      <c r="H196" s="36">
        <v>0</v>
      </c>
      <c r="I196" s="36">
        <f>ROUND(G196*H196,6)</f>
      </c>
      <c r="L196" s="38">
        <v>0</v>
      </c>
      <c r="M196" s="32">
        <f>ROUND(ROUND(L196,2)*ROUND(G196,3),2)</f>
      </c>
      <c r="N196" s="36" t="s">
        <v>79</v>
      </c>
      <c r="O196">
        <f>(M196*21)/100</f>
      </c>
      <c r="P196" t="s">
        <v>27</v>
      </c>
    </row>
    <row r="197" spans="1:5" ht="12.75">
      <c r="A197" s="35" t="s">
        <v>56</v>
      </c>
      <c r="E197" s="39" t="s">
        <v>385</v>
      </c>
    </row>
    <row r="198" spans="1:5" ht="12.75">
      <c r="A198" s="35" t="s">
        <v>58</v>
      </c>
      <c r="E198" s="40" t="s">
        <v>381</v>
      </c>
    </row>
    <row r="199" spans="1:5" ht="12.75">
      <c r="A199" t="s">
        <v>59</v>
      </c>
      <c r="E199" s="39" t="s">
        <v>81</v>
      </c>
    </row>
    <row r="200" spans="1:16" ht="12.75">
      <c r="A200" t="s">
        <v>49</v>
      </c>
      <c r="B200" s="34" t="s">
        <v>386</v>
      </c>
      <c r="C200" s="34" t="s">
        <v>387</v>
      </c>
      <c r="D200" s="35" t="s">
        <v>57</v>
      </c>
      <c r="E200" s="6" t="s">
        <v>388</v>
      </c>
      <c r="F200" s="36" t="s">
        <v>163</v>
      </c>
      <c r="G200" s="37">
        <v>41.9</v>
      </c>
      <c r="H200" s="36">
        <v>0</v>
      </c>
      <c r="I200" s="36">
        <f>ROUND(G200*H200,6)</f>
      </c>
      <c r="L200" s="38">
        <v>0</v>
      </c>
      <c r="M200" s="32">
        <f>ROUND(ROUND(L200,2)*ROUND(G200,3),2)</f>
      </c>
      <c r="N200" s="36" t="s">
        <v>79</v>
      </c>
      <c r="O200">
        <f>(M200*21)/100</f>
      </c>
      <c r="P200" t="s">
        <v>27</v>
      </c>
    </row>
    <row r="201" spans="1:5" ht="38.25">
      <c r="A201" s="35" t="s">
        <v>56</v>
      </c>
      <c r="E201" s="39" t="s">
        <v>389</v>
      </c>
    </row>
    <row r="202" spans="1:5" ht="12.75">
      <c r="A202" s="35" t="s">
        <v>58</v>
      </c>
      <c r="E202" s="40" t="s">
        <v>390</v>
      </c>
    </row>
    <row r="203" spans="1:5" ht="12.75">
      <c r="A203" t="s">
        <v>59</v>
      </c>
      <c r="E203" s="39" t="s">
        <v>81</v>
      </c>
    </row>
    <row r="204" spans="1:13" ht="12.75">
      <c r="A204" t="s">
        <v>46</v>
      </c>
      <c r="C204" s="31" t="s">
        <v>102</v>
      </c>
      <c r="E204" s="33" t="s">
        <v>137</v>
      </c>
      <c r="J204" s="32">
        <f>0</f>
      </c>
      <c r="K204" s="32">
        <f>0</f>
      </c>
      <c r="L204" s="32">
        <f>0+L205+L209+L213+L217+L221+L225+L229</f>
      </c>
      <c r="M204" s="32">
        <f>0+M205+M209+M213+M217+M221+M225+M229</f>
      </c>
    </row>
    <row r="205" spans="1:16" ht="12.75">
      <c r="A205" t="s">
        <v>49</v>
      </c>
      <c r="B205" s="34" t="s">
        <v>391</v>
      </c>
      <c r="C205" s="34" t="s">
        <v>392</v>
      </c>
      <c r="D205" s="35" t="s">
        <v>57</v>
      </c>
      <c r="E205" s="6" t="s">
        <v>393</v>
      </c>
      <c r="F205" s="36" t="s">
        <v>100</v>
      </c>
      <c r="G205" s="37">
        <v>25</v>
      </c>
      <c r="H205" s="36">
        <v>0</v>
      </c>
      <c r="I205" s="36">
        <f>ROUND(G205*H205,6)</f>
      </c>
      <c r="L205" s="38">
        <v>0</v>
      </c>
      <c r="M205" s="32">
        <f>ROUND(ROUND(L205,2)*ROUND(G205,3),2)</f>
      </c>
      <c r="N205" s="36" t="s">
        <v>79</v>
      </c>
      <c r="O205">
        <f>(M205*21)/100</f>
      </c>
      <c r="P205" t="s">
        <v>27</v>
      </c>
    </row>
    <row r="206" spans="1:5" ht="12.75">
      <c r="A206" s="35" t="s">
        <v>56</v>
      </c>
      <c r="E206" s="39" t="s">
        <v>394</v>
      </c>
    </row>
    <row r="207" spans="1:5" ht="12.75">
      <c r="A207" s="35" t="s">
        <v>58</v>
      </c>
      <c r="E207" s="40" t="s">
        <v>395</v>
      </c>
    </row>
    <row r="208" spans="1:5" ht="12.75">
      <c r="A208" t="s">
        <v>59</v>
      </c>
      <c r="E208" s="39" t="s">
        <v>81</v>
      </c>
    </row>
    <row r="209" spans="1:16" ht="25.5">
      <c r="A209" t="s">
        <v>49</v>
      </c>
      <c r="B209" s="34" t="s">
        <v>396</v>
      </c>
      <c r="C209" s="34" t="s">
        <v>397</v>
      </c>
      <c r="D209" s="35" t="s">
        <v>57</v>
      </c>
      <c r="E209" s="6" t="s">
        <v>398</v>
      </c>
      <c r="F209" s="36" t="s">
        <v>163</v>
      </c>
      <c r="G209" s="37">
        <v>37.2</v>
      </c>
      <c r="H209" s="36">
        <v>0</v>
      </c>
      <c r="I209" s="36">
        <f>ROUND(G209*H209,6)</f>
      </c>
      <c r="L209" s="38">
        <v>0</v>
      </c>
      <c r="M209" s="32">
        <f>ROUND(ROUND(L209,2)*ROUND(G209,3),2)</f>
      </c>
      <c r="N209" s="36" t="s">
        <v>79</v>
      </c>
      <c r="O209">
        <f>(M209*21)/100</f>
      </c>
      <c r="P209" t="s">
        <v>27</v>
      </c>
    </row>
    <row r="210" spans="1:5" ht="12.75">
      <c r="A210" s="35" t="s">
        <v>56</v>
      </c>
      <c r="E210" s="39" t="s">
        <v>57</v>
      </c>
    </row>
    <row r="211" spans="1:5" ht="12.75">
      <c r="A211" s="35" t="s">
        <v>58</v>
      </c>
      <c r="E211" s="40" t="s">
        <v>399</v>
      </c>
    </row>
    <row r="212" spans="1:5" ht="12.75">
      <c r="A212" t="s">
        <v>59</v>
      </c>
      <c r="E212" s="39" t="s">
        <v>81</v>
      </c>
    </row>
    <row r="213" spans="1:16" ht="25.5">
      <c r="A213" t="s">
        <v>49</v>
      </c>
      <c r="B213" s="34" t="s">
        <v>400</v>
      </c>
      <c r="C213" s="34" t="s">
        <v>401</v>
      </c>
      <c r="D213" s="35" t="s">
        <v>74</v>
      </c>
      <c r="E213" s="6" t="s">
        <v>402</v>
      </c>
      <c r="F213" s="36" t="s">
        <v>163</v>
      </c>
      <c r="G213" s="37">
        <v>78.12</v>
      </c>
      <c r="H213" s="36">
        <v>0</v>
      </c>
      <c r="I213" s="36">
        <f>ROUND(G213*H213,6)</f>
      </c>
      <c r="L213" s="38">
        <v>0</v>
      </c>
      <c r="M213" s="32">
        <f>ROUND(ROUND(L213,2)*ROUND(G213,3),2)</f>
      </c>
      <c r="N213" s="36" t="s">
        <v>55</v>
      </c>
      <c r="O213">
        <f>(M213*21)/100</f>
      </c>
      <c r="P213" t="s">
        <v>27</v>
      </c>
    </row>
    <row r="214" spans="1:5" ht="12.75">
      <c r="A214" s="35" t="s">
        <v>56</v>
      </c>
      <c r="E214" s="39" t="s">
        <v>403</v>
      </c>
    </row>
    <row r="215" spans="1:5" ht="12.75">
      <c r="A215" s="35" t="s">
        <v>58</v>
      </c>
      <c r="E215" s="40" t="s">
        <v>404</v>
      </c>
    </row>
    <row r="216" spans="1:5" ht="204">
      <c r="A216" t="s">
        <v>59</v>
      </c>
      <c r="E216" s="39" t="s">
        <v>405</v>
      </c>
    </row>
    <row r="217" spans="1:16" ht="25.5">
      <c r="A217" t="s">
        <v>49</v>
      </c>
      <c r="B217" s="34" t="s">
        <v>406</v>
      </c>
      <c r="C217" s="34" t="s">
        <v>401</v>
      </c>
      <c r="D217" s="35" t="s">
        <v>27</v>
      </c>
      <c r="E217" s="6" t="s">
        <v>402</v>
      </c>
      <c r="F217" s="36" t="s">
        <v>163</v>
      </c>
      <c r="G217" s="37">
        <v>22.4</v>
      </c>
      <c r="H217" s="36">
        <v>0</v>
      </c>
      <c r="I217" s="36">
        <f>ROUND(G217*H217,6)</f>
      </c>
      <c r="L217" s="38">
        <v>0</v>
      </c>
      <c r="M217" s="32">
        <f>ROUND(ROUND(L217,2)*ROUND(G217,3),2)</f>
      </c>
      <c r="N217" s="36" t="s">
        <v>55</v>
      </c>
      <c r="O217">
        <f>(M217*21)/100</f>
      </c>
      <c r="P217" t="s">
        <v>27</v>
      </c>
    </row>
    <row r="218" spans="1:5" ht="12.75">
      <c r="A218" s="35" t="s">
        <v>56</v>
      </c>
      <c r="E218" s="39" t="s">
        <v>407</v>
      </c>
    </row>
    <row r="219" spans="1:5" ht="12.75">
      <c r="A219" s="35" t="s">
        <v>58</v>
      </c>
      <c r="E219" s="40" t="s">
        <v>408</v>
      </c>
    </row>
    <row r="220" spans="1:5" ht="204">
      <c r="A220" t="s">
        <v>59</v>
      </c>
      <c r="E220" s="39" t="s">
        <v>405</v>
      </c>
    </row>
    <row r="221" spans="1:16" ht="25.5">
      <c r="A221" t="s">
        <v>49</v>
      </c>
      <c r="B221" s="34" t="s">
        <v>409</v>
      </c>
      <c r="C221" s="34" t="s">
        <v>401</v>
      </c>
      <c r="D221" s="35" t="s">
        <v>26</v>
      </c>
      <c r="E221" s="6" t="s">
        <v>402</v>
      </c>
      <c r="F221" s="36" t="s">
        <v>163</v>
      </c>
      <c r="G221" s="37">
        <v>43.86</v>
      </c>
      <c r="H221" s="36">
        <v>0</v>
      </c>
      <c r="I221" s="36">
        <f>ROUND(G221*H221,6)</f>
      </c>
      <c r="L221" s="38">
        <v>0</v>
      </c>
      <c r="M221" s="32">
        <f>ROUND(ROUND(L221,2)*ROUND(G221,3),2)</f>
      </c>
      <c r="N221" s="36" t="s">
        <v>55</v>
      </c>
      <c r="O221">
        <f>(M221*21)/100</f>
      </c>
      <c r="P221" t="s">
        <v>27</v>
      </c>
    </row>
    <row r="222" spans="1:5" ht="12.75">
      <c r="A222" s="35" t="s">
        <v>56</v>
      </c>
      <c r="E222" s="39" t="s">
        <v>410</v>
      </c>
    </row>
    <row r="223" spans="1:5" ht="12.75">
      <c r="A223" s="35" t="s">
        <v>58</v>
      </c>
      <c r="E223" s="40" t="s">
        <v>411</v>
      </c>
    </row>
    <row r="224" spans="1:5" ht="204">
      <c r="A224" t="s">
        <v>59</v>
      </c>
      <c r="E224" s="39" t="s">
        <v>405</v>
      </c>
    </row>
    <row r="225" spans="1:16" ht="12.75">
      <c r="A225" t="s">
        <v>49</v>
      </c>
      <c r="B225" s="34" t="s">
        <v>412</v>
      </c>
      <c r="C225" s="34" t="s">
        <v>413</v>
      </c>
      <c r="D225" s="35" t="s">
        <v>57</v>
      </c>
      <c r="E225" s="6" t="s">
        <v>414</v>
      </c>
      <c r="F225" s="36" t="s">
        <v>163</v>
      </c>
      <c r="G225" s="37">
        <v>5</v>
      </c>
      <c r="H225" s="36">
        <v>0</v>
      </c>
      <c r="I225" s="36">
        <f>ROUND(G225*H225,6)</f>
      </c>
      <c r="L225" s="38">
        <v>0</v>
      </c>
      <c r="M225" s="32">
        <f>ROUND(ROUND(L225,2)*ROUND(G225,3),2)</f>
      </c>
      <c r="N225" s="36" t="s">
        <v>55</v>
      </c>
      <c r="O225">
        <f>(M225*21)/100</f>
      </c>
      <c r="P225" t="s">
        <v>27</v>
      </c>
    </row>
    <row r="226" spans="1:5" ht="25.5">
      <c r="A226" s="35" t="s">
        <v>56</v>
      </c>
      <c r="E226" s="39" t="s">
        <v>415</v>
      </c>
    </row>
    <row r="227" spans="1:5" ht="12.75">
      <c r="A227" s="35" t="s">
        <v>58</v>
      </c>
      <c r="E227" s="40" t="s">
        <v>416</v>
      </c>
    </row>
    <row r="228" spans="1:5" ht="204">
      <c r="A228" t="s">
        <v>59</v>
      </c>
      <c r="E228" s="39" t="s">
        <v>405</v>
      </c>
    </row>
    <row r="229" spans="1:16" ht="12.75">
      <c r="A229" t="s">
        <v>49</v>
      </c>
      <c r="B229" s="34" t="s">
        <v>417</v>
      </c>
      <c r="C229" s="34" t="s">
        <v>418</v>
      </c>
      <c r="D229" s="35" t="s">
        <v>57</v>
      </c>
      <c r="E229" s="6" t="s">
        <v>419</v>
      </c>
      <c r="F229" s="36" t="s">
        <v>163</v>
      </c>
      <c r="G229" s="37">
        <v>70</v>
      </c>
      <c r="H229" s="36">
        <v>0</v>
      </c>
      <c r="I229" s="36">
        <f>ROUND(G229*H229,6)</f>
      </c>
      <c r="L229" s="38">
        <v>0</v>
      </c>
      <c r="M229" s="32">
        <f>ROUND(ROUND(L229,2)*ROUND(G229,3),2)</f>
      </c>
      <c r="N229" s="36" t="s">
        <v>79</v>
      </c>
      <c r="O229">
        <f>(M229*21)/100</f>
      </c>
      <c r="P229" t="s">
        <v>27</v>
      </c>
    </row>
    <row r="230" spans="1:5" ht="12.75">
      <c r="A230" s="35" t="s">
        <v>56</v>
      </c>
      <c r="E230" s="39" t="s">
        <v>420</v>
      </c>
    </row>
    <row r="231" spans="1:5" ht="12.75">
      <c r="A231" s="35" t="s">
        <v>58</v>
      </c>
      <c r="E231" s="40" t="s">
        <v>381</v>
      </c>
    </row>
    <row r="232" spans="1:5" ht="12.75">
      <c r="A232" t="s">
        <v>59</v>
      </c>
      <c r="E232" s="39" t="s">
        <v>81</v>
      </c>
    </row>
    <row r="233" spans="1:13" ht="12.75">
      <c r="A233" t="s">
        <v>46</v>
      </c>
      <c r="C233" s="31" t="s">
        <v>105</v>
      </c>
      <c r="E233" s="33" t="s">
        <v>421</v>
      </c>
      <c r="J233" s="32">
        <f>0</f>
      </c>
      <c r="K233" s="32">
        <f>0</f>
      </c>
      <c r="L233" s="32">
        <f>0+L234</f>
      </c>
      <c r="M233" s="32">
        <f>0+M234</f>
      </c>
    </row>
    <row r="234" spans="1:16" ht="12.75">
      <c r="A234" t="s">
        <v>49</v>
      </c>
      <c r="B234" s="34" t="s">
        <v>422</v>
      </c>
      <c r="C234" s="34" t="s">
        <v>423</v>
      </c>
      <c r="D234" s="35" t="s">
        <v>57</v>
      </c>
      <c r="E234" s="6" t="s">
        <v>424</v>
      </c>
      <c r="F234" s="36" t="s">
        <v>100</v>
      </c>
      <c r="G234" s="37">
        <v>1.6</v>
      </c>
      <c r="H234" s="36">
        <v>0</v>
      </c>
      <c r="I234" s="36">
        <f>ROUND(G234*H234,6)</f>
      </c>
      <c r="L234" s="38">
        <v>0</v>
      </c>
      <c r="M234" s="32">
        <f>ROUND(ROUND(L234,2)*ROUND(G234,3),2)</f>
      </c>
      <c r="N234" s="36" t="s">
        <v>79</v>
      </c>
      <c r="O234">
        <f>(M234*21)/100</f>
      </c>
      <c r="P234" t="s">
        <v>27</v>
      </c>
    </row>
    <row r="235" spans="1:5" ht="12.75">
      <c r="A235" s="35" t="s">
        <v>56</v>
      </c>
      <c r="E235" s="39" t="s">
        <v>425</v>
      </c>
    </row>
    <row r="236" spans="1:5" ht="12.75">
      <c r="A236" s="35" t="s">
        <v>58</v>
      </c>
      <c r="E236" s="40" t="s">
        <v>426</v>
      </c>
    </row>
    <row r="237" spans="1:5" ht="12.75">
      <c r="A237" t="s">
        <v>59</v>
      </c>
      <c r="E237" s="39" t="s">
        <v>81</v>
      </c>
    </row>
    <row r="238" spans="1:13" ht="12.75">
      <c r="A238" t="s">
        <v>46</v>
      </c>
      <c r="C238" s="31" t="s">
        <v>108</v>
      </c>
      <c r="E238" s="33" t="s">
        <v>146</v>
      </c>
      <c r="J238" s="32">
        <f>0</f>
      </c>
      <c r="K238" s="32">
        <f>0</f>
      </c>
      <c r="L238" s="32">
        <f>0+L239+L243+L247+L251+L255+L259+L263+L267+L271+L275+L279+L283</f>
      </c>
      <c r="M238" s="32">
        <f>0+M239+M243+M247+M251+M255+M259+M263+M267+M271+M275+M279+M283</f>
      </c>
    </row>
    <row r="239" spans="1:16" ht="12.75">
      <c r="A239" t="s">
        <v>49</v>
      </c>
      <c r="B239" s="34" t="s">
        <v>427</v>
      </c>
      <c r="C239" s="34" t="s">
        <v>428</v>
      </c>
      <c r="D239" s="35" t="s">
        <v>57</v>
      </c>
      <c r="E239" s="6" t="s">
        <v>429</v>
      </c>
      <c r="F239" s="36" t="s">
        <v>100</v>
      </c>
      <c r="G239" s="37">
        <v>43.1</v>
      </c>
      <c r="H239" s="36">
        <v>0</v>
      </c>
      <c r="I239" s="36">
        <f>ROUND(G239*H239,6)</f>
      </c>
      <c r="L239" s="38">
        <v>0</v>
      </c>
      <c r="M239" s="32">
        <f>ROUND(ROUND(L239,2)*ROUND(G239,3),2)</f>
      </c>
      <c r="N239" s="36" t="s">
        <v>79</v>
      </c>
      <c r="O239">
        <f>(M239*21)/100</f>
      </c>
      <c r="P239" t="s">
        <v>27</v>
      </c>
    </row>
    <row r="240" spans="1:5" ht="12.75">
      <c r="A240" s="35" t="s">
        <v>56</v>
      </c>
      <c r="E240" s="39" t="s">
        <v>430</v>
      </c>
    </row>
    <row r="241" spans="1:5" ht="12.75">
      <c r="A241" s="35" t="s">
        <v>58</v>
      </c>
      <c r="E241" s="40" t="s">
        <v>431</v>
      </c>
    </row>
    <row r="242" spans="1:5" ht="12.75">
      <c r="A242" t="s">
        <v>59</v>
      </c>
      <c r="E242" s="39" t="s">
        <v>81</v>
      </c>
    </row>
    <row r="243" spans="1:16" ht="12.75">
      <c r="A243" t="s">
        <v>49</v>
      </c>
      <c r="B243" s="34" t="s">
        <v>432</v>
      </c>
      <c r="C243" s="34" t="s">
        <v>433</v>
      </c>
      <c r="D243" s="35" t="s">
        <v>57</v>
      </c>
      <c r="E243" s="6" t="s">
        <v>434</v>
      </c>
      <c r="F243" s="36" t="s">
        <v>100</v>
      </c>
      <c r="G243" s="37">
        <v>183.4</v>
      </c>
      <c r="H243" s="36">
        <v>0</v>
      </c>
      <c r="I243" s="36">
        <f>ROUND(G243*H243,6)</f>
      </c>
      <c r="L243" s="38">
        <v>0</v>
      </c>
      <c r="M243" s="32">
        <f>ROUND(ROUND(L243,2)*ROUND(G243,3),2)</f>
      </c>
      <c r="N243" s="36" t="s">
        <v>79</v>
      </c>
      <c r="O243">
        <f>(M243*21)/100</f>
      </c>
      <c r="P243" t="s">
        <v>27</v>
      </c>
    </row>
    <row r="244" spans="1:5" ht="12.75">
      <c r="A244" s="35" t="s">
        <v>56</v>
      </c>
      <c r="E244" s="39" t="s">
        <v>435</v>
      </c>
    </row>
    <row r="245" spans="1:5" ht="12.75">
      <c r="A245" s="35" t="s">
        <v>58</v>
      </c>
      <c r="E245" s="40" t="s">
        <v>436</v>
      </c>
    </row>
    <row r="246" spans="1:5" ht="12.75">
      <c r="A246" t="s">
        <v>59</v>
      </c>
      <c r="E246" s="39" t="s">
        <v>81</v>
      </c>
    </row>
    <row r="247" spans="1:16" ht="12.75">
      <c r="A247" t="s">
        <v>49</v>
      </c>
      <c r="B247" s="34" t="s">
        <v>437</v>
      </c>
      <c r="C247" s="34" t="s">
        <v>438</v>
      </c>
      <c r="D247" s="35" t="s">
        <v>57</v>
      </c>
      <c r="E247" s="6" t="s">
        <v>439</v>
      </c>
      <c r="F247" s="36" t="s">
        <v>163</v>
      </c>
      <c r="G247" s="37">
        <v>1.5</v>
      </c>
      <c r="H247" s="36">
        <v>0</v>
      </c>
      <c r="I247" s="36">
        <f>ROUND(G247*H247,6)</f>
      </c>
      <c r="L247" s="38">
        <v>0</v>
      </c>
      <c r="M247" s="32">
        <f>ROUND(ROUND(L247,2)*ROUND(G247,3),2)</f>
      </c>
      <c r="N247" s="36" t="s">
        <v>79</v>
      </c>
      <c r="O247">
        <f>(M247*21)/100</f>
      </c>
      <c r="P247" t="s">
        <v>27</v>
      </c>
    </row>
    <row r="248" spans="1:5" ht="12.75">
      <c r="A248" s="35" t="s">
        <v>56</v>
      </c>
      <c r="E248" s="39" t="s">
        <v>440</v>
      </c>
    </row>
    <row r="249" spans="1:5" ht="12.75">
      <c r="A249" s="35" t="s">
        <v>58</v>
      </c>
      <c r="E249" s="40" t="s">
        <v>441</v>
      </c>
    </row>
    <row r="250" spans="1:5" ht="12.75">
      <c r="A250" t="s">
        <v>59</v>
      </c>
      <c r="E250" s="39" t="s">
        <v>81</v>
      </c>
    </row>
    <row r="251" spans="1:16" ht="12.75">
      <c r="A251" t="s">
        <v>49</v>
      </c>
      <c r="B251" s="34" t="s">
        <v>442</v>
      </c>
      <c r="C251" s="34" t="s">
        <v>443</v>
      </c>
      <c r="D251" s="35" t="s">
        <v>57</v>
      </c>
      <c r="E251" s="6" t="s">
        <v>444</v>
      </c>
      <c r="F251" s="36" t="s">
        <v>163</v>
      </c>
      <c r="G251" s="37">
        <v>20</v>
      </c>
      <c r="H251" s="36">
        <v>0</v>
      </c>
      <c r="I251" s="36">
        <f>ROUND(G251*H251,6)</f>
      </c>
      <c r="L251" s="38">
        <v>0</v>
      </c>
      <c r="M251" s="32">
        <f>ROUND(ROUND(L251,2)*ROUND(G251,3),2)</f>
      </c>
      <c r="N251" s="36" t="s">
        <v>79</v>
      </c>
      <c r="O251">
        <f>(M251*21)/100</f>
      </c>
      <c r="P251" t="s">
        <v>27</v>
      </c>
    </row>
    <row r="252" spans="1:5" ht="12.75">
      <c r="A252" s="35" t="s">
        <v>56</v>
      </c>
      <c r="E252" s="39" t="s">
        <v>445</v>
      </c>
    </row>
    <row r="253" spans="1:5" ht="12.75">
      <c r="A253" s="35" t="s">
        <v>58</v>
      </c>
      <c r="E253" s="40" t="s">
        <v>446</v>
      </c>
    </row>
    <row r="254" spans="1:5" ht="12.75">
      <c r="A254" t="s">
        <v>59</v>
      </c>
      <c r="E254" s="39" t="s">
        <v>81</v>
      </c>
    </row>
    <row r="255" spans="1:16" ht="12.75">
      <c r="A255" t="s">
        <v>49</v>
      </c>
      <c r="B255" s="34" t="s">
        <v>447</v>
      </c>
      <c r="C255" s="34" t="s">
        <v>448</v>
      </c>
      <c r="D255" s="35" t="s">
        <v>57</v>
      </c>
      <c r="E255" s="6" t="s">
        <v>449</v>
      </c>
      <c r="F255" s="36" t="s">
        <v>450</v>
      </c>
      <c r="G255" s="37">
        <v>1</v>
      </c>
      <c r="H255" s="36">
        <v>0</v>
      </c>
      <c r="I255" s="36">
        <f>ROUND(G255*H255,6)</f>
      </c>
      <c r="L255" s="38">
        <v>0</v>
      </c>
      <c r="M255" s="32">
        <f>ROUND(ROUND(L255,2)*ROUND(G255,3),2)</f>
      </c>
      <c r="N255" s="36" t="s">
        <v>55</v>
      </c>
      <c r="O255">
        <f>(M255*21)/100</f>
      </c>
      <c r="P255" t="s">
        <v>27</v>
      </c>
    </row>
    <row r="256" spans="1:5" ht="12.75">
      <c r="A256" s="35" t="s">
        <v>56</v>
      </c>
      <c r="E256" s="39" t="s">
        <v>451</v>
      </c>
    </row>
    <row r="257" spans="1:5" ht="12.75">
      <c r="A257" s="35" t="s">
        <v>58</v>
      </c>
      <c r="E257" s="40" t="s">
        <v>203</v>
      </c>
    </row>
    <row r="258" spans="1:5" ht="395.25">
      <c r="A258" t="s">
        <v>59</v>
      </c>
      <c r="E258" s="39" t="s">
        <v>452</v>
      </c>
    </row>
    <row r="259" spans="1:16" ht="12.75">
      <c r="A259" t="s">
        <v>49</v>
      </c>
      <c r="B259" s="34" t="s">
        <v>453</v>
      </c>
      <c r="C259" s="34" t="s">
        <v>454</v>
      </c>
      <c r="D259" s="35" t="s">
        <v>57</v>
      </c>
      <c r="E259" s="6" t="s">
        <v>455</v>
      </c>
      <c r="F259" s="36" t="s">
        <v>100</v>
      </c>
      <c r="G259" s="37">
        <v>316.6</v>
      </c>
      <c r="H259" s="36">
        <v>0</v>
      </c>
      <c r="I259" s="36">
        <f>ROUND(G259*H259,6)</f>
      </c>
      <c r="L259" s="38">
        <v>0</v>
      </c>
      <c r="M259" s="32">
        <f>ROUND(ROUND(L259,2)*ROUND(G259,3),2)</f>
      </c>
      <c r="N259" s="36" t="s">
        <v>55</v>
      </c>
      <c r="O259">
        <f>(M259*21)/100</f>
      </c>
      <c r="P259" t="s">
        <v>27</v>
      </c>
    </row>
    <row r="260" spans="1:5" ht="25.5">
      <c r="A260" s="35" t="s">
        <v>56</v>
      </c>
      <c r="E260" s="39" t="s">
        <v>456</v>
      </c>
    </row>
    <row r="261" spans="1:5" ht="12.75">
      <c r="A261" s="35" t="s">
        <v>58</v>
      </c>
      <c r="E261" s="40" t="s">
        <v>457</v>
      </c>
    </row>
    <row r="262" spans="1:5" ht="382.5">
      <c r="A262" t="s">
        <v>59</v>
      </c>
      <c r="E262" s="39" t="s">
        <v>458</v>
      </c>
    </row>
    <row r="263" spans="1:16" ht="12.75">
      <c r="A263" t="s">
        <v>49</v>
      </c>
      <c r="B263" s="34" t="s">
        <v>459</v>
      </c>
      <c r="C263" s="34" t="s">
        <v>460</v>
      </c>
      <c r="D263" s="35" t="s">
        <v>57</v>
      </c>
      <c r="E263" s="6" t="s">
        <v>461</v>
      </c>
      <c r="F263" s="36" t="s">
        <v>450</v>
      </c>
      <c r="G263" s="37">
        <v>1</v>
      </c>
      <c r="H263" s="36">
        <v>0</v>
      </c>
      <c r="I263" s="36">
        <f>ROUND(G263*H263,6)</f>
      </c>
      <c r="L263" s="38">
        <v>0</v>
      </c>
      <c r="M263" s="32">
        <f>ROUND(ROUND(L263,2)*ROUND(G263,3),2)</f>
      </c>
      <c r="N263" s="36" t="s">
        <v>55</v>
      </c>
      <c r="O263">
        <f>(M263*21)/100</f>
      </c>
      <c r="P263" t="s">
        <v>27</v>
      </c>
    </row>
    <row r="264" spans="1:5" ht="12.75">
      <c r="A264" s="35" t="s">
        <v>56</v>
      </c>
      <c r="E264" s="39" t="s">
        <v>462</v>
      </c>
    </row>
    <row r="265" spans="1:5" ht="12.75">
      <c r="A265" s="35" t="s">
        <v>58</v>
      </c>
      <c r="E265" s="40" t="s">
        <v>203</v>
      </c>
    </row>
    <row r="266" spans="1:5" ht="409.5">
      <c r="A266" t="s">
        <v>59</v>
      </c>
      <c r="E266" s="39" t="s">
        <v>463</v>
      </c>
    </row>
    <row r="267" spans="1:16" ht="12.75">
      <c r="A267" t="s">
        <v>49</v>
      </c>
      <c r="B267" s="34" t="s">
        <v>464</v>
      </c>
      <c r="C267" s="34" t="s">
        <v>465</v>
      </c>
      <c r="D267" s="35" t="s">
        <v>57</v>
      </c>
      <c r="E267" s="6" t="s">
        <v>466</v>
      </c>
      <c r="F267" s="36" t="s">
        <v>163</v>
      </c>
      <c r="G267" s="37">
        <v>41.9</v>
      </c>
      <c r="H267" s="36">
        <v>0</v>
      </c>
      <c r="I267" s="36">
        <f>ROUND(G267*H267,6)</f>
      </c>
      <c r="L267" s="38">
        <v>0</v>
      </c>
      <c r="M267" s="32">
        <f>ROUND(ROUND(L267,2)*ROUND(G267,3),2)</f>
      </c>
      <c r="N267" s="36" t="s">
        <v>79</v>
      </c>
      <c r="O267">
        <f>(M267*21)/100</f>
      </c>
      <c r="P267" t="s">
        <v>27</v>
      </c>
    </row>
    <row r="268" spans="1:5" ht="12.75">
      <c r="A268" s="35" t="s">
        <v>56</v>
      </c>
      <c r="E268" s="39" t="s">
        <v>467</v>
      </c>
    </row>
    <row r="269" spans="1:5" ht="12.75">
      <c r="A269" s="35" t="s">
        <v>58</v>
      </c>
      <c r="E269" s="40" t="s">
        <v>390</v>
      </c>
    </row>
    <row r="270" spans="1:5" ht="12.75">
      <c r="A270" t="s">
        <v>59</v>
      </c>
      <c r="E270" s="39" t="s">
        <v>81</v>
      </c>
    </row>
    <row r="271" spans="1:16" ht="12.75">
      <c r="A271" t="s">
        <v>49</v>
      </c>
      <c r="B271" s="34" t="s">
        <v>468</v>
      </c>
      <c r="C271" s="34" t="s">
        <v>469</v>
      </c>
      <c r="D271" s="35" t="s">
        <v>57</v>
      </c>
      <c r="E271" s="6" t="s">
        <v>470</v>
      </c>
      <c r="F271" s="36" t="s">
        <v>163</v>
      </c>
      <c r="G271" s="37">
        <v>111.9</v>
      </c>
      <c r="H271" s="36">
        <v>0</v>
      </c>
      <c r="I271" s="36">
        <f>ROUND(G271*H271,6)</f>
      </c>
      <c r="L271" s="38">
        <v>0</v>
      </c>
      <c r="M271" s="32">
        <f>ROUND(ROUND(L271,2)*ROUND(G271,3),2)</f>
      </c>
      <c r="N271" s="36" t="s">
        <v>79</v>
      </c>
      <c r="O271">
        <f>(M271*21)/100</f>
      </c>
      <c r="P271" t="s">
        <v>27</v>
      </c>
    </row>
    <row r="272" spans="1:5" ht="25.5">
      <c r="A272" s="35" t="s">
        <v>56</v>
      </c>
      <c r="E272" s="39" t="s">
        <v>471</v>
      </c>
    </row>
    <row r="273" spans="1:5" ht="12.75">
      <c r="A273" s="35" t="s">
        <v>58</v>
      </c>
      <c r="E273" s="40" t="s">
        <v>472</v>
      </c>
    </row>
    <row r="274" spans="1:5" ht="12.75">
      <c r="A274" t="s">
        <v>59</v>
      </c>
      <c r="E274" s="39" t="s">
        <v>81</v>
      </c>
    </row>
    <row r="275" spans="1:16" ht="12.75">
      <c r="A275" t="s">
        <v>49</v>
      </c>
      <c r="B275" s="34" t="s">
        <v>473</v>
      </c>
      <c r="C275" s="34" t="s">
        <v>474</v>
      </c>
      <c r="D275" s="35" t="s">
        <v>57</v>
      </c>
      <c r="E275" s="6" t="s">
        <v>475</v>
      </c>
      <c r="F275" s="36" t="s">
        <v>476</v>
      </c>
      <c r="G275" s="37">
        <v>586.8</v>
      </c>
      <c r="H275" s="36">
        <v>0</v>
      </c>
      <c r="I275" s="36">
        <f>ROUND(G275*H275,6)</f>
      </c>
      <c r="L275" s="38">
        <v>0</v>
      </c>
      <c r="M275" s="32">
        <f>ROUND(ROUND(L275,2)*ROUND(G275,3),2)</f>
      </c>
      <c r="N275" s="36" t="s">
        <v>79</v>
      </c>
      <c r="O275">
        <f>(M275*21)/100</f>
      </c>
      <c r="P275" t="s">
        <v>27</v>
      </c>
    </row>
    <row r="276" spans="1:5" ht="12.75">
      <c r="A276" s="35" t="s">
        <v>56</v>
      </c>
      <c r="E276" s="39" t="s">
        <v>57</v>
      </c>
    </row>
    <row r="277" spans="1:5" ht="12.75">
      <c r="A277" s="35" t="s">
        <v>58</v>
      </c>
      <c r="E277" s="40" t="s">
        <v>477</v>
      </c>
    </row>
    <row r="278" spans="1:5" ht="12.75">
      <c r="A278" t="s">
        <v>59</v>
      </c>
      <c r="E278" s="39" t="s">
        <v>81</v>
      </c>
    </row>
    <row r="279" spans="1:16" ht="12.75">
      <c r="A279" t="s">
        <v>49</v>
      </c>
      <c r="B279" s="34" t="s">
        <v>478</v>
      </c>
      <c r="C279" s="34" t="s">
        <v>479</v>
      </c>
      <c r="D279" s="35" t="s">
        <v>57</v>
      </c>
      <c r="E279" s="6" t="s">
        <v>480</v>
      </c>
      <c r="F279" s="36" t="s">
        <v>78</v>
      </c>
      <c r="G279" s="37">
        <v>18.618</v>
      </c>
      <c r="H279" s="36">
        <v>0</v>
      </c>
      <c r="I279" s="36">
        <f>ROUND(G279*H279,6)</f>
      </c>
      <c r="L279" s="38">
        <v>0</v>
      </c>
      <c r="M279" s="32">
        <f>ROUND(ROUND(L279,2)*ROUND(G279,3),2)</f>
      </c>
      <c r="N279" s="36" t="s">
        <v>79</v>
      </c>
      <c r="O279">
        <f>(M279*21)/100</f>
      </c>
      <c r="P279" t="s">
        <v>27</v>
      </c>
    </row>
    <row r="280" spans="1:5" ht="12.75">
      <c r="A280" s="35" t="s">
        <v>56</v>
      </c>
      <c r="E280" s="39" t="s">
        <v>57</v>
      </c>
    </row>
    <row r="281" spans="1:5" ht="63.75">
      <c r="A281" s="35" t="s">
        <v>58</v>
      </c>
      <c r="E281" s="40" t="s">
        <v>481</v>
      </c>
    </row>
    <row r="282" spans="1:5" ht="12.75">
      <c r="A282" t="s">
        <v>59</v>
      </c>
      <c r="E282" s="39" t="s">
        <v>81</v>
      </c>
    </row>
    <row r="283" spans="1:16" ht="12.75">
      <c r="A283" t="s">
        <v>49</v>
      </c>
      <c r="B283" s="34" t="s">
        <v>482</v>
      </c>
      <c r="C283" s="34" t="s">
        <v>483</v>
      </c>
      <c r="D283" s="35" t="s">
        <v>57</v>
      </c>
      <c r="E283" s="6" t="s">
        <v>484</v>
      </c>
      <c r="F283" s="36" t="s">
        <v>54</v>
      </c>
      <c r="G283" s="37">
        <v>0.72</v>
      </c>
      <c r="H283" s="36">
        <v>0</v>
      </c>
      <c r="I283" s="36">
        <f>ROUND(G283*H283,6)</f>
      </c>
      <c r="L283" s="38">
        <v>0</v>
      </c>
      <c r="M283" s="32">
        <f>ROUND(ROUND(L283,2)*ROUND(G283,3),2)</f>
      </c>
      <c r="N283" s="36" t="s">
        <v>79</v>
      </c>
      <c r="O283">
        <f>(M283*21)/100</f>
      </c>
      <c r="P283" t="s">
        <v>27</v>
      </c>
    </row>
    <row r="284" spans="1:5" ht="12.75">
      <c r="A284" s="35" t="s">
        <v>56</v>
      </c>
      <c r="E284" s="39" t="s">
        <v>485</v>
      </c>
    </row>
    <row r="285" spans="1:5" ht="12.75">
      <c r="A285" s="35" t="s">
        <v>58</v>
      </c>
      <c r="E285" s="40" t="s">
        <v>486</v>
      </c>
    </row>
    <row r="286" spans="1:5" ht="12.75">
      <c r="A286" t="s">
        <v>59</v>
      </c>
      <c r="E286" s="39" t="s">
        <v>81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487</v>
      </c>
      <c r="M3" s="41">
        <f>Rekapitulace!C15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487</v>
      </c>
      <c r="E4" s="26" t="s">
        <v>488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COUNTIFS(L8:L142,"=0",A8:A142,"P")+COUNTIFS(L8:L142,"",A8:A142,"P")+SUM(Q8:Q142)</f>
      </c>
    </row>
    <row r="8" spans="1:13" ht="12.75">
      <c r="A8" t="s">
        <v>44</v>
      </c>
      <c r="C8" s="28" t="s">
        <v>491</v>
      </c>
      <c r="E8" s="30" t="s">
        <v>490</v>
      </c>
      <c r="J8" s="29">
        <f>0+J9+J22+J95+J116+J121</f>
      </c>
      <c r="K8" s="29">
        <f>0+K9+K22+K95+K116+K121</f>
      </c>
      <c r="L8" s="29">
        <f>0+L9+L22+L95+L116+L121</f>
      </c>
      <c r="M8" s="29">
        <f>0+M9+M22+M95+M116+M121</f>
      </c>
    </row>
    <row r="9" spans="1:13" ht="12.75">
      <c r="A9" t="s">
        <v>46</v>
      </c>
      <c r="C9" s="31" t="s">
        <v>492</v>
      </c>
      <c r="E9" s="33" t="s">
        <v>493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74</v>
      </c>
      <c r="C10" s="34" t="s">
        <v>494</v>
      </c>
      <c r="D10" s="35" t="s">
        <v>57</v>
      </c>
      <c r="E10" s="6" t="s">
        <v>495</v>
      </c>
      <c r="F10" s="36" t="s">
        <v>496</v>
      </c>
      <c r="G10" s="37">
        <v>1.5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79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497</v>
      </c>
    </row>
    <row r="13" spans="1:5" ht="12.75">
      <c r="A13" t="s">
        <v>59</v>
      </c>
      <c r="E13" s="39" t="s">
        <v>81</v>
      </c>
    </row>
    <row r="14" spans="1:16" ht="12.75">
      <c r="A14" t="s">
        <v>49</v>
      </c>
      <c r="B14" s="34" t="s">
        <v>27</v>
      </c>
      <c r="C14" s="34" t="s">
        <v>498</v>
      </c>
      <c r="D14" s="35" t="s">
        <v>57</v>
      </c>
      <c r="E14" s="6" t="s">
        <v>499</v>
      </c>
      <c r="F14" s="36" t="s">
        <v>78</v>
      </c>
      <c r="G14" s="37">
        <v>12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79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57</v>
      </c>
    </row>
    <row r="16" spans="1:5" ht="12.75">
      <c r="A16" s="35" t="s">
        <v>58</v>
      </c>
      <c r="E16" s="40" t="s">
        <v>497</v>
      </c>
    </row>
    <row r="17" spans="1:5" ht="12.75">
      <c r="A17" t="s">
        <v>59</v>
      </c>
      <c r="E17" s="39" t="s">
        <v>81</v>
      </c>
    </row>
    <row r="18" spans="1:16" ht="25.5">
      <c r="A18" t="s">
        <v>49</v>
      </c>
      <c r="B18" s="34" t="s">
        <v>26</v>
      </c>
      <c r="C18" s="34" t="s">
        <v>500</v>
      </c>
      <c r="D18" s="35" t="s">
        <v>57</v>
      </c>
      <c r="E18" s="6" t="s">
        <v>501</v>
      </c>
      <c r="F18" s="36" t="s">
        <v>496</v>
      </c>
      <c r="G18" s="37">
        <v>3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79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57</v>
      </c>
    </row>
    <row r="20" spans="1:5" ht="12.75">
      <c r="A20" s="35" t="s">
        <v>58</v>
      </c>
      <c r="E20" s="40" t="s">
        <v>502</v>
      </c>
    </row>
    <row r="21" spans="1:5" ht="12.75">
      <c r="A21" t="s">
        <v>59</v>
      </c>
      <c r="E21" s="39" t="s">
        <v>81</v>
      </c>
    </row>
    <row r="22" spans="1:13" ht="12.75">
      <c r="A22" t="s">
        <v>46</v>
      </c>
      <c r="C22" s="31" t="s">
        <v>503</v>
      </c>
      <c r="E22" s="33" t="s">
        <v>504</v>
      </c>
      <c r="J22" s="32">
        <f>0</f>
      </c>
      <c r="K22" s="32">
        <f>0</f>
      </c>
      <c r="L22" s="32">
        <f>0+L23+L27+L31+L35+L39+L43+L47+L51+L55+L59+L63+L67+L71+L75+L79+L83+L87+L91</f>
      </c>
      <c r="M22" s="32">
        <f>0+M23+M27+M31+M35+M39+M43+M47+M51+M55+M59+M63+M67+M71+M75+M79+M83+M87+M91</f>
      </c>
    </row>
    <row r="23" spans="1:16" ht="12.75">
      <c r="A23" t="s">
        <v>49</v>
      </c>
      <c r="B23" s="34" t="s">
        <v>89</v>
      </c>
      <c r="C23" s="34" t="s">
        <v>505</v>
      </c>
      <c r="D23" s="35" t="s">
        <v>57</v>
      </c>
      <c r="E23" s="6" t="s">
        <v>506</v>
      </c>
      <c r="F23" s="36" t="s">
        <v>123</v>
      </c>
      <c r="G23" s="37">
        <v>13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79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57</v>
      </c>
    </row>
    <row r="25" spans="1:5" ht="12.75">
      <c r="A25" s="35" t="s">
        <v>58</v>
      </c>
      <c r="E25" s="40" t="s">
        <v>507</v>
      </c>
    </row>
    <row r="26" spans="1:5" ht="12.75">
      <c r="A26" t="s">
        <v>59</v>
      </c>
      <c r="E26" s="39" t="s">
        <v>81</v>
      </c>
    </row>
    <row r="27" spans="1:16" ht="25.5">
      <c r="A27" t="s">
        <v>49</v>
      </c>
      <c r="B27" s="34" t="s">
        <v>85</v>
      </c>
      <c r="C27" s="34" t="s">
        <v>508</v>
      </c>
      <c r="D27" s="35" t="s">
        <v>57</v>
      </c>
      <c r="E27" s="6" t="s">
        <v>509</v>
      </c>
      <c r="F27" s="36" t="s">
        <v>123</v>
      </c>
      <c r="G27" s="37">
        <v>13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57</v>
      </c>
    </row>
    <row r="29" spans="1:5" ht="12.75">
      <c r="A29" s="35" t="s">
        <v>58</v>
      </c>
      <c r="E29" s="40" t="s">
        <v>507</v>
      </c>
    </row>
    <row r="30" spans="1:5" ht="89.25">
      <c r="A30" t="s">
        <v>59</v>
      </c>
      <c r="E30" s="39" t="s">
        <v>510</v>
      </c>
    </row>
    <row r="31" spans="1:16" ht="25.5">
      <c r="A31" t="s">
        <v>49</v>
      </c>
      <c r="B31" s="34" t="s">
        <v>97</v>
      </c>
      <c r="C31" s="34" t="s">
        <v>511</v>
      </c>
      <c r="D31" s="35" t="s">
        <v>57</v>
      </c>
      <c r="E31" s="6" t="s">
        <v>512</v>
      </c>
      <c r="F31" s="36" t="s">
        <v>123</v>
      </c>
      <c r="G31" s="37">
        <v>10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79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57</v>
      </c>
    </row>
    <row r="33" spans="1:5" ht="12.75">
      <c r="A33" s="35" t="s">
        <v>58</v>
      </c>
      <c r="E33" s="40" t="s">
        <v>507</v>
      </c>
    </row>
    <row r="34" spans="1:5" ht="12.75">
      <c r="A34" t="s">
        <v>59</v>
      </c>
      <c r="E34" s="39" t="s">
        <v>81</v>
      </c>
    </row>
    <row r="35" spans="1:16" ht="12.75">
      <c r="A35" t="s">
        <v>49</v>
      </c>
      <c r="B35" s="34" t="s">
        <v>102</v>
      </c>
      <c r="C35" s="34" t="s">
        <v>513</v>
      </c>
      <c r="D35" s="35" t="s">
        <v>57</v>
      </c>
      <c r="E35" s="6" t="s">
        <v>514</v>
      </c>
      <c r="F35" s="36" t="s">
        <v>123</v>
      </c>
      <c r="G35" s="37">
        <v>15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79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57</v>
      </c>
    </row>
    <row r="37" spans="1:5" ht="12.75">
      <c r="A37" s="35" t="s">
        <v>58</v>
      </c>
      <c r="E37" s="40" t="s">
        <v>507</v>
      </c>
    </row>
    <row r="38" spans="1:5" ht="12.75">
      <c r="A38" t="s">
        <v>59</v>
      </c>
      <c r="E38" s="39" t="s">
        <v>81</v>
      </c>
    </row>
    <row r="39" spans="1:16" ht="12.75">
      <c r="A39" t="s">
        <v>49</v>
      </c>
      <c r="B39" s="34" t="s">
        <v>105</v>
      </c>
      <c r="C39" s="34" t="s">
        <v>515</v>
      </c>
      <c r="D39" s="35" t="s">
        <v>57</v>
      </c>
      <c r="E39" s="6" t="s">
        <v>516</v>
      </c>
      <c r="F39" s="36" t="s">
        <v>123</v>
      </c>
      <c r="G39" s="37">
        <v>15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79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57</v>
      </c>
    </row>
    <row r="41" spans="1:5" ht="12.75">
      <c r="A41" s="35" t="s">
        <v>58</v>
      </c>
      <c r="E41" s="40" t="s">
        <v>507</v>
      </c>
    </row>
    <row r="42" spans="1:5" ht="12.75">
      <c r="A42" t="s">
        <v>59</v>
      </c>
      <c r="E42" s="39" t="s">
        <v>81</v>
      </c>
    </row>
    <row r="43" spans="1:16" ht="12.75">
      <c r="A43" t="s">
        <v>49</v>
      </c>
      <c r="B43" s="34" t="s">
        <v>108</v>
      </c>
      <c r="C43" s="34" t="s">
        <v>517</v>
      </c>
      <c r="D43" s="35" t="s">
        <v>57</v>
      </c>
      <c r="E43" s="6" t="s">
        <v>518</v>
      </c>
      <c r="F43" s="36" t="s">
        <v>123</v>
      </c>
      <c r="G43" s="37">
        <v>15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79</v>
      </c>
      <c r="O43">
        <f>(M43*21)/100</f>
      </c>
      <c r="P43" t="s">
        <v>27</v>
      </c>
    </row>
    <row r="44" spans="1:5" ht="12.75">
      <c r="A44" s="35" t="s">
        <v>56</v>
      </c>
      <c r="E44" s="39" t="s">
        <v>57</v>
      </c>
    </row>
    <row r="45" spans="1:5" ht="12.75">
      <c r="A45" s="35" t="s">
        <v>58</v>
      </c>
      <c r="E45" s="40" t="s">
        <v>507</v>
      </c>
    </row>
    <row r="46" spans="1:5" ht="12.75">
      <c r="A46" t="s">
        <v>59</v>
      </c>
      <c r="E46" s="39" t="s">
        <v>81</v>
      </c>
    </row>
    <row r="47" spans="1:16" ht="12.75">
      <c r="A47" t="s">
        <v>49</v>
      </c>
      <c r="B47" s="34" t="s">
        <v>112</v>
      </c>
      <c r="C47" s="34" t="s">
        <v>519</v>
      </c>
      <c r="D47" s="35" t="s">
        <v>57</v>
      </c>
      <c r="E47" s="6" t="s">
        <v>520</v>
      </c>
      <c r="F47" s="36" t="s">
        <v>123</v>
      </c>
      <c r="G47" s="37">
        <v>80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79</v>
      </c>
      <c r="O47">
        <f>(M47*21)/100</f>
      </c>
      <c r="P47" t="s">
        <v>27</v>
      </c>
    </row>
    <row r="48" spans="1:5" ht="12.75">
      <c r="A48" s="35" t="s">
        <v>56</v>
      </c>
      <c r="E48" s="39" t="s">
        <v>57</v>
      </c>
    </row>
    <row r="49" spans="1:5" ht="12.75">
      <c r="A49" s="35" t="s">
        <v>58</v>
      </c>
      <c r="E49" s="40" t="s">
        <v>507</v>
      </c>
    </row>
    <row r="50" spans="1:5" ht="12.75">
      <c r="A50" t="s">
        <v>59</v>
      </c>
      <c r="E50" s="39" t="s">
        <v>81</v>
      </c>
    </row>
    <row r="51" spans="1:16" ht="12.75">
      <c r="A51" t="s">
        <v>49</v>
      </c>
      <c r="B51" s="34" t="s">
        <v>117</v>
      </c>
      <c r="C51" s="34" t="s">
        <v>521</v>
      </c>
      <c r="D51" s="35" t="s">
        <v>57</v>
      </c>
      <c r="E51" s="6" t="s">
        <v>522</v>
      </c>
      <c r="F51" s="36" t="s">
        <v>123</v>
      </c>
      <c r="G51" s="37">
        <v>4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79</v>
      </c>
      <c r="O51">
        <f>(M51*21)/100</f>
      </c>
      <c r="P51" t="s">
        <v>27</v>
      </c>
    </row>
    <row r="52" spans="1:5" ht="12.75">
      <c r="A52" s="35" t="s">
        <v>56</v>
      </c>
      <c r="E52" s="39" t="s">
        <v>57</v>
      </c>
    </row>
    <row r="53" spans="1:5" ht="12.75">
      <c r="A53" s="35" t="s">
        <v>58</v>
      </c>
      <c r="E53" s="40" t="s">
        <v>507</v>
      </c>
    </row>
    <row r="54" spans="1:5" ht="12.75">
      <c r="A54" t="s">
        <v>59</v>
      </c>
      <c r="E54" s="39" t="s">
        <v>81</v>
      </c>
    </row>
    <row r="55" spans="1:16" ht="12.75">
      <c r="A55" t="s">
        <v>49</v>
      </c>
      <c r="B55" s="34" t="s">
        <v>120</v>
      </c>
      <c r="C55" s="34" t="s">
        <v>523</v>
      </c>
      <c r="D55" s="35" t="s">
        <v>57</v>
      </c>
      <c r="E55" s="6" t="s">
        <v>524</v>
      </c>
      <c r="F55" s="36" t="s">
        <v>100</v>
      </c>
      <c r="G55" s="37">
        <v>600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79</v>
      </c>
      <c r="O55">
        <f>(M55*21)/100</f>
      </c>
      <c r="P55" t="s">
        <v>27</v>
      </c>
    </row>
    <row r="56" spans="1:5" ht="12.75">
      <c r="A56" s="35" t="s">
        <v>56</v>
      </c>
      <c r="E56" s="39" t="s">
        <v>57</v>
      </c>
    </row>
    <row r="57" spans="1:5" ht="12.75">
      <c r="A57" s="35" t="s">
        <v>58</v>
      </c>
      <c r="E57" s="40" t="s">
        <v>507</v>
      </c>
    </row>
    <row r="58" spans="1:5" ht="12.75">
      <c r="A58" t="s">
        <v>59</v>
      </c>
      <c r="E58" s="39" t="s">
        <v>81</v>
      </c>
    </row>
    <row r="59" spans="1:16" ht="12.75">
      <c r="A59" t="s">
        <v>49</v>
      </c>
      <c r="B59" s="34" t="s">
        <v>124</v>
      </c>
      <c r="C59" s="34" t="s">
        <v>525</v>
      </c>
      <c r="D59" s="35" t="s">
        <v>57</v>
      </c>
      <c r="E59" s="6" t="s">
        <v>526</v>
      </c>
      <c r="F59" s="36" t="s">
        <v>123</v>
      </c>
      <c r="G59" s="37">
        <v>2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79</v>
      </c>
      <c r="O59">
        <f>(M59*21)/100</f>
      </c>
      <c r="P59" t="s">
        <v>27</v>
      </c>
    </row>
    <row r="60" spans="1:5" ht="12.75">
      <c r="A60" s="35" t="s">
        <v>56</v>
      </c>
      <c r="E60" s="39" t="s">
        <v>57</v>
      </c>
    </row>
    <row r="61" spans="1:5" ht="12.75">
      <c r="A61" s="35" t="s">
        <v>58</v>
      </c>
      <c r="E61" s="40" t="s">
        <v>507</v>
      </c>
    </row>
    <row r="62" spans="1:5" ht="12.75">
      <c r="A62" t="s">
        <v>59</v>
      </c>
      <c r="E62" s="39" t="s">
        <v>81</v>
      </c>
    </row>
    <row r="63" spans="1:16" ht="12.75">
      <c r="A63" t="s">
        <v>49</v>
      </c>
      <c r="B63" s="34" t="s">
        <v>127</v>
      </c>
      <c r="C63" s="34" t="s">
        <v>527</v>
      </c>
      <c r="D63" s="35" t="s">
        <v>57</v>
      </c>
      <c r="E63" s="6" t="s">
        <v>528</v>
      </c>
      <c r="F63" s="36" t="s">
        <v>123</v>
      </c>
      <c r="G63" s="37">
        <v>2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79</v>
      </c>
      <c r="O63">
        <f>(M63*21)/100</f>
      </c>
      <c r="P63" t="s">
        <v>27</v>
      </c>
    </row>
    <row r="64" spans="1:5" ht="12.75">
      <c r="A64" s="35" t="s">
        <v>56</v>
      </c>
      <c r="E64" s="39" t="s">
        <v>57</v>
      </c>
    </row>
    <row r="65" spans="1:5" ht="12.75">
      <c r="A65" s="35" t="s">
        <v>58</v>
      </c>
      <c r="E65" s="40" t="s">
        <v>507</v>
      </c>
    </row>
    <row r="66" spans="1:5" ht="12.75">
      <c r="A66" t="s">
        <v>59</v>
      </c>
      <c r="E66" s="39" t="s">
        <v>81</v>
      </c>
    </row>
    <row r="67" spans="1:16" ht="12.75">
      <c r="A67" t="s">
        <v>49</v>
      </c>
      <c r="B67" s="34" t="s">
        <v>130</v>
      </c>
      <c r="C67" s="34" t="s">
        <v>529</v>
      </c>
      <c r="D67" s="35" t="s">
        <v>57</v>
      </c>
      <c r="E67" s="6" t="s">
        <v>530</v>
      </c>
      <c r="F67" s="36" t="s">
        <v>123</v>
      </c>
      <c r="G67" s="37">
        <v>2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79</v>
      </c>
      <c r="O67">
        <f>(M67*21)/100</f>
      </c>
      <c r="P67" t="s">
        <v>27</v>
      </c>
    </row>
    <row r="68" spans="1:5" ht="12.75">
      <c r="A68" s="35" t="s">
        <v>56</v>
      </c>
      <c r="E68" s="39" t="s">
        <v>57</v>
      </c>
    </row>
    <row r="69" spans="1:5" ht="12.75">
      <c r="A69" s="35" t="s">
        <v>58</v>
      </c>
      <c r="E69" s="40" t="s">
        <v>507</v>
      </c>
    </row>
    <row r="70" spans="1:5" ht="12.75">
      <c r="A70" t="s">
        <v>59</v>
      </c>
      <c r="E70" s="39" t="s">
        <v>81</v>
      </c>
    </row>
    <row r="71" spans="1:16" ht="25.5">
      <c r="A71" t="s">
        <v>49</v>
      </c>
      <c r="B71" s="34" t="s">
        <v>138</v>
      </c>
      <c r="C71" s="34" t="s">
        <v>531</v>
      </c>
      <c r="D71" s="35" t="s">
        <v>57</v>
      </c>
      <c r="E71" s="6" t="s">
        <v>532</v>
      </c>
      <c r="F71" s="36" t="s">
        <v>100</v>
      </c>
      <c r="G71" s="37">
        <v>60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79</v>
      </c>
      <c r="O71">
        <f>(M71*21)/100</f>
      </c>
      <c r="P71" t="s">
        <v>27</v>
      </c>
    </row>
    <row r="72" spans="1:5" ht="12.75">
      <c r="A72" s="35" t="s">
        <v>56</v>
      </c>
      <c r="E72" s="39" t="s">
        <v>57</v>
      </c>
    </row>
    <row r="73" spans="1:5" ht="12.75">
      <c r="A73" s="35" t="s">
        <v>58</v>
      </c>
      <c r="E73" s="40" t="s">
        <v>507</v>
      </c>
    </row>
    <row r="74" spans="1:5" ht="12.75">
      <c r="A74" t="s">
        <v>59</v>
      </c>
      <c r="E74" s="39" t="s">
        <v>81</v>
      </c>
    </row>
    <row r="75" spans="1:16" ht="25.5">
      <c r="A75" t="s">
        <v>49</v>
      </c>
      <c r="B75" s="34" t="s">
        <v>143</v>
      </c>
      <c r="C75" s="34" t="s">
        <v>533</v>
      </c>
      <c r="D75" s="35" t="s">
        <v>57</v>
      </c>
      <c r="E75" s="6" t="s">
        <v>534</v>
      </c>
      <c r="F75" s="36" t="s">
        <v>123</v>
      </c>
      <c r="G75" s="37">
        <v>6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79</v>
      </c>
      <c r="O75">
        <f>(M75*21)/100</f>
      </c>
      <c r="P75" t="s">
        <v>27</v>
      </c>
    </row>
    <row r="76" spans="1:5" ht="12.75">
      <c r="A76" s="35" t="s">
        <v>56</v>
      </c>
      <c r="E76" s="39" t="s">
        <v>57</v>
      </c>
    </row>
    <row r="77" spans="1:5" ht="12.75">
      <c r="A77" s="35" t="s">
        <v>58</v>
      </c>
      <c r="E77" s="40" t="s">
        <v>507</v>
      </c>
    </row>
    <row r="78" spans="1:5" ht="12.75">
      <c r="A78" t="s">
        <v>59</v>
      </c>
      <c r="E78" s="39" t="s">
        <v>81</v>
      </c>
    </row>
    <row r="79" spans="1:16" ht="25.5">
      <c r="A79" t="s">
        <v>49</v>
      </c>
      <c r="B79" s="34" t="s">
        <v>147</v>
      </c>
      <c r="C79" s="34" t="s">
        <v>535</v>
      </c>
      <c r="D79" s="35" t="s">
        <v>57</v>
      </c>
      <c r="E79" s="6" t="s">
        <v>536</v>
      </c>
      <c r="F79" s="36" t="s">
        <v>123</v>
      </c>
      <c r="G79" s="37">
        <v>6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79</v>
      </c>
      <c r="O79">
        <f>(M79*21)/100</f>
      </c>
      <c r="P79" t="s">
        <v>27</v>
      </c>
    </row>
    <row r="80" spans="1:5" ht="12.75">
      <c r="A80" s="35" t="s">
        <v>56</v>
      </c>
      <c r="E80" s="39" t="s">
        <v>57</v>
      </c>
    </row>
    <row r="81" spans="1:5" ht="12.75">
      <c r="A81" s="35" t="s">
        <v>58</v>
      </c>
      <c r="E81" s="40" t="s">
        <v>507</v>
      </c>
    </row>
    <row r="82" spans="1:5" ht="12.75">
      <c r="A82" t="s">
        <v>59</v>
      </c>
      <c r="E82" s="39" t="s">
        <v>81</v>
      </c>
    </row>
    <row r="83" spans="1:16" ht="25.5">
      <c r="A83" t="s">
        <v>49</v>
      </c>
      <c r="B83" s="34" t="s">
        <v>150</v>
      </c>
      <c r="C83" s="34" t="s">
        <v>537</v>
      </c>
      <c r="D83" s="35" t="s">
        <v>57</v>
      </c>
      <c r="E83" s="6" t="s">
        <v>538</v>
      </c>
      <c r="F83" s="36" t="s">
        <v>123</v>
      </c>
      <c r="G83" s="37">
        <v>6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79</v>
      </c>
      <c r="O83">
        <f>(M83*21)/100</f>
      </c>
      <c r="P83" t="s">
        <v>27</v>
      </c>
    </row>
    <row r="84" spans="1:5" ht="12.75">
      <c r="A84" s="35" t="s">
        <v>56</v>
      </c>
      <c r="E84" s="39" t="s">
        <v>57</v>
      </c>
    </row>
    <row r="85" spans="1:5" ht="12.75">
      <c r="A85" s="35" t="s">
        <v>58</v>
      </c>
      <c r="E85" s="40" t="s">
        <v>507</v>
      </c>
    </row>
    <row r="86" spans="1:5" ht="12.75">
      <c r="A86" t="s">
        <v>59</v>
      </c>
      <c r="E86" s="39" t="s">
        <v>81</v>
      </c>
    </row>
    <row r="87" spans="1:16" ht="25.5">
      <c r="A87" t="s">
        <v>49</v>
      </c>
      <c r="B87" s="34" t="s">
        <v>153</v>
      </c>
      <c r="C87" s="34" t="s">
        <v>539</v>
      </c>
      <c r="D87" s="35" t="s">
        <v>57</v>
      </c>
      <c r="E87" s="6" t="s">
        <v>540</v>
      </c>
      <c r="F87" s="36" t="s">
        <v>123</v>
      </c>
      <c r="G87" s="37">
        <v>6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79</v>
      </c>
      <c r="O87">
        <f>(M87*21)/100</f>
      </c>
      <c r="P87" t="s">
        <v>27</v>
      </c>
    </row>
    <row r="88" spans="1:5" ht="12.75">
      <c r="A88" s="35" t="s">
        <v>56</v>
      </c>
      <c r="E88" s="39" t="s">
        <v>57</v>
      </c>
    </row>
    <row r="89" spans="1:5" ht="12.75">
      <c r="A89" s="35" t="s">
        <v>58</v>
      </c>
      <c r="E89" s="40" t="s">
        <v>507</v>
      </c>
    </row>
    <row r="90" spans="1:5" ht="12.75">
      <c r="A90" t="s">
        <v>59</v>
      </c>
      <c r="E90" s="39" t="s">
        <v>81</v>
      </c>
    </row>
    <row r="91" spans="1:16" ht="12.75">
      <c r="A91" t="s">
        <v>49</v>
      </c>
      <c r="B91" s="34" t="s">
        <v>156</v>
      </c>
      <c r="C91" s="34" t="s">
        <v>541</v>
      </c>
      <c r="D91" s="35" t="s">
        <v>57</v>
      </c>
      <c r="E91" s="6" t="s">
        <v>542</v>
      </c>
      <c r="F91" s="36" t="s">
        <v>496</v>
      </c>
      <c r="G91" s="37">
        <v>37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79</v>
      </c>
      <c r="O91">
        <f>(M91*21)/100</f>
      </c>
      <c r="P91" t="s">
        <v>27</v>
      </c>
    </row>
    <row r="92" spans="1:5" ht="12.75">
      <c r="A92" s="35" t="s">
        <v>56</v>
      </c>
      <c r="E92" s="39" t="s">
        <v>57</v>
      </c>
    </row>
    <row r="93" spans="1:5" ht="12.75">
      <c r="A93" s="35" t="s">
        <v>58</v>
      </c>
      <c r="E93" s="40" t="s">
        <v>507</v>
      </c>
    </row>
    <row r="94" spans="1:5" ht="12.75">
      <c r="A94" t="s">
        <v>59</v>
      </c>
      <c r="E94" s="39" t="s">
        <v>81</v>
      </c>
    </row>
    <row r="95" spans="1:13" ht="12.75">
      <c r="A95" t="s">
        <v>46</v>
      </c>
      <c r="C95" s="31" t="s">
        <v>543</v>
      </c>
      <c r="E95" s="33" t="s">
        <v>544</v>
      </c>
      <c r="J95" s="32">
        <f>0</f>
      </c>
      <c r="K95" s="32">
        <f>0</f>
      </c>
      <c r="L95" s="32">
        <f>0+L96+L100+L104+L108+L112</f>
      </c>
      <c r="M95" s="32">
        <f>0+M96+M100+M104+M108+M112</f>
      </c>
    </row>
    <row r="96" spans="1:16" ht="12.75">
      <c r="A96" t="s">
        <v>49</v>
      </c>
      <c r="B96" s="34" t="s">
        <v>50</v>
      </c>
      <c r="C96" s="34" t="s">
        <v>545</v>
      </c>
      <c r="D96" s="35" t="s">
        <v>57</v>
      </c>
      <c r="E96" s="6" t="s">
        <v>546</v>
      </c>
      <c r="F96" s="36" t="s">
        <v>123</v>
      </c>
      <c r="G96" s="37">
        <v>13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79</v>
      </c>
      <c r="O96">
        <f>(M96*21)/100</f>
      </c>
      <c r="P96" t="s">
        <v>27</v>
      </c>
    </row>
    <row r="97" spans="1:5" ht="12.75">
      <c r="A97" s="35" t="s">
        <v>56</v>
      </c>
      <c r="E97" s="39" t="s">
        <v>57</v>
      </c>
    </row>
    <row r="98" spans="1:5" ht="12.75">
      <c r="A98" s="35" t="s">
        <v>58</v>
      </c>
      <c r="E98" s="40" t="s">
        <v>507</v>
      </c>
    </row>
    <row r="99" spans="1:5" ht="12.75">
      <c r="A99" t="s">
        <v>59</v>
      </c>
      <c r="E99" s="39" t="s">
        <v>81</v>
      </c>
    </row>
    <row r="100" spans="1:16" ht="12.75">
      <c r="A100" t="s">
        <v>49</v>
      </c>
      <c r="B100" s="34" t="s">
        <v>61</v>
      </c>
      <c r="C100" s="34" t="s">
        <v>547</v>
      </c>
      <c r="D100" s="35" t="s">
        <v>57</v>
      </c>
      <c r="E100" s="6" t="s">
        <v>548</v>
      </c>
      <c r="F100" s="36" t="s">
        <v>123</v>
      </c>
      <c r="G100" s="37">
        <v>80</v>
      </c>
      <c r="H100" s="36">
        <v>0</v>
      </c>
      <c r="I100" s="36">
        <f>ROUND(G100*H100,6)</f>
      </c>
      <c r="L100" s="38">
        <v>0</v>
      </c>
      <c r="M100" s="32">
        <f>ROUND(ROUND(L100,2)*ROUND(G100,3),2)</f>
      </c>
      <c r="N100" s="36" t="s">
        <v>79</v>
      </c>
      <c r="O100">
        <f>(M100*21)/100</f>
      </c>
      <c r="P100" t="s">
        <v>27</v>
      </c>
    </row>
    <row r="101" spans="1:5" ht="12.75">
      <c r="A101" s="35" t="s">
        <v>56</v>
      </c>
      <c r="E101" s="39" t="s">
        <v>57</v>
      </c>
    </row>
    <row r="102" spans="1:5" ht="12.75">
      <c r="A102" s="35" t="s">
        <v>58</v>
      </c>
      <c r="E102" s="40" t="s">
        <v>507</v>
      </c>
    </row>
    <row r="103" spans="1:5" ht="12.75">
      <c r="A103" t="s">
        <v>59</v>
      </c>
      <c r="E103" s="39" t="s">
        <v>81</v>
      </c>
    </row>
    <row r="104" spans="1:16" ht="12.75">
      <c r="A104" t="s">
        <v>49</v>
      </c>
      <c r="B104" s="34" t="s">
        <v>66</v>
      </c>
      <c r="C104" s="34" t="s">
        <v>549</v>
      </c>
      <c r="D104" s="35" t="s">
        <v>57</v>
      </c>
      <c r="E104" s="6" t="s">
        <v>550</v>
      </c>
      <c r="F104" s="36" t="s">
        <v>123</v>
      </c>
      <c r="G104" s="37">
        <v>4</v>
      </c>
      <c r="H104" s="36">
        <v>0</v>
      </c>
      <c r="I104" s="36">
        <f>ROUND(G104*H104,6)</f>
      </c>
      <c r="L104" s="38">
        <v>0</v>
      </c>
      <c r="M104" s="32">
        <f>ROUND(ROUND(L104,2)*ROUND(G104,3),2)</f>
      </c>
      <c r="N104" s="36" t="s">
        <v>79</v>
      </c>
      <c r="O104">
        <f>(M104*21)/100</f>
      </c>
      <c r="P104" t="s">
        <v>27</v>
      </c>
    </row>
    <row r="105" spans="1:5" ht="12.75">
      <c r="A105" s="35" t="s">
        <v>56</v>
      </c>
      <c r="E105" s="39" t="s">
        <v>57</v>
      </c>
    </row>
    <row r="106" spans="1:5" ht="12.75">
      <c r="A106" s="35" t="s">
        <v>58</v>
      </c>
      <c r="E106" s="40" t="s">
        <v>507</v>
      </c>
    </row>
    <row r="107" spans="1:5" ht="12.75">
      <c r="A107" t="s">
        <v>59</v>
      </c>
      <c r="E107" s="39" t="s">
        <v>81</v>
      </c>
    </row>
    <row r="108" spans="1:16" ht="12.75">
      <c r="A108" t="s">
        <v>49</v>
      </c>
      <c r="B108" s="34" t="s">
        <v>70</v>
      </c>
      <c r="C108" s="34" t="s">
        <v>551</v>
      </c>
      <c r="D108" s="35" t="s">
        <v>57</v>
      </c>
      <c r="E108" s="6" t="s">
        <v>552</v>
      </c>
      <c r="F108" s="36" t="s">
        <v>123</v>
      </c>
      <c r="G108" s="37">
        <v>10</v>
      </c>
      <c r="H108" s="36">
        <v>0</v>
      </c>
      <c r="I108" s="36">
        <f>ROUND(G108*H108,6)</f>
      </c>
      <c r="L108" s="38">
        <v>0</v>
      </c>
      <c r="M108" s="32">
        <f>ROUND(ROUND(L108,2)*ROUND(G108,3),2)</f>
      </c>
      <c r="N108" s="36" t="s">
        <v>79</v>
      </c>
      <c r="O108">
        <f>(M108*21)/100</f>
      </c>
      <c r="P108" t="s">
        <v>27</v>
      </c>
    </row>
    <row r="109" spans="1:5" ht="12.75">
      <c r="A109" s="35" t="s">
        <v>56</v>
      </c>
      <c r="E109" s="39" t="s">
        <v>57</v>
      </c>
    </row>
    <row r="110" spans="1:5" ht="12.75">
      <c r="A110" s="35" t="s">
        <v>58</v>
      </c>
      <c r="E110" s="40" t="s">
        <v>507</v>
      </c>
    </row>
    <row r="111" spans="1:5" ht="12.75">
      <c r="A111" t="s">
        <v>59</v>
      </c>
      <c r="E111" s="39" t="s">
        <v>81</v>
      </c>
    </row>
    <row r="112" spans="1:16" ht="25.5">
      <c r="A112" t="s">
        <v>49</v>
      </c>
      <c r="B112" s="34" t="s">
        <v>134</v>
      </c>
      <c r="C112" s="34" t="s">
        <v>553</v>
      </c>
      <c r="D112" s="35" t="s">
        <v>57</v>
      </c>
      <c r="E112" s="6" t="s">
        <v>554</v>
      </c>
      <c r="F112" s="36" t="s">
        <v>100</v>
      </c>
      <c r="G112" s="37">
        <v>60</v>
      </c>
      <c r="H112" s="36">
        <v>0</v>
      </c>
      <c r="I112" s="36">
        <f>ROUND(G112*H112,6)</f>
      </c>
      <c r="L112" s="38">
        <v>0</v>
      </c>
      <c r="M112" s="32">
        <f>ROUND(ROUND(L112,2)*ROUND(G112,3),2)</f>
      </c>
      <c r="N112" s="36" t="s">
        <v>79</v>
      </c>
      <c r="O112">
        <f>(M112*21)/100</f>
      </c>
      <c r="P112" t="s">
        <v>27</v>
      </c>
    </row>
    <row r="113" spans="1:5" ht="12.75">
      <c r="A113" s="35" t="s">
        <v>56</v>
      </c>
      <c r="E113" s="39" t="s">
        <v>57</v>
      </c>
    </row>
    <row r="114" spans="1:5" ht="12.75">
      <c r="A114" s="35" t="s">
        <v>58</v>
      </c>
      <c r="E114" s="40" t="s">
        <v>507</v>
      </c>
    </row>
    <row r="115" spans="1:5" ht="12.75">
      <c r="A115" t="s">
        <v>59</v>
      </c>
      <c r="E115" s="39" t="s">
        <v>81</v>
      </c>
    </row>
    <row r="116" spans="1:13" ht="12.75">
      <c r="A116" t="s">
        <v>46</v>
      </c>
      <c r="C116" s="31" t="s">
        <v>555</v>
      </c>
      <c r="E116" s="33" t="s">
        <v>556</v>
      </c>
      <c r="J116" s="32">
        <f>0</f>
      </c>
      <c r="K116" s="32">
        <f>0</f>
      </c>
      <c r="L116" s="32">
        <f>0+L117</f>
      </c>
      <c r="M116" s="32">
        <f>0+M117</f>
      </c>
    </row>
    <row r="117" spans="1:16" ht="25.5">
      <c r="A117" t="s">
        <v>49</v>
      </c>
      <c r="B117" s="34" t="s">
        <v>335</v>
      </c>
      <c r="C117" s="34" t="s">
        <v>557</v>
      </c>
      <c r="D117" s="35" t="s">
        <v>558</v>
      </c>
      <c r="E117" s="6" t="s">
        <v>559</v>
      </c>
      <c r="F117" s="36" t="s">
        <v>54</v>
      </c>
      <c r="G117" s="37">
        <v>0.396</v>
      </c>
      <c r="H117" s="36">
        <v>0</v>
      </c>
      <c r="I117" s="36">
        <f>ROUND(G117*H117,6)</f>
      </c>
      <c r="L117" s="38">
        <v>0</v>
      </c>
      <c r="M117" s="32">
        <f>ROUND(ROUND(L117,2)*ROUND(G117,3),2)</f>
      </c>
      <c r="N117" s="36" t="s">
        <v>55</v>
      </c>
      <c r="O117">
        <f>(M117*21)/100</f>
      </c>
      <c r="P117" t="s">
        <v>27</v>
      </c>
    </row>
    <row r="118" spans="1:5" ht="12.75">
      <c r="A118" s="35" t="s">
        <v>56</v>
      </c>
      <c r="E118" s="39" t="s">
        <v>57</v>
      </c>
    </row>
    <row r="119" spans="1:5" ht="12.75">
      <c r="A119" s="35" t="s">
        <v>58</v>
      </c>
      <c r="E119" s="40" t="s">
        <v>560</v>
      </c>
    </row>
    <row r="120" spans="1:5" ht="153">
      <c r="A120" t="s">
        <v>59</v>
      </c>
      <c r="E120" s="39" t="s">
        <v>60</v>
      </c>
    </row>
    <row r="121" spans="1:13" ht="12.75">
      <c r="A121" t="s">
        <v>46</v>
      </c>
      <c r="C121" s="31" t="s">
        <v>561</v>
      </c>
      <c r="E121" s="33" t="s">
        <v>562</v>
      </c>
      <c r="J121" s="32">
        <f>0</f>
      </c>
      <c r="K121" s="32">
        <f>0</f>
      </c>
      <c r="L121" s="32">
        <f>0+L122+L126+L130+L134+L138+L142</f>
      </c>
      <c r="M121" s="32">
        <f>0+M122+M126+M130+M134+M138+M142</f>
      </c>
    </row>
    <row r="122" spans="1:16" ht="12.75">
      <c r="A122" t="s">
        <v>49</v>
      </c>
      <c r="B122" s="34" t="s">
        <v>160</v>
      </c>
      <c r="C122" s="34" t="s">
        <v>563</v>
      </c>
      <c r="D122" s="35" t="s">
        <v>57</v>
      </c>
      <c r="E122" s="6" t="s">
        <v>564</v>
      </c>
      <c r="F122" s="36" t="s">
        <v>565</v>
      </c>
      <c r="G122" s="37">
        <v>0.6</v>
      </c>
      <c r="H122" s="36">
        <v>0</v>
      </c>
      <c r="I122" s="36">
        <f>ROUND(G122*H122,6)</f>
      </c>
      <c r="L122" s="38">
        <v>0</v>
      </c>
      <c r="M122" s="32">
        <f>ROUND(ROUND(L122,2)*ROUND(G122,3),2)</f>
      </c>
      <c r="N122" s="36" t="s">
        <v>79</v>
      </c>
      <c r="O122">
        <f>(M122*21)/100</f>
      </c>
      <c r="P122" t="s">
        <v>27</v>
      </c>
    </row>
    <row r="123" spans="1:5" ht="12.75">
      <c r="A123" s="35" t="s">
        <v>56</v>
      </c>
      <c r="E123" s="39" t="s">
        <v>57</v>
      </c>
    </row>
    <row r="124" spans="1:5" ht="12.75">
      <c r="A124" s="35" t="s">
        <v>58</v>
      </c>
      <c r="E124" s="40" t="s">
        <v>566</v>
      </c>
    </row>
    <row r="125" spans="1:5" ht="12.75">
      <c r="A125" t="s">
        <v>59</v>
      </c>
      <c r="E125" s="39" t="s">
        <v>81</v>
      </c>
    </row>
    <row r="126" spans="1:16" ht="12.75">
      <c r="A126" t="s">
        <v>49</v>
      </c>
      <c r="B126" s="34" t="s">
        <v>165</v>
      </c>
      <c r="C126" s="34" t="s">
        <v>567</v>
      </c>
      <c r="D126" s="35" t="s">
        <v>57</v>
      </c>
      <c r="E126" s="6" t="s">
        <v>568</v>
      </c>
      <c r="F126" s="36" t="s">
        <v>123</v>
      </c>
      <c r="G126" s="37">
        <v>2</v>
      </c>
      <c r="H126" s="36">
        <v>0</v>
      </c>
      <c r="I126" s="36">
        <f>ROUND(G126*H126,6)</f>
      </c>
      <c r="L126" s="38">
        <v>0</v>
      </c>
      <c r="M126" s="32">
        <f>ROUND(ROUND(L126,2)*ROUND(G126,3),2)</f>
      </c>
      <c r="N126" s="36" t="s">
        <v>79</v>
      </c>
      <c r="O126">
        <f>(M126*21)/100</f>
      </c>
      <c r="P126" t="s">
        <v>27</v>
      </c>
    </row>
    <row r="127" spans="1:5" ht="12.75">
      <c r="A127" s="35" t="s">
        <v>56</v>
      </c>
      <c r="E127" s="39" t="s">
        <v>57</v>
      </c>
    </row>
    <row r="128" spans="1:5" ht="12.75">
      <c r="A128" s="35" t="s">
        <v>58</v>
      </c>
      <c r="E128" s="40" t="s">
        <v>566</v>
      </c>
    </row>
    <row r="129" spans="1:5" ht="12.75">
      <c r="A129" t="s">
        <v>59</v>
      </c>
      <c r="E129" s="39" t="s">
        <v>81</v>
      </c>
    </row>
    <row r="130" spans="1:16" ht="12.75">
      <c r="A130" t="s">
        <v>49</v>
      </c>
      <c r="B130" s="34" t="s">
        <v>169</v>
      </c>
      <c r="C130" s="34" t="s">
        <v>569</v>
      </c>
      <c r="D130" s="35" t="s">
        <v>57</v>
      </c>
      <c r="E130" s="6" t="s">
        <v>570</v>
      </c>
      <c r="F130" s="36" t="s">
        <v>123</v>
      </c>
      <c r="G130" s="37">
        <v>2</v>
      </c>
      <c r="H130" s="36">
        <v>0</v>
      </c>
      <c r="I130" s="36">
        <f>ROUND(G130*H130,6)</f>
      </c>
      <c r="L130" s="38">
        <v>0</v>
      </c>
      <c r="M130" s="32">
        <f>ROUND(ROUND(L130,2)*ROUND(G130,3),2)</f>
      </c>
      <c r="N130" s="36" t="s">
        <v>79</v>
      </c>
      <c r="O130">
        <f>(M130*21)/100</f>
      </c>
      <c r="P130" t="s">
        <v>27</v>
      </c>
    </row>
    <row r="131" spans="1:5" ht="12.75">
      <c r="A131" s="35" t="s">
        <v>56</v>
      </c>
      <c r="E131" s="39" t="s">
        <v>57</v>
      </c>
    </row>
    <row r="132" spans="1:5" ht="12.75">
      <c r="A132" s="35" t="s">
        <v>58</v>
      </c>
      <c r="E132" s="40" t="s">
        <v>566</v>
      </c>
    </row>
    <row r="133" spans="1:5" ht="12.75">
      <c r="A133" t="s">
        <v>59</v>
      </c>
      <c r="E133" s="39" t="s">
        <v>81</v>
      </c>
    </row>
    <row r="134" spans="1:16" ht="12.75">
      <c r="A134" t="s">
        <v>49</v>
      </c>
      <c r="B134" s="34" t="s">
        <v>173</v>
      </c>
      <c r="C134" s="34" t="s">
        <v>571</v>
      </c>
      <c r="D134" s="35" t="s">
        <v>57</v>
      </c>
      <c r="E134" s="6" t="s">
        <v>572</v>
      </c>
      <c r="F134" s="36" t="s">
        <v>123</v>
      </c>
      <c r="G134" s="37">
        <v>2</v>
      </c>
      <c r="H134" s="36">
        <v>0</v>
      </c>
      <c r="I134" s="36">
        <f>ROUND(G134*H134,6)</f>
      </c>
      <c r="L134" s="38">
        <v>0</v>
      </c>
      <c r="M134" s="32">
        <f>ROUND(ROUND(L134,2)*ROUND(G134,3),2)</f>
      </c>
      <c r="N134" s="36" t="s">
        <v>79</v>
      </c>
      <c r="O134">
        <f>(M134*21)/100</f>
      </c>
      <c r="P134" t="s">
        <v>27</v>
      </c>
    </row>
    <row r="135" spans="1:5" ht="12.75">
      <c r="A135" s="35" t="s">
        <v>56</v>
      </c>
      <c r="E135" s="39" t="s">
        <v>57</v>
      </c>
    </row>
    <row r="136" spans="1:5" ht="12.75">
      <c r="A136" s="35" t="s">
        <v>58</v>
      </c>
      <c r="E136" s="40" t="s">
        <v>566</v>
      </c>
    </row>
    <row r="137" spans="1:5" ht="12.75">
      <c r="A137" t="s">
        <v>59</v>
      </c>
      <c r="E137" s="39" t="s">
        <v>81</v>
      </c>
    </row>
    <row r="138" spans="1:16" ht="12.75">
      <c r="A138" t="s">
        <v>49</v>
      </c>
      <c r="B138" s="34" t="s">
        <v>176</v>
      </c>
      <c r="C138" s="34" t="s">
        <v>573</v>
      </c>
      <c r="D138" s="35" t="s">
        <v>57</v>
      </c>
      <c r="E138" s="6" t="s">
        <v>574</v>
      </c>
      <c r="F138" s="36" t="s">
        <v>123</v>
      </c>
      <c r="G138" s="37">
        <v>2</v>
      </c>
      <c r="H138" s="36">
        <v>0</v>
      </c>
      <c r="I138" s="36">
        <f>ROUND(G138*H138,6)</f>
      </c>
      <c r="L138" s="38">
        <v>0</v>
      </c>
      <c r="M138" s="32">
        <f>ROUND(ROUND(L138,2)*ROUND(G138,3),2)</f>
      </c>
      <c r="N138" s="36" t="s">
        <v>79</v>
      </c>
      <c r="O138">
        <f>(M138*21)/100</f>
      </c>
      <c r="P138" t="s">
        <v>27</v>
      </c>
    </row>
    <row r="139" spans="1:5" ht="12.75">
      <c r="A139" s="35" t="s">
        <v>56</v>
      </c>
      <c r="E139" s="39" t="s">
        <v>57</v>
      </c>
    </row>
    <row r="140" spans="1:5" ht="12.75">
      <c r="A140" s="35" t="s">
        <v>58</v>
      </c>
      <c r="E140" s="40" t="s">
        <v>566</v>
      </c>
    </row>
    <row r="141" spans="1:5" ht="12.75">
      <c r="A141" t="s">
        <v>59</v>
      </c>
      <c r="E141" s="39" t="s">
        <v>81</v>
      </c>
    </row>
    <row r="142" spans="1:16" ht="12.75">
      <c r="A142" t="s">
        <v>49</v>
      </c>
      <c r="B142" s="34" t="s">
        <v>179</v>
      </c>
      <c r="C142" s="34" t="s">
        <v>575</v>
      </c>
      <c r="D142" s="35" t="s">
        <v>57</v>
      </c>
      <c r="E142" s="6" t="s">
        <v>576</v>
      </c>
      <c r="F142" s="36" t="s">
        <v>496</v>
      </c>
      <c r="G142" s="37">
        <v>3</v>
      </c>
      <c r="H142" s="36">
        <v>0</v>
      </c>
      <c r="I142" s="36">
        <f>ROUND(G142*H142,6)</f>
      </c>
      <c r="L142" s="38">
        <v>0</v>
      </c>
      <c r="M142" s="32">
        <f>ROUND(ROUND(L142,2)*ROUND(G142,3),2)</f>
      </c>
      <c r="N142" s="36" t="s">
        <v>79</v>
      </c>
      <c r="O142">
        <f>(M142*21)/100</f>
      </c>
      <c r="P142" t="s">
        <v>27</v>
      </c>
    </row>
    <row r="143" spans="1:5" ht="12.75">
      <c r="A143" s="35" t="s">
        <v>56</v>
      </c>
      <c r="E143" s="39" t="s">
        <v>57</v>
      </c>
    </row>
    <row r="144" spans="1:5" ht="12.75">
      <c r="A144" s="35" t="s">
        <v>58</v>
      </c>
      <c r="E144" s="40" t="s">
        <v>577</v>
      </c>
    </row>
    <row r="145" spans="1:5" ht="12.75">
      <c r="A145" t="s">
        <v>59</v>
      </c>
      <c r="E145" s="39" t="s">
        <v>81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578</v>
      </c>
      <c r="M3" s="41">
        <f>Rekapitulace!C17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578</v>
      </c>
      <c r="E4" s="26" t="s">
        <v>579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COUNTIFS(L8:L35,"=0",A8:A35,"P")+COUNTIFS(L8:L35,"",A8:A35,"P")+SUM(Q8:Q35)</f>
      </c>
    </row>
    <row r="8" spans="1:13" ht="12.75">
      <c r="A8" t="s">
        <v>44</v>
      </c>
      <c r="C8" s="28" t="s">
        <v>582</v>
      </c>
      <c r="E8" s="30" t="s">
        <v>581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74</v>
      </c>
      <c r="E9" s="33" t="s">
        <v>583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74</v>
      </c>
      <c r="C10" s="34" t="s">
        <v>584</v>
      </c>
      <c r="D10" s="35" t="s">
        <v>57</v>
      </c>
      <c r="E10" s="6" t="s">
        <v>585</v>
      </c>
      <c r="F10" s="36" t="s">
        <v>201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586</v>
      </c>
    </row>
    <row r="12" spans="1:5" ht="12.75">
      <c r="A12" s="35" t="s">
        <v>58</v>
      </c>
      <c r="E12" s="40" t="s">
        <v>57</v>
      </c>
    </row>
    <row r="13" spans="1:5" ht="51">
      <c r="A13" t="s">
        <v>59</v>
      </c>
      <c r="E13" s="39" t="s">
        <v>587</v>
      </c>
    </row>
    <row r="14" spans="1:16" ht="12.75">
      <c r="A14" t="s">
        <v>49</v>
      </c>
      <c r="B14" s="34" t="s">
        <v>27</v>
      </c>
      <c r="C14" s="34" t="s">
        <v>588</v>
      </c>
      <c r="D14" s="35" t="s">
        <v>57</v>
      </c>
      <c r="E14" s="6" t="s">
        <v>589</v>
      </c>
      <c r="F14" s="36" t="s">
        <v>201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590</v>
      </c>
    </row>
    <row r="16" spans="1:5" ht="12.75">
      <c r="A16" s="35" t="s">
        <v>58</v>
      </c>
      <c r="E16" s="40" t="s">
        <v>57</v>
      </c>
    </row>
    <row r="17" spans="1:5" ht="51">
      <c r="A17" t="s">
        <v>59</v>
      </c>
      <c r="E17" s="39" t="s">
        <v>591</v>
      </c>
    </row>
    <row r="18" spans="1:16" ht="12.75">
      <c r="A18" t="s">
        <v>49</v>
      </c>
      <c r="B18" s="34" t="s">
        <v>26</v>
      </c>
      <c r="C18" s="34" t="s">
        <v>592</v>
      </c>
      <c r="D18" s="35" t="s">
        <v>57</v>
      </c>
      <c r="E18" s="6" t="s">
        <v>593</v>
      </c>
      <c r="F18" s="36" t="s">
        <v>201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594</v>
      </c>
    </row>
    <row r="20" spans="1:5" ht="12.75">
      <c r="A20" s="35" t="s">
        <v>58</v>
      </c>
      <c r="E20" s="40" t="s">
        <v>57</v>
      </c>
    </row>
    <row r="21" spans="1:5" ht="51">
      <c r="A21" t="s">
        <v>59</v>
      </c>
      <c r="E21" s="39" t="s">
        <v>595</v>
      </c>
    </row>
    <row r="22" spans="1:13" ht="12.75">
      <c r="A22" t="s">
        <v>46</v>
      </c>
      <c r="C22" s="31" t="s">
        <v>27</v>
      </c>
      <c r="E22" s="33" t="s">
        <v>596</v>
      </c>
      <c r="J22" s="32">
        <f>0</f>
      </c>
      <c r="K22" s="32">
        <f>0</f>
      </c>
      <c r="L22" s="32">
        <f>0+L23+L27+L31+L35</f>
      </c>
      <c r="M22" s="32">
        <f>0+M23+M27+M31+M35</f>
      </c>
    </row>
    <row r="23" spans="1:16" ht="12.75">
      <c r="A23" t="s">
        <v>49</v>
      </c>
      <c r="B23" s="34" t="s">
        <v>89</v>
      </c>
      <c r="C23" s="34" t="s">
        <v>597</v>
      </c>
      <c r="D23" s="35" t="s">
        <v>57</v>
      </c>
      <c r="E23" s="6" t="s">
        <v>598</v>
      </c>
      <c r="F23" s="36" t="s">
        <v>201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586</v>
      </c>
    </row>
    <row r="25" spans="1:5" ht="12.75">
      <c r="A25" s="35" t="s">
        <v>58</v>
      </c>
      <c r="E25" s="40" t="s">
        <v>57</v>
      </c>
    </row>
    <row r="26" spans="1:5" ht="114.75">
      <c r="A26" t="s">
        <v>59</v>
      </c>
      <c r="E26" s="39" t="s">
        <v>599</v>
      </c>
    </row>
    <row r="27" spans="1:16" ht="12.75">
      <c r="A27" t="s">
        <v>49</v>
      </c>
      <c r="B27" s="34" t="s">
        <v>85</v>
      </c>
      <c r="C27" s="34" t="s">
        <v>600</v>
      </c>
      <c r="D27" s="35" t="s">
        <v>57</v>
      </c>
      <c r="E27" s="6" t="s">
        <v>601</v>
      </c>
      <c r="F27" s="36" t="s">
        <v>201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586</v>
      </c>
    </row>
    <row r="29" spans="1:5" ht="12.75">
      <c r="A29" s="35" t="s">
        <v>58</v>
      </c>
      <c r="E29" s="40" t="s">
        <v>57</v>
      </c>
    </row>
    <row r="30" spans="1:5" ht="102">
      <c r="A30" t="s">
        <v>59</v>
      </c>
      <c r="E30" s="39" t="s">
        <v>602</v>
      </c>
    </row>
    <row r="31" spans="1:16" ht="12.75">
      <c r="A31" t="s">
        <v>49</v>
      </c>
      <c r="B31" s="34" t="s">
        <v>97</v>
      </c>
      <c r="C31" s="34" t="s">
        <v>603</v>
      </c>
      <c r="D31" s="35" t="s">
        <v>57</v>
      </c>
      <c r="E31" s="6" t="s">
        <v>604</v>
      </c>
      <c r="F31" s="36" t="s">
        <v>201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605</v>
      </c>
    </row>
    <row r="33" spans="1:5" ht="12.75">
      <c r="A33" s="35" t="s">
        <v>58</v>
      </c>
      <c r="E33" s="40" t="s">
        <v>57</v>
      </c>
    </row>
    <row r="34" spans="1:5" ht="25.5">
      <c r="A34" t="s">
        <v>59</v>
      </c>
      <c r="E34" s="39" t="s">
        <v>606</v>
      </c>
    </row>
    <row r="35" spans="1:16" ht="12.75">
      <c r="A35" t="s">
        <v>49</v>
      </c>
      <c r="B35" s="34" t="s">
        <v>102</v>
      </c>
      <c r="C35" s="34" t="s">
        <v>607</v>
      </c>
      <c r="D35" s="35" t="s">
        <v>57</v>
      </c>
      <c r="E35" s="6" t="s">
        <v>608</v>
      </c>
      <c r="F35" s="36" t="s">
        <v>201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609</v>
      </c>
    </row>
    <row r="37" spans="1:5" ht="12.75">
      <c r="A37" s="35" t="s">
        <v>58</v>
      </c>
      <c r="E37" s="40" t="s">
        <v>610</v>
      </c>
    </row>
    <row r="38" spans="1:5" ht="25.5">
      <c r="A38" t="s">
        <v>59</v>
      </c>
      <c r="E38" s="39" t="s">
        <v>611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