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101 - Baterie Náměšť n-..." sheetId="2" r:id="rId2"/>
    <sheet name="PS103 - Třebíč PZZ-EA km ..." sheetId="3" r:id="rId3"/>
    <sheet name="PS104 - Třebíč - Krahulov..." sheetId="4" r:id="rId4"/>
    <sheet name="PS105 - Třebíč - Krahulov..." sheetId="5" r:id="rId5"/>
    <sheet name="PS107 - Třešť - RPB" sheetId="6" r:id="rId6"/>
    <sheet name="PS108 - Jihlava město St...." sheetId="7" r:id="rId7"/>
    <sheet name="PS109 - Jihlava město St...." sheetId="8" r:id="rId8"/>
    <sheet name="PS110 - Jihlava město DK" sheetId="9" r:id="rId9"/>
    <sheet name="PS106 - Rantířov - Jihlav..." sheetId="10" r:id="rId10"/>
    <sheet name="PS111 - Jihlava město St...." sheetId="11" r:id="rId11"/>
    <sheet name="PS112 - Jihlava město St...." sheetId="12" r:id="rId12"/>
    <sheet name="PS113 - Jihlava město St...." sheetId="13" r:id="rId13"/>
    <sheet name="PS114 - Jihlava město St...." sheetId="14" r:id="rId14"/>
    <sheet name="PS115 - H.Brod - Rozsocha..." sheetId="15" r:id="rId15"/>
    <sheet name="PS102 - Třebíč PZZ-EA km ..." sheetId="16" r:id="rId16"/>
    <sheet name="PS116 - ŽST Leština u Sv." sheetId="17" r:id="rId17"/>
    <sheet name="PS117 - ŽST Ledeč n-S" sheetId="18" r:id="rId18"/>
    <sheet name="PS118 - H.Brod - Humpolec..." sheetId="19" r:id="rId19"/>
    <sheet name="PS119 - Žírec n-D - Hlins..." sheetId="20" r:id="rId20"/>
    <sheet name="PS120 - ŽST Nové Město na..." sheetId="21" r:id="rId21"/>
  </sheets>
  <definedNames>
    <definedName name="_xlnm.Print_Area" localSheetId="0">'Rekapitulace stavby'!$D$4:$AO$76,'Rekapitulace stavby'!$C$82:$AQ$115</definedName>
    <definedName name="_xlnm.Print_Titles" localSheetId="0">'Rekapitulace stavby'!$92:$92</definedName>
    <definedName name="_xlnm._FilterDatabase" localSheetId="1" hidden="1">'PS101 - Baterie Náměšť n-...'!$C$119:$K$131</definedName>
    <definedName name="_xlnm.Print_Area" localSheetId="1">'PS101 - Baterie Náměšť n-...'!$C$4:$J$76,'PS101 - Baterie Náměšť n-...'!$C$82:$J$101,'PS101 - Baterie Náměšť n-...'!$C$107:$J$131</definedName>
    <definedName name="_xlnm.Print_Titles" localSheetId="1">'PS101 - Baterie Náměšť n-...'!$119:$119</definedName>
    <definedName name="_xlnm._FilterDatabase" localSheetId="2" hidden="1">'PS103 - Třebíč PZZ-EA km ...'!$C$119:$K$129</definedName>
    <definedName name="_xlnm.Print_Area" localSheetId="2">'PS103 - Třebíč PZZ-EA km ...'!$C$4:$J$76,'PS103 - Třebíč PZZ-EA km ...'!$C$82:$J$101,'PS103 - Třebíč PZZ-EA km ...'!$C$107:$J$129</definedName>
    <definedName name="_xlnm.Print_Titles" localSheetId="2">'PS103 - Třebíč PZZ-EA km ...'!$119:$119</definedName>
    <definedName name="_xlnm._FilterDatabase" localSheetId="3" hidden="1">'PS104 - Třebíč - Krahulov...'!$C$119:$K$129</definedName>
    <definedName name="_xlnm.Print_Area" localSheetId="3">'PS104 - Třebíč - Krahulov...'!$C$4:$J$76,'PS104 - Třebíč - Krahulov...'!$C$82:$J$101,'PS104 - Třebíč - Krahulov...'!$C$107:$J$129</definedName>
    <definedName name="_xlnm.Print_Titles" localSheetId="3">'PS104 - Třebíč - Krahulov...'!$119:$119</definedName>
    <definedName name="_xlnm._FilterDatabase" localSheetId="4" hidden="1">'PS105 - Třebíč - Krahulov...'!$C$119:$K$129</definedName>
    <definedName name="_xlnm.Print_Area" localSheetId="4">'PS105 - Třebíč - Krahulov...'!$C$4:$J$76,'PS105 - Třebíč - Krahulov...'!$C$82:$J$101,'PS105 - Třebíč - Krahulov...'!$C$107:$J$129</definedName>
    <definedName name="_xlnm.Print_Titles" localSheetId="4">'PS105 - Třebíč - Krahulov...'!$119:$119</definedName>
    <definedName name="_xlnm._FilterDatabase" localSheetId="5" hidden="1">'PS107 - Třešť - RPB'!$C$119:$K$129</definedName>
    <definedName name="_xlnm.Print_Area" localSheetId="5">'PS107 - Třešť - RPB'!$C$4:$J$76,'PS107 - Třešť - RPB'!$C$82:$J$101,'PS107 - Třešť - RPB'!$C$107:$J$129</definedName>
    <definedName name="_xlnm.Print_Titles" localSheetId="5">'PS107 - Třešť - RPB'!$119:$119</definedName>
    <definedName name="_xlnm._FilterDatabase" localSheetId="6" hidden="1">'PS108 - Jihlava město St....'!$C$119:$K$131</definedName>
    <definedName name="_xlnm.Print_Area" localSheetId="6">'PS108 - Jihlava město St....'!$C$4:$J$76,'PS108 - Jihlava město St....'!$C$82:$J$101,'PS108 - Jihlava město St....'!$C$107:$J$131</definedName>
    <definedName name="_xlnm.Print_Titles" localSheetId="6">'PS108 - Jihlava město St....'!$119:$119</definedName>
    <definedName name="_xlnm._FilterDatabase" localSheetId="7" hidden="1">'PS109 - Jihlava město St....'!$C$119:$K$131</definedName>
    <definedName name="_xlnm.Print_Area" localSheetId="7">'PS109 - Jihlava město St....'!$C$4:$J$76,'PS109 - Jihlava město St....'!$C$82:$J$101,'PS109 - Jihlava město St....'!$C$107:$J$131</definedName>
    <definedName name="_xlnm.Print_Titles" localSheetId="7">'PS109 - Jihlava město St....'!$119:$119</definedName>
    <definedName name="_xlnm._FilterDatabase" localSheetId="8" hidden="1">'PS110 - Jihlava město DK'!$C$119:$K$131</definedName>
    <definedName name="_xlnm.Print_Area" localSheetId="8">'PS110 - Jihlava město DK'!$C$4:$J$76,'PS110 - Jihlava město DK'!$C$82:$J$101,'PS110 - Jihlava město DK'!$C$107:$J$131</definedName>
    <definedName name="_xlnm.Print_Titles" localSheetId="8">'PS110 - Jihlava město DK'!$119:$119</definedName>
    <definedName name="_xlnm._FilterDatabase" localSheetId="9" hidden="1">'PS106 - Rantířov - Jihlav...'!$C$119:$K$131</definedName>
    <definedName name="_xlnm.Print_Area" localSheetId="9">'PS106 - Rantířov - Jihlav...'!$C$4:$J$76,'PS106 - Rantířov - Jihlav...'!$C$82:$J$101,'PS106 - Rantířov - Jihlav...'!$C$107:$J$131</definedName>
    <definedName name="_xlnm.Print_Titles" localSheetId="9">'PS106 - Rantířov - Jihlav...'!$119:$119</definedName>
    <definedName name="_xlnm._FilterDatabase" localSheetId="10" hidden="1">'PS111 - Jihlava město St....'!$C$119:$K$131</definedName>
    <definedName name="_xlnm.Print_Area" localSheetId="10">'PS111 - Jihlava město St....'!$C$4:$J$76,'PS111 - Jihlava město St....'!$C$82:$J$101,'PS111 - Jihlava město St....'!$C$107:$J$131</definedName>
    <definedName name="_xlnm.Print_Titles" localSheetId="10">'PS111 - Jihlava město St....'!$119:$119</definedName>
    <definedName name="_xlnm._FilterDatabase" localSheetId="11" hidden="1">'PS112 - Jihlava město St....'!$C$119:$K$131</definedName>
    <definedName name="_xlnm.Print_Area" localSheetId="11">'PS112 - Jihlava město St....'!$C$4:$J$76,'PS112 - Jihlava město St....'!$C$82:$J$101,'PS112 - Jihlava město St....'!$C$107:$J$131</definedName>
    <definedName name="_xlnm.Print_Titles" localSheetId="11">'PS112 - Jihlava město St....'!$119:$119</definedName>
    <definedName name="_xlnm._FilterDatabase" localSheetId="12" hidden="1">'PS113 - Jihlava město St....'!$C$119:$K$131</definedName>
    <definedName name="_xlnm.Print_Area" localSheetId="12">'PS113 - Jihlava město St....'!$C$4:$J$76,'PS113 - Jihlava město St....'!$C$82:$J$101,'PS113 - Jihlava město St....'!$C$107:$J$131</definedName>
    <definedName name="_xlnm.Print_Titles" localSheetId="12">'PS113 - Jihlava město St....'!$119:$119</definedName>
    <definedName name="_xlnm._FilterDatabase" localSheetId="13" hidden="1">'PS114 - Jihlava město St....'!$C$119:$K$131</definedName>
    <definedName name="_xlnm.Print_Area" localSheetId="13">'PS114 - Jihlava město St....'!$C$4:$J$76,'PS114 - Jihlava město St....'!$C$82:$J$101,'PS114 - Jihlava město St....'!$C$107:$J$131</definedName>
    <definedName name="_xlnm.Print_Titles" localSheetId="13">'PS114 - Jihlava město St....'!$119:$119</definedName>
    <definedName name="_xlnm._FilterDatabase" localSheetId="14" hidden="1">'PS115 - H.Brod - Rozsocha...'!$C$119:$K$131</definedName>
    <definedName name="_xlnm.Print_Area" localSheetId="14">'PS115 - H.Brod - Rozsocha...'!$C$4:$J$76,'PS115 - H.Brod - Rozsocha...'!$C$82:$J$101,'PS115 - H.Brod - Rozsocha...'!$C$107:$J$131</definedName>
    <definedName name="_xlnm.Print_Titles" localSheetId="14">'PS115 - H.Brod - Rozsocha...'!$119:$119</definedName>
    <definedName name="_xlnm._FilterDatabase" localSheetId="15" hidden="1">'PS102 - Třebíč PZZ-EA km ...'!$C$119:$K$129</definedName>
    <definedName name="_xlnm.Print_Area" localSheetId="15">'PS102 - Třebíč PZZ-EA km ...'!$C$4:$J$76,'PS102 - Třebíč PZZ-EA km ...'!$C$82:$J$101,'PS102 - Třebíč PZZ-EA km ...'!$C$107:$J$129</definedName>
    <definedName name="_xlnm.Print_Titles" localSheetId="15">'PS102 - Třebíč PZZ-EA km ...'!$119:$119</definedName>
    <definedName name="_xlnm._FilterDatabase" localSheetId="16" hidden="1">'PS116 - ŽST Leština u Sv.'!$C$119:$K$129</definedName>
    <definedName name="_xlnm.Print_Area" localSheetId="16">'PS116 - ŽST Leština u Sv.'!$C$4:$J$76,'PS116 - ŽST Leština u Sv.'!$C$82:$J$101,'PS116 - ŽST Leština u Sv.'!$C$107:$J$129</definedName>
    <definedName name="_xlnm.Print_Titles" localSheetId="16">'PS116 - ŽST Leština u Sv.'!$119:$119</definedName>
    <definedName name="_xlnm._FilterDatabase" localSheetId="17" hidden="1">'PS117 - ŽST Ledeč n-S'!$C$119:$K$129</definedName>
    <definedName name="_xlnm.Print_Area" localSheetId="17">'PS117 - ŽST Ledeč n-S'!$C$4:$J$76,'PS117 - ŽST Ledeč n-S'!$C$82:$J$101,'PS117 - ŽST Ledeč n-S'!$C$107:$J$129</definedName>
    <definedName name="_xlnm.Print_Titles" localSheetId="17">'PS117 - ŽST Ledeč n-S'!$119:$119</definedName>
    <definedName name="_xlnm._FilterDatabase" localSheetId="18" hidden="1">'PS118 - H.Brod - Humpolec...'!$C$119:$K$129</definedName>
    <definedName name="_xlnm.Print_Area" localSheetId="18">'PS118 - H.Brod - Humpolec...'!$C$4:$J$76,'PS118 - H.Brod - Humpolec...'!$C$82:$J$101,'PS118 - H.Brod - Humpolec...'!$C$107:$J$129</definedName>
    <definedName name="_xlnm.Print_Titles" localSheetId="18">'PS118 - H.Brod - Humpolec...'!$119:$119</definedName>
    <definedName name="_xlnm._FilterDatabase" localSheetId="19" hidden="1">'PS119 - Žírec n-D - Hlins...'!$C$119:$K$129</definedName>
    <definedName name="_xlnm.Print_Area" localSheetId="19">'PS119 - Žírec n-D - Hlins...'!$C$4:$J$76,'PS119 - Žírec n-D - Hlins...'!$C$82:$J$101,'PS119 - Žírec n-D - Hlins...'!$C$107:$J$129</definedName>
    <definedName name="_xlnm.Print_Titles" localSheetId="19">'PS119 - Žírec n-D - Hlins...'!$119:$119</definedName>
    <definedName name="_xlnm._FilterDatabase" localSheetId="20" hidden="1">'PS120 - ŽST Nové Město na...'!$C$119:$K$129</definedName>
    <definedName name="_xlnm.Print_Area" localSheetId="20">'PS120 - ŽST Nové Město na...'!$C$4:$J$76,'PS120 - ŽST Nové Město na...'!$C$82:$J$101,'PS120 - ŽST Nové Město na...'!$C$107:$J$129</definedName>
    <definedName name="_xlnm.Print_Titles" localSheetId="20">'PS120 - ŽST Nové Město na...'!$119:$119</definedName>
  </definedNames>
  <calcPr/>
</workbook>
</file>

<file path=xl/calcChain.xml><?xml version="1.0" encoding="utf-8"?>
<calcChain xmlns="http://schemas.openxmlformats.org/spreadsheetml/2006/main">
  <c i="21" l="1" r="J37"/>
  <c r="J36"/>
  <c i="1" r="AY114"/>
  <c i="21" r="J35"/>
  <c i="1" r="AX114"/>
  <c i="21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114"/>
  <c r="E7"/>
  <c r="E85"/>
  <c i="20" r="J37"/>
  <c r="J36"/>
  <c i="1" r="AY113"/>
  <c i="20" r="J35"/>
  <c i="1" r="AX113"/>
  <c i="20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91"/>
  <c r="J20"/>
  <c r="J18"/>
  <c r="E18"/>
  <c r="F92"/>
  <c r="J17"/>
  <c r="J12"/>
  <c r="J89"/>
  <c r="E7"/>
  <c r="E110"/>
  <c i="19" r="J37"/>
  <c r="J36"/>
  <c i="1" r="AY112"/>
  <c i="19" r="J35"/>
  <c i="1" r="AX112"/>
  <c i="19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8" r="J37"/>
  <c r="J36"/>
  <c i="1" r="AY111"/>
  <c i="18" r="J35"/>
  <c i="1" r="AX111"/>
  <c i="18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91"/>
  <c r="J20"/>
  <c r="J18"/>
  <c r="E18"/>
  <c r="F92"/>
  <c r="J17"/>
  <c r="J12"/>
  <c r="J89"/>
  <c r="E7"/>
  <c r="E85"/>
  <c i="17" r="J37"/>
  <c r="J36"/>
  <c i="1" r="AY110"/>
  <c i="17" r="J35"/>
  <c i="1" r="AX110"/>
  <c i="17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85"/>
  <c i="16" r="J37"/>
  <c r="J36"/>
  <c i="1" r="AY109"/>
  <c i="16" r="J35"/>
  <c i="1" r="AX109"/>
  <c i="16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116"/>
  <c r="J14"/>
  <c r="J12"/>
  <c r="J114"/>
  <c r="E7"/>
  <c r="E110"/>
  <c i="15" r="J37"/>
  <c r="J36"/>
  <c i="1" r="AY108"/>
  <c i="15" r="J35"/>
  <c i="1" r="AX108"/>
  <c i="15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116"/>
  <c r="J20"/>
  <c r="J18"/>
  <c r="E18"/>
  <c r="F117"/>
  <c r="J17"/>
  <c r="J12"/>
  <c r="J89"/>
  <c r="E7"/>
  <c r="E110"/>
  <c i="14" r="J37"/>
  <c r="J36"/>
  <c i="1" r="AY107"/>
  <c i="14" r="J35"/>
  <c i="1" r="AX107"/>
  <c i="14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91"/>
  <c r="J20"/>
  <c r="J18"/>
  <c r="E18"/>
  <c r="F117"/>
  <c r="J17"/>
  <c r="J12"/>
  <c r="J114"/>
  <c r="E7"/>
  <c r="E110"/>
  <c i="13" r="J37"/>
  <c r="J36"/>
  <c i="1" r="AY106"/>
  <c i="13" r="J35"/>
  <c i="1" r="AX106"/>
  <c i="13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91"/>
  <c r="J20"/>
  <c r="J18"/>
  <c r="E18"/>
  <c r="F92"/>
  <c r="J17"/>
  <c r="J12"/>
  <c r="J114"/>
  <c r="E7"/>
  <c r="E110"/>
  <c i="12" r="J37"/>
  <c r="J36"/>
  <c i="1" r="AY105"/>
  <c i="12" r="J35"/>
  <c i="1" r="AX105"/>
  <c i="12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116"/>
  <c r="J20"/>
  <c r="J18"/>
  <c r="E18"/>
  <c r="F92"/>
  <c r="J17"/>
  <c r="J12"/>
  <c r="J114"/>
  <c r="E7"/>
  <c r="E110"/>
  <c i="11" r="J37"/>
  <c r="J36"/>
  <c i="1" r="AY104"/>
  <c i="11" r="J35"/>
  <c i="1" r="AX104"/>
  <c i="11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85"/>
  <c i="10" r="J37"/>
  <c r="J36"/>
  <c i="1" r="AY103"/>
  <c i="10" r="J35"/>
  <c i="1" r="AX103"/>
  <c i="10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116"/>
  <c r="J20"/>
  <c r="J18"/>
  <c r="E18"/>
  <c r="F92"/>
  <c r="J17"/>
  <c r="J12"/>
  <c r="J114"/>
  <c r="E7"/>
  <c r="E110"/>
  <c i="9" r="J37"/>
  <c r="J36"/>
  <c i="1" r="AY102"/>
  <c i="9" r="J35"/>
  <c i="1" r="AX102"/>
  <c i="9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91"/>
  <c r="J20"/>
  <c r="J18"/>
  <c r="E18"/>
  <c r="F92"/>
  <c r="J17"/>
  <c r="J12"/>
  <c r="J114"/>
  <c r="E7"/>
  <c r="E85"/>
  <c i="8" r="J37"/>
  <c r="J36"/>
  <c i="1" r="AY101"/>
  <c i="8" r="J35"/>
  <c i="1" r="AX101"/>
  <c i="8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91"/>
  <c r="J20"/>
  <c r="J18"/>
  <c r="E18"/>
  <c r="F92"/>
  <c r="J17"/>
  <c r="J12"/>
  <c r="J89"/>
  <c r="E7"/>
  <c r="E110"/>
  <c i="7" r="J37"/>
  <c r="J36"/>
  <c i="1" r="AY100"/>
  <c i="7" r="J35"/>
  <c i="1" r="AX100"/>
  <c i="7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91"/>
  <c r="J20"/>
  <c r="J18"/>
  <c r="E18"/>
  <c r="F117"/>
  <c r="J17"/>
  <c r="J12"/>
  <c r="J89"/>
  <c r="E7"/>
  <c r="E110"/>
  <c i="6" r="J37"/>
  <c r="J36"/>
  <c i="1" r="AY99"/>
  <c i="6" r="J35"/>
  <c i="1" r="AX99"/>
  <c i="6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91"/>
  <c r="J20"/>
  <c r="J18"/>
  <c r="E18"/>
  <c r="F117"/>
  <c r="J17"/>
  <c r="J12"/>
  <c r="J114"/>
  <c r="E7"/>
  <c r="E110"/>
  <c i="5" r="J37"/>
  <c r="J36"/>
  <c i="1" r="AY98"/>
  <c i="5" r="J35"/>
  <c i="1" r="AX98"/>
  <c i="5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85"/>
  <c i="4" r="J37"/>
  <c r="J36"/>
  <c i="1" r="AY97"/>
  <c i="4" r="J35"/>
  <c i="1" r="AX97"/>
  <c i="4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85"/>
  <c i="3" r="J37"/>
  <c r="J36"/>
  <c i="1" r="AY96"/>
  <c i="3" r="J35"/>
  <c i="1" r="AX96"/>
  <c i="3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116"/>
  <c r="J14"/>
  <c r="J12"/>
  <c r="J114"/>
  <c r="E7"/>
  <c r="E85"/>
  <c i="2" r="J37"/>
  <c r="J36"/>
  <c i="1" r="AY95"/>
  <c i="2" r="J35"/>
  <c i="1" r="AX95"/>
  <c i="2" r="BI131"/>
  <c r="BH131"/>
  <c r="BG131"/>
  <c r="BF131"/>
  <c r="T131"/>
  <c r="T130"/>
  <c r="T129"/>
  <c r="R131"/>
  <c r="R130"/>
  <c r="R129"/>
  <c r="P131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R125"/>
  <c r="R120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2"/>
  <c r="F91"/>
  <c r="F89"/>
  <c r="E87"/>
  <c r="J21"/>
  <c r="E21"/>
  <c r="J91"/>
  <c r="J20"/>
  <c r="J18"/>
  <c r="E18"/>
  <c r="F117"/>
  <c r="J17"/>
  <c r="J12"/>
  <c r="J114"/>
  <c r="E7"/>
  <c r="E85"/>
  <c i="1" r="L90"/>
  <c r="AM90"/>
  <c r="AM89"/>
  <c r="L89"/>
  <c r="AM87"/>
  <c r="L87"/>
  <c r="L85"/>
  <c r="L84"/>
  <c i="2" r="BK122"/>
  <c r="J131"/>
  <c i="3" r="BK125"/>
  <c i="4" r="J123"/>
  <c i="5" r="J129"/>
  <c i="6" r="BK121"/>
  <c i="7" r="BK122"/>
  <c r="J124"/>
  <c i="8" r="J131"/>
  <c i="9" r="J122"/>
  <c i="10" r="BK127"/>
  <c i="11" r="J122"/>
  <c i="12" r="BK131"/>
  <c r="J128"/>
  <c i="13" r="BK124"/>
  <c i="15" r="J121"/>
  <c r="BK121"/>
  <c i="16" r="BK125"/>
  <c i="18" r="J123"/>
  <c i="19" r="J129"/>
  <c i="20" r="BK125"/>
  <c i="21" r="J126"/>
  <c i="1" r="AS94"/>
  <c i="9" r="BK128"/>
  <c i="10" r="J128"/>
  <c i="11" r="J128"/>
  <c i="12" r="J124"/>
  <c i="13" r="J128"/>
  <c r="J131"/>
  <c i="14" r="J124"/>
  <c i="15" r="J122"/>
  <c r="J124"/>
  <c i="17" r="J125"/>
  <c i="18" r="J121"/>
  <c i="19" r="BK121"/>
  <c i="20" r="J125"/>
  <c i="21" r="J121"/>
  <c i="12" r="BK126"/>
  <c i="13" r="BK131"/>
  <c r="BK122"/>
  <c i="14" r="BK122"/>
  <c r="BK121"/>
  <c i="15" r="J126"/>
  <c i="16" r="J121"/>
  <c i="18" r="J125"/>
  <c i="19" r="BK126"/>
  <c i="21" r="J125"/>
  <c i="2" r="BK131"/>
  <c i="3" r="J121"/>
  <c r="BK123"/>
  <c i="4" r="BK121"/>
  <c i="6" r="F34"/>
  <c i="8" r="BK131"/>
  <c i="9" r="BK131"/>
  <c i="10" r="BK124"/>
  <c i="11" r="J126"/>
  <c r="BK124"/>
  <c i="12" r="BK122"/>
  <c i="13" r="J122"/>
  <c i="14" r="BK126"/>
  <c i="15" r="J131"/>
  <c i="16" r="BK123"/>
  <c i="17" r="J121"/>
  <c i="18" r="J126"/>
  <c r="BK126"/>
  <c i="19" r="J121"/>
  <c i="20" r="BK121"/>
  <c i="21" r="J123"/>
  <c i="4" r="J126"/>
  <c i="5" r="J121"/>
  <c i="6" r="J125"/>
  <c i="7" r="J126"/>
  <c r="J122"/>
  <c i="8" r="J121"/>
  <c i="9" r="BK121"/>
  <c i="10" r="J122"/>
  <c i="11" r="BK122"/>
  <c i="12" r="J127"/>
  <c i="14" r="BK128"/>
  <c r="J128"/>
  <c i="15" r="J128"/>
  <c i="16" r="BK121"/>
  <c i="17" r="BK121"/>
  <c i="18" r="BK125"/>
  <c i="19" r="J123"/>
  <c i="20" r="BK123"/>
  <c i="2" r="BK128"/>
  <c r="BK124"/>
  <c i="4" r="J121"/>
  <c i="5" r="BK126"/>
  <c i="6" r="J121"/>
  <c i="7" r="BK126"/>
  <c i="8" r="BK127"/>
  <c i="9" r="J121"/>
  <c i="10" r="J126"/>
  <c i="11" r="BK121"/>
  <c i="17" r="BK125"/>
  <c i="18" r="BK121"/>
  <c i="19" r="BK125"/>
  <c i="20" r="J129"/>
  <c i="13" r="J121"/>
  <c i="14" r="J121"/>
  <c i="15" r="BK131"/>
  <c i="16" r="J129"/>
  <c i="17" r="BK129"/>
  <c i="2" r="J122"/>
  <c i="3" r="J123"/>
  <c i="4" r="BK123"/>
  <c i="5" r="J123"/>
  <c i="7" r="BK128"/>
  <c i="8" r="BK128"/>
  <c i="9" r="J124"/>
  <c i="10" r="BK122"/>
  <c i="11" r="J121"/>
  <c i="12" r="BK127"/>
  <c i="13" r="BK126"/>
  <c i="14" r="J127"/>
  <c r="BK127"/>
  <c i="15" r="J127"/>
  <c i="16" r="BK129"/>
  <c i="17" r="J123"/>
  <c i="18" r="BK123"/>
  <c i="20" r="J123"/>
  <c i="21" r="BK125"/>
  <c i="10" r="BK121"/>
  <c i="12" r="BK124"/>
  <c i="13" r="J127"/>
  <c r="J124"/>
  <c i="20" r="BK129"/>
  <c i="21" r="BK129"/>
  <c i="2" r="BK126"/>
  <c i="3" r="BK126"/>
  <c i="4" r="BK125"/>
  <c i="5" r="BK125"/>
  <c i="6" r="BK123"/>
  <c i="7" r="J121"/>
  <c i="8" r="BK122"/>
  <c i="9" r="BK127"/>
  <c i="10" r="J127"/>
  <c r="J121"/>
  <c i="11" r="BK127"/>
  <c i="13" r="J126"/>
  <c i="14" r="BK131"/>
  <c i="15" r="BK124"/>
  <c i="16" r="J126"/>
  <c i="17" r="J126"/>
  <c i="18" r="BK129"/>
  <c i="19" r="BK129"/>
  <c i="21" r="BK126"/>
  <c i="2" r="J128"/>
  <c r="J124"/>
  <c i="4" r="J129"/>
  <c i="5" r="BK123"/>
  <c i="6" r="BK129"/>
  <c i="7" r="J128"/>
  <c i="8" r="J122"/>
  <c i="9" r="J126"/>
  <c i="10" r="J131"/>
  <c i="11" r="J127"/>
  <c i="12" r="J122"/>
  <c i="13" r="BK121"/>
  <c i="14" r="J126"/>
  <c i="15" r="BK126"/>
  <c r="BK128"/>
  <c i="16" r="BK126"/>
  <c i="17" r="J129"/>
  <c i="19" r="J126"/>
  <c i="20" r="J126"/>
  <c i="21" r="BK123"/>
  <c i="2" r="J121"/>
  <c r="J126"/>
  <c i="3" r="J125"/>
  <c i="4" r="J125"/>
  <c i="5" r="J126"/>
  <c i="6" r="J123"/>
  <c r="BK125"/>
  <c i="7" r="BK127"/>
  <c i="8" r="BK121"/>
  <c r="J128"/>
  <c i="9" r="J131"/>
  <c i="10" r="BK128"/>
  <c i="11" r="J124"/>
  <c i="12" r="J131"/>
  <c r="J121"/>
  <c i="13" r="BK128"/>
  <c i="14" r="J131"/>
  <c i="17" r="BK126"/>
  <c i="19" r="J125"/>
  <c i="20" r="BK126"/>
  <c i="21" r="BK121"/>
  <c i="7" r="J131"/>
  <c i="8" r="BK126"/>
  <c i="9" r="J127"/>
  <c r="J128"/>
  <c i="10" r="J124"/>
  <c i="11" r="BK131"/>
  <c r="BK126"/>
  <c i="12" r="BK128"/>
  <c i="16" r="J125"/>
  <c i="17" r="BK123"/>
  <c i="2" r="BK121"/>
  <c i="3" r="J129"/>
  <c r="BK121"/>
  <c i="5" r="BK129"/>
  <c r="BK121"/>
  <c i="6" r="J126"/>
  <c i="7" r="BK131"/>
  <c r="BK121"/>
  <c i="8" r="J126"/>
  <c i="9" r="BK126"/>
  <c i="10" r="BK131"/>
  <c i="15" r="BK127"/>
  <c i="16" r="J123"/>
  <c i="18" r="J129"/>
  <c i="19" r="BK123"/>
  <c i="21" r="J129"/>
  <c i="2" r="BK127"/>
  <c i="3" r="J126"/>
  <c i="4" r="BK126"/>
  <c i="6" r="BK126"/>
  <c i="7" r="J127"/>
  <c i="8" r="BK124"/>
  <c r="J124"/>
  <c i="9" r="BK122"/>
  <c i="10" r="BK126"/>
  <c i="11" r="J131"/>
  <c i="12" r="BK121"/>
  <c i="20" r="J121"/>
  <c i="2" r="J127"/>
  <c i="3" r="BK129"/>
  <c i="4" r="BK129"/>
  <c i="5" r="J125"/>
  <c i="6" r="J129"/>
  <c i="7" r="BK124"/>
  <c i="8" r="J127"/>
  <c i="9" r="BK124"/>
  <c i="11" r="BK128"/>
  <c i="12" r="J126"/>
  <c i="13" r="BK127"/>
  <c i="14" r="BK124"/>
  <c r="J122"/>
  <c i="15" r="BK122"/>
  <c i="4" l="1" r="BK124"/>
  <c r="J124"/>
  <c r="J98"/>
  <c i="16" r="P124"/>
  <c r="P120"/>
  <c i="1" r="AU109"/>
  <c i="12" r="P125"/>
  <c r="P120"/>
  <c i="1" r="AU105"/>
  <c i="13" r="R125"/>
  <c r="R120"/>
  <c i="14" r="R125"/>
  <c r="R120"/>
  <c i="15" r="P125"/>
  <c r="P120"/>
  <c i="1" r="AU108"/>
  <c i="2" r="BK125"/>
  <c r="J125"/>
  <c r="J98"/>
  <c i="10" r="R125"/>
  <c r="R120"/>
  <c i="11" r="P125"/>
  <c r="P120"/>
  <c i="1" r="AU104"/>
  <c i="15" r="R125"/>
  <c r="R120"/>
  <c i="5" r="BK124"/>
  <c i="7" r="T125"/>
  <c r="T120"/>
  <c i="10" r="P125"/>
  <c r="P120"/>
  <c i="1" r="AU103"/>
  <c i="17" r="BK124"/>
  <c r="J124"/>
  <c r="J98"/>
  <c i="19" r="T124"/>
  <c r="T120"/>
  <c i="9" r="P125"/>
  <c r="P120"/>
  <c i="1" r="AU102"/>
  <c i="17" r="P124"/>
  <c r="P120"/>
  <c i="1" r="AU110"/>
  <c i="18" r="P124"/>
  <c r="P120"/>
  <c i="1" r="AU111"/>
  <c i="18" r="BK124"/>
  <c r="J124"/>
  <c r="J98"/>
  <c i="2" r="P125"/>
  <c r="P120"/>
  <c i="1" r="AU95"/>
  <c i="4" r="R124"/>
  <c r="R120"/>
  <c i="6" r="P124"/>
  <c r="P120"/>
  <c i="1" r="AU99"/>
  <c i="13" r="BK125"/>
  <c r="J125"/>
  <c r="J98"/>
  <c i="17" r="T124"/>
  <c r="T120"/>
  <c i="3" r="P124"/>
  <c r="P120"/>
  <c i="1" r="AU96"/>
  <c i="9" r="T125"/>
  <c r="T120"/>
  <c i="13" r="P125"/>
  <c r="P120"/>
  <c i="1" r="AU106"/>
  <c i="14" r="T125"/>
  <c r="T120"/>
  <c i="20" r="BK124"/>
  <c r="J124"/>
  <c r="J98"/>
  <c i="6" r="BK124"/>
  <c r="J124"/>
  <c r="J98"/>
  <c i="19" r="BK124"/>
  <c r="J124"/>
  <c r="J98"/>
  <c i="20" r="R124"/>
  <c r="R120"/>
  <c i="2" r="T125"/>
  <c r="T120"/>
  <c i="3" r="R124"/>
  <c r="R120"/>
  <c i="8" r="R125"/>
  <c r="R120"/>
  <c i="10" r="T125"/>
  <c r="T120"/>
  <c i="11" r="R125"/>
  <c r="R120"/>
  <c i="15" r="T125"/>
  <c r="T120"/>
  <c i="5" r="P124"/>
  <c r="P120"/>
  <c i="1" r="AU98"/>
  <c i="7" r="R125"/>
  <c r="R120"/>
  <c i="8" r="BK125"/>
  <c r="J125"/>
  <c r="J98"/>
  <c i="12" r="R125"/>
  <c r="R120"/>
  <c i="16" r="R124"/>
  <c r="R120"/>
  <c i="17" r="R124"/>
  <c r="R120"/>
  <c i="19" r="R124"/>
  <c r="R120"/>
  <c i="6" r="R124"/>
  <c r="R120"/>
  <c i="9" r="R125"/>
  <c r="R120"/>
  <c i="20" r="P124"/>
  <c r="P120"/>
  <c i="1" r="AU113"/>
  <c i="21" r="BK124"/>
  <c r="J124"/>
  <c r="J98"/>
  <c i="3" r="T124"/>
  <c r="T120"/>
  <c i="7" r="P125"/>
  <c r="P120"/>
  <c i="1" r="AU100"/>
  <c i="8" r="T125"/>
  <c r="T120"/>
  <c i="11" r="BK125"/>
  <c r="J125"/>
  <c r="J98"/>
  <c i="12" r="BK125"/>
  <c r="J125"/>
  <c r="J98"/>
  <c i="14" r="P125"/>
  <c r="P120"/>
  <c i="1" r="AU107"/>
  <c i="15" r="BK125"/>
  <c i="16" r="T124"/>
  <c r="T120"/>
  <c i="4" r="P124"/>
  <c r="P120"/>
  <c i="1" r="AU97"/>
  <c i="6" r="T124"/>
  <c r="T120"/>
  <c i="9" r="BK125"/>
  <c r="J125"/>
  <c r="J98"/>
  <c i="10" r="BK125"/>
  <c r="J125"/>
  <c r="J98"/>
  <c i="12" r="T125"/>
  <c r="T120"/>
  <c i="18" r="R124"/>
  <c r="R120"/>
  <c i="21" r="P124"/>
  <c r="P120"/>
  <c i="1" r="AU114"/>
  <c i="3" r="BK124"/>
  <c r="J124"/>
  <c r="J98"/>
  <c i="5" r="R124"/>
  <c r="R120"/>
  <c i="21" r="R124"/>
  <c r="R120"/>
  <c i="4" r="T124"/>
  <c r="T120"/>
  <c i="5" r="T124"/>
  <c r="T120"/>
  <c i="7" r="BK125"/>
  <c r="J125"/>
  <c r="J98"/>
  <c i="8" r="P125"/>
  <c r="P120"/>
  <c i="1" r="AU101"/>
  <c i="11" r="T125"/>
  <c r="T120"/>
  <c i="13" r="T125"/>
  <c r="T120"/>
  <c i="14" r="BK125"/>
  <c r="J125"/>
  <c r="J98"/>
  <c i="16" r="BK124"/>
  <c r="J124"/>
  <c r="J98"/>
  <c i="18" r="T124"/>
  <c r="T120"/>
  <c i="19" r="P124"/>
  <c r="P120"/>
  <c i="1" r="AU112"/>
  <c i="20" r="T124"/>
  <c r="T120"/>
  <c i="21" r="T124"/>
  <c r="T120"/>
  <c i="3" r="BK122"/>
  <c r="J122"/>
  <c r="J97"/>
  <c r="BK128"/>
  <c r="J128"/>
  <c r="J100"/>
  <c i="5" r="BK122"/>
  <c r="J122"/>
  <c r="J97"/>
  <c i="9" r="BK130"/>
  <c r="J130"/>
  <c r="J100"/>
  <c i="11" r="BK123"/>
  <c r="J123"/>
  <c r="J97"/>
  <c i="4" r="BK122"/>
  <c r="J122"/>
  <c r="J97"/>
  <c i="6" r="BK122"/>
  <c r="J122"/>
  <c r="J97"/>
  <c i="11" r="BK130"/>
  <c r="J130"/>
  <c r="J100"/>
  <c i="10" r="BK130"/>
  <c r="J130"/>
  <c r="J100"/>
  <c i="12" r="BK123"/>
  <c r="J123"/>
  <c r="J97"/>
  <c i="18" r="BK128"/>
  <c r="J128"/>
  <c r="J100"/>
  <c i="19" r="BK122"/>
  <c r="J122"/>
  <c r="J97"/>
  <c i="10" r="BK123"/>
  <c r="J123"/>
  <c r="J97"/>
  <c i="14" r="BK123"/>
  <c r="J123"/>
  <c r="J97"/>
  <c i="2" r="BK130"/>
  <c r="J130"/>
  <c r="J100"/>
  <c i="4" r="BK128"/>
  <c r="J128"/>
  <c r="J100"/>
  <c i="7" r="BK123"/>
  <c r="J123"/>
  <c r="J97"/>
  <c i="9" r="BK123"/>
  <c r="J123"/>
  <c r="J97"/>
  <c i="2" r="BK123"/>
  <c r="J123"/>
  <c r="J97"/>
  <c i="6" r="BK128"/>
  <c r="J128"/>
  <c r="J100"/>
  <c i="8" r="BK130"/>
  <c r="J130"/>
  <c r="J100"/>
  <c i="17" r="BK128"/>
  <c r="J128"/>
  <c r="J100"/>
  <c i="20" r="BK128"/>
  <c r="J128"/>
  <c r="J100"/>
  <c i="12" r="BK130"/>
  <c r="J130"/>
  <c r="J100"/>
  <c i="15" r="BK130"/>
  <c r="J130"/>
  <c r="J100"/>
  <c i="19" r="BK128"/>
  <c r="J128"/>
  <c r="J100"/>
  <c i="18" r="BK122"/>
  <c r="J122"/>
  <c r="J97"/>
  <c i="13" r="BK123"/>
  <c r="J123"/>
  <c r="J97"/>
  <c i="14" r="BK130"/>
  <c r="J130"/>
  <c r="J100"/>
  <c i="16" r="BK128"/>
  <c r="J128"/>
  <c r="J100"/>
  <c i="17" r="BK122"/>
  <c r="J122"/>
  <c r="J97"/>
  <c i="7" r="BK130"/>
  <c r="BK129"/>
  <c r="J129"/>
  <c r="J99"/>
  <c i="20" r="BK122"/>
  <c r="J122"/>
  <c r="J97"/>
  <c i="8" r="BK123"/>
  <c r="J123"/>
  <c r="J97"/>
  <c i="16" r="BK122"/>
  <c r="J122"/>
  <c r="J97"/>
  <c i="21" r="BK122"/>
  <c r="J122"/>
  <c r="J97"/>
  <c i="5" r="BK128"/>
  <c r="BK127"/>
  <c r="J127"/>
  <c r="J99"/>
  <c i="13" r="BK130"/>
  <c r="J130"/>
  <c r="J100"/>
  <c i="15" r="BK123"/>
  <c r="J123"/>
  <c r="J97"/>
  <c i="21" r="BK128"/>
  <c r="J128"/>
  <c r="J100"/>
  <c r="F91"/>
  <c r="F92"/>
  <c r="J89"/>
  <c r="J91"/>
  <c r="BE121"/>
  <c r="E110"/>
  <c r="J117"/>
  <c r="BE123"/>
  <c r="BE126"/>
  <c r="BE125"/>
  <c r="BE129"/>
  <c i="20" r="J116"/>
  <c r="F117"/>
  <c r="BE126"/>
  <c r="BE129"/>
  <c r="BE123"/>
  <c r="E85"/>
  <c r="BE125"/>
  <c r="J114"/>
  <c r="BE121"/>
  <c i="19" r="J89"/>
  <c r="F92"/>
  <c r="BE126"/>
  <c r="F91"/>
  <c r="J92"/>
  <c r="BE123"/>
  <c r="E85"/>
  <c r="BE121"/>
  <c r="BE129"/>
  <c r="BE125"/>
  <c r="J91"/>
  <c i="18" r="F117"/>
  <c r="E110"/>
  <c r="BE129"/>
  <c r="J114"/>
  <c r="BE121"/>
  <c r="BE123"/>
  <c r="BE126"/>
  <c r="J116"/>
  <c r="BE125"/>
  <c i="17" r="J89"/>
  <c r="BE121"/>
  <c r="F92"/>
  <c i="16" r="BK127"/>
  <c r="J127"/>
  <c r="J99"/>
  <c i="17" r="BE125"/>
  <c r="BE129"/>
  <c r="J91"/>
  <c i="16" r="BK120"/>
  <c r="J120"/>
  <c i="17" r="E110"/>
  <c r="BE126"/>
  <c r="BE123"/>
  <c i="16" r="E85"/>
  <c i="15" r="J125"/>
  <c r="J98"/>
  <c i="16" r="J92"/>
  <c r="BE129"/>
  <c r="F91"/>
  <c i="15" r="BK129"/>
  <c r="J129"/>
  <c r="J99"/>
  <c i="16" r="J89"/>
  <c r="BE125"/>
  <c r="BE126"/>
  <c r="F117"/>
  <c r="J116"/>
  <c r="BE123"/>
  <c r="BE121"/>
  <c i="15" r="F92"/>
  <c r="E85"/>
  <c r="BE128"/>
  <c r="BE121"/>
  <c r="BE122"/>
  <c r="BE127"/>
  <c r="J91"/>
  <c r="BE126"/>
  <c r="BE124"/>
  <c r="BE131"/>
  <c r="J114"/>
  <c i="14" r="J89"/>
  <c r="J116"/>
  <c r="BE124"/>
  <c r="F92"/>
  <c r="BE128"/>
  <c r="E85"/>
  <c r="BE122"/>
  <c r="BE127"/>
  <c r="BE131"/>
  <c r="BE121"/>
  <c r="BE126"/>
  <c i="13" r="E85"/>
  <c r="J89"/>
  <c r="J116"/>
  <c r="BE121"/>
  <c r="F117"/>
  <c r="BE124"/>
  <c r="BE126"/>
  <c r="BE128"/>
  <c r="BE131"/>
  <c r="BE122"/>
  <c r="BE127"/>
  <c i="12" r="F117"/>
  <c r="J89"/>
  <c r="BE128"/>
  <c r="BE126"/>
  <c r="BE131"/>
  <c r="E85"/>
  <c r="BE121"/>
  <c r="BE124"/>
  <c r="J91"/>
  <c r="BE122"/>
  <c r="BE127"/>
  <c i="11" r="F92"/>
  <c r="J91"/>
  <c r="E110"/>
  <c r="BE122"/>
  <c r="BE131"/>
  <c r="BE126"/>
  <c r="BE128"/>
  <c r="J89"/>
  <c r="BE127"/>
  <c r="BE121"/>
  <c r="BE124"/>
  <c i="10" r="E85"/>
  <c r="BE124"/>
  <c r="BE121"/>
  <c r="BE127"/>
  <c r="J91"/>
  <c r="BE122"/>
  <c r="J89"/>
  <c r="BE128"/>
  <c r="F117"/>
  <c r="BE126"/>
  <c r="BE131"/>
  <c i="9" r="E110"/>
  <c r="BE126"/>
  <c r="J116"/>
  <c r="BE121"/>
  <c r="BE127"/>
  <c r="F117"/>
  <c r="BE122"/>
  <c r="BE128"/>
  <c r="BE131"/>
  <c r="BE124"/>
  <c r="J89"/>
  <c i="7" r="BK120"/>
  <c r="J120"/>
  <c i="8" r="F117"/>
  <c r="E85"/>
  <c r="J116"/>
  <c r="BE124"/>
  <c r="BE131"/>
  <c r="BE122"/>
  <c r="BE128"/>
  <c r="BE121"/>
  <c r="J114"/>
  <c i="7" r="J130"/>
  <c r="J100"/>
  <c i="8" r="BE126"/>
  <c r="BE127"/>
  <c i="7" r="F92"/>
  <c r="J116"/>
  <c r="BE124"/>
  <c r="BE126"/>
  <c r="J114"/>
  <c r="BE127"/>
  <c r="BE131"/>
  <c r="BE121"/>
  <c r="BE122"/>
  <c r="BE128"/>
  <c r="E85"/>
  <c i="5" r="J124"/>
  <c r="J98"/>
  <c i="6" r="J116"/>
  <c r="BE123"/>
  <c r="F92"/>
  <c r="E85"/>
  <c r="BE121"/>
  <c i="5" r="J128"/>
  <c r="J100"/>
  <c i="6" r="BE125"/>
  <c r="BE129"/>
  <c r="J89"/>
  <c r="BE126"/>
  <c i="1" r="BA99"/>
  <c i="5" r="F91"/>
  <c r="E110"/>
  <c r="BE121"/>
  <c r="BE125"/>
  <c r="J91"/>
  <c r="J92"/>
  <c r="J89"/>
  <c r="F117"/>
  <c r="BE123"/>
  <c r="BE126"/>
  <c r="BE129"/>
  <c i="4" r="E110"/>
  <c r="F91"/>
  <c r="F92"/>
  <c r="J114"/>
  <c r="J116"/>
  <c r="J117"/>
  <c r="BE125"/>
  <c r="BE129"/>
  <c r="BE126"/>
  <c r="BE121"/>
  <c r="BE123"/>
  <c i="3" r="F91"/>
  <c r="J89"/>
  <c r="J116"/>
  <c r="BE129"/>
  <c r="J92"/>
  <c r="BE123"/>
  <c r="BE125"/>
  <c r="E110"/>
  <c r="F117"/>
  <c r="BE126"/>
  <c r="BE121"/>
  <c i="2" r="BE121"/>
  <c r="J89"/>
  <c r="J116"/>
  <c r="BE124"/>
  <c r="BE127"/>
  <c r="BE128"/>
  <c r="E110"/>
  <c r="F92"/>
  <c r="BE122"/>
  <c r="BE126"/>
  <c r="BE131"/>
  <c i="4" r="F36"/>
  <c i="1" r="BC97"/>
  <c i="7" r="F37"/>
  <c i="1" r="BD100"/>
  <c i="10" r="F34"/>
  <c i="1" r="BA103"/>
  <c i="13" r="F37"/>
  <c i="1" r="BD106"/>
  <c i="16" r="F36"/>
  <c i="1" r="BC109"/>
  <c i="19" r="F35"/>
  <c i="1" r="BB112"/>
  <c i="3" r="F35"/>
  <c i="1" r="BB96"/>
  <c i="5" r="F36"/>
  <c i="1" r="BC98"/>
  <c i="8" r="F34"/>
  <c i="1" r="BA101"/>
  <c i="11" r="F35"/>
  <c i="1" r="BB104"/>
  <c i="14" r="F36"/>
  <c i="1" r="BC107"/>
  <c i="17" r="F36"/>
  <c i="1" r="BC110"/>
  <c i="18" r="F36"/>
  <c i="1" r="BC111"/>
  <c i="21" r="F35"/>
  <c i="1" r="BB114"/>
  <c i="4" r="F34"/>
  <c i="1" r="BA97"/>
  <c i="6" r="J34"/>
  <c i="1" r="AW99"/>
  <c i="9" r="F36"/>
  <c i="1" r="BC102"/>
  <c i="12" r="F35"/>
  <c i="1" r="BB105"/>
  <c i="15" r="F34"/>
  <c i="1" r="BA108"/>
  <c i="20" r="F34"/>
  <c i="1" r="BA113"/>
  <c i="3" r="F36"/>
  <c i="1" r="BC96"/>
  <c i="5" r="J34"/>
  <c i="1" r="AW98"/>
  <c i="8" r="F36"/>
  <c i="1" r="BC101"/>
  <c i="10" r="F36"/>
  <c i="1" r="BC103"/>
  <c i="13" r="F36"/>
  <c i="1" r="BC106"/>
  <c i="16" r="F34"/>
  <c i="1" r="BA109"/>
  <c i="19" r="F36"/>
  <c i="1" r="BC112"/>
  <c i="2" r="F35"/>
  <c i="1" r="BB95"/>
  <c i="6" r="F37"/>
  <c i="1" r="BD99"/>
  <c i="9" r="F35"/>
  <c i="1" r="BB102"/>
  <c i="12" r="J34"/>
  <c i="1" r="AW105"/>
  <c i="16" r="J34"/>
  <c i="1" r="AW109"/>
  <c i="19" r="F37"/>
  <c i="1" r="BD112"/>
  <c i="3" r="F37"/>
  <c i="1" r="BD96"/>
  <c i="5" r="F35"/>
  <c i="1" r="BB98"/>
  <c i="9" r="F37"/>
  <c i="1" r="BD102"/>
  <c i="12" r="F37"/>
  <c i="1" r="BD105"/>
  <c i="15" r="F37"/>
  <c i="1" r="BD108"/>
  <c i="19" r="F34"/>
  <c i="1" r="BA112"/>
  <c i="2" r="F36"/>
  <c i="1" r="BC95"/>
  <c i="7" r="F34"/>
  <c i="1" r="BA100"/>
  <c i="10" r="J34"/>
  <c i="1" r="AW103"/>
  <c i="14" r="F35"/>
  <c i="1" r="BB107"/>
  <c i="18" r="J34"/>
  <c i="1" r="AW111"/>
  <c i="21" r="F37"/>
  <c i="1" r="BD114"/>
  <c i="3" r="F34"/>
  <c i="1" r="BA96"/>
  <c i="5" r="F34"/>
  <c i="1" r="BA98"/>
  <c i="8" r="F37"/>
  <c i="1" r="BD101"/>
  <c i="11" r="F37"/>
  <c i="1" r="BD104"/>
  <c i="14" r="F37"/>
  <c i="1" r="BD107"/>
  <c i="17" r="F37"/>
  <c i="1" r="BD110"/>
  <c i="21" r="F34"/>
  <c i="1" r="BA114"/>
  <c i="4" r="J34"/>
  <c i="1" r="AW97"/>
  <c i="7" r="J34"/>
  <c i="1" r="AW100"/>
  <c i="9" r="J34"/>
  <c i="1" r="AW102"/>
  <c i="12" r="F36"/>
  <c i="1" r="BC105"/>
  <c i="15" r="J34"/>
  <c i="1" r="AW108"/>
  <c i="18" r="F34"/>
  <c i="1" r="BA111"/>
  <c i="21" r="F36"/>
  <c i="1" r="BC114"/>
  <c i="4" r="F35"/>
  <c i="1" r="BB97"/>
  <c i="5" r="F37"/>
  <c i="1" r="BD98"/>
  <c i="8" r="J34"/>
  <c i="1" r="AW101"/>
  <c i="11" r="J34"/>
  <c i="1" r="AW104"/>
  <c i="14" r="J34"/>
  <c i="1" r="AW107"/>
  <c i="17" r="J34"/>
  <c i="1" r="AW110"/>
  <c i="20" r="F36"/>
  <c i="1" r="BC113"/>
  <c i="2" r="F37"/>
  <c i="1" r="BD95"/>
  <c i="6" r="F36"/>
  <c i="1" r="BC99"/>
  <c i="10" r="F35"/>
  <c i="1" r="BB103"/>
  <c i="13" r="F35"/>
  <c i="1" r="BB106"/>
  <c i="16" r="F37"/>
  <c i="1" r="BD109"/>
  <c i="20" r="J34"/>
  <c i="1" r="AW113"/>
  <c i="2" r="F34"/>
  <c i="1" r="BA95"/>
  <c i="4" r="F37"/>
  <c i="1" r="BD97"/>
  <c i="8" r="F35"/>
  <c i="1" r="BB101"/>
  <c i="12" r="F34"/>
  <c i="1" r="BA105"/>
  <c i="15" r="F35"/>
  <c i="1" r="BB108"/>
  <c i="17" r="F34"/>
  <c i="1" r="BA110"/>
  <c i="20" r="F35"/>
  <c i="1" r="BB113"/>
  <c i="13" r="J34"/>
  <c i="1" r="AW106"/>
  <c i="16" r="J30"/>
  <c i="19" r="J34"/>
  <c i="1" r="AW112"/>
  <c i="7" r="F36"/>
  <c i="1" r="BC100"/>
  <c i="11" r="F36"/>
  <c i="1" r="BC104"/>
  <c i="14" r="F34"/>
  <c i="1" r="BA107"/>
  <c i="17" r="F35"/>
  <c i="1" r="BB110"/>
  <c i="20" r="F37"/>
  <c i="1" r="BD113"/>
  <c i="3" r="J34"/>
  <c i="1" r="AW96"/>
  <c i="6" r="F35"/>
  <c i="1" r="BB99"/>
  <c i="7" r="J30"/>
  <c i="10" r="F37"/>
  <c i="1" r="BD103"/>
  <c i="13" r="F34"/>
  <c i="1" r="BA106"/>
  <c i="15" r="F36"/>
  <c i="1" r="BC108"/>
  <c i="18" r="F37"/>
  <c i="1" r="BD111"/>
  <c i="21" r="J34"/>
  <c i="1" r="AW114"/>
  <c i="2" r="J34"/>
  <c i="1" r="AW95"/>
  <c i="7" r="F35"/>
  <c i="1" r="BB100"/>
  <c i="9" r="F34"/>
  <c i="1" r="BA102"/>
  <c i="11" r="F34"/>
  <c i="1" r="BA104"/>
  <c i="16" r="F35"/>
  <c i="1" r="BB109"/>
  <c i="18" r="F35"/>
  <c i="1" r="BB111"/>
  <c i="5" l="1" r="BK120"/>
  <c r="J120"/>
  <c i="3" r="BK127"/>
  <c r="J127"/>
  <c r="J99"/>
  <c i="6" r="BK127"/>
  <c r="J127"/>
  <c r="J99"/>
  <c i="9" r="BK129"/>
  <c r="J129"/>
  <c r="J99"/>
  <c i="12" r="BK129"/>
  <c r="J129"/>
  <c r="J99"/>
  <c i="14" r="BK129"/>
  <c r="J129"/>
  <c r="J99"/>
  <c i="13" r="BK129"/>
  <c r="J129"/>
  <c r="J99"/>
  <c i="2" r="BK129"/>
  <c r="J129"/>
  <c r="J99"/>
  <c i="8" r="BK129"/>
  <c r="J129"/>
  <c r="J99"/>
  <c i="18" r="BK127"/>
  <c r="J127"/>
  <c r="J99"/>
  <c i="20" r="BK127"/>
  <c r="J127"/>
  <c r="J99"/>
  <c i="11" r="BK129"/>
  <c r="J129"/>
  <c r="J99"/>
  <c i="19" r="BK127"/>
  <c r="J127"/>
  <c r="J99"/>
  <c i="4" r="BK127"/>
  <c r="J127"/>
  <c r="J99"/>
  <c i="10" r="BK129"/>
  <c r="J129"/>
  <c r="J99"/>
  <c i="17" r="BK127"/>
  <c r="J127"/>
  <c r="J99"/>
  <c i="21" r="BK127"/>
  <c r="J127"/>
  <c r="J99"/>
  <c i="1" r="AG109"/>
  <c i="16" r="J96"/>
  <c i="15" r="BK120"/>
  <c r="J120"/>
  <c i="1" r="AG100"/>
  <c i="7" r="J96"/>
  <c i="5" r="J30"/>
  <c i="1" r="AG98"/>
  <c i="3" r="F33"/>
  <c i="1" r="AZ96"/>
  <c i="9" r="F33"/>
  <c i="1" r="AZ102"/>
  <c i="16" r="F33"/>
  <c i="1" r="AZ109"/>
  <c r="BA94"/>
  <c r="W30"/>
  <c r="AU94"/>
  <c i="4" r="F33"/>
  <c i="1" r="AZ97"/>
  <c i="6" r="J33"/>
  <c i="1" r="AV99"/>
  <c r="AT99"/>
  <c i="8" r="J33"/>
  <c i="1" r="AV101"/>
  <c r="AT101"/>
  <c i="13" r="F33"/>
  <c i="1" r="AZ106"/>
  <c i="17" r="J33"/>
  <c i="1" r="AV110"/>
  <c r="AT110"/>
  <c i="20" r="F33"/>
  <c i="1" r="AZ113"/>
  <c i="2" r="J33"/>
  <c i="1" r="AV95"/>
  <c r="AT95"/>
  <c i="10" r="F33"/>
  <c i="1" r="AZ103"/>
  <c i="14" r="J33"/>
  <c i="1" r="AV107"/>
  <c r="AT107"/>
  <c i="20" r="J33"/>
  <c i="1" r="AV113"/>
  <c r="AT113"/>
  <c i="2" r="F33"/>
  <c i="1" r="AZ95"/>
  <c i="7" r="J33"/>
  <c i="1" r="AV100"/>
  <c r="AT100"/>
  <c r="AN100"/>
  <c i="12" r="F33"/>
  <c i="1" r="AZ105"/>
  <c i="15" r="J30"/>
  <c i="1" r="AG108"/>
  <c i="17" r="F33"/>
  <c i="1" r="AZ110"/>
  <c i="21" r="J33"/>
  <c i="1" r="AV114"/>
  <c r="AT114"/>
  <c i="4" r="J33"/>
  <c i="1" r="AV97"/>
  <c r="AT97"/>
  <c i="8" r="F33"/>
  <c i="1" r="AZ101"/>
  <c i="13" r="J33"/>
  <c i="1" r="AV106"/>
  <c r="AT106"/>
  <c i="18" r="F33"/>
  <c i="1" r="AZ111"/>
  <c i="5" r="J33"/>
  <c i="1" r="AV98"/>
  <c r="AT98"/>
  <c r="AN98"/>
  <c i="11" r="J33"/>
  <c i="1" r="AV104"/>
  <c r="AT104"/>
  <c i="19" r="F33"/>
  <c i="1" r="AZ112"/>
  <c i="3" r="J33"/>
  <c i="1" r="AV96"/>
  <c r="AT96"/>
  <c i="9" r="J33"/>
  <c i="1" r="AV102"/>
  <c r="AT102"/>
  <c i="15" r="J33"/>
  <c i="1" r="AV108"/>
  <c r="AT108"/>
  <c i="21" r="F33"/>
  <c i="1" r="AZ114"/>
  <c i="5" r="F33"/>
  <c i="1" r="AZ98"/>
  <c i="10" r="J33"/>
  <c i="1" r="AV103"/>
  <c r="AT103"/>
  <c i="15" r="F33"/>
  <c i="1" r="AZ108"/>
  <c r="BC94"/>
  <c r="AY94"/>
  <c i="6" r="F33"/>
  <c i="1" r="AZ99"/>
  <c i="11" r="F33"/>
  <c i="1" r="AZ104"/>
  <c i="19" r="J33"/>
  <c i="1" r="AV112"/>
  <c r="AT112"/>
  <c i="7" r="F33"/>
  <c i="1" r="AZ100"/>
  <c i="14" r="F33"/>
  <c i="1" r="AZ107"/>
  <c r="BD94"/>
  <c r="W33"/>
  <c i="12" r="J33"/>
  <c i="1" r="AV105"/>
  <c r="AT105"/>
  <c i="18" r="J33"/>
  <c i="1" r="AV111"/>
  <c r="AT111"/>
  <c i="16" r="J33"/>
  <c i="1" r="AV109"/>
  <c r="AT109"/>
  <c r="AN109"/>
  <c r="BB94"/>
  <c r="AX94"/>
  <c i="8" l="1" r="BK120"/>
  <c r="J120"/>
  <c r="J96"/>
  <c i="17" r="BK120"/>
  <c r="J120"/>
  <c r="J96"/>
  <c i="13" r="BK120"/>
  <c r="J120"/>
  <c r="J96"/>
  <c i="18" r="BK120"/>
  <c r="J120"/>
  <c r="J96"/>
  <c i="6" r="BK120"/>
  <c r="J120"/>
  <c r="J96"/>
  <c i="5" r="J96"/>
  <c i="19" r="BK120"/>
  <c r="J120"/>
  <c r="J96"/>
  <c i="11" r="BK120"/>
  <c r="J120"/>
  <c r="J96"/>
  <c i="20" r="BK120"/>
  <c r="J120"/>
  <c i="9" r="BK120"/>
  <c r="J120"/>
  <c r="J96"/>
  <c i="4" r="BK120"/>
  <c r="J120"/>
  <c r="J96"/>
  <c i="12" r="BK120"/>
  <c r="J120"/>
  <c r="J96"/>
  <c i="2" r="BK120"/>
  <c r="J120"/>
  <c i="3" r="BK120"/>
  <c r="J120"/>
  <c r="J96"/>
  <c i="10" r="BK120"/>
  <c r="J120"/>
  <c r="J96"/>
  <c i="21" r="BK120"/>
  <c r="J120"/>
  <c r="J96"/>
  <c i="14" r="BK120"/>
  <c r="J120"/>
  <c r="J96"/>
  <c i="1" r="AN108"/>
  <c i="15" r="J96"/>
  <c i="16" r="J39"/>
  <c i="15" r="J39"/>
  <c i="7" r="J39"/>
  <c i="5" r="J39"/>
  <c i="2" r="J30"/>
  <c i="1" r="AG95"/>
  <c i="20" r="J30"/>
  <c i="1" r="AG113"/>
  <c r="AW94"/>
  <c r="AK30"/>
  <c r="AZ94"/>
  <c r="AV94"/>
  <c r="AK29"/>
  <c r="W31"/>
  <c r="W32"/>
  <c i="20" l="1" r="J39"/>
  <c i="2" r="J39"/>
  <c r="J96"/>
  <c i="20" r="J96"/>
  <c i="1" r="AN95"/>
  <c r="AN113"/>
  <c i="17" r="J30"/>
  <c i="1" r="AG110"/>
  <c i="14" r="J30"/>
  <c i="1" r="AG107"/>
  <c r="AN107"/>
  <c i="13" r="J30"/>
  <c i="1" r="AG106"/>
  <c i="19" r="J30"/>
  <c i="1" r="AG112"/>
  <c r="AN112"/>
  <c i="21" r="J30"/>
  <c i="1" r="AG114"/>
  <c r="W29"/>
  <c i="10" r="J30"/>
  <c i="1" r="AG103"/>
  <c i="4" r="J30"/>
  <c i="1" r="AG97"/>
  <c i="11" r="J30"/>
  <c i="1" r="AG104"/>
  <c i="8" r="J30"/>
  <c i="1" r="AG101"/>
  <c i="18" r="J30"/>
  <c i="1" r="AG111"/>
  <c r="AT94"/>
  <c i="12" r="J30"/>
  <c i="1" r="AG105"/>
  <c i="3" r="J30"/>
  <c i="1" r="AG96"/>
  <c i="6" r="J30"/>
  <c i="1" r="AG99"/>
  <c i="9" r="J30"/>
  <c i="1" r="AG102"/>
  <c i="8" l="1" r="J39"/>
  <c i="9" r="J39"/>
  <c i="12" r="J39"/>
  <c i="6" r="J39"/>
  <c i="4" r="J39"/>
  <c i="19" r="J39"/>
  <c i="17" r="J39"/>
  <c i="18" r="J39"/>
  <c i="21" r="J39"/>
  <c i="3" r="J39"/>
  <c i="11" r="J39"/>
  <c i="14" r="J39"/>
  <c i="13" r="J39"/>
  <c i="10" r="J39"/>
  <c i="1" r="AN99"/>
  <c r="AN101"/>
  <c r="AN110"/>
  <c r="AN114"/>
  <c r="AN97"/>
  <c r="AN106"/>
  <c r="AN104"/>
  <c r="AN96"/>
  <c r="AN102"/>
  <c r="AN103"/>
  <c r="AN105"/>
  <c r="AN111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<sst xmlns="http://schemas.openxmlformats.org/spreadsheetml/2006/main">
  <si>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</si>
  <si>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</si>
  <si>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</si>
  <si>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</si>
  <si>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</si>
  <si>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{2a43a0b9-fda4-4587-bb76-2459fcf35b8d}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</si>
  <si>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</si>
  <si>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</si>
  <si>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</si>
  <si>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</si>
  <si>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</si>
  <si>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</si>
  <si>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</si>
  <si>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2023/6</t>
  </si>
  <si>
    <t>Stavba:</t>
  </si>
  <si>
    <t>Výměna akumulátorů 2023 - SSZT Jihlava</t>
  </si>
  <si>
    <t>KSO:</t>
  </si>
  <si>
    <t>CC-CZ:</t>
  </si>
  <si>
    <t>Místo:</t>
  </si>
  <si>
    <t xml:space="preserve"> </t>
  </si>
  <si>
    <t>Datum:</t>
  </si>
  <si>
    <t>7. 2. 2022</t>
  </si>
  <si>
    <t>Zadavatel:</t>
  </si>
  <si>
    <t>IČ:</t>
  </si>
  <si>
    <t>70994234</t>
  </si>
  <si>
    <t>Správa železnic, s.o.</t>
  </si>
  <si>
    <t>DIČ:</t>
  </si>
  <si>
    <t>CZ70994234</t>
  </si>
  <si>
    <t>Zhotovitel:</t>
  </si>
  <si>
    <t>Projektant:</t>
  </si>
  <si>
    <t>True</t>
  </si>
  <si>
    <t>Zpracovatel:</t>
  </si>
  <si>
    <t>Bc. Roman Komzák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</si>
  <si>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</si>
  <si>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</si>
  <si>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</si>
  <si>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</si>
  <si>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</si>
  <si>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</si>
  <si>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</si>
  <si>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</si>
  <si>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</si>
  <si>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</si>
  <si>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</si>
  <si>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</si>
  <si>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</si>
  <si>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</si>
  <si>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</si>
  <si>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</si>
  <si>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</si>
  <si>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</si>
  <si>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</si>
  <si>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</si>
  <si>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</si>
  <si>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</si>
  <si>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</si>
  <si>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</si>
  <si>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</si>
  <si>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</si>
  <si>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</si>
  <si>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</si>
  <si>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</si>
  <si>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</si>
  <si>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</si>
  <si>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</si>
  <si>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</si>
  <si>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</si>
  <si>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</si>
  <si>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</si>
  <si>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</si>
  <si>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</si>
  <si>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</si>
  <si>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</si>
  <si>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</si>
  <si>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</si>
  <si>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</si>
  <si>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</si>
  <si>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</si>
  <si>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</si>
  <si>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PS101</t>
  </si>
  <si>
    <t>Baterie Náměšť n/O St.2</t>
  </si>
  <si>
    <t>STA</t>
  </si>
  <si>
    <t>1</t>
  </si>
  <si>
    <t>{f687e530-7f07-400c-8c08-17f99e38c0ec}</t>
  </si>
  <si>
    <t>2</t>
  </si>
  <si>
    <t>PS103</t>
  </si>
  <si>
    <t>Třebíč PZZ-EA km 50,533</t>
  </si>
  <si>
    <t>{f6f67b58-8214-4558-b756-8cade7f29d45}</t>
  </si>
  <si>
    <t>PS104</t>
  </si>
  <si>
    <t>Třebíč - Krahulov PZZ-EA km 51,364</t>
  </si>
  <si>
    <t>{d17b9bca-2389-4e7a-a79e-79a06f5ccd74}</t>
  </si>
  <si>
    <t>PS105</t>
  </si>
  <si>
    <t>Třebíč - Krahulov PZZ-EA km 52,280</t>
  </si>
  <si>
    <t>{5916a1ae-5418-47f1-80c4-0302f360e334}</t>
  </si>
  <si>
    <t>PS107</t>
  </si>
  <si>
    <t>Třešť - RPB</t>
  </si>
  <si>
    <t>{c61d4f1c-15f0-4ceb-821d-021ce89ed274}</t>
  </si>
  <si>
    <t>PS108</t>
  </si>
  <si>
    <t>Jihlava město St.1 60Ah</t>
  </si>
  <si>
    <t>{8899de96-f0eb-4f6a-8626-d37550947ebd}</t>
  </si>
  <si>
    <t>PS109</t>
  </si>
  <si>
    <t>Jihlava město St.1 250Ah</t>
  </si>
  <si>
    <t>{82399c0a-e6b5-4163-9ad9-7bd4fcb7084c}</t>
  </si>
  <si>
    <t>PS110</t>
  </si>
  <si>
    <t>Jihlava město DK</t>
  </si>
  <si>
    <t>{fb1060ed-3c8e-4d9a-961f-3ed3a0907839}</t>
  </si>
  <si>
    <t>PS106</t>
  </si>
  <si>
    <t>Rantířov - Jihlava PZZ km 89,488</t>
  </si>
  <si>
    <t>{fb726bd6-b7d5-4a07-b2c7-e9acdc8c3a8e}</t>
  </si>
  <si>
    <t>PS111</t>
  </si>
  <si>
    <t>Jihlava město St.1 20Ah</t>
  </si>
  <si>
    <t>{46ff3a15-8578-4223-9301-29b851c88d48}</t>
  </si>
  <si>
    <t>PS112</t>
  </si>
  <si>
    <t>Jihlava město St.2 60Ah</t>
  </si>
  <si>
    <t>{249a2b34-87ee-43a8-bbeb-d1e58ee13a42}</t>
  </si>
  <si>
    <t>PS113</t>
  </si>
  <si>
    <t>Jihlava město St.2 250Ah</t>
  </si>
  <si>
    <t>{fc51ec3d-9969-4169-928b-e24d3ce5576b}</t>
  </si>
  <si>
    <t>PS114</t>
  </si>
  <si>
    <t>Jihlava město St.2 20Ah</t>
  </si>
  <si>
    <t>{95433dfb-4f15-4f9d-88f4-04aaa47e6bae}</t>
  </si>
  <si>
    <t>PS115</t>
  </si>
  <si>
    <t>H.Brod - Rozsochatec PZZ km 4,906</t>
  </si>
  <si>
    <t>{fcb437fc-6c06-417f-a608-40e61a2ad5e2}</t>
  </si>
  <si>
    <t>PS102</t>
  </si>
  <si>
    <t>Třebíč PZZ-EA km 50,317</t>
  </si>
  <si>
    <t>{d5955724-ae29-4835-857b-a39e85995f97}</t>
  </si>
  <si>
    <t>PS116</t>
  </si>
  <si>
    <t>ŽST Leština u Sv.</t>
  </si>
  <si>
    <t>{350056e6-caca-4f8a-acc5-6614874560df}</t>
  </si>
  <si>
    <t>PS117</t>
  </si>
  <si>
    <t>ŽST Ledeč n/S</t>
  </si>
  <si>
    <t>{153ad660-a68a-44b4-9ba9-6c135e65f0ee}</t>
  </si>
  <si>
    <t>PS118</t>
  </si>
  <si>
    <t>H.Brod - Humpolec PZZ km 15,142</t>
  </si>
  <si>
    <t>{6c66fe91-d5c4-4262-b09f-6842837dccbe}</t>
  </si>
  <si>
    <t>PS119</t>
  </si>
  <si>
    <t>Žírec n/D - Hlinsko v Č. PZZ km 27,966</t>
  </si>
  <si>
    <t>{99580aa0-2369-4eea-8c6b-3aca80f5bb34}</t>
  </si>
  <si>
    <t>PS120</t>
  </si>
  <si>
    <t>ŽST Nové Město na Moravě</t>
  </si>
  <si>
    <t>{032d2636-d822-4bec-b9a9-aa0bf79c10bf}</t>
  </si>
  <si>
    <t>KRYCÍ LIST SOUPISU PRACÍ</t>
  </si>
  <si>
    <t>Objekt:</t>
  </si>
  <si>
    <t>PS101 - Baterie Náměšť n/O St.2</t>
  </si>
  <si>
    <t>REKAPITULACE ČLENĚNÍ SOUPISU PRACÍ</t>
  </si>
  <si>
    <t>Kód dílu - Popis</t>
  </si>
  <si>
    <t>Cena celkem [CZK]</t>
  </si>
  <si>
    <t>Náklady ze soupisu prací</t>
  </si>
  <si>
    <t>-1</t>
  </si>
  <si>
    <t>HZS - Hodinové zúčtovací sazby</t>
  </si>
  <si>
    <t>OST - Ostatní</t>
  </si>
  <si>
    <t>VRN - Vedlejší rozpočtové náklady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</si>
  <si>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</si>
  <si>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</si>
  <si>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</si>
  <si>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</si>
  <si>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</si>
  <si>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</si>
  <si>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</si>
  <si>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</si>
  <si>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</si>
  <si>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</si>
  <si>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</si>
  <si>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</si>
  <si>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</si>
  <si>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</si>
  <si>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8</t>
  </si>
  <si>
    <t>M</t>
  </si>
  <si>
    <t>7592910150</t>
  </si>
  <si>
    <t>Baterie Staniční akumulátory NiCd článek 1,2 V/60 Ah C5 s vláknitou elektrodou, cena včetně spojovacího materiálu a bateriového nosiče či stojanu</t>
  </si>
  <si>
    <t>kus</t>
  </si>
  <si>
    <t>ROZPOCET</t>
  </si>
  <si>
    <t>4</t>
  </si>
  <si>
    <t>1966847888</t>
  </si>
  <si>
    <t>9</t>
  </si>
  <si>
    <t>7592910310</t>
  </si>
  <si>
    <t>Baterie Staniční akumulátory Rekombinační zátka AquaGen Premium Top H (použití do 300 Ah)</t>
  </si>
  <si>
    <t>527205634</t>
  </si>
  <si>
    <t>HZS</t>
  </si>
  <si>
    <t>Hodinové zúčtovací sazby</t>
  </si>
  <si>
    <t>7</t>
  </si>
  <si>
    <t>K</t>
  </si>
  <si>
    <t>HZS4232</t>
  </si>
  <si>
    <t>Hodinová zúčtovací sazba technik odborný</t>
  </si>
  <si>
    <t>hod</t>
  </si>
  <si>
    <t>512</t>
  </si>
  <si>
    <t>415317795</t>
  </si>
  <si>
    <t>OST</t>
  </si>
  <si>
    <t>Ostatní</t>
  </si>
  <si>
    <t>10</t>
  </si>
  <si>
    <t>7592905010</t>
  </si>
  <si>
    <t>Montáž článku niklokadmiového kapacity do 200 Ah</t>
  </si>
  <si>
    <t>-42621146</t>
  </si>
  <si>
    <t>12</t>
  </si>
  <si>
    <t>7592905070</t>
  </si>
  <si>
    <t>Montáž rekombinační zátky do 300 Ah</t>
  </si>
  <si>
    <t>17888284</t>
  </si>
  <si>
    <t>11</t>
  </si>
  <si>
    <t>7592907010</t>
  </si>
  <si>
    <t>Demontáž článku niklokadmiového kapacity do 200 Ah</t>
  </si>
  <si>
    <t>1702275901</t>
  </si>
  <si>
    <t>VRN</t>
  </si>
  <si>
    <t>Vedlejší rozpočtové náklady</t>
  </si>
  <si>
    <t>5</t>
  </si>
  <si>
    <t>VRN6</t>
  </si>
  <si>
    <t>Územní vlivy</t>
  </si>
  <si>
    <t>6</t>
  </si>
  <si>
    <t>065002000</t>
  </si>
  <si>
    <t>Mimostaveništní doprava materiálů</t>
  </si>
  <si>
    <t>…</t>
  </si>
  <si>
    <t>1024</t>
  </si>
  <si>
    <t>-51083024</t>
  </si>
  <si>
    <t>PS103 - Třebíč PZZ-EA km 50,533</t>
  </si>
  <si>
    <t>17</t>
  </si>
  <si>
    <t>7592920750</t>
  </si>
  <si>
    <t>Baterie Staniční akumulátory Pb blok 12 V/120 Ah C10 s pancéřovanou trubkovou elektrodou, uzavřený - gel, cena včetně spojovacího materiálu a bateriového nosiče či stojanu</t>
  </si>
  <si>
    <t>128</t>
  </si>
  <si>
    <t>360466881</t>
  </si>
  <si>
    <t>-1923891435</t>
  </si>
  <si>
    <t>7592905040</t>
  </si>
  <si>
    <t>Montáž bloku baterie olověné 6 V a 12 V kapacity do 200 Ah</t>
  </si>
  <si>
    <t>1052816969</t>
  </si>
  <si>
    <t>3</t>
  </si>
  <si>
    <t>7592907040</t>
  </si>
  <si>
    <t>Demontáž bloku baterie olověné 6 V a 12 V kapacity do 200 Ah</t>
  </si>
  <si>
    <t>706822229</t>
  </si>
  <si>
    <t>345220107</t>
  </si>
  <si>
    <t>PS104 - Třebíč - Krahulov PZZ-EA km 51,364</t>
  </si>
  <si>
    <t>18</t>
  </si>
  <si>
    <t>7592920755</t>
  </si>
  <si>
    <t>Baterie Staniční akumulátory Pb blok 12 V/150 Ah C10 s pancéřovanou trubkovou elektrodou, uzavřený - gel, cena včetně spojovacího materiálu a bateriového nosiče či stojanu</t>
  </si>
  <si>
    <t>1269100392</t>
  </si>
  <si>
    <t>PS105 - Třebíč - Krahulov PZZ-EA km 52,280</t>
  </si>
  <si>
    <t>PS107 - Třešť - RPB</t>
  </si>
  <si>
    <t>7592910010</t>
  </si>
  <si>
    <t>Baterie Staniční akumulátory NiCd článek 1,2 V/10 Ah C5 s kapsovou elektrodou, dlouhodobý vybíjecí režim, cena včetně spojovacího materiálu a bateriového nosiče či stojanu</t>
  </si>
  <si>
    <t>521119957</t>
  </si>
  <si>
    <t>1399767160</t>
  </si>
  <si>
    <t>626601735</t>
  </si>
  <si>
    <t>1501309641</t>
  </si>
  <si>
    <t>-775708250</t>
  </si>
  <si>
    <t>PS108 - Jihlava město St.1 60Ah</t>
  </si>
  <si>
    <t>13</t>
  </si>
  <si>
    <t>885966552</t>
  </si>
  <si>
    <t>PS109 - Jihlava město St.1 250Ah</t>
  </si>
  <si>
    <t>7592910185</t>
  </si>
  <si>
    <t>Baterie Staniční akumulátory NiCd článek 1,2 V/250 Ah C5 s vláknitou elektrodou, cena včetně spojovacího materiálu a bateriového nosiče či stojanu</t>
  </si>
  <si>
    <t>1835147442</t>
  </si>
  <si>
    <t>-163798885</t>
  </si>
  <si>
    <t>7592905022</t>
  </si>
  <si>
    <t>Montáž bloku baterie niklokadmiové kapacity přes 200 Ah</t>
  </si>
  <si>
    <t>1220979502</t>
  </si>
  <si>
    <t>1374966185</t>
  </si>
  <si>
    <t>14</t>
  </si>
  <si>
    <t>7592907012</t>
  </si>
  <si>
    <t>Demontáž článku niklokadmiového kapacity přes 200 Ah</t>
  </si>
  <si>
    <t>-2107547951</t>
  </si>
  <si>
    <t>PS110 - Jihlava město DK</t>
  </si>
  <si>
    <t>7592910140</t>
  </si>
  <si>
    <t>Baterie Staniční akumulátory NiCd článek 1,2 V/20 Ah C5 s vláknitou elektrodou, cena včetně spojovacího materiálu a bateriového nosiče či stojanu</t>
  </si>
  <si>
    <t>-1627736274</t>
  </si>
  <si>
    <t>-504651986</t>
  </si>
  <si>
    <t>2093924491</t>
  </si>
  <si>
    <t>PS106 - Rantířov - Jihlava PZZ km 89,488</t>
  </si>
  <si>
    <t>PS111 - Jihlava město St.1 20Ah</t>
  </si>
  <si>
    <t>PS112 - Jihlava město St.2 60Ah</t>
  </si>
  <si>
    <t>PS113 - Jihlava město St.2 250Ah</t>
  </si>
  <si>
    <t>PS114 - Jihlava město St.2 20Ah</t>
  </si>
  <si>
    <t>PS115 - H.Brod - Rozsochatec PZZ km 4,906</t>
  </si>
  <si>
    <t>7592910170</t>
  </si>
  <si>
    <t>Baterie Staniční akumulátory NiCd článek 1,2 V/150 Ah C5 s vláknitou elektrodou, cena včetně spojovacího materiálu a bateriového nosiče či stojanu</t>
  </si>
  <si>
    <t>-1672910504</t>
  </si>
  <si>
    <t>PS102 - Třebíč PZZ-EA km 50,317</t>
  </si>
  <si>
    <t>PS116 - ŽST Leština u Sv.</t>
  </si>
  <si>
    <t>16</t>
  </si>
  <si>
    <t>7592920280</t>
  </si>
  <si>
    <t>Baterie Staniční akumulátory Pb článek 2V/300 Ah C10 s pancéřovanou trubkovou elektrodou, horizontální, uzavřený - gel, cena včetně spojovacího materiálu a bateriového nosiče či stojanu</t>
  </si>
  <si>
    <t>1700671965</t>
  </si>
  <si>
    <t>7592905032</t>
  </si>
  <si>
    <t>Montáž bloku baterie olověné 2 V a 4 V kapacity přes 200 Ah</t>
  </si>
  <si>
    <t>95492068</t>
  </si>
  <si>
    <t>7592907032</t>
  </si>
  <si>
    <t>Demontáž bloku baterie olověné 2 V a 4 V kapacity přes 200 Ah</t>
  </si>
  <si>
    <t>-231617029</t>
  </si>
  <si>
    <t>PS117 - ŽST Ledeč n/S</t>
  </si>
  <si>
    <t>PS118 - H.Brod - Humpolec PZZ km 15,142</t>
  </si>
  <si>
    <t>7592920745</t>
  </si>
  <si>
    <t>Baterie Staniční akumulátory Pb blok 12 V/100 Ah C10 s pancéřovanou trubkovou elektrodou, uzavřený - gel, cena včetně spojovacího materiálu a bateriového nosiče či stojanu</t>
  </si>
  <si>
    <t>-1750116629</t>
  </si>
  <si>
    <t>PS119 - Žírec n/D - Hlinsko v Č. PZZ km 27,966</t>
  </si>
  <si>
    <t>19</t>
  </si>
  <si>
    <t>7592920275</t>
  </si>
  <si>
    <t>Baterie Staniční akumulátory Pb článek 2V/250 Ah C10 s pancéřovanou trubkovou elektrodou, horizontální, uzavřený - gel, cena včetně spojovacího materiálu a bateriového nosiče či stojanu</t>
  </si>
  <si>
    <t>-1405869692</t>
  </si>
  <si>
    <t>PS120 - ŽST Nové Město na Moravě</t>
  </si>
  <si>
    <t>7592920635</t>
  </si>
  <si>
    <t>Baterie Staniční akumulátory Pb blok 6 V/175 Ah C10 s pancéřovanou trubkovou elektrodou, uzavřený - gel, cena včetně spojovacího materiálu a bateriového nosiče či stojanu</t>
  </si>
  <si>
    <t>722299444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</si>
</sst>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2251985.6000000001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35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36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37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2251985.6000000001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472916.97999999998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46" t="s">
        <v>46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2724902.5800000001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48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49</v>
      </c>
      <c r="AI60" s="33"/>
      <c r="AJ60" s="33"/>
      <c r="AK60" s="33"/>
      <c r="AL60" s="33"/>
      <c r="AM60" s="54" t="s">
        <v>50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52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49</v>
      </c>
      <c r="AI75" s="33"/>
      <c r="AJ75" s="33"/>
      <c r="AK75" s="33"/>
      <c r="AL75" s="33"/>
      <c r="AM75" s="54" t="s">
        <v>50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2023/6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Výměna akumulátorů 2023 - SSZT Jihlava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7. 2. 2022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>Správa železnic, s.o.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70" t="str">
        <f>IF(E20="","",E20)</f>
        <v>Bc. Roman Komzák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55</v>
      </c>
      <c r="D92" s="84"/>
      <c r="E92" s="84"/>
      <c r="F92" s="84"/>
      <c r="G92" s="84"/>
      <c r="H92" s="85"/>
      <c r="I92" s="86" t="s">
        <v>56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57</v>
      </c>
      <c r="AH92" s="84"/>
      <c r="AI92" s="84"/>
      <c r="AJ92" s="84"/>
      <c r="AK92" s="84"/>
      <c r="AL92" s="84"/>
      <c r="AM92" s="84"/>
      <c r="AN92" s="86" t="s">
        <v>58</v>
      </c>
      <c r="AO92" s="84"/>
      <c r="AP92" s="88"/>
      <c r="AQ92" s="89" t="s">
        <v>59</v>
      </c>
      <c r="AR92" s="35"/>
      <c r="AS92" s="90" t="s">
        <v>60</v>
      </c>
      <c r="AT92" s="91" t="s">
        <v>61</v>
      </c>
      <c r="AU92" s="91" t="s">
        <v>62</v>
      </c>
      <c r="AV92" s="91" t="s">
        <v>63</v>
      </c>
      <c r="AW92" s="91" t="s">
        <v>64</v>
      </c>
      <c r="AX92" s="91" t="s">
        <v>65</v>
      </c>
      <c r="AY92" s="91" t="s">
        <v>66</v>
      </c>
      <c r="AZ92" s="91" t="s">
        <v>67</v>
      </c>
      <c r="BA92" s="91" t="s">
        <v>68</v>
      </c>
      <c r="BB92" s="91" t="s">
        <v>69</v>
      </c>
      <c r="BC92" s="91" t="s">
        <v>70</v>
      </c>
      <c r="BD92" s="92" t="s">
        <v>71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72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ROUND(SUM(AG95:AG114),2)</f>
        <v>2251985.6000000001</v>
      </c>
      <c r="AH94" s="99"/>
      <c r="AI94" s="99"/>
      <c r="AJ94" s="99"/>
      <c r="AK94" s="99"/>
      <c r="AL94" s="99"/>
      <c r="AM94" s="99"/>
      <c r="AN94" s="100">
        <f>SUM(AG94,AT94)</f>
        <v>2724902.5800000001</v>
      </c>
      <c r="AO94" s="100"/>
      <c r="AP94" s="100"/>
      <c r="AQ94" s="101" t="s">
        <v>1</v>
      </c>
      <c r="AR94" s="102"/>
      <c r="AS94" s="103">
        <f>ROUND(SUM(AS95:AS114),2)</f>
        <v>0</v>
      </c>
      <c r="AT94" s="104">
        <f>ROUND(SUM(AV94:AW94),2)</f>
        <v>472916.97999999998</v>
      </c>
      <c r="AU94" s="105">
        <f>ROUND(SUM(AU95:AU114),5)</f>
        <v>155</v>
      </c>
      <c r="AV94" s="104">
        <f>ROUND(AZ94*L29,2)</f>
        <v>472916.97999999998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ROUND(SUM(AZ95:AZ114),2)</f>
        <v>2251985.6000000001</v>
      </c>
      <c r="BA94" s="104">
        <f>ROUND(SUM(BA95:BA114),2)</f>
        <v>0</v>
      </c>
      <c r="BB94" s="104">
        <f>ROUND(SUM(BB95:BB114),2)</f>
        <v>0</v>
      </c>
      <c r="BC94" s="104">
        <f>ROUND(SUM(BC95:BC114),2)</f>
        <v>0</v>
      </c>
      <c r="BD94" s="106">
        <f>ROUND(SUM(BD95:BD114),2)</f>
        <v>0</v>
      </c>
      <c r="BE94" s="6"/>
      <c r="BS94" s="107" t="s">
        <v>73</v>
      </c>
      <c r="BT94" s="107" t="s">
        <v>74</v>
      </c>
      <c r="BU94" s="108" t="s">
        <v>75</v>
      </c>
      <c r="BV94" s="107" t="s">
        <v>76</v>
      </c>
      <c r="BW94" s="107" t="s">
        <v>5</v>
      </c>
      <c r="BX94" s="107" t="s">
        <v>77</v>
      </c>
      <c r="CL94" s="107" t="s">
        <v>1</v>
      </c>
    </row>
    <row r="95" s="7" customFormat="1" ht="16.5" customHeight="1">
      <c r="A95" s="109" t="s">
        <v>78</v>
      </c>
      <c r="B95" s="110"/>
      <c r="C95" s="111"/>
      <c r="D95" s="112" t="s">
        <v>79</v>
      </c>
      <c r="E95" s="112"/>
      <c r="F95" s="112"/>
      <c r="G95" s="112"/>
      <c r="H95" s="112"/>
      <c r="I95" s="113"/>
      <c r="J95" s="112" t="s">
        <v>80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'PS101 - Baterie Náměšť n-...'!J30</f>
        <v>61559</v>
      </c>
      <c r="AH95" s="113"/>
      <c r="AI95" s="113"/>
      <c r="AJ95" s="113"/>
      <c r="AK95" s="113"/>
      <c r="AL95" s="113"/>
      <c r="AM95" s="113"/>
      <c r="AN95" s="114">
        <f>SUM(AG95,AT95)</f>
        <v>74486.389999999999</v>
      </c>
      <c r="AO95" s="113"/>
      <c r="AP95" s="113"/>
      <c r="AQ95" s="115" t="s">
        <v>81</v>
      </c>
      <c r="AR95" s="116"/>
      <c r="AS95" s="117">
        <v>0</v>
      </c>
      <c r="AT95" s="118">
        <f>ROUND(SUM(AV95:AW95),2)</f>
        <v>12927.389999999999</v>
      </c>
      <c r="AU95" s="119">
        <f>'PS101 - Baterie Náměšť n-...'!P120</f>
        <v>5</v>
      </c>
      <c r="AV95" s="118">
        <f>'PS101 - Baterie Náměšť n-...'!J33</f>
        <v>12927.389999999999</v>
      </c>
      <c r="AW95" s="118">
        <f>'PS101 - Baterie Náměšť n-...'!J34</f>
        <v>0</v>
      </c>
      <c r="AX95" s="118">
        <f>'PS101 - Baterie Náměšť n-...'!J35</f>
        <v>0</v>
      </c>
      <c r="AY95" s="118">
        <f>'PS101 - Baterie Náměšť n-...'!J36</f>
        <v>0</v>
      </c>
      <c r="AZ95" s="118">
        <f>'PS101 - Baterie Náměšť n-...'!F33</f>
        <v>61559</v>
      </c>
      <c r="BA95" s="118">
        <f>'PS101 - Baterie Náměšť n-...'!F34</f>
        <v>0</v>
      </c>
      <c r="BB95" s="118">
        <f>'PS101 - Baterie Náměšť n-...'!F35</f>
        <v>0</v>
      </c>
      <c r="BC95" s="118">
        <f>'PS101 - Baterie Náměšť n-...'!F36</f>
        <v>0</v>
      </c>
      <c r="BD95" s="120">
        <f>'PS101 - Baterie Náměšť n-...'!F37</f>
        <v>0</v>
      </c>
      <c r="BE95" s="7"/>
      <c r="BT95" s="121" t="s">
        <v>82</v>
      </c>
      <c r="BV95" s="121" t="s">
        <v>76</v>
      </c>
      <c r="BW95" s="121" t="s">
        <v>83</v>
      </c>
      <c r="BX95" s="121" t="s">
        <v>5</v>
      </c>
      <c r="CL95" s="121" t="s">
        <v>1</v>
      </c>
      <c r="CM95" s="121" t="s">
        <v>84</v>
      </c>
    </row>
    <row r="96" s="7" customFormat="1" ht="16.5" customHeight="1">
      <c r="A96" s="109" t="s">
        <v>78</v>
      </c>
      <c r="B96" s="110"/>
      <c r="C96" s="111"/>
      <c r="D96" s="112" t="s">
        <v>85</v>
      </c>
      <c r="E96" s="112"/>
      <c r="F96" s="112"/>
      <c r="G96" s="112"/>
      <c r="H96" s="112"/>
      <c r="I96" s="113"/>
      <c r="J96" s="112" t="s">
        <v>86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'PS103 - Třebíč PZZ-EA km ...'!J30</f>
        <v>43823</v>
      </c>
      <c r="AH96" s="113"/>
      <c r="AI96" s="113"/>
      <c r="AJ96" s="113"/>
      <c r="AK96" s="113"/>
      <c r="AL96" s="113"/>
      <c r="AM96" s="113"/>
      <c r="AN96" s="114">
        <f>SUM(AG96,AT96)</f>
        <v>53025.830000000002</v>
      </c>
      <c r="AO96" s="113"/>
      <c r="AP96" s="113"/>
      <c r="AQ96" s="115" t="s">
        <v>81</v>
      </c>
      <c r="AR96" s="116"/>
      <c r="AS96" s="117">
        <v>0</v>
      </c>
      <c r="AT96" s="118">
        <f>ROUND(SUM(AV96:AW96),2)</f>
        <v>9202.8299999999999</v>
      </c>
      <c r="AU96" s="119">
        <f>'PS103 - Třebíč PZZ-EA km ...'!P120</f>
        <v>5</v>
      </c>
      <c r="AV96" s="118">
        <f>'PS103 - Třebíč PZZ-EA km ...'!J33</f>
        <v>9202.8299999999999</v>
      </c>
      <c r="AW96" s="118">
        <f>'PS103 - Třebíč PZZ-EA km ...'!J34</f>
        <v>0</v>
      </c>
      <c r="AX96" s="118">
        <f>'PS103 - Třebíč PZZ-EA km ...'!J35</f>
        <v>0</v>
      </c>
      <c r="AY96" s="118">
        <f>'PS103 - Třebíč PZZ-EA km ...'!J36</f>
        <v>0</v>
      </c>
      <c r="AZ96" s="118">
        <f>'PS103 - Třebíč PZZ-EA km ...'!F33</f>
        <v>43823</v>
      </c>
      <c r="BA96" s="118">
        <f>'PS103 - Třebíč PZZ-EA km ...'!F34</f>
        <v>0</v>
      </c>
      <c r="BB96" s="118">
        <f>'PS103 - Třebíč PZZ-EA km ...'!F35</f>
        <v>0</v>
      </c>
      <c r="BC96" s="118">
        <f>'PS103 - Třebíč PZZ-EA km ...'!F36</f>
        <v>0</v>
      </c>
      <c r="BD96" s="120">
        <f>'PS103 - Třebíč PZZ-EA km ...'!F37</f>
        <v>0</v>
      </c>
      <c r="BE96" s="7"/>
      <c r="BT96" s="121" t="s">
        <v>82</v>
      </c>
      <c r="BV96" s="121" t="s">
        <v>76</v>
      </c>
      <c r="BW96" s="121" t="s">
        <v>87</v>
      </c>
      <c r="BX96" s="121" t="s">
        <v>5</v>
      </c>
      <c r="CL96" s="121" t="s">
        <v>1</v>
      </c>
      <c r="CM96" s="121" t="s">
        <v>84</v>
      </c>
    </row>
    <row r="97" s="7" customFormat="1" ht="16.5" customHeight="1">
      <c r="A97" s="109" t="s">
        <v>78</v>
      </c>
      <c r="B97" s="110"/>
      <c r="C97" s="111"/>
      <c r="D97" s="112" t="s">
        <v>88</v>
      </c>
      <c r="E97" s="112"/>
      <c r="F97" s="112"/>
      <c r="G97" s="112"/>
      <c r="H97" s="112"/>
      <c r="I97" s="113"/>
      <c r="J97" s="112" t="s">
        <v>89</v>
      </c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4">
        <f>'PS104 - Třebíč - Krahulov...'!J30</f>
        <v>91219</v>
      </c>
      <c r="AH97" s="113"/>
      <c r="AI97" s="113"/>
      <c r="AJ97" s="113"/>
      <c r="AK97" s="113"/>
      <c r="AL97" s="113"/>
      <c r="AM97" s="113"/>
      <c r="AN97" s="114">
        <f>SUM(AG97,AT97)</f>
        <v>110374.99000000001</v>
      </c>
      <c r="AO97" s="113"/>
      <c r="AP97" s="113"/>
      <c r="AQ97" s="115" t="s">
        <v>81</v>
      </c>
      <c r="AR97" s="116"/>
      <c r="AS97" s="117">
        <v>0</v>
      </c>
      <c r="AT97" s="118">
        <f>ROUND(SUM(AV97:AW97),2)</f>
        <v>19155.990000000002</v>
      </c>
      <c r="AU97" s="119">
        <f>'PS104 - Třebíč - Krahulov...'!P120</f>
        <v>5</v>
      </c>
      <c r="AV97" s="118">
        <f>'PS104 - Třebíč - Krahulov...'!J33</f>
        <v>19155.990000000002</v>
      </c>
      <c r="AW97" s="118">
        <f>'PS104 - Třebíč - Krahulov...'!J34</f>
        <v>0</v>
      </c>
      <c r="AX97" s="118">
        <f>'PS104 - Třebíč - Krahulov...'!J35</f>
        <v>0</v>
      </c>
      <c r="AY97" s="118">
        <f>'PS104 - Třebíč - Krahulov...'!J36</f>
        <v>0</v>
      </c>
      <c r="AZ97" s="118">
        <f>'PS104 - Třebíč - Krahulov...'!F33</f>
        <v>91219</v>
      </c>
      <c r="BA97" s="118">
        <f>'PS104 - Třebíč - Krahulov...'!F34</f>
        <v>0</v>
      </c>
      <c r="BB97" s="118">
        <f>'PS104 - Třebíč - Krahulov...'!F35</f>
        <v>0</v>
      </c>
      <c r="BC97" s="118">
        <f>'PS104 - Třebíč - Krahulov...'!F36</f>
        <v>0</v>
      </c>
      <c r="BD97" s="120">
        <f>'PS104 - Třebíč - Krahulov...'!F37</f>
        <v>0</v>
      </c>
      <c r="BE97" s="7"/>
      <c r="BT97" s="121" t="s">
        <v>82</v>
      </c>
      <c r="BV97" s="121" t="s">
        <v>76</v>
      </c>
      <c r="BW97" s="121" t="s">
        <v>90</v>
      </c>
      <c r="BX97" s="121" t="s">
        <v>5</v>
      </c>
      <c r="CL97" s="121" t="s">
        <v>1</v>
      </c>
      <c r="CM97" s="121" t="s">
        <v>84</v>
      </c>
    </row>
    <row r="98" s="7" customFormat="1" ht="16.5" customHeight="1">
      <c r="A98" s="109" t="s">
        <v>78</v>
      </c>
      <c r="B98" s="110"/>
      <c r="C98" s="111"/>
      <c r="D98" s="112" t="s">
        <v>91</v>
      </c>
      <c r="E98" s="112"/>
      <c r="F98" s="112"/>
      <c r="G98" s="112"/>
      <c r="H98" s="112"/>
      <c r="I98" s="113"/>
      <c r="J98" s="112" t="s">
        <v>92</v>
      </c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2"/>
      <c r="AE98" s="112"/>
      <c r="AF98" s="112"/>
      <c r="AG98" s="114">
        <f>'PS105 - Třebíč - Krahulov...'!J30</f>
        <v>49439</v>
      </c>
      <c r="AH98" s="113"/>
      <c r="AI98" s="113"/>
      <c r="AJ98" s="113"/>
      <c r="AK98" s="113"/>
      <c r="AL98" s="113"/>
      <c r="AM98" s="113"/>
      <c r="AN98" s="114">
        <f>SUM(AG98,AT98)</f>
        <v>59821.190000000002</v>
      </c>
      <c r="AO98" s="113"/>
      <c r="AP98" s="113"/>
      <c r="AQ98" s="115" t="s">
        <v>81</v>
      </c>
      <c r="AR98" s="116"/>
      <c r="AS98" s="117">
        <v>0</v>
      </c>
      <c r="AT98" s="118">
        <f>ROUND(SUM(AV98:AW98),2)</f>
        <v>10382.190000000001</v>
      </c>
      <c r="AU98" s="119">
        <f>'PS105 - Třebíč - Krahulov...'!P120</f>
        <v>5</v>
      </c>
      <c r="AV98" s="118">
        <f>'PS105 - Třebíč - Krahulov...'!J33</f>
        <v>10382.190000000001</v>
      </c>
      <c r="AW98" s="118">
        <f>'PS105 - Třebíč - Krahulov...'!J34</f>
        <v>0</v>
      </c>
      <c r="AX98" s="118">
        <f>'PS105 - Třebíč - Krahulov...'!J35</f>
        <v>0</v>
      </c>
      <c r="AY98" s="118">
        <f>'PS105 - Třebíč - Krahulov...'!J36</f>
        <v>0</v>
      </c>
      <c r="AZ98" s="118">
        <f>'PS105 - Třebíč - Krahulov...'!F33</f>
        <v>49439</v>
      </c>
      <c r="BA98" s="118">
        <f>'PS105 - Třebíč - Krahulov...'!F34</f>
        <v>0</v>
      </c>
      <c r="BB98" s="118">
        <f>'PS105 - Třebíč - Krahulov...'!F35</f>
        <v>0</v>
      </c>
      <c r="BC98" s="118">
        <f>'PS105 - Třebíč - Krahulov...'!F36</f>
        <v>0</v>
      </c>
      <c r="BD98" s="120">
        <f>'PS105 - Třebíč - Krahulov...'!F37</f>
        <v>0</v>
      </c>
      <c r="BE98" s="7"/>
      <c r="BT98" s="121" t="s">
        <v>82</v>
      </c>
      <c r="BV98" s="121" t="s">
        <v>76</v>
      </c>
      <c r="BW98" s="121" t="s">
        <v>93</v>
      </c>
      <c r="BX98" s="121" t="s">
        <v>5</v>
      </c>
      <c r="CL98" s="121" t="s">
        <v>1</v>
      </c>
      <c r="CM98" s="121" t="s">
        <v>84</v>
      </c>
    </row>
    <row r="99" s="7" customFormat="1" ht="16.5" customHeight="1">
      <c r="A99" s="109" t="s">
        <v>78</v>
      </c>
      <c r="B99" s="110"/>
      <c r="C99" s="111"/>
      <c r="D99" s="112" t="s">
        <v>94</v>
      </c>
      <c r="E99" s="112"/>
      <c r="F99" s="112"/>
      <c r="G99" s="112"/>
      <c r="H99" s="112"/>
      <c r="I99" s="113"/>
      <c r="J99" s="112" t="s">
        <v>95</v>
      </c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2"/>
      <c r="AE99" s="112"/>
      <c r="AF99" s="112"/>
      <c r="AG99" s="114">
        <f>'PS107 - Třešť - RPB'!J30</f>
        <v>13218</v>
      </c>
      <c r="AH99" s="113"/>
      <c r="AI99" s="113"/>
      <c r="AJ99" s="113"/>
      <c r="AK99" s="113"/>
      <c r="AL99" s="113"/>
      <c r="AM99" s="113"/>
      <c r="AN99" s="114">
        <f>SUM(AG99,AT99)</f>
        <v>15993.780000000001</v>
      </c>
      <c r="AO99" s="113"/>
      <c r="AP99" s="113"/>
      <c r="AQ99" s="115" t="s">
        <v>81</v>
      </c>
      <c r="AR99" s="116"/>
      <c r="AS99" s="117">
        <v>0</v>
      </c>
      <c r="AT99" s="118">
        <f>ROUND(SUM(AV99:AW99),2)</f>
        <v>2775.7800000000002</v>
      </c>
      <c r="AU99" s="119">
        <f>'PS107 - Třešť - RPB'!P120</f>
        <v>5</v>
      </c>
      <c r="AV99" s="118">
        <f>'PS107 - Třešť - RPB'!J33</f>
        <v>2775.7800000000002</v>
      </c>
      <c r="AW99" s="118">
        <f>'PS107 - Třešť - RPB'!J34</f>
        <v>0</v>
      </c>
      <c r="AX99" s="118">
        <f>'PS107 - Třešť - RPB'!J35</f>
        <v>0</v>
      </c>
      <c r="AY99" s="118">
        <f>'PS107 - Třešť - RPB'!J36</f>
        <v>0</v>
      </c>
      <c r="AZ99" s="118">
        <f>'PS107 - Třešť - RPB'!F33</f>
        <v>13218</v>
      </c>
      <c r="BA99" s="118">
        <f>'PS107 - Třešť - RPB'!F34</f>
        <v>0</v>
      </c>
      <c r="BB99" s="118">
        <f>'PS107 - Třešť - RPB'!F35</f>
        <v>0</v>
      </c>
      <c r="BC99" s="118">
        <f>'PS107 - Třešť - RPB'!F36</f>
        <v>0</v>
      </c>
      <c r="BD99" s="120">
        <f>'PS107 - Třešť - RPB'!F37</f>
        <v>0</v>
      </c>
      <c r="BE99" s="7"/>
      <c r="BT99" s="121" t="s">
        <v>82</v>
      </c>
      <c r="BV99" s="121" t="s">
        <v>76</v>
      </c>
      <c r="BW99" s="121" t="s">
        <v>96</v>
      </c>
      <c r="BX99" s="121" t="s">
        <v>5</v>
      </c>
      <c r="CL99" s="121" t="s">
        <v>1</v>
      </c>
      <c r="CM99" s="121" t="s">
        <v>84</v>
      </c>
    </row>
    <row r="100" s="7" customFormat="1" ht="16.5" customHeight="1">
      <c r="A100" s="109" t="s">
        <v>78</v>
      </c>
      <c r="B100" s="110"/>
      <c r="C100" s="111"/>
      <c r="D100" s="112" t="s">
        <v>97</v>
      </c>
      <c r="E100" s="112"/>
      <c r="F100" s="112"/>
      <c r="G100" s="112"/>
      <c r="H100" s="112"/>
      <c r="I100" s="113"/>
      <c r="J100" s="112" t="s">
        <v>98</v>
      </c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12"/>
      <c r="AF100" s="112"/>
      <c r="AG100" s="114">
        <f>'PS108 - Jihlava město St....'!J30</f>
        <v>119988</v>
      </c>
      <c r="AH100" s="113"/>
      <c r="AI100" s="113"/>
      <c r="AJ100" s="113"/>
      <c r="AK100" s="113"/>
      <c r="AL100" s="113"/>
      <c r="AM100" s="113"/>
      <c r="AN100" s="114">
        <f>SUM(AG100,AT100)</f>
        <v>145185.48000000001</v>
      </c>
      <c r="AO100" s="113"/>
      <c r="AP100" s="113"/>
      <c r="AQ100" s="115" t="s">
        <v>81</v>
      </c>
      <c r="AR100" s="116"/>
      <c r="AS100" s="117">
        <v>0</v>
      </c>
      <c r="AT100" s="118">
        <f>ROUND(SUM(AV100:AW100),2)</f>
        <v>25197.48</v>
      </c>
      <c r="AU100" s="119">
        <f>'PS108 - Jihlava město St....'!P120</f>
        <v>10</v>
      </c>
      <c r="AV100" s="118">
        <f>'PS108 - Jihlava město St....'!J33</f>
        <v>25197.48</v>
      </c>
      <c r="AW100" s="118">
        <f>'PS108 - Jihlava město St....'!J34</f>
        <v>0</v>
      </c>
      <c r="AX100" s="118">
        <f>'PS108 - Jihlava město St....'!J35</f>
        <v>0</v>
      </c>
      <c r="AY100" s="118">
        <f>'PS108 - Jihlava město St....'!J36</f>
        <v>0</v>
      </c>
      <c r="AZ100" s="118">
        <f>'PS108 - Jihlava město St....'!F33</f>
        <v>119988</v>
      </c>
      <c r="BA100" s="118">
        <f>'PS108 - Jihlava město St....'!F34</f>
        <v>0</v>
      </c>
      <c r="BB100" s="118">
        <f>'PS108 - Jihlava město St....'!F35</f>
        <v>0</v>
      </c>
      <c r="BC100" s="118">
        <f>'PS108 - Jihlava město St....'!F36</f>
        <v>0</v>
      </c>
      <c r="BD100" s="120">
        <f>'PS108 - Jihlava město St....'!F37</f>
        <v>0</v>
      </c>
      <c r="BE100" s="7"/>
      <c r="BT100" s="121" t="s">
        <v>82</v>
      </c>
      <c r="BV100" s="121" t="s">
        <v>76</v>
      </c>
      <c r="BW100" s="121" t="s">
        <v>99</v>
      </c>
      <c r="BX100" s="121" t="s">
        <v>5</v>
      </c>
      <c r="CL100" s="121" t="s">
        <v>1</v>
      </c>
      <c r="CM100" s="121" t="s">
        <v>84</v>
      </c>
    </row>
    <row r="101" s="7" customFormat="1" ht="16.5" customHeight="1">
      <c r="A101" s="109" t="s">
        <v>78</v>
      </c>
      <c r="B101" s="110"/>
      <c r="C101" s="111"/>
      <c r="D101" s="112" t="s">
        <v>100</v>
      </c>
      <c r="E101" s="112"/>
      <c r="F101" s="112"/>
      <c r="G101" s="112"/>
      <c r="H101" s="112"/>
      <c r="I101" s="113"/>
      <c r="J101" s="112" t="s">
        <v>101</v>
      </c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2"/>
      <c r="AE101" s="112"/>
      <c r="AF101" s="112"/>
      <c r="AG101" s="114">
        <f>'PS109 - Jihlava město St....'!J30</f>
        <v>295348</v>
      </c>
      <c r="AH101" s="113"/>
      <c r="AI101" s="113"/>
      <c r="AJ101" s="113"/>
      <c r="AK101" s="113"/>
      <c r="AL101" s="113"/>
      <c r="AM101" s="113"/>
      <c r="AN101" s="114">
        <f>SUM(AG101,AT101)</f>
        <v>357371.08000000002</v>
      </c>
      <c r="AO101" s="113"/>
      <c r="AP101" s="113"/>
      <c r="AQ101" s="115" t="s">
        <v>81</v>
      </c>
      <c r="AR101" s="116"/>
      <c r="AS101" s="117">
        <v>0</v>
      </c>
      <c r="AT101" s="118">
        <f>ROUND(SUM(AV101:AW101),2)</f>
        <v>62023.080000000002</v>
      </c>
      <c r="AU101" s="119">
        <f>'PS109 - Jihlava město St....'!P120</f>
        <v>10</v>
      </c>
      <c r="AV101" s="118">
        <f>'PS109 - Jihlava město St....'!J33</f>
        <v>62023.080000000002</v>
      </c>
      <c r="AW101" s="118">
        <f>'PS109 - Jihlava město St....'!J34</f>
        <v>0</v>
      </c>
      <c r="AX101" s="118">
        <f>'PS109 - Jihlava město St....'!J35</f>
        <v>0</v>
      </c>
      <c r="AY101" s="118">
        <f>'PS109 - Jihlava město St....'!J36</f>
        <v>0</v>
      </c>
      <c r="AZ101" s="118">
        <f>'PS109 - Jihlava město St....'!F33</f>
        <v>295348</v>
      </c>
      <c r="BA101" s="118">
        <f>'PS109 - Jihlava město St....'!F34</f>
        <v>0</v>
      </c>
      <c r="BB101" s="118">
        <f>'PS109 - Jihlava město St....'!F35</f>
        <v>0</v>
      </c>
      <c r="BC101" s="118">
        <f>'PS109 - Jihlava město St....'!F36</f>
        <v>0</v>
      </c>
      <c r="BD101" s="120">
        <f>'PS109 - Jihlava město St....'!F37</f>
        <v>0</v>
      </c>
      <c r="BE101" s="7"/>
      <c r="BT101" s="121" t="s">
        <v>82</v>
      </c>
      <c r="BV101" s="121" t="s">
        <v>76</v>
      </c>
      <c r="BW101" s="121" t="s">
        <v>102</v>
      </c>
      <c r="BX101" s="121" t="s">
        <v>5</v>
      </c>
      <c r="CL101" s="121" t="s">
        <v>1</v>
      </c>
      <c r="CM101" s="121" t="s">
        <v>84</v>
      </c>
    </row>
    <row r="102" s="7" customFormat="1" ht="16.5" customHeight="1">
      <c r="A102" s="109" t="s">
        <v>78</v>
      </c>
      <c r="B102" s="110"/>
      <c r="C102" s="111"/>
      <c r="D102" s="112" t="s">
        <v>103</v>
      </c>
      <c r="E102" s="112"/>
      <c r="F102" s="112"/>
      <c r="G102" s="112"/>
      <c r="H102" s="112"/>
      <c r="I102" s="113"/>
      <c r="J102" s="112" t="s">
        <v>104</v>
      </c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112"/>
      <c r="AA102" s="112"/>
      <c r="AB102" s="112"/>
      <c r="AC102" s="112"/>
      <c r="AD102" s="112"/>
      <c r="AE102" s="112"/>
      <c r="AF102" s="112"/>
      <c r="AG102" s="114">
        <f>'PS110 - Jihlava město DK'!J30</f>
        <v>86076</v>
      </c>
      <c r="AH102" s="113"/>
      <c r="AI102" s="113"/>
      <c r="AJ102" s="113"/>
      <c r="AK102" s="113"/>
      <c r="AL102" s="113"/>
      <c r="AM102" s="113"/>
      <c r="AN102" s="114">
        <f>SUM(AG102,AT102)</f>
        <v>104151.95999999999</v>
      </c>
      <c r="AO102" s="113"/>
      <c r="AP102" s="113"/>
      <c r="AQ102" s="115" t="s">
        <v>81</v>
      </c>
      <c r="AR102" s="116"/>
      <c r="AS102" s="117">
        <v>0</v>
      </c>
      <c r="AT102" s="118">
        <f>ROUND(SUM(AV102:AW102),2)</f>
        <v>18075.959999999999</v>
      </c>
      <c r="AU102" s="119">
        <f>'PS110 - Jihlava město DK'!P120</f>
        <v>10</v>
      </c>
      <c r="AV102" s="118">
        <f>'PS110 - Jihlava město DK'!J33</f>
        <v>18075.959999999999</v>
      </c>
      <c r="AW102" s="118">
        <f>'PS110 - Jihlava město DK'!J34</f>
        <v>0</v>
      </c>
      <c r="AX102" s="118">
        <f>'PS110 - Jihlava město DK'!J35</f>
        <v>0</v>
      </c>
      <c r="AY102" s="118">
        <f>'PS110 - Jihlava město DK'!J36</f>
        <v>0</v>
      </c>
      <c r="AZ102" s="118">
        <f>'PS110 - Jihlava město DK'!F33</f>
        <v>86076</v>
      </c>
      <c r="BA102" s="118">
        <f>'PS110 - Jihlava město DK'!F34</f>
        <v>0</v>
      </c>
      <c r="BB102" s="118">
        <f>'PS110 - Jihlava město DK'!F35</f>
        <v>0</v>
      </c>
      <c r="BC102" s="118">
        <f>'PS110 - Jihlava město DK'!F36</f>
        <v>0</v>
      </c>
      <c r="BD102" s="120">
        <f>'PS110 - Jihlava město DK'!F37</f>
        <v>0</v>
      </c>
      <c r="BE102" s="7"/>
      <c r="BT102" s="121" t="s">
        <v>82</v>
      </c>
      <c r="BV102" s="121" t="s">
        <v>76</v>
      </c>
      <c r="BW102" s="121" t="s">
        <v>105</v>
      </c>
      <c r="BX102" s="121" t="s">
        <v>5</v>
      </c>
      <c r="CL102" s="121" t="s">
        <v>1</v>
      </c>
      <c r="CM102" s="121" t="s">
        <v>84</v>
      </c>
    </row>
    <row r="103" s="7" customFormat="1" ht="16.5" customHeight="1">
      <c r="A103" s="109" t="s">
        <v>78</v>
      </c>
      <c r="B103" s="110"/>
      <c r="C103" s="111"/>
      <c r="D103" s="112" t="s">
        <v>106</v>
      </c>
      <c r="E103" s="112"/>
      <c r="F103" s="112"/>
      <c r="G103" s="112"/>
      <c r="H103" s="112"/>
      <c r="I103" s="113"/>
      <c r="J103" s="112" t="s">
        <v>107</v>
      </c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112"/>
      <c r="AE103" s="112"/>
      <c r="AF103" s="112"/>
      <c r="AG103" s="114">
        <f>'PS106 - Rantířov - Jihlav...'!J30</f>
        <v>269300</v>
      </c>
      <c r="AH103" s="113"/>
      <c r="AI103" s="113"/>
      <c r="AJ103" s="113"/>
      <c r="AK103" s="113"/>
      <c r="AL103" s="113"/>
      <c r="AM103" s="113"/>
      <c r="AN103" s="114">
        <f>SUM(AG103,AT103)</f>
        <v>325853</v>
      </c>
      <c r="AO103" s="113"/>
      <c r="AP103" s="113"/>
      <c r="AQ103" s="115" t="s">
        <v>81</v>
      </c>
      <c r="AR103" s="116"/>
      <c r="AS103" s="117">
        <v>0</v>
      </c>
      <c r="AT103" s="118">
        <f>ROUND(SUM(AV103:AW103),2)</f>
        <v>56553</v>
      </c>
      <c r="AU103" s="119">
        <f>'PS106 - Rantířov - Jihlav...'!P120</f>
        <v>10</v>
      </c>
      <c r="AV103" s="118">
        <f>'PS106 - Rantířov - Jihlav...'!J33</f>
        <v>56553</v>
      </c>
      <c r="AW103" s="118">
        <f>'PS106 - Rantířov - Jihlav...'!J34</f>
        <v>0</v>
      </c>
      <c r="AX103" s="118">
        <f>'PS106 - Rantířov - Jihlav...'!J35</f>
        <v>0</v>
      </c>
      <c r="AY103" s="118">
        <f>'PS106 - Rantířov - Jihlav...'!J36</f>
        <v>0</v>
      </c>
      <c r="AZ103" s="118">
        <f>'PS106 - Rantířov - Jihlav...'!F33</f>
        <v>269300</v>
      </c>
      <c r="BA103" s="118">
        <f>'PS106 - Rantířov - Jihlav...'!F34</f>
        <v>0</v>
      </c>
      <c r="BB103" s="118">
        <f>'PS106 - Rantířov - Jihlav...'!F35</f>
        <v>0</v>
      </c>
      <c r="BC103" s="118">
        <f>'PS106 - Rantířov - Jihlav...'!F36</f>
        <v>0</v>
      </c>
      <c r="BD103" s="120">
        <f>'PS106 - Rantířov - Jihlav...'!F37</f>
        <v>0</v>
      </c>
      <c r="BE103" s="7"/>
      <c r="BT103" s="121" t="s">
        <v>82</v>
      </c>
      <c r="BV103" s="121" t="s">
        <v>76</v>
      </c>
      <c r="BW103" s="121" t="s">
        <v>108</v>
      </c>
      <c r="BX103" s="121" t="s">
        <v>5</v>
      </c>
      <c r="CL103" s="121" t="s">
        <v>1</v>
      </c>
      <c r="CM103" s="121" t="s">
        <v>84</v>
      </c>
    </row>
    <row r="104" s="7" customFormat="1" ht="16.5" customHeight="1">
      <c r="A104" s="109" t="s">
        <v>78</v>
      </c>
      <c r="B104" s="110"/>
      <c r="C104" s="111"/>
      <c r="D104" s="112" t="s">
        <v>109</v>
      </c>
      <c r="E104" s="112"/>
      <c r="F104" s="112"/>
      <c r="G104" s="112"/>
      <c r="H104" s="112"/>
      <c r="I104" s="113"/>
      <c r="J104" s="112" t="s">
        <v>110</v>
      </c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12"/>
      <c r="AG104" s="114">
        <f>'PS111 - Jihlava město St....'!J30</f>
        <v>44603</v>
      </c>
      <c r="AH104" s="113"/>
      <c r="AI104" s="113"/>
      <c r="AJ104" s="113"/>
      <c r="AK104" s="113"/>
      <c r="AL104" s="113"/>
      <c r="AM104" s="113"/>
      <c r="AN104" s="114">
        <f>SUM(AG104,AT104)</f>
        <v>53969.629999999997</v>
      </c>
      <c r="AO104" s="113"/>
      <c r="AP104" s="113"/>
      <c r="AQ104" s="115" t="s">
        <v>81</v>
      </c>
      <c r="AR104" s="116"/>
      <c r="AS104" s="117">
        <v>0</v>
      </c>
      <c r="AT104" s="118">
        <f>ROUND(SUM(AV104:AW104),2)</f>
        <v>9366.6299999999992</v>
      </c>
      <c r="AU104" s="119">
        <f>'PS111 - Jihlava město St....'!P120</f>
        <v>5</v>
      </c>
      <c r="AV104" s="118">
        <f>'PS111 - Jihlava město St....'!J33</f>
        <v>9366.6299999999992</v>
      </c>
      <c r="AW104" s="118">
        <f>'PS111 - Jihlava město St....'!J34</f>
        <v>0</v>
      </c>
      <c r="AX104" s="118">
        <f>'PS111 - Jihlava město St....'!J35</f>
        <v>0</v>
      </c>
      <c r="AY104" s="118">
        <f>'PS111 - Jihlava město St....'!J36</f>
        <v>0</v>
      </c>
      <c r="AZ104" s="118">
        <f>'PS111 - Jihlava město St....'!F33</f>
        <v>44603</v>
      </c>
      <c r="BA104" s="118">
        <f>'PS111 - Jihlava město St....'!F34</f>
        <v>0</v>
      </c>
      <c r="BB104" s="118">
        <f>'PS111 - Jihlava město St....'!F35</f>
        <v>0</v>
      </c>
      <c r="BC104" s="118">
        <f>'PS111 - Jihlava město St....'!F36</f>
        <v>0</v>
      </c>
      <c r="BD104" s="120">
        <f>'PS111 - Jihlava město St....'!F37</f>
        <v>0</v>
      </c>
      <c r="BE104" s="7"/>
      <c r="BT104" s="121" t="s">
        <v>82</v>
      </c>
      <c r="BV104" s="121" t="s">
        <v>76</v>
      </c>
      <c r="BW104" s="121" t="s">
        <v>111</v>
      </c>
      <c r="BX104" s="121" t="s">
        <v>5</v>
      </c>
      <c r="CL104" s="121" t="s">
        <v>1</v>
      </c>
      <c r="CM104" s="121" t="s">
        <v>84</v>
      </c>
    </row>
    <row r="105" s="7" customFormat="1" ht="16.5" customHeight="1">
      <c r="A105" s="109" t="s">
        <v>78</v>
      </c>
      <c r="B105" s="110"/>
      <c r="C105" s="111"/>
      <c r="D105" s="112" t="s">
        <v>112</v>
      </c>
      <c r="E105" s="112"/>
      <c r="F105" s="112"/>
      <c r="G105" s="112"/>
      <c r="H105" s="112"/>
      <c r="I105" s="113"/>
      <c r="J105" s="112" t="s">
        <v>113</v>
      </c>
      <c r="K105" s="112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/>
      <c r="AF105" s="112"/>
      <c r="AG105" s="114">
        <f>'PS112 - Jihlava město St....'!J30</f>
        <v>119988</v>
      </c>
      <c r="AH105" s="113"/>
      <c r="AI105" s="113"/>
      <c r="AJ105" s="113"/>
      <c r="AK105" s="113"/>
      <c r="AL105" s="113"/>
      <c r="AM105" s="113"/>
      <c r="AN105" s="114">
        <f>SUM(AG105,AT105)</f>
        <v>145185.48000000001</v>
      </c>
      <c r="AO105" s="113"/>
      <c r="AP105" s="113"/>
      <c r="AQ105" s="115" t="s">
        <v>81</v>
      </c>
      <c r="AR105" s="116"/>
      <c r="AS105" s="117">
        <v>0</v>
      </c>
      <c r="AT105" s="118">
        <f>ROUND(SUM(AV105:AW105),2)</f>
        <v>25197.48</v>
      </c>
      <c r="AU105" s="119">
        <f>'PS112 - Jihlava město St....'!P120</f>
        <v>10</v>
      </c>
      <c r="AV105" s="118">
        <f>'PS112 - Jihlava město St....'!J33</f>
        <v>25197.48</v>
      </c>
      <c r="AW105" s="118">
        <f>'PS112 - Jihlava město St....'!J34</f>
        <v>0</v>
      </c>
      <c r="AX105" s="118">
        <f>'PS112 - Jihlava město St....'!J35</f>
        <v>0</v>
      </c>
      <c r="AY105" s="118">
        <f>'PS112 - Jihlava město St....'!J36</f>
        <v>0</v>
      </c>
      <c r="AZ105" s="118">
        <f>'PS112 - Jihlava město St....'!F33</f>
        <v>119988</v>
      </c>
      <c r="BA105" s="118">
        <f>'PS112 - Jihlava město St....'!F34</f>
        <v>0</v>
      </c>
      <c r="BB105" s="118">
        <f>'PS112 - Jihlava město St....'!F35</f>
        <v>0</v>
      </c>
      <c r="BC105" s="118">
        <f>'PS112 - Jihlava město St....'!F36</f>
        <v>0</v>
      </c>
      <c r="BD105" s="120">
        <f>'PS112 - Jihlava město St....'!F37</f>
        <v>0</v>
      </c>
      <c r="BE105" s="7"/>
      <c r="BT105" s="121" t="s">
        <v>82</v>
      </c>
      <c r="BV105" s="121" t="s">
        <v>76</v>
      </c>
      <c r="BW105" s="121" t="s">
        <v>114</v>
      </c>
      <c r="BX105" s="121" t="s">
        <v>5</v>
      </c>
      <c r="CL105" s="121" t="s">
        <v>1</v>
      </c>
      <c r="CM105" s="121" t="s">
        <v>84</v>
      </c>
    </row>
    <row r="106" s="7" customFormat="1" ht="16.5" customHeight="1">
      <c r="A106" s="109" t="s">
        <v>78</v>
      </c>
      <c r="B106" s="110"/>
      <c r="C106" s="111"/>
      <c r="D106" s="112" t="s">
        <v>115</v>
      </c>
      <c r="E106" s="112"/>
      <c r="F106" s="112"/>
      <c r="G106" s="112"/>
      <c r="H106" s="112"/>
      <c r="I106" s="113"/>
      <c r="J106" s="112" t="s">
        <v>116</v>
      </c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12"/>
      <c r="AG106" s="114">
        <f>'PS113 - Jihlava město St....'!J30</f>
        <v>269300</v>
      </c>
      <c r="AH106" s="113"/>
      <c r="AI106" s="113"/>
      <c r="AJ106" s="113"/>
      <c r="AK106" s="113"/>
      <c r="AL106" s="113"/>
      <c r="AM106" s="113"/>
      <c r="AN106" s="114">
        <f>SUM(AG106,AT106)</f>
        <v>325853</v>
      </c>
      <c r="AO106" s="113"/>
      <c r="AP106" s="113"/>
      <c r="AQ106" s="115" t="s">
        <v>81</v>
      </c>
      <c r="AR106" s="116"/>
      <c r="AS106" s="117">
        <v>0</v>
      </c>
      <c r="AT106" s="118">
        <f>ROUND(SUM(AV106:AW106),2)</f>
        <v>56553</v>
      </c>
      <c r="AU106" s="119">
        <f>'PS113 - Jihlava město St....'!P120</f>
        <v>10</v>
      </c>
      <c r="AV106" s="118">
        <f>'PS113 - Jihlava město St....'!J33</f>
        <v>56553</v>
      </c>
      <c r="AW106" s="118">
        <f>'PS113 - Jihlava město St....'!J34</f>
        <v>0</v>
      </c>
      <c r="AX106" s="118">
        <f>'PS113 - Jihlava město St....'!J35</f>
        <v>0</v>
      </c>
      <c r="AY106" s="118">
        <f>'PS113 - Jihlava město St....'!J36</f>
        <v>0</v>
      </c>
      <c r="AZ106" s="118">
        <f>'PS113 - Jihlava město St....'!F33</f>
        <v>269300</v>
      </c>
      <c r="BA106" s="118">
        <f>'PS113 - Jihlava město St....'!F34</f>
        <v>0</v>
      </c>
      <c r="BB106" s="118">
        <f>'PS113 - Jihlava město St....'!F35</f>
        <v>0</v>
      </c>
      <c r="BC106" s="118">
        <f>'PS113 - Jihlava město St....'!F36</f>
        <v>0</v>
      </c>
      <c r="BD106" s="120">
        <f>'PS113 - Jihlava město St....'!F37</f>
        <v>0</v>
      </c>
      <c r="BE106" s="7"/>
      <c r="BT106" s="121" t="s">
        <v>82</v>
      </c>
      <c r="BV106" s="121" t="s">
        <v>76</v>
      </c>
      <c r="BW106" s="121" t="s">
        <v>117</v>
      </c>
      <c r="BX106" s="121" t="s">
        <v>5</v>
      </c>
      <c r="CL106" s="121" t="s">
        <v>1</v>
      </c>
      <c r="CM106" s="121" t="s">
        <v>84</v>
      </c>
    </row>
    <row r="107" s="7" customFormat="1" ht="16.5" customHeight="1">
      <c r="A107" s="109" t="s">
        <v>78</v>
      </c>
      <c r="B107" s="110"/>
      <c r="C107" s="111"/>
      <c r="D107" s="112" t="s">
        <v>118</v>
      </c>
      <c r="E107" s="112"/>
      <c r="F107" s="112"/>
      <c r="G107" s="112"/>
      <c r="H107" s="112"/>
      <c r="I107" s="113"/>
      <c r="J107" s="112" t="s">
        <v>119</v>
      </c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112"/>
      <c r="Z107" s="112"/>
      <c r="AA107" s="112"/>
      <c r="AB107" s="112"/>
      <c r="AC107" s="112"/>
      <c r="AD107" s="112"/>
      <c r="AE107" s="112"/>
      <c r="AF107" s="112"/>
      <c r="AG107" s="114">
        <f>'PS114 - Jihlava město St....'!J30</f>
        <v>44603</v>
      </c>
      <c r="AH107" s="113"/>
      <c r="AI107" s="113"/>
      <c r="AJ107" s="113"/>
      <c r="AK107" s="113"/>
      <c r="AL107" s="113"/>
      <c r="AM107" s="113"/>
      <c r="AN107" s="114">
        <f>SUM(AG107,AT107)</f>
        <v>53969.629999999997</v>
      </c>
      <c r="AO107" s="113"/>
      <c r="AP107" s="113"/>
      <c r="AQ107" s="115" t="s">
        <v>81</v>
      </c>
      <c r="AR107" s="116"/>
      <c r="AS107" s="117">
        <v>0</v>
      </c>
      <c r="AT107" s="118">
        <f>ROUND(SUM(AV107:AW107),2)</f>
        <v>9366.6299999999992</v>
      </c>
      <c r="AU107" s="119">
        <f>'PS114 - Jihlava město St....'!P120</f>
        <v>5</v>
      </c>
      <c r="AV107" s="118">
        <f>'PS114 - Jihlava město St....'!J33</f>
        <v>9366.6299999999992</v>
      </c>
      <c r="AW107" s="118">
        <f>'PS114 - Jihlava město St....'!J34</f>
        <v>0</v>
      </c>
      <c r="AX107" s="118">
        <f>'PS114 - Jihlava město St....'!J35</f>
        <v>0</v>
      </c>
      <c r="AY107" s="118">
        <f>'PS114 - Jihlava město St....'!J36</f>
        <v>0</v>
      </c>
      <c r="AZ107" s="118">
        <f>'PS114 - Jihlava město St....'!F33</f>
        <v>44603</v>
      </c>
      <c r="BA107" s="118">
        <f>'PS114 - Jihlava město St....'!F34</f>
        <v>0</v>
      </c>
      <c r="BB107" s="118">
        <f>'PS114 - Jihlava město St....'!F35</f>
        <v>0</v>
      </c>
      <c r="BC107" s="118">
        <f>'PS114 - Jihlava město St....'!F36</f>
        <v>0</v>
      </c>
      <c r="BD107" s="120">
        <f>'PS114 - Jihlava město St....'!F37</f>
        <v>0</v>
      </c>
      <c r="BE107" s="7"/>
      <c r="BT107" s="121" t="s">
        <v>82</v>
      </c>
      <c r="BV107" s="121" t="s">
        <v>76</v>
      </c>
      <c r="BW107" s="121" t="s">
        <v>120</v>
      </c>
      <c r="BX107" s="121" t="s">
        <v>5</v>
      </c>
      <c r="CL107" s="121" t="s">
        <v>1</v>
      </c>
      <c r="CM107" s="121" t="s">
        <v>84</v>
      </c>
    </row>
    <row r="108" s="7" customFormat="1" ht="16.5" customHeight="1">
      <c r="A108" s="109" t="s">
        <v>78</v>
      </c>
      <c r="B108" s="110"/>
      <c r="C108" s="111"/>
      <c r="D108" s="112" t="s">
        <v>121</v>
      </c>
      <c r="E108" s="112"/>
      <c r="F108" s="112"/>
      <c r="G108" s="112"/>
      <c r="H108" s="112"/>
      <c r="I108" s="113"/>
      <c r="J108" s="112" t="s">
        <v>122</v>
      </c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  <c r="AD108" s="112"/>
      <c r="AE108" s="112"/>
      <c r="AF108" s="112"/>
      <c r="AG108" s="114">
        <f>'PS115 - H.Brod - Rozsocha...'!J30</f>
        <v>182682</v>
      </c>
      <c r="AH108" s="113"/>
      <c r="AI108" s="113"/>
      <c r="AJ108" s="113"/>
      <c r="AK108" s="113"/>
      <c r="AL108" s="113"/>
      <c r="AM108" s="113"/>
      <c r="AN108" s="114">
        <f>SUM(AG108,AT108)</f>
        <v>221045.22</v>
      </c>
      <c r="AO108" s="113"/>
      <c r="AP108" s="113"/>
      <c r="AQ108" s="115" t="s">
        <v>81</v>
      </c>
      <c r="AR108" s="116"/>
      <c r="AS108" s="117">
        <v>0</v>
      </c>
      <c r="AT108" s="118">
        <f>ROUND(SUM(AV108:AW108),2)</f>
        <v>38363.220000000001</v>
      </c>
      <c r="AU108" s="119">
        <f>'PS115 - H.Brod - Rozsocha...'!P120</f>
        <v>10</v>
      </c>
      <c r="AV108" s="118">
        <f>'PS115 - H.Brod - Rozsocha...'!J33</f>
        <v>38363.220000000001</v>
      </c>
      <c r="AW108" s="118">
        <f>'PS115 - H.Brod - Rozsocha...'!J34</f>
        <v>0</v>
      </c>
      <c r="AX108" s="118">
        <f>'PS115 - H.Brod - Rozsocha...'!J35</f>
        <v>0</v>
      </c>
      <c r="AY108" s="118">
        <f>'PS115 - H.Brod - Rozsocha...'!J36</f>
        <v>0</v>
      </c>
      <c r="AZ108" s="118">
        <f>'PS115 - H.Brod - Rozsocha...'!F33</f>
        <v>182682</v>
      </c>
      <c r="BA108" s="118">
        <f>'PS115 - H.Brod - Rozsocha...'!F34</f>
        <v>0</v>
      </c>
      <c r="BB108" s="118">
        <f>'PS115 - H.Brod - Rozsocha...'!F35</f>
        <v>0</v>
      </c>
      <c r="BC108" s="118">
        <f>'PS115 - H.Brod - Rozsocha...'!F36</f>
        <v>0</v>
      </c>
      <c r="BD108" s="120">
        <f>'PS115 - H.Brod - Rozsocha...'!F37</f>
        <v>0</v>
      </c>
      <c r="BE108" s="7"/>
      <c r="BT108" s="121" t="s">
        <v>82</v>
      </c>
      <c r="BV108" s="121" t="s">
        <v>76</v>
      </c>
      <c r="BW108" s="121" t="s">
        <v>123</v>
      </c>
      <c r="BX108" s="121" t="s">
        <v>5</v>
      </c>
      <c r="CL108" s="121" t="s">
        <v>1</v>
      </c>
      <c r="CM108" s="121" t="s">
        <v>84</v>
      </c>
    </row>
    <row r="109" s="7" customFormat="1" ht="16.5" customHeight="1">
      <c r="A109" s="109" t="s">
        <v>78</v>
      </c>
      <c r="B109" s="110"/>
      <c r="C109" s="111"/>
      <c r="D109" s="112" t="s">
        <v>124</v>
      </c>
      <c r="E109" s="112"/>
      <c r="F109" s="112"/>
      <c r="G109" s="112"/>
      <c r="H109" s="112"/>
      <c r="I109" s="113"/>
      <c r="J109" s="112" t="s">
        <v>125</v>
      </c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  <c r="Z109" s="112"/>
      <c r="AA109" s="112"/>
      <c r="AB109" s="112"/>
      <c r="AC109" s="112"/>
      <c r="AD109" s="112"/>
      <c r="AE109" s="112"/>
      <c r="AF109" s="112"/>
      <c r="AG109" s="114">
        <f>'PS102 - Třebíč PZZ-EA km ...'!J30</f>
        <v>43823</v>
      </c>
      <c r="AH109" s="113"/>
      <c r="AI109" s="113"/>
      <c r="AJ109" s="113"/>
      <c r="AK109" s="113"/>
      <c r="AL109" s="113"/>
      <c r="AM109" s="113"/>
      <c r="AN109" s="114">
        <f>SUM(AG109,AT109)</f>
        <v>53025.830000000002</v>
      </c>
      <c r="AO109" s="113"/>
      <c r="AP109" s="113"/>
      <c r="AQ109" s="115" t="s">
        <v>81</v>
      </c>
      <c r="AR109" s="116"/>
      <c r="AS109" s="117">
        <v>0</v>
      </c>
      <c r="AT109" s="118">
        <f>ROUND(SUM(AV109:AW109),2)</f>
        <v>9202.8299999999999</v>
      </c>
      <c r="AU109" s="119">
        <f>'PS102 - Třebíč PZZ-EA km ...'!P120</f>
        <v>5</v>
      </c>
      <c r="AV109" s="118">
        <f>'PS102 - Třebíč PZZ-EA km ...'!J33</f>
        <v>9202.8299999999999</v>
      </c>
      <c r="AW109" s="118">
        <f>'PS102 - Třebíč PZZ-EA km ...'!J34</f>
        <v>0</v>
      </c>
      <c r="AX109" s="118">
        <f>'PS102 - Třebíč PZZ-EA km ...'!J35</f>
        <v>0</v>
      </c>
      <c r="AY109" s="118">
        <f>'PS102 - Třebíč PZZ-EA km ...'!J36</f>
        <v>0</v>
      </c>
      <c r="AZ109" s="118">
        <f>'PS102 - Třebíč PZZ-EA km ...'!F33</f>
        <v>43823</v>
      </c>
      <c r="BA109" s="118">
        <f>'PS102 - Třebíč PZZ-EA km ...'!F34</f>
        <v>0</v>
      </c>
      <c r="BB109" s="118">
        <f>'PS102 - Třebíč PZZ-EA km ...'!F35</f>
        <v>0</v>
      </c>
      <c r="BC109" s="118">
        <f>'PS102 - Třebíč PZZ-EA km ...'!F36</f>
        <v>0</v>
      </c>
      <c r="BD109" s="120">
        <f>'PS102 - Třebíč PZZ-EA km ...'!F37</f>
        <v>0</v>
      </c>
      <c r="BE109" s="7"/>
      <c r="BT109" s="121" t="s">
        <v>82</v>
      </c>
      <c r="BV109" s="121" t="s">
        <v>76</v>
      </c>
      <c r="BW109" s="121" t="s">
        <v>126</v>
      </c>
      <c r="BX109" s="121" t="s">
        <v>5</v>
      </c>
      <c r="CL109" s="121" t="s">
        <v>1</v>
      </c>
      <c r="CM109" s="121" t="s">
        <v>84</v>
      </c>
    </row>
    <row r="110" s="7" customFormat="1" ht="16.5" customHeight="1">
      <c r="A110" s="109" t="s">
        <v>78</v>
      </c>
      <c r="B110" s="110"/>
      <c r="C110" s="111"/>
      <c r="D110" s="112" t="s">
        <v>127</v>
      </c>
      <c r="E110" s="112"/>
      <c r="F110" s="112"/>
      <c r="G110" s="112"/>
      <c r="H110" s="112"/>
      <c r="I110" s="113"/>
      <c r="J110" s="112" t="s">
        <v>128</v>
      </c>
      <c r="K110" s="112"/>
      <c r="L110" s="112"/>
      <c r="M110" s="112"/>
      <c r="N110" s="112"/>
      <c r="O110" s="112"/>
      <c r="P110" s="112"/>
      <c r="Q110" s="112"/>
      <c r="R110" s="112"/>
      <c r="S110" s="112"/>
      <c r="T110" s="112"/>
      <c r="U110" s="112"/>
      <c r="V110" s="112"/>
      <c r="W110" s="112"/>
      <c r="X110" s="112"/>
      <c r="Y110" s="112"/>
      <c r="Z110" s="112"/>
      <c r="AA110" s="112"/>
      <c r="AB110" s="112"/>
      <c r="AC110" s="112"/>
      <c r="AD110" s="112"/>
      <c r="AE110" s="112"/>
      <c r="AF110" s="112"/>
      <c r="AG110" s="114">
        <f>'PS116 - ŽST Leština u Sv.'!J30</f>
        <v>131805.60000000001</v>
      </c>
      <c r="AH110" s="113"/>
      <c r="AI110" s="113"/>
      <c r="AJ110" s="113"/>
      <c r="AK110" s="113"/>
      <c r="AL110" s="113"/>
      <c r="AM110" s="113"/>
      <c r="AN110" s="114">
        <f>SUM(AG110,AT110)</f>
        <v>159484.78</v>
      </c>
      <c r="AO110" s="113"/>
      <c r="AP110" s="113"/>
      <c r="AQ110" s="115" t="s">
        <v>81</v>
      </c>
      <c r="AR110" s="116"/>
      <c r="AS110" s="117">
        <v>0</v>
      </c>
      <c r="AT110" s="118">
        <f>ROUND(SUM(AV110:AW110),2)</f>
        <v>27679.18</v>
      </c>
      <c r="AU110" s="119">
        <f>'PS116 - ŽST Leština u Sv.'!P120</f>
        <v>10</v>
      </c>
      <c r="AV110" s="118">
        <f>'PS116 - ŽST Leština u Sv.'!J33</f>
        <v>27679.18</v>
      </c>
      <c r="AW110" s="118">
        <f>'PS116 - ŽST Leština u Sv.'!J34</f>
        <v>0</v>
      </c>
      <c r="AX110" s="118">
        <f>'PS116 - ŽST Leština u Sv.'!J35</f>
        <v>0</v>
      </c>
      <c r="AY110" s="118">
        <f>'PS116 - ŽST Leština u Sv.'!J36</f>
        <v>0</v>
      </c>
      <c r="AZ110" s="118">
        <f>'PS116 - ŽST Leština u Sv.'!F33</f>
        <v>131805.60000000001</v>
      </c>
      <c r="BA110" s="118">
        <f>'PS116 - ŽST Leština u Sv.'!F34</f>
        <v>0</v>
      </c>
      <c r="BB110" s="118">
        <f>'PS116 - ŽST Leština u Sv.'!F35</f>
        <v>0</v>
      </c>
      <c r="BC110" s="118">
        <f>'PS116 - ŽST Leština u Sv.'!F36</f>
        <v>0</v>
      </c>
      <c r="BD110" s="120">
        <f>'PS116 - ŽST Leština u Sv.'!F37</f>
        <v>0</v>
      </c>
      <c r="BE110" s="7"/>
      <c r="BT110" s="121" t="s">
        <v>82</v>
      </c>
      <c r="BV110" s="121" t="s">
        <v>76</v>
      </c>
      <c r="BW110" s="121" t="s">
        <v>129</v>
      </c>
      <c r="BX110" s="121" t="s">
        <v>5</v>
      </c>
      <c r="CL110" s="121" t="s">
        <v>1</v>
      </c>
      <c r="CM110" s="121" t="s">
        <v>84</v>
      </c>
    </row>
    <row r="111" s="7" customFormat="1" ht="16.5" customHeight="1">
      <c r="A111" s="109" t="s">
        <v>78</v>
      </c>
      <c r="B111" s="110"/>
      <c r="C111" s="111"/>
      <c r="D111" s="112" t="s">
        <v>130</v>
      </c>
      <c r="E111" s="112"/>
      <c r="F111" s="112"/>
      <c r="G111" s="112"/>
      <c r="H111" s="112"/>
      <c r="I111" s="113"/>
      <c r="J111" s="112" t="s">
        <v>131</v>
      </c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12"/>
      <c r="Z111" s="112"/>
      <c r="AA111" s="112"/>
      <c r="AB111" s="112"/>
      <c r="AC111" s="112"/>
      <c r="AD111" s="112"/>
      <c r="AE111" s="112"/>
      <c r="AF111" s="112"/>
      <c r="AG111" s="114">
        <f>'PS117 - ŽST Ledeč n-S'!J30</f>
        <v>131805.60000000001</v>
      </c>
      <c r="AH111" s="113"/>
      <c r="AI111" s="113"/>
      <c r="AJ111" s="113"/>
      <c r="AK111" s="113"/>
      <c r="AL111" s="113"/>
      <c r="AM111" s="113"/>
      <c r="AN111" s="114">
        <f>SUM(AG111,AT111)</f>
        <v>159484.78</v>
      </c>
      <c r="AO111" s="113"/>
      <c r="AP111" s="113"/>
      <c r="AQ111" s="115" t="s">
        <v>81</v>
      </c>
      <c r="AR111" s="116"/>
      <c r="AS111" s="117">
        <v>0</v>
      </c>
      <c r="AT111" s="118">
        <f>ROUND(SUM(AV111:AW111),2)</f>
        <v>27679.18</v>
      </c>
      <c r="AU111" s="119">
        <f>'PS117 - ŽST Ledeč n-S'!P120</f>
        <v>10</v>
      </c>
      <c r="AV111" s="118">
        <f>'PS117 - ŽST Ledeč n-S'!J33</f>
        <v>27679.18</v>
      </c>
      <c r="AW111" s="118">
        <f>'PS117 - ŽST Ledeč n-S'!J34</f>
        <v>0</v>
      </c>
      <c r="AX111" s="118">
        <f>'PS117 - ŽST Ledeč n-S'!J35</f>
        <v>0</v>
      </c>
      <c r="AY111" s="118">
        <f>'PS117 - ŽST Ledeč n-S'!J36</f>
        <v>0</v>
      </c>
      <c r="AZ111" s="118">
        <f>'PS117 - ŽST Ledeč n-S'!F33</f>
        <v>131805.60000000001</v>
      </c>
      <c r="BA111" s="118">
        <f>'PS117 - ŽST Ledeč n-S'!F34</f>
        <v>0</v>
      </c>
      <c r="BB111" s="118">
        <f>'PS117 - ŽST Ledeč n-S'!F35</f>
        <v>0</v>
      </c>
      <c r="BC111" s="118">
        <f>'PS117 - ŽST Ledeč n-S'!F36</f>
        <v>0</v>
      </c>
      <c r="BD111" s="120">
        <f>'PS117 - ŽST Ledeč n-S'!F37</f>
        <v>0</v>
      </c>
      <c r="BE111" s="7"/>
      <c r="BT111" s="121" t="s">
        <v>82</v>
      </c>
      <c r="BV111" s="121" t="s">
        <v>76</v>
      </c>
      <c r="BW111" s="121" t="s">
        <v>132</v>
      </c>
      <c r="BX111" s="121" t="s">
        <v>5</v>
      </c>
      <c r="CL111" s="121" t="s">
        <v>1</v>
      </c>
      <c r="CM111" s="121" t="s">
        <v>84</v>
      </c>
    </row>
    <row r="112" s="7" customFormat="1" ht="16.5" customHeight="1">
      <c r="A112" s="109" t="s">
        <v>78</v>
      </c>
      <c r="B112" s="110"/>
      <c r="C112" s="111"/>
      <c r="D112" s="112" t="s">
        <v>133</v>
      </c>
      <c r="E112" s="112"/>
      <c r="F112" s="112"/>
      <c r="G112" s="112"/>
      <c r="H112" s="112"/>
      <c r="I112" s="113"/>
      <c r="J112" s="112" t="s">
        <v>134</v>
      </c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12"/>
      <c r="Z112" s="112"/>
      <c r="AA112" s="112"/>
      <c r="AB112" s="112"/>
      <c r="AC112" s="112"/>
      <c r="AD112" s="112"/>
      <c r="AE112" s="112"/>
      <c r="AF112" s="112"/>
      <c r="AG112" s="114">
        <f>'PS118 - H.Brod - Humpolec...'!J30</f>
        <v>42743</v>
      </c>
      <c r="AH112" s="113"/>
      <c r="AI112" s="113"/>
      <c r="AJ112" s="113"/>
      <c r="AK112" s="113"/>
      <c r="AL112" s="113"/>
      <c r="AM112" s="113"/>
      <c r="AN112" s="114">
        <f>SUM(AG112,AT112)</f>
        <v>51719.029999999999</v>
      </c>
      <c r="AO112" s="113"/>
      <c r="AP112" s="113"/>
      <c r="AQ112" s="115" t="s">
        <v>81</v>
      </c>
      <c r="AR112" s="116"/>
      <c r="AS112" s="117">
        <v>0</v>
      </c>
      <c r="AT112" s="118">
        <f>ROUND(SUM(AV112:AW112),2)</f>
        <v>8976.0300000000007</v>
      </c>
      <c r="AU112" s="119">
        <f>'PS118 - H.Brod - Humpolec...'!P120</f>
        <v>5</v>
      </c>
      <c r="AV112" s="118">
        <f>'PS118 - H.Brod - Humpolec...'!J33</f>
        <v>8976.0300000000007</v>
      </c>
      <c r="AW112" s="118">
        <f>'PS118 - H.Brod - Humpolec...'!J34</f>
        <v>0</v>
      </c>
      <c r="AX112" s="118">
        <f>'PS118 - H.Brod - Humpolec...'!J35</f>
        <v>0</v>
      </c>
      <c r="AY112" s="118">
        <f>'PS118 - H.Brod - Humpolec...'!J36</f>
        <v>0</v>
      </c>
      <c r="AZ112" s="118">
        <f>'PS118 - H.Brod - Humpolec...'!F33</f>
        <v>42743</v>
      </c>
      <c r="BA112" s="118">
        <f>'PS118 - H.Brod - Humpolec...'!F34</f>
        <v>0</v>
      </c>
      <c r="BB112" s="118">
        <f>'PS118 - H.Brod - Humpolec...'!F35</f>
        <v>0</v>
      </c>
      <c r="BC112" s="118">
        <f>'PS118 - H.Brod - Humpolec...'!F36</f>
        <v>0</v>
      </c>
      <c r="BD112" s="120">
        <f>'PS118 - H.Brod - Humpolec...'!F37</f>
        <v>0</v>
      </c>
      <c r="BE112" s="7"/>
      <c r="BT112" s="121" t="s">
        <v>82</v>
      </c>
      <c r="BV112" s="121" t="s">
        <v>76</v>
      </c>
      <c r="BW112" s="121" t="s">
        <v>135</v>
      </c>
      <c r="BX112" s="121" t="s">
        <v>5</v>
      </c>
      <c r="CL112" s="121" t="s">
        <v>1</v>
      </c>
      <c r="CM112" s="121" t="s">
        <v>84</v>
      </c>
    </row>
    <row r="113" s="7" customFormat="1" ht="24.75" customHeight="1">
      <c r="A113" s="109" t="s">
        <v>78</v>
      </c>
      <c r="B113" s="110"/>
      <c r="C113" s="111"/>
      <c r="D113" s="112" t="s">
        <v>136</v>
      </c>
      <c r="E113" s="112"/>
      <c r="F113" s="112"/>
      <c r="G113" s="112"/>
      <c r="H113" s="112"/>
      <c r="I113" s="113"/>
      <c r="J113" s="112" t="s">
        <v>137</v>
      </c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  <c r="Z113" s="112"/>
      <c r="AA113" s="112"/>
      <c r="AB113" s="112"/>
      <c r="AC113" s="112"/>
      <c r="AD113" s="112"/>
      <c r="AE113" s="112"/>
      <c r="AF113" s="112"/>
      <c r="AG113" s="114">
        <f>'PS119 - Žírec n-D - Hlins...'!J30</f>
        <v>149430.39999999999</v>
      </c>
      <c r="AH113" s="113"/>
      <c r="AI113" s="113"/>
      <c r="AJ113" s="113"/>
      <c r="AK113" s="113"/>
      <c r="AL113" s="113"/>
      <c r="AM113" s="113"/>
      <c r="AN113" s="114">
        <f>SUM(AG113,AT113)</f>
        <v>180810.78</v>
      </c>
      <c r="AO113" s="113"/>
      <c r="AP113" s="113"/>
      <c r="AQ113" s="115" t="s">
        <v>81</v>
      </c>
      <c r="AR113" s="116"/>
      <c r="AS113" s="117">
        <v>0</v>
      </c>
      <c r="AT113" s="118">
        <f>ROUND(SUM(AV113:AW113),2)</f>
        <v>31380.380000000001</v>
      </c>
      <c r="AU113" s="119">
        <f>'PS119 - Žírec n-D - Hlins...'!P120</f>
        <v>10</v>
      </c>
      <c r="AV113" s="118">
        <f>'PS119 - Žírec n-D - Hlins...'!J33</f>
        <v>31380.380000000001</v>
      </c>
      <c r="AW113" s="118">
        <f>'PS119 - Žírec n-D - Hlins...'!J34</f>
        <v>0</v>
      </c>
      <c r="AX113" s="118">
        <f>'PS119 - Žírec n-D - Hlins...'!J35</f>
        <v>0</v>
      </c>
      <c r="AY113" s="118">
        <f>'PS119 - Žírec n-D - Hlins...'!J36</f>
        <v>0</v>
      </c>
      <c r="AZ113" s="118">
        <f>'PS119 - Žírec n-D - Hlins...'!F33</f>
        <v>149430.39999999999</v>
      </c>
      <c r="BA113" s="118">
        <f>'PS119 - Žírec n-D - Hlins...'!F34</f>
        <v>0</v>
      </c>
      <c r="BB113" s="118">
        <f>'PS119 - Žírec n-D - Hlins...'!F35</f>
        <v>0</v>
      </c>
      <c r="BC113" s="118">
        <f>'PS119 - Žírec n-D - Hlins...'!F36</f>
        <v>0</v>
      </c>
      <c r="BD113" s="120">
        <f>'PS119 - Žírec n-D - Hlins...'!F37</f>
        <v>0</v>
      </c>
      <c r="BE113" s="7"/>
      <c r="BT113" s="121" t="s">
        <v>82</v>
      </c>
      <c r="BV113" s="121" t="s">
        <v>76</v>
      </c>
      <c r="BW113" s="121" t="s">
        <v>138</v>
      </c>
      <c r="BX113" s="121" t="s">
        <v>5</v>
      </c>
      <c r="CL113" s="121" t="s">
        <v>1</v>
      </c>
      <c r="CM113" s="121" t="s">
        <v>84</v>
      </c>
    </row>
    <row r="114" s="7" customFormat="1" ht="16.5" customHeight="1">
      <c r="A114" s="109" t="s">
        <v>78</v>
      </c>
      <c r="B114" s="110"/>
      <c r="C114" s="111"/>
      <c r="D114" s="112" t="s">
        <v>139</v>
      </c>
      <c r="E114" s="112"/>
      <c r="F114" s="112"/>
      <c r="G114" s="112"/>
      <c r="H114" s="112"/>
      <c r="I114" s="113"/>
      <c r="J114" s="112" t="s">
        <v>140</v>
      </c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  <c r="Z114" s="112"/>
      <c r="AA114" s="112"/>
      <c r="AB114" s="112"/>
      <c r="AC114" s="112"/>
      <c r="AD114" s="112"/>
      <c r="AE114" s="112"/>
      <c r="AF114" s="112"/>
      <c r="AG114" s="114">
        <f>'PS120 - ŽST Nové Město na...'!J30</f>
        <v>61232</v>
      </c>
      <c r="AH114" s="113"/>
      <c r="AI114" s="113"/>
      <c r="AJ114" s="113"/>
      <c r="AK114" s="113"/>
      <c r="AL114" s="113"/>
      <c r="AM114" s="113"/>
      <c r="AN114" s="114">
        <f>SUM(AG114,AT114)</f>
        <v>74090.720000000001</v>
      </c>
      <c r="AO114" s="113"/>
      <c r="AP114" s="113"/>
      <c r="AQ114" s="115" t="s">
        <v>81</v>
      </c>
      <c r="AR114" s="116"/>
      <c r="AS114" s="122">
        <v>0</v>
      </c>
      <c r="AT114" s="123">
        <f>ROUND(SUM(AV114:AW114),2)</f>
        <v>12858.719999999999</v>
      </c>
      <c r="AU114" s="124">
        <f>'PS120 - ŽST Nové Město na...'!P120</f>
        <v>10</v>
      </c>
      <c r="AV114" s="123">
        <f>'PS120 - ŽST Nové Město na...'!J33</f>
        <v>12858.719999999999</v>
      </c>
      <c r="AW114" s="123">
        <f>'PS120 - ŽST Nové Město na...'!J34</f>
        <v>0</v>
      </c>
      <c r="AX114" s="123">
        <f>'PS120 - ŽST Nové Město na...'!J35</f>
        <v>0</v>
      </c>
      <c r="AY114" s="123">
        <f>'PS120 - ŽST Nové Město na...'!J36</f>
        <v>0</v>
      </c>
      <c r="AZ114" s="123">
        <f>'PS120 - ŽST Nové Město na...'!F33</f>
        <v>61232</v>
      </c>
      <c r="BA114" s="123">
        <f>'PS120 - ŽST Nové Město na...'!F34</f>
        <v>0</v>
      </c>
      <c r="BB114" s="123">
        <f>'PS120 - ŽST Nové Město na...'!F35</f>
        <v>0</v>
      </c>
      <c r="BC114" s="123">
        <f>'PS120 - ŽST Nové Město na...'!F36</f>
        <v>0</v>
      </c>
      <c r="BD114" s="125">
        <f>'PS120 - ŽST Nové Město na...'!F37</f>
        <v>0</v>
      </c>
      <c r="BE114" s="7"/>
      <c r="BT114" s="121" t="s">
        <v>82</v>
      </c>
      <c r="BV114" s="121" t="s">
        <v>76</v>
      </c>
      <c r="BW114" s="121" t="s">
        <v>141</v>
      </c>
      <c r="BX114" s="121" t="s">
        <v>5</v>
      </c>
      <c r="CL114" s="121" t="s">
        <v>1</v>
      </c>
      <c r="CM114" s="121" t="s">
        <v>84</v>
      </c>
    </row>
    <row r="115" s="2" customFormat="1" ht="30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5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</row>
    <row r="116" s="2" customFormat="1" ht="6.96" customHeight="1">
      <c r="A116" s="29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35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</row>
  </sheetData>
  <sheetProtection sheet="1" formatColumns="0" formatRows="0" objects="1" scenarios="1" spinCount="100000" saltValue="cvVNg0IMYJOzSWuCl+vz8OzlMFp8TfbhrG9382rXK3RypyeexJk6QudPyl7b8EK+n7tjEmriUjeDMOR7iiSZBQ==" hashValue="eUgdf6qKJMwDvBMw7ayC1bA+pmCWerUkl/nE8PKLeUO11VIw81EGKDRpkYY1O4W+HFnqHT+OKk8WRqTqLufHuQ==" algorithmName="SHA-512" password="CC35"/>
  <mergeCells count="116">
    <mergeCell ref="C92:G92"/>
    <mergeCell ref="D98:H98"/>
    <mergeCell ref="D99:H99"/>
    <mergeCell ref="D95:H95"/>
    <mergeCell ref="D100:H100"/>
    <mergeCell ref="D97:H97"/>
    <mergeCell ref="D96:H96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G104:AM104"/>
    <mergeCell ref="AG98:AM98"/>
    <mergeCell ref="AM87:AN87"/>
    <mergeCell ref="AM89:AP89"/>
    <mergeCell ref="AM90:AP90"/>
    <mergeCell ref="AN104:AP104"/>
    <mergeCell ref="AN103:AP103"/>
    <mergeCell ref="AN96:AP96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G94:AM94"/>
    <mergeCell ref="AN94:AP94"/>
  </mergeCells>
  <hyperlinks>
    <hyperlink ref="A95" location="'PS101 - Baterie Náměšť n-...'!C2" display="/"/>
    <hyperlink ref="A96" location="'PS103 - Třebíč PZZ-EA km ...'!C2" display="/"/>
    <hyperlink ref="A97" location="'PS104 - Třebíč - Krahulov...'!C2" display="/"/>
    <hyperlink ref="A98" location="'PS105 - Třebíč - Krahulov...'!C2" display="/"/>
    <hyperlink ref="A99" location="'PS107 - Třešť - RPB'!C2" display="/"/>
    <hyperlink ref="A100" location="'PS108 - Jihlava město St....'!C2" display="/"/>
    <hyperlink ref="A101" location="'PS109 - Jihlava město St....'!C2" display="/"/>
    <hyperlink ref="A102" location="'PS110 - Jihlava město DK'!C2" display="/"/>
    <hyperlink ref="A103" location="'PS106 - Rantířov - Jihlav...'!C2" display="/"/>
    <hyperlink ref="A104" location="'PS111 - Jihlava město St....'!C2" display="/"/>
    <hyperlink ref="A105" location="'PS112 - Jihlava město St....'!C2" display="/"/>
    <hyperlink ref="A106" location="'PS113 - Jihlava město St....'!C2" display="/"/>
    <hyperlink ref="A107" location="'PS114 - Jihlava město St....'!C2" display="/"/>
    <hyperlink ref="A108" location="'PS115 - H.Brod - Rozsocha...'!C2" display="/"/>
    <hyperlink ref="A109" location="'PS102 - Třebíč PZZ-EA km ...'!C2" display="/"/>
    <hyperlink ref="A110" location="'PS116 - ŽST Leština u Sv.'!C2" display="/"/>
    <hyperlink ref="A111" location="'PS117 - ŽST Ledeč n-S'!C2" display="/"/>
    <hyperlink ref="A112" location="'PS118 - H.Brod - Humpolec...'!C2" display="/"/>
    <hyperlink ref="A113" location="'PS119 - Žírec n-D - Hlins...'!C2" display="/"/>
    <hyperlink ref="A114" location="'PS120 - ŽST Nové Město n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264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269300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269300</v>
      </c>
      <c r="G33" s="29"/>
      <c r="H33" s="29"/>
      <c r="I33" s="145">
        <v>0.20999999999999999</v>
      </c>
      <c r="J33" s="144">
        <f>ROUND(((SUM(BE120:BE131))*I33),  2)</f>
        <v>56553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325853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PS106 - Rantířov - Jihlava PZZ km 89,488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269300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21692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PS106 - Rantířov - Jihlava PZZ km 89,488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269300</v>
      </c>
      <c r="K120" s="31"/>
      <c r="L120" s="35"/>
      <c r="M120" s="93"/>
      <c r="N120" s="189"/>
      <c r="O120" s="94"/>
      <c r="P120" s="190">
        <f>P121+P122+P123+P125+P129</f>
        <v>10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269300</v>
      </c>
    </row>
    <row r="121" s="2" customFormat="1" ht="44.25" customHeight="1">
      <c r="A121" s="29"/>
      <c r="B121" s="30"/>
      <c r="C121" s="193" t="s">
        <v>198</v>
      </c>
      <c r="D121" s="193" t="s">
        <v>168</v>
      </c>
      <c r="E121" s="194" t="s">
        <v>246</v>
      </c>
      <c r="F121" s="195" t="s">
        <v>247</v>
      </c>
      <c r="G121" s="196" t="s">
        <v>171</v>
      </c>
      <c r="H121" s="197">
        <v>20</v>
      </c>
      <c r="I121" s="198">
        <v>11232</v>
      </c>
      <c r="J121" s="198">
        <f>ROUND(I121*H121,2)</f>
        <v>224640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224640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224640</v>
      </c>
      <c r="BL121" s="14" t="s">
        <v>217</v>
      </c>
      <c r="BM121" s="205" t="s">
        <v>248</v>
      </c>
    </row>
    <row r="122" s="2" customFormat="1" ht="24.15" customHeight="1">
      <c r="A122" s="29"/>
      <c r="B122" s="30"/>
      <c r="C122" s="193" t="s">
        <v>84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20</v>
      </c>
      <c r="I122" s="198">
        <v>707.39999999999998</v>
      </c>
      <c r="J122" s="198">
        <f>ROUND(I122*H122,2)</f>
        <v>14148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217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14148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14148</v>
      </c>
      <c r="BL122" s="14" t="s">
        <v>217</v>
      </c>
      <c r="BM122" s="205" t="s">
        <v>249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5690</v>
      </c>
      <c r="K123" s="208"/>
      <c r="L123" s="212"/>
      <c r="M123" s="213"/>
      <c r="N123" s="214"/>
      <c r="O123" s="214"/>
      <c r="P123" s="215">
        <f>P124</f>
        <v>10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5690</v>
      </c>
    </row>
    <row r="124" s="2" customFormat="1" ht="16.5" customHeight="1">
      <c r="A124" s="29"/>
      <c r="B124" s="30"/>
      <c r="C124" s="220" t="s">
        <v>207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10</v>
      </c>
      <c r="I124" s="225">
        <v>569</v>
      </c>
      <c r="J124" s="225">
        <f>ROUND(I124*H124,2)</f>
        <v>5690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10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5690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5690</v>
      </c>
      <c r="BL124" s="14" t="s">
        <v>186</v>
      </c>
      <c r="BM124" s="205" t="s">
        <v>238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21692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21692</v>
      </c>
    </row>
    <row r="126" s="2" customFormat="1" ht="24.15" customHeight="1">
      <c r="A126" s="29"/>
      <c r="B126" s="30"/>
      <c r="C126" s="220" t="s">
        <v>8</v>
      </c>
      <c r="D126" s="220" t="s">
        <v>182</v>
      </c>
      <c r="E126" s="221" t="s">
        <v>250</v>
      </c>
      <c r="F126" s="222" t="s">
        <v>251</v>
      </c>
      <c r="G126" s="223" t="s">
        <v>171</v>
      </c>
      <c r="H126" s="224">
        <v>20</v>
      </c>
      <c r="I126" s="225">
        <v>719</v>
      </c>
      <c r="J126" s="225">
        <f>ROUND(I126*H126,2)</f>
        <v>14380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14380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14380</v>
      </c>
      <c r="BL126" s="14" t="s">
        <v>186</v>
      </c>
      <c r="BM126" s="205" t="s">
        <v>252</v>
      </c>
    </row>
    <row r="127" s="2" customFormat="1" ht="16.5" customHeight="1">
      <c r="A127" s="29"/>
      <c r="B127" s="30"/>
      <c r="C127" s="220" t="s">
        <v>204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20</v>
      </c>
      <c r="I127" s="225">
        <v>30.600000000000001</v>
      </c>
      <c r="J127" s="225">
        <f>ROUND(I127*H127,2)</f>
        <v>612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612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612</v>
      </c>
      <c r="BL127" s="14" t="s">
        <v>186</v>
      </c>
      <c r="BM127" s="205" t="s">
        <v>253</v>
      </c>
    </row>
    <row r="128" s="2" customFormat="1" ht="24.15" customHeight="1">
      <c r="A128" s="29"/>
      <c r="B128" s="30"/>
      <c r="C128" s="220" t="s">
        <v>254</v>
      </c>
      <c r="D128" s="220" t="s">
        <v>182</v>
      </c>
      <c r="E128" s="221" t="s">
        <v>255</v>
      </c>
      <c r="F128" s="222" t="s">
        <v>256</v>
      </c>
      <c r="G128" s="223" t="s">
        <v>171</v>
      </c>
      <c r="H128" s="224">
        <v>20</v>
      </c>
      <c r="I128" s="225">
        <v>335</v>
      </c>
      <c r="J128" s="225">
        <f>ROUND(I128*H128,2)</f>
        <v>6700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173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6700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6700</v>
      </c>
      <c r="BL128" s="14" t="s">
        <v>173</v>
      </c>
      <c r="BM128" s="205" t="s">
        <v>257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181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241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p89WHGpMDMQ387CuSWu9hcGO2yYaPIXfv9ZfC47vBRRXKxR74Uoc97jtDsz5m7joDeKuHVEucov2hpPZGZe/Lw==" hashValue="WtuYqiIqoCPgRXH/NaOsNHtTia5GNfDihFF+9GamP2S447+ino/zmHdDUHLIb5MpfmJSTda1znjLly2sVviMeQ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265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44603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44603</v>
      </c>
      <c r="G33" s="29"/>
      <c r="H33" s="29"/>
      <c r="I33" s="145">
        <v>0.20999999999999999</v>
      </c>
      <c r="J33" s="144">
        <f>ROUND(((SUM(BE120:BE131))*I33),  2)</f>
        <v>9366.6299999999992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53969.629999999997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PS111 - Jihlava město St.1 20Ah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44603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2845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7686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PS111 - Jihlava město St.1 20Ah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44603</v>
      </c>
      <c r="K120" s="31"/>
      <c r="L120" s="35"/>
      <c r="M120" s="93"/>
      <c r="N120" s="189"/>
      <c r="O120" s="94"/>
      <c r="P120" s="190">
        <f>P121+P122+P123+P125+P129</f>
        <v>5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44603</v>
      </c>
    </row>
    <row r="121" s="2" customFormat="1" ht="44.25" customHeight="1">
      <c r="A121" s="29"/>
      <c r="B121" s="30"/>
      <c r="C121" s="193" t="s">
        <v>194</v>
      </c>
      <c r="D121" s="193" t="s">
        <v>168</v>
      </c>
      <c r="E121" s="194" t="s">
        <v>259</v>
      </c>
      <c r="F121" s="195" t="s">
        <v>260</v>
      </c>
      <c r="G121" s="196" t="s">
        <v>171</v>
      </c>
      <c r="H121" s="197">
        <v>10</v>
      </c>
      <c r="I121" s="198">
        <v>2386.8000000000002</v>
      </c>
      <c r="J121" s="198">
        <f>ROUND(I121*H121,2)</f>
        <v>23868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23868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23868</v>
      </c>
      <c r="BL121" s="14" t="s">
        <v>217</v>
      </c>
      <c r="BM121" s="205" t="s">
        <v>261</v>
      </c>
    </row>
    <row r="122" s="2" customFormat="1" ht="24.15" customHeight="1">
      <c r="A122" s="29"/>
      <c r="B122" s="30"/>
      <c r="C122" s="193" t="s">
        <v>243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10</v>
      </c>
      <c r="I122" s="198">
        <v>707.39999999999998</v>
      </c>
      <c r="J122" s="198">
        <f>ROUND(I122*H122,2)</f>
        <v>7074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217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7074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7074</v>
      </c>
      <c r="BL122" s="14" t="s">
        <v>217</v>
      </c>
      <c r="BM122" s="205" t="s">
        <v>262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2845</v>
      </c>
      <c r="K123" s="208"/>
      <c r="L123" s="212"/>
      <c r="M123" s="213"/>
      <c r="N123" s="214"/>
      <c r="O123" s="214"/>
      <c r="P123" s="215">
        <f>P124</f>
        <v>5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2845</v>
      </c>
    </row>
    <row r="124" s="2" customFormat="1" ht="16.5" customHeight="1">
      <c r="A124" s="29"/>
      <c r="B124" s="30"/>
      <c r="C124" s="220" t="s">
        <v>207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5</v>
      </c>
      <c r="I124" s="225">
        <v>569</v>
      </c>
      <c r="J124" s="225">
        <f>ROUND(I124*H124,2)</f>
        <v>2845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5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2845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2845</v>
      </c>
      <c r="BL124" s="14" t="s">
        <v>186</v>
      </c>
      <c r="BM124" s="205" t="s">
        <v>238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7686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7686</v>
      </c>
    </row>
    <row r="126" s="2" customFormat="1" ht="21.75" customHeight="1">
      <c r="A126" s="29"/>
      <c r="B126" s="30"/>
      <c r="C126" s="220" t="s">
        <v>175</v>
      </c>
      <c r="D126" s="220" t="s">
        <v>182</v>
      </c>
      <c r="E126" s="221" t="s">
        <v>191</v>
      </c>
      <c r="F126" s="222" t="s">
        <v>192</v>
      </c>
      <c r="G126" s="223" t="s">
        <v>171</v>
      </c>
      <c r="H126" s="224">
        <v>10</v>
      </c>
      <c r="I126" s="225">
        <v>403</v>
      </c>
      <c r="J126" s="225">
        <f>ROUND(I126*H126,2)</f>
        <v>4030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4030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4030</v>
      </c>
      <c r="BL126" s="14" t="s">
        <v>186</v>
      </c>
      <c r="BM126" s="205" t="s">
        <v>239</v>
      </c>
    </row>
    <row r="127" s="2" customFormat="1" ht="16.5" customHeight="1">
      <c r="A127" s="29"/>
      <c r="B127" s="30"/>
      <c r="C127" s="220" t="s">
        <v>254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10</v>
      </c>
      <c r="I127" s="225">
        <v>30.600000000000001</v>
      </c>
      <c r="J127" s="225">
        <f>ROUND(I127*H127,2)</f>
        <v>306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306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306</v>
      </c>
      <c r="BL127" s="14" t="s">
        <v>186</v>
      </c>
      <c r="BM127" s="205" t="s">
        <v>263</v>
      </c>
    </row>
    <row r="128" s="2" customFormat="1" ht="21.75" customHeight="1">
      <c r="A128" s="29"/>
      <c r="B128" s="30"/>
      <c r="C128" s="220" t="s">
        <v>190</v>
      </c>
      <c r="D128" s="220" t="s">
        <v>182</v>
      </c>
      <c r="E128" s="221" t="s">
        <v>199</v>
      </c>
      <c r="F128" s="222" t="s">
        <v>200</v>
      </c>
      <c r="G128" s="223" t="s">
        <v>171</v>
      </c>
      <c r="H128" s="224">
        <v>10</v>
      </c>
      <c r="I128" s="225">
        <v>335</v>
      </c>
      <c r="J128" s="225">
        <f>ROUND(I128*H128,2)</f>
        <v>3350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186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3350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3350</v>
      </c>
      <c r="BL128" s="14" t="s">
        <v>186</v>
      </c>
      <c r="BM128" s="205" t="s">
        <v>240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181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241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/JUzjIJkKymEB1009Tlk9YyQE0KwUfCX98YZL6ub1pOiIEH9AtfolSYVgKXkvwpRzioeBHhBYxBiHKDdE8oLVw==" hashValue="ai0iWefs+VfgkWKulTDj9r8ATSxz1F+3yH8xPN8ZTHcH+4Vfj22cFz14/vUQ6jc7yFsQpsKuz5xPJD8Jtt7tHw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266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119988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119988</v>
      </c>
      <c r="G33" s="29"/>
      <c r="H33" s="29"/>
      <c r="I33" s="145">
        <v>0.20999999999999999</v>
      </c>
      <c r="J33" s="144">
        <f>ROUND(((SUM(BE120:BE131))*I33),  2)</f>
        <v>25197.48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145185.48000000001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PS112 - Jihlava město St.2 60Ah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119988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15372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PS112 - Jihlava město St.2 60Ah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119988</v>
      </c>
      <c r="K120" s="31"/>
      <c r="L120" s="35"/>
      <c r="M120" s="93"/>
      <c r="N120" s="189"/>
      <c r="O120" s="94"/>
      <c r="P120" s="190">
        <f>P121+P122+P123+P125+P129</f>
        <v>10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119988</v>
      </c>
    </row>
    <row r="121" s="2" customFormat="1" ht="44.25" customHeight="1">
      <c r="A121" s="29"/>
      <c r="B121" s="30"/>
      <c r="C121" s="193" t="s">
        <v>167</v>
      </c>
      <c r="D121" s="193" t="s">
        <v>168</v>
      </c>
      <c r="E121" s="194" t="s">
        <v>169</v>
      </c>
      <c r="F121" s="195" t="s">
        <v>170</v>
      </c>
      <c r="G121" s="196" t="s">
        <v>171</v>
      </c>
      <c r="H121" s="197">
        <v>20</v>
      </c>
      <c r="I121" s="198">
        <v>4082.4000000000001</v>
      </c>
      <c r="J121" s="198">
        <f>ROUND(I121*H121,2)</f>
        <v>81648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167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81648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81648</v>
      </c>
      <c r="BL121" s="14" t="s">
        <v>173</v>
      </c>
      <c r="BM121" s="205" t="s">
        <v>174</v>
      </c>
    </row>
    <row r="122" s="2" customFormat="1" ht="24.15" customHeight="1">
      <c r="A122" s="29"/>
      <c r="B122" s="30"/>
      <c r="C122" s="193" t="s">
        <v>243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20</v>
      </c>
      <c r="I122" s="198">
        <v>707.39999999999998</v>
      </c>
      <c r="J122" s="198">
        <f>ROUND(I122*H122,2)</f>
        <v>14148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167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14148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14148</v>
      </c>
      <c r="BL122" s="14" t="s">
        <v>173</v>
      </c>
      <c r="BM122" s="205" t="s">
        <v>244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5690</v>
      </c>
      <c r="K123" s="208"/>
      <c r="L123" s="212"/>
      <c r="M123" s="213"/>
      <c r="N123" s="214"/>
      <c r="O123" s="214"/>
      <c r="P123" s="215">
        <f>P124</f>
        <v>10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5690</v>
      </c>
    </row>
    <row r="124" s="2" customFormat="1" ht="16.5" customHeight="1">
      <c r="A124" s="29"/>
      <c r="B124" s="30"/>
      <c r="C124" s="220" t="s">
        <v>181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10</v>
      </c>
      <c r="I124" s="225">
        <v>569</v>
      </c>
      <c r="J124" s="225">
        <f>ROUND(I124*H124,2)</f>
        <v>5690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10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5690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5690</v>
      </c>
      <c r="BL124" s="14" t="s">
        <v>186</v>
      </c>
      <c r="BM124" s="205" t="s">
        <v>187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15372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15372</v>
      </c>
    </row>
    <row r="126" s="2" customFormat="1" ht="21.75" customHeight="1">
      <c r="A126" s="29"/>
      <c r="B126" s="30"/>
      <c r="C126" s="220" t="s">
        <v>190</v>
      </c>
      <c r="D126" s="220" t="s">
        <v>182</v>
      </c>
      <c r="E126" s="221" t="s">
        <v>191</v>
      </c>
      <c r="F126" s="222" t="s">
        <v>192</v>
      </c>
      <c r="G126" s="223" t="s">
        <v>171</v>
      </c>
      <c r="H126" s="224">
        <v>20</v>
      </c>
      <c r="I126" s="225">
        <v>403</v>
      </c>
      <c r="J126" s="225">
        <f>ROUND(I126*H126,2)</f>
        <v>8060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8060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8060</v>
      </c>
      <c r="BL126" s="14" t="s">
        <v>186</v>
      </c>
      <c r="BM126" s="205" t="s">
        <v>193</v>
      </c>
    </row>
    <row r="127" s="2" customFormat="1" ht="16.5" customHeight="1">
      <c r="A127" s="29"/>
      <c r="B127" s="30"/>
      <c r="C127" s="220" t="s">
        <v>194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20</v>
      </c>
      <c r="I127" s="225">
        <v>30.600000000000001</v>
      </c>
      <c r="J127" s="225">
        <f>ROUND(I127*H127,2)</f>
        <v>612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612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612</v>
      </c>
      <c r="BL127" s="14" t="s">
        <v>186</v>
      </c>
      <c r="BM127" s="205" t="s">
        <v>197</v>
      </c>
    </row>
    <row r="128" s="2" customFormat="1" ht="21.75" customHeight="1">
      <c r="A128" s="29"/>
      <c r="B128" s="30"/>
      <c r="C128" s="220" t="s">
        <v>198</v>
      </c>
      <c r="D128" s="220" t="s">
        <v>182</v>
      </c>
      <c r="E128" s="221" t="s">
        <v>199</v>
      </c>
      <c r="F128" s="222" t="s">
        <v>200</v>
      </c>
      <c r="G128" s="223" t="s">
        <v>171</v>
      </c>
      <c r="H128" s="224">
        <v>20</v>
      </c>
      <c r="I128" s="225">
        <v>335</v>
      </c>
      <c r="J128" s="225">
        <f>ROUND(I128*H128,2)</f>
        <v>6700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186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6700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6700</v>
      </c>
      <c r="BL128" s="14" t="s">
        <v>186</v>
      </c>
      <c r="BM128" s="205" t="s">
        <v>201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207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212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Z+3YmO5rZswGMcc5vXlRauOe7cqJ9b2rQyFKx25DvKSPASFU1sEQZpPiX6/r8ycdVmMprCIp3LUay55hOvz/Vg==" hashValue="LnvC9NhCNou/VvRXv2/9bir7fNKyfFdlk3P9j9UXGLOQnDRIwv+N9+kNTNg5LIEBS0VsuqzeipG15FQxvS9sxA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267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269300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269300</v>
      </c>
      <c r="G33" s="29"/>
      <c r="H33" s="29"/>
      <c r="I33" s="145">
        <v>0.20999999999999999</v>
      </c>
      <c r="J33" s="144">
        <f>ROUND(((SUM(BE120:BE131))*I33),  2)</f>
        <v>56553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325853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PS113 - Jihlava město St.2 250Ah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269300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21692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PS113 - Jihlava město St.2 250Ah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269300</v>
      </c>
      <c r="K120" s="31"/>
      <c r="L120" s="35"/>
      <c r="M120" s="93"/>
      <c r="N120" s="189"/>
      <c r="O120" s="94"/>
      <c r="P120" s="190">
        <f>P121+P122+P123+P125+P129</f>
        <v>10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269300</v>
      </c>
    </row>
    <row r="121" s="2" customFormat="1" ht="44.25" customHeight="1">
      <c r="A121" s="29"/>
      <c r="B121" s="30"/>
      <c r="C121" s="193" t="s">
        <v>198</v>
      </c>
      <c r="D121" s="193" t="s">
        <v>168</v>
      </c>
      <c r="E121" s="194" t="s">
        <v>246</v>
      </c>
      <c r="F121" s="195" t="s">
        <v>247</v>
      </c>
      <c r="G121" s="196" t="s">
        <v>171</v>
      </c>
      <c r="H121" s="197">
        <v>20</v>
      </c>
      <c r="I121" s="198">
        <v>11232</v>
      </c>
      <c r="J121" s="198">
        <f>ROUND(I121*H121,2)</f>
        <v>224640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224640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224640</v>
      </c>
      <c r="BL121" s="14" t="s">
        <v>217</v>
      </c>
      <c r="BM121" s="205" t="s">
        <v>248</v>
      </c>
    </row>
    <row r="122" s="2" customFormat="1" ht="24.15" customHeight="1">
      <c r="A122" s="29"/>
      <c r="B122" s="30"/>
      <c r="C122" s="193" t="s">
        <v>84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20</v>
      </c>
      <c r="I122" s="198">
        <v>707.39999999999998</v>
      </c>
      <c r="J122" s="198">
        <f>ROUND(I122*H122,2)</f>
        <v>14148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217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14148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14148</v>
      </c>
      <c r="BL122" s="14" t="s">
        <v>217</v>
      </c>
      <c r="BM122" s="205" t="s">
        <v>249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5690</v>
      </c>
      <c r="K123" s="208"/>
      <c r="L123" s="212"/>
      <c r="M123" s="213"/>
      <c r="N123" s="214"/>
      <c r="O123" s="214"/>
      <c r="P123" s="215">
        <f>P124</f>
        <v>10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5690</v>
      </c>
    </row>
    <row r="124" s="2" customFormat="1" ht="16.5" customHeight="1">
      <c r="A124" s="29"/>
      <c r="B124" s="30"/>
      <c r="C124" s="220" t="s">
        <v>207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10</v>
      </c>
      <c r="I124" s="225">
        <v>569</v>
      </c>
      <c r="J124" s="225">
        <f>ROUND(I124*H124,2)</f>
        <v>5690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10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5690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5690</v>
      </c>
      <c r="BL124" s="14" t="s">
        <v>186</v>
      </c>
      <c r="BM124" s="205" t="s">
        <v>238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21692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21692</v>
      </c>
    </row>
    <row r="126" s="2" customFormat="1" ht="24.15" customHeight="1">
      <c r="A126" s="29"/>
      <c r="B126" s="30"/>
      <c r="C126" s="220" t="s">
        <v>8</v>
      </c>
      <c r="D126" s="220" t="s">
        <v>182</v>
      </c>
      <c r="E126" s="221" t="s">
        <v>250</v>
      </c>
      <c r="F126" s="222" t="s">
        <v>251</v>
      </c>
      <c r="G126" s="223" t="s">
        <v>171</v>
      </c>
      <c r="H126" s="224">
        <v>20</v>
      </c>
      <c r="I126" s="225">
        <v>719</v>
      </c>
      <c r="J126" s="225">
        <f>ROUND(I126*H126,2)</f>
        <v>14380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14380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14380</v>
      </c>
      <c r="BL126" s="14" t="s">
        <v>186</v>
      </c>
      <c r="BM126" s="205" t="s">
        <v>252</v>
      </c>
    </row>
    <row r="127" s="2" customFormat="1" ht="16.5" customHeight="1">
      <c r="A127" s="29"/>
      <c r="B127" s="30"/>
      <c r="C127" s="220" t="s">
        <v>204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20</v>
      </c>
      <c r="I127" s="225">
        <v>30.600000000000001</v>
      </c>
      <c r="J127" s="225">
        <f>ROUND(I127*H127,2)</f>
        <v>612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612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612</v>
      </c>
      <c r="BL127" s="14" t="s">
        <v>186</v>
      </c>
      <c r="BM127" s="205" t="s">
        <v>253</v>
      </c>
    </row>
    <row r="128" s="2" customFormat="1" ht="24.15" customHeight="1">
      <c r="A128" s="29"/>
      <c r="B128" s="30"/>
      <c r="C128" s="220" t="s">
        <v>254</v>
      </c>
      <c r="D128" s="220" t="s">
        <v>182</v>
      </c>
      <c r="E128" s="221" t="s">
        <v>255</v>
      </c>
      <c r="F128" s="222" t="s">
        <v>256</v>
      </c>
      <c r="G128" s="223" t="s">
        <v>171</v>
      </c>
      <c r="H128" s="224">
        <v>20</v>
      </c>
      <c r="I128" s="225">
        <v>335</v>
      </c>
      <c r="J128" s="225">
        <f>ROUND(I128*H128,2)</f>
        <v>6700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173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6700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6700</v>
      </c>
      <c r="BL128" s="14" t="s">
        <v>173</v>
      </c>
      <c r="BM128" s="205" t="s">
        <v>257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181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241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U7LkV7v23S6bmQ6r/VMkgeApGbMjJO3eSRffeQyi9PzRlOHDg6xcrFbc9X426b6DYlWp088kMdLKcX31ppvxFQ==" hashValue="Oql2ajXflM2oWh77Pq0vX8FHG2zQusZNmmOSKJzEn6M7AFSouGnFM1B63T35mf2zKB53SVtEc4hgxNMAfHpDOA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268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44603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44603</v>
      </c>
      <c r="G33" s="29"/>
      <c r="H33" s="29"/>
      <c r="I33" s="145">
        <v>0.20999999999999999</v>
      </c>
      <c r="J33" s="144">
        <f>ROUND(((SUM(BE120:BE131))*I33),  2)</f>
        <v>9366.6299999999992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53969.629999999997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PS114 - Jihlava město St.2 20Ah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44603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2845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7686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PS114 - Jihlava město St.2 20Ah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44603</v>
      </c>
      <c r="K120" s="31"/>
      <c r="L120" s="35"/>
      <c r="M120" s="93"/>
      <c r="N120" s="189"/>
      <c r="O120" s="94"/>
      <c r="P120" s="190">
        <f>P121+P122+P123+P125+P129</f>
        <v>5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44603</v>
      </c>
    </row>
    <row r="121" s="2" customFormat="1" ht="44.25" customHeight="1">
      <c r="A121" s="29"/>
      <c r="B121" s="30"/>
      <c r="C121" s="193" t="s">
        <v>194</v>
      </c>
      <c r="D121" s="193" t="s">
        <v>168</v>
      </c>
      <c r="E121" s="194" t="s">
        <v>259</v>
      </c>
      <c r="F121" s="195" t="s">
        <v>260</v>
      </c>
      <c r="G121" s="196" t="s">
        <v>171</v>
      </c>
      <c r="H121" s="197">
        <v>10</v>
      </c>
      <c r="I121" s="198">
        <v>2386.8000000000002</v>
      </c>
      <c r="J121" s="198">
        <f>ROUND(I121*H121,2)</f>
        <v>23868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23868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23868</v>
      </c>
      <c r="BL121" s="14" t="s">
        <v>217</v>
      </c>
      <c r="BM121" s="205" t="s">
        <v>261</v>
      </c>
    </row>
    <row r="122" s="2" customFormat="1" ht="24.15" customHeight="1">
      <c r="A122" s="29"/>
      <c r="B122" s="30"/>
      <c r="C122" s="193" t="s">
        <v>243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10</v>
      </c>
      <c r="I122" s="198">
        <v>707.39999999999998</v>
      </c>
      <c r="J122" s="198">
        <f>ROUND(I122*H122,2)</f>
        <v>7074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217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7074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7074</v>
      </c>
      <c r="BL122" s="14" t="s">
        <v>217</v>
      </c>
      <c r="BM122" s="205" t="s">
        <v>262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2845</v>
      </c>
      <c r="K123" s="208"/>
      <c r="L123" s="212"/>
      <c r="M123" s="213"/>
      <c r="N123" s="214"/>
      <c r="O123" s="214"/>
      <c r="P123" s="215">
        <f>P124</f>
        <v>5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2845</v>
      </c>
    </row>
    <row r="124" s="2" customFormat="1" ht="16.5" customHeight="1">
      <c r="A124" s="29"/>
      <c r="B124" s="30"/>
      <c r="C124" s="220" t="s">
        <v>207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5</v>
      </c>
      <c r="I124" s="225">
        <v>569</v>
      </c>
      <c r="J124" s="225">
        <f>ROUND(I124*H124,2)</f>
        <v>2845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5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2845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2845</v>
      </c>
      <c r="BL124" s="14" t="s">
        <v>186</v>
      </c>
      <c r="BM124" s="205" t="s">
        <v>238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7686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7686</v>
      </c>
    </row>
    <row r="126" s="2" customFormat="1" ht="21.75" customHeight="1">
      <c r="A126" s="29"/>
      <c r="B126" s="30"/>
      <c r="C126" s="220" t="s">
        <v>175</v>
      </c>
      <c r="D126" s="220" t="s">
        <v>182</v>
      </c>
      <c r="E126" s="221" t="s">
        <v>191</v>
      </c>
      <c r="F126" s="222" t="s">
        <v>192</v>
      </c>
      <c r="G126" s="223" t="s">
        <v>171</v>
      </c>
      <c r="H126" s="224">
        <v>10</v>
      </c>
      <c r="I126" s="225">
        <v>403</v>
      </c>
      <c r="J126" s="225">
        <f>ROUND(I126*H126,2)</f>
        <v>4030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4030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4030</v>
      </c>
      <c r="BL126" s="14" t="s">
        <v>186</v>
      </c>
      <c r="BM126" s="205" t="s">
        <v>239</v>
      </c>
    </row>
    <row r="127" s="2" customFormat="1" ht="16.5" customHeight="1">
      <c r="A127" s="29"/>
      <c r="B127" s="30"/>
      <c r="C127" s="220" t="s">
        <v>254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10</v>
      </c>
      <c r="I127" s="225">
        <v>30.600000000000001</v>
      </c>
      <c r="J127" s="225">
        <f>ROUND(I127*H127,2)</f>
        <v>306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306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306</v>
      </c>
      <c r="BL127" s="14" t="s">
        <v>186</v>
      </c>
      <c r="BM127" s="205" t="s">
        <v>263</v>
      </c>
    </row>
    <row r="128" s="2" customFormat="1" ht="21.75" customHeight="1">
      <c r="A128" s="29"/>
      <c r="B128" s="30"/>
      <c r="C128" s="220" t="s">
        <v>190</v>
      </c>
      <c r="D128" s="220" t="s">
        <v>182</v>
      </c>
      <c r="E128" s="221" t="s">
        <v>199</v>
      </c>
      <c r="F128" s="222" t="s">
        <v>200</v>
      </c>
      <c r="G128" s="223" t="s">
        <v>171</v>
      </c>
      <c r="H128" s="224">
        <v>10</v>
      </c>
      <c r="I128" s="225">
        <v>335</v>
      </c>
      <c r="J128" s="225">
        <f>ROUND(I128*H128,2)</f>
        <v>3350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186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3350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3350</v>
      </c>
      <c r="BL128" s="14" t="s">
        <v>186</v>
      </c>
      <c r="BM128" s="205" t="s">
        <v>240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181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241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VAq6kIFZJRa1xQHBrJjoeMco/L9QZ9gno5T3dJtVW06fJx7Nvox/MD6puPb3W0bLTFBkQjOojIIu42YfU/qsyw==" hashValue="IlK034il5xK/jmsPfWEh3YD3/MYKt3Rw/ZpzMK/bl6bKmzGt8yrvFxuvsCjYuzeQ7Q8kI4wOs7NnQmSzGcfrvg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269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182682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182682</v>
      </c>
      <c r="G33" s="29"/>
      <c r="H33" s="29"/>
      <c r="I33" s="145">
        <v>0.20999999999999999</v>
      </c>
      <c r="J33" s="144">
        <f>ROUND(((SUM(BE120:BE131))*I33),  2)</f>
        <v>38363.220000000001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221045.22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PS115 - H.Brod - Rozsochatec PZZ km 4,906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182682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15372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PS115 - H.Brod - Rozsochatec PZZ km 4,906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182682</v>
      </c>
      <c r="K120" s="31"/>
      <c r="L120" s="35"/>
      <c r="M120" s="93"/>
      <c r="N120" s="189"/>
      <c r="O120" s="94"/>
      <c r="P120" s="190">
        <f>P121+P122+P123+P125+P129</f>
        <v>10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182682</v>
      </c>
    </row>
    <row r="121" s="2" customFormat="1" ht="44.25" customHeight="1">
      <c r="A121" s="29"/>
      <c r="B121" s="30"/>
      <c r="C121" s="193" t="s">
        <v>8</v>
      </c>
      <c r="D121" s="193" t="s">
        <v>168</v>
      </c>
      <c r="E121" s="194" t="s">
        <v>270</v>
      </c>
      <c r="F121" s="195" t="s">
        <v>271</v>
      </c>
      <c r="G121" s="196" t="s">
        <v>171</v>
      </c>
      <c r="H121" s="197">
        <v>20</v>
      </c>
      <c r="I121" s="198">
        <v>7570.8000000000002</v>
      </c>
      <c r="J121" s="198">
        <f>ROUND(I121*H121,2)</f>
        <v>151416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151416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151416</v>
      </c>
      <c r="BL121" s="14" t="s">
        <v>217</v>
      </c>
      <c r="BM121" s="205" t="s">
        <v>272</v>
      </c>
    </row>
    <row r="122" s="2" customFormat="1" ht="24.15" customHeight="1">
      <c r="A122" s="29"/>
      <c r="B122" s="30"/>
      <c r="C122" s="193" t="s">
        <v>243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10</v>
      </c>
      <c r="I122" s="198">
        <v>707.39999999999998</v>
      </c>
      <c r="J122" s="198">
        <f>ROUND(I122*H122,2)</f>
        <v>7074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217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7074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7074</v>
      </c>
      <c r="BL122" s="14" t="s">
        <v>217</v>
      </c>
      <c r="BM122" s="205" t="s">
        <v>262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5690</v>
      </c>
      <c r="K123" s="208"/>
      <c r="L123" s="212"/>
      <c r="M123" s="213"/>
      <c r="N123" s="214"/>
      <c r="O123" s="214"/>
      <c r="P123" s="215">
        <f>P124</f>
        <v>10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5690</v>
      </c>
    </row>
    <row r="124" s="2" customFormat="1" ht="16.5" customHeight="1">
      <c r="A124" s="29"/>
      <c r="B124" s="30"/>
      <c r="C124" s="220" t="s">
        <v>207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10</v>
      </c>
      <c r="I124" s="225">
        <v>569</v>
      </c>
      <c r="J124" s="225">
        <f>ROUND(I124*H124,2)</f>
        <v>5690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10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5690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5690</v>
      </c>
      <c r="BL124" s="14" t="s">
        <v>186</v>
      </c>
      <c r="BM124" s="205" t="s">
        <v>238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15372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15372</v>
      </c>
    </row>
    <row r="126" s="2" customFormat="1" ht="21.75" customHeight="1">
      <c r="A126" s="29"/>
      <c r="B126" s="30"/>
      <c r="C126" s="220" t="s">
        <v>175</v>
      </c>
      <c r="D126" s="220" t="s">
        <v>182</v>
      </c>
      <c r="E126" s="221" t="s">
        <v>191</v>
      </c>
      <c r="F126" s="222" t="s">
        <v>192</v>
      </c>
      <c r="G126" s="223" t="s">
        <v>171</v>
      </c>
      <c r="H126" s="224">
        <v>20</v>
      </c>
      <c r="I126" s="225">
        <v>403</v>
      </c>
      <c r="J126" s="225">
        <f>ROUND(I126*H126,2)</f>
        <v>8060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8060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8060</v>
      </c>
      <c r="BL126" s="14" t="s">
        <v>186</v>
      </c>
      <c r="BM126" s="205" t="s">
        <v>239</v>
      </c>
    </row>
    <row r="127" s="2" customFormat="1" ht="16.5" customHeight="1">
      <c r="A127" s="29"/>
      <c r="B127" s="30"/>
      <c r="C127" s="220" t="s">
        <v>254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20</v>
      </c>
      <c r="I127" s="225">
        <v>30.600000000000001</v>
      </c>
      <c r="J127" s="225">
        <f>ROUND(I127*H127,2)</f>
        <v>612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612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612</v>
      </c>
      <c r="BL127" s="14" t="s">
        <v>186</v>
      </c>
      <c r="BM127" s="205" t="s">
        <v>263</v>
      </c>
    </row>
    <row r="128" s="2" customFormat="1" ht="21.75" customHeight="1">
      <c r="A128" s="29"/>
      <c r="B128" s="30"/>
      <c r="C128" s="220" t="s">
        <v>190</v>
      </c>
      <c r="D128" s="220" t="s">
        <v>182</v>
      </c>
      <c r="E128" s="221" t="s">
        <v>199</v>
      </c>
      <c r="F128" s="222" t="s">
        <v>200</v>
      </c>
      <c r="G128" s="223" t="s">
        <v>171</v>
      </c>
      <c r="H128" s="224">
        <v>20</v>
      </c>
      <c r="I128" s="225">
        <v>335</v>
      </c>
      <c r="J128" s="225">
        <f>ROUND(I128*H128,2)</f>
        <v>6700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186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6700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6700</v>
      </c>
      <c r="BL128" s="14" t="s">
        <v>186</v>
      </c>
      <c r="BM128" s="205" t="s">
        <v>240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181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241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XQ9n8Vnud66Cxnic48dyhtC7x0iuxqxrCE8XtvSEWoOqQ2NP+65vNbJ1s23/H+wvxmaXTm8zWj/lgPIodb8oGQ==" hashValue="4iXORpFit7CN/pTzyymzdkfv3VZ4aN5fNseWcw8fGeEyrdtJx/W+ELucmDahdKlOBVFUoP8LnKKjTg0v3I6hBA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273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>70994234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>Správa železnic, s.o.</v>
      </c>
      <c r="F15" s="29"/>
      <c r="G15" s="29"/>
      <c r="H15" s="29"/>
      <c r="I15" s="130" t="s">
        <v>26</v>
      </c>
      <c r="J15" s="133" t="str">
        <f>IF('Rekapitulace stavby'!AN11="","",'Rekapitulace stavby'!AN11)</f>
        <v>CZ70994234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>Bc. Roman Komzák</v>
      </c>
      <c r="F24" s="29"/>
      <c r="G24" s="29"/>
      <c r="H24" s="29"/>
      <c r="I24" s="130" t="s">
        <v>26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43823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43823</v>
      </c>
      <c r="G33" s="29"/>
      <c r="H33" s="29"/>
      <c r="I33" s="145">
        <v>0.20999999999999999</v>
      </c>
      <c r="J33" s="144">
        <f>ROUND(((SUM(BE120:BE129))*I33),  2)</f>
        <v>9202.8299999999999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53025.830000000002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PS102 - Třebíč PZZ-EA km 50,317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43823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2845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2640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PS102 - Třebíč PZZ-EA km 50,317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43823</v>
      </c>
      <c r="K120" s="31"/>
      <c r="L120" s="35"/>
      <c r="M120" s="93"/>
      <c r="N120" s="189"/>
      <c r="O120" s="94"/>
      <c r="P120" s="190">
        <f>P121+P122+P124+P127</f>
        <v>5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43823</v>
      </c>
    </row>
    <row r="121" s="2" customFormat="1" ht="49.05" customHeight="1">
      <c r="A121" s="29"/>
      <c r="B121" s="30"/>
      <c r="C121" s="193" t="s">
        <v>214</v>
      </c>
      <c r="D121" s="193" t="s">
        <v>168</v>
      </c>
      <c r="E121" s="194" t="s">
        <v>215</v>
      </c>
      <c r="F121" s="195" t="s">
        <v>216</v>
      </c>
      <c r="G121" s="196" t="s">
        <v>171</v>
      </c>
      <c r="H121" s="197">
        <v>2</v>
      </c>
      <c r="I121" s="198">
        <v>17604</v>
      </c>
      <c r="J121" s="198">
        <f>ROUND(I121*H121,2)</f>
        <v>35208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35208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35208</v>
      </c>
      <c r="BL121" s="14" t="s">
        <v>217</v>
      </c>
      <c r="BM121" s="205" t="s">
        <v>218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2845</v>
      </c>
      <c r="K122" s="208"/>
      <c r="L122" s="212"/>
      <c r="M122" s="213"/>
      <c r="N122" s="214"/>
      <c r="O122" s="214"/>
      <c r="P122" s="215">
        <f>P123</f>
        <v>5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2845</v>
      </c>
    </row>
    <row r="123" s="2" customFormat="1" ht="16.5" customHeight="1">
      <c r="A123" s="29"/>
      <c r="B123" s="30"/>
      <c r="C123" s="220" t="s">
        <v>173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5</v>
      </c>
      <c r="I123" s="225">
        <v>569</v>
      </c>
      <c r="J123" s="225">
        <f>ROUND(I123*H123,2)</f>
        <v>2845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5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2845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2845</v>
      </c>
      <c r="BL123" s="14" t="s">
        <v>186</v>
      </c>
      <c r="BM123" s="205" t="s">
        <v>219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2640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2640</v>
      </c>
    </row>
    <row r="125" s="2" customFormat="1" ht="24.15" customHeight="1">
      <c r="A125" s="29"/>
      <c r="B125" s="30"/>
      <c r="C125" s="220" t="s">
        <v>84</v>
      </c>
      <c r="D125" s="220" t="s">
        <v>182</v>
      </c>
      <c r="E125" s="221" t="s">
        <v>220</v>
      </c>
      <c r="F125" s="222" t="s">
        <v>221</v>
      </c>
      <c r="G125" s="223" t="s">
        <v>171</v>
      </c>
      <c r="H125" s="224">
        <v>2</v>
      </c>
      <c r="I125" s="225">
        <v>478</v>
      </c>
      <c r="J125" s="225">
        <f>ROUND(I125*H125,2)</f>
        <v>956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956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956</v>
      </c>
      <c r="BL125" s="14" t="s">
        <v>186</v>
      </c>
      <c r="BM125" s="205" t="s">
        <v>222</v>
      </c>
    </row>
    <row r="126" s="2" customFormat="1" ht="24.15" customHeight="1">
      <c r="A126" s="29"/>
      <c r="B126" s="30"/>
      <c r="C126" s="220" t="s">
        <v>223</v>
      </c>
      <c r="D126" s="220" t="s">
        <v>182</v>
      </c>
      <c r="E126" s="221" t="s">
        <v>224</v>
      </c>
      <c r="F126" s="222" t="s">
        <v>225</v>
      </c>
      <c r="G126" s="223" t="s">
        <v>171</v>
      </c>
      <c r="H126" s="224">
        <v>4</v>
      </c>
      <c r="I126" s="225">
        <v>421</v>
      </c>
      <c r="J126" s="225">
        <f>ROUND(I126*H126,2)</f>
        <v>1684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1684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1684</v>
      </c>
      <c r="BL126" s="14" t="s">
        <v>186</v>
      </c>
      <c r="BM126" s="205" t="s">
        <v>226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194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227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M3XLHqHNEQaQzf9ZluAYayfYsvS2YoQGQXJ/hSVOsee3ynxOKwrWf7Ye3L+E5fTIqCBWFyyw1RNL7m1eQIp9nw==" hashValue="2KKjrVIPOjkW8aBbKyjcClWu0pUA/UPTf1oY4tVZsQ4D/ATZL5uQSJ/Lb9dE/srvZbXVLXOolMUpTnhx/zttQw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274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131805.60000000001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131805.60000000001</v>
      </c>
      <c r="G33" s="29"/>
      <c r="H33" s="29"/>
      <c r="I33" s="145">
        <v>0.20999999999999999</v>
      </c>
      <c r="J33" s="144">
        <f>ROUND(((SUM(BE120:BE129))*I33),  2)</f>
        <v>27679.18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159484.78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PS116 - ŽST Leština u Sv.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131805.60000000001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16584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PS116 - ŽST Leština u Sv.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131805.60000000001</v>
      </c>
      <c r="K120" s="31"/>
      <c r="L120" s="35"/>
      <c r="M120" s="93"/>
      <c r="N120" s="189"/>
      <c r="O120" s="94"/>
      <c r="P120" s="190">
        <f>P121+P122+P124+P127</f>
        <v>10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131805.60000000001</v>
      </c>
    </row>
    <row r="121" s="2" customFormat="1" ht="55.5" customHeight="1">
      <c r="A121" s="29"/>
      <c r="B121" s="30"/>
      <c r="C121" s="193" t="s">
        <v>275</v>
      </c>
      <c r="D121" s="193" t="s">
        <v>168</v>
      </c>
      <c r="E121" s="194" t="s">
        <v>276</v>
      </c>
      <c r="F121" s="195" t="s">
        <v>277</v>
      </c>
      <c r="G121" s="196" t="s">
        <v>171</v>
      </c>
      <c r="H121" s="197">
        <v>12</v>
      </c>
      <c r="I121" s="198">
        <v>8866.7999999999993</v>
      </c>
      <c r="J121" s="198">
        <f>ROUND(I121*H121,2)</f>
        <v>106401.60000000001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106401.60000000001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106401.60000000001</v>
      </c>
      <c r="BL121" s="14" t="s">
        <v>217</v>
      </c>
      <c r="BM121" s="205" t="s">
        <v>278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5690</v>
      </c>
      <c r="K122" s="208"/>
      <c r="L122" s="212"/>
      <c r="M122" s="213"/>
      <c r="N122" s="214"/>
      <c r="O122" s="214"/>
      <c r="P122" s="215">
        <f>P123</f>
        <v>10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5690</v>
      </c>
    </row>
    <row r="123" s="2" customFormat="1" ht="16.5" customHeight="1">
      <c r="A123" s="29"/>
      <c r="B123" s="30"/>
      <c r="C123" s="220" t="s">
        <v>207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10</v>
      </c>
      <c r="I123" s="225">
        <v>569</v>
      </c>
      <c r="J123" s="225">
        <f>ROUND(I123*H123,2)</f>
        <v>5690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10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5690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5690</v>
      </c>
      <c r="BL123" s="14" t="s">
        <v>186</v>
      </c>
      <c r="BM123" s="205" t="s">
        <v>238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16584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16584</v>
      </c>
    </row>
    <row r="125" s="2" customFormat="1" ht="24.15" customHeight="1">
      <c r="A125" s="29"/>
      <c r="B125" s="30"/>
      <c r="C125" s="220" t="s">
        <v>214</v>
      </c>
      <c r="D125" s="220" t="s">
        <v>182</v>
      </c>
      <c r="E125" s="221" t="s">
        <v>279</v>
      </c>
      <c r="F125" s="222" t="s">
        <v>280</v>
      </c>
      <c r="G125" s="223" t="s">
        <v>171</v>
      </c>
      <c r="H125" s="224">
        <v>12</v>
      </c>
      <c r="I125" s="225">
        <v>736</v>
      </c>
      <c r="J125" s="225">
        <f>ROUND(I125*H125,2)</f>
        <v>8832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8832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8832</v>
      </c>
      <c r="BL125" s="14" t="s">
        <v>186</v>
      </c>
      <c r="BM125" s="205" t="s">
        <v>281</v>
      </c>
    </row>
    <row r="126" s="2" customFormat="1" ht="24.15" customHeight="1">
      <c r="A126" s="29"/>
      <c r="B126" s="30"/>
      <c r="C126" s="220" t="s">
        <v>229</v>
      </c>
      <c r="D126" s="220" t="s">
        <v>182</v>
      </c>
      <c r="E126" s="221" t="s">
        <v>282</v>
      </c>
      <c r="F126" s="222" t="s">
        <v>283</v>
      </c>
      <c r="G126" s="223" t="s">
        <v>171</v>
      </c>
      <c r="H126" s="224">
        <v>12</v>
      </c>
      <c r="I126" s="225">
        <v>646</v>
      </c>
      <c r="J126" s="225">
        <f>ROUND(I126*H126,2)</f>
        <v>7752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7752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7752</v>
      </c>
      <c r="BL126" s="14" t="s">
        <v>186</v>
      </c>
      <c r="BM126" s="205" t="s">
        <v>284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181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241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h7gj5ZjiD1KaDbKmi+eHMDHVD0Tfi5ql9Hv80PSA2262ZReMvAlScuaOmI8MWYYLYGfJbNXJvaN3ASraL67rbQ==" hashValue="42ybeOTNa2xkIdlOVSI+iz3lDUhBf7RIaP80lEqvkkisEWrdJZh497gyDJl36qmALrrKglxF04wlfBu8Tiz4kQ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285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131805.60000000001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131805.60000000001</v>
      </c>
      <c r="G33" s="29"/>
      <c r="H33" s="29"/>
      <c r="I33" s="145">
        <v>0.20999999999999999</v>
      </c>
      <c r="J33" s="144">
        <f>ROUND(((SUM(BE120:BE129))*I33),  2)</f>
        <v>27679.18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159484.78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PS117 - ŽST Ledeč n/S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131805.60000000001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16584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PS117 - ŽST Ledeč n/S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131805.60000000001</v>
      </c>
      <c r="K120" s="31"/>
      <c r="L120" s="35"/>
      <c r="M120" s="93"/>
      <c r="N120" s="189"/>
      <c r="O120" s="94"/>
      <c r="P120" s="190">
        <f>P121+P122+P124+P127</f>
        <v>10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131805.60000000001</v>
      </c>
    </row>
    <row r="121" s="2" customFormat="1" ht="55.5" customHeight="1">
      <c r="A121" s="29"/>
      <c r="B121" s="30"/>
      <c r="C121" s="193" t="s">
        <v>275</v>
      </c>
      <c r="D121" s="193" t="s">
        <v>168</v>
      </c>
      <c r="E121" s="194" t="s">
        <v>276</v>
      </c>
      <c r="F121" s="195" t="s">
        <v>277</v>
      </c>
      <c r="G121" s="196" t="s">
        <v>171</v>
      </c>
      <c r="H121" s="197">
        <v>12</v>
      </c>
      <c r="I121" s="198">
        <v>8866.7999999999993</v>
      </c>
      <c r="J121" s="198">
        <f>ROUND(I121*H121,2)</f>
        <v>106401.60000000001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106401.60000000001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106401.60000000001</v>
      </c>
      <c r="BL121" s="14" t="s">
        <v>217</v>
      </c>
      <c r="BM121" s="205" t="s">
        <v>278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5690</v>
      </c>
      <c r="K122" s="208"/>
      <c r="L122" s="212"/>
      <c r="M122" s="213"/>
      <c r="N122" s="214"/>
      <c r="O122" s="214"/>
      <c r="P122" s="215">
        <f>P123</f>
        <v>10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5690</v>
      </c>
    </row>
    <row r="123" s="2" customFormat="1" ht="16.5" customHeight="1">
      <c r="A123" s="29"/>
      <c r="B123" s="30"/>
      <c r="C123" s="220" t="s">
        <v>207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10</v>
      </c>
      <c r="I123" s="225">
        <v>569</v>
      </c>
      <c r="J123" s="225">
        <f>ROUND(I123*H123,2)</f>
        <v>5690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10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5690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5690</v>
      </c>
      <c r="BL123" s="14" t="s">
        <v>186</v>
      </c>
      <c r="BM123" s="205" t="s">
        <v>238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16584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16584</v>
      </c>
    </row>
    <row r="125" s="2" customFormat="1" ht="24.15" customHeight="1">
      <c r="A125" s="29"/>
      <c r="B125" s="30"/>
      <c r="C125" s="220" t="s">
        <v>214</v>
      </c>
      <c r="D125" s="220" t="s">
        <v>182</v>
      </c>
      <c r="E125" s="221" t="s">
        <v>279</v>
      </c>
      <c r="F125" s="222" t="s">
        <v>280</v>
      </c>
      <c r="G125" s="223" t="s">
        <v>171</v>
      </c>
      <c r="H125" s="224">
        <v>12</v>
      </c>
      <c r="I125" s="225">
        <v>736</v>
      </c>
      <c r="J125" s="225">
        <f>ROUND(I125*H125,2)</f>
        <v>8832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8832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8832</v>
      </c>
      <c r="BL125" s="14" t="s">
        <v>186</v>
      </c>
      <c r="BM125" s="205" t="s">
        <v>281</v>
      </c>
    </row>
    <row r="126" s="2" customFormat="1" ht="24.15" customHeight="1">
      <c r="A126" s="29"/>
      <c r="B126" s="30"/>
      <c r="C126" s="220" t="s">
        <v>229</v>
      </c>
      <c r="D126" s="220" t="s">
        <v>182</v>
      </c>
      <c r="E126" s="221" t="s">
        <v>282</v>
      </c>
      <c r="F126" s="222" t="s">
        <v>283</v>
      </c>
      <c r="G126" s="223" t="s">
        <v>171</v>
      </c>
      <c r="H126" s="224">
        <v>12</v>
      </c>
      <c r="I126" s="225">
        <v>646</v>
      </c>
      <c r="J126" s="225">
        <f>ROUND(I126*H126,2)</f>
        <v>7752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7752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7752</v>
      </c>
      <c r="BL126" s="14" t="s">
        <v>186</v>
      </c>
      <c r="BM126" s="205" t="s">
        <v>284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181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241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GQfB9Ale0KKSHHCjxhn1Xrp134xuNGiA5aEHLzL3rKF8YbNpfslXgnaxVfGS5pc5ovW9Z/nwU96CNoFJuKj0Pw==" hashValue="xQDgPdzonLFS/lnEzLEPKOvVBQ9PatXloRkUTCpTwOyJCdvqAQX7JqritrYQvad36wuDYRPCbula1ccSHpiNWQ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286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>70994234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>Správa železnic, s.o.</v>
      </c>
      <c r="F15" s="29"/>
      <c r="G15" s="29"/>
      <c r="H15" s="29"/>
      <c r="I15" s="130" t="s">
        <v>26</v>
      </c>
      <c r="J15" s="133" t="str">
        <f>IF('Rekapitulace stavby'!AN11="","",'Rekapitulace stavby'!AN11)</f>
        <v>CZ70994234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>Bc. Roman Komzák</v>
      </c>
      <c r="F24" s="29"/>
      <c r="G24" s="29"/>
      <c r="H24" s="29"/>
      <c r="I24" s="130" t="s">
        <v>26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42743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42743</v>
      </c>
      <c r="G33" s="29"/>
      <c r="H33" s="29"/>
      <c r="I33" s="145">
        <v>0.20999999999999999</v>
      </c>
      <c r="J33" s="144">
        <f>ROUND(((SUM(BE120:BE129))*I33),  2)</f>
        <v>8976.0300000000007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51719.029999999999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PS118 - H.Brod - Humpolec PZZ km 15,142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42743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2845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2640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PS118 - H.Brod - Humpolec PZZ km 15,142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42743</v>
      </c>
      <c r="K120" s="31"/>
      <c r="L120" s="35"/>
      <c r="M120" s="93"/>
      <c r="N120" s="189"/>
      <c r="O120" s="94"/>
      <c r="P120" s="190">
        <f>P121+P122+P124+P127</f>
        <v>5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42743</v>
      </c>
    </row>
    <row r="121" s="2" customFormat="1" ht="49.05" customHeight="1">
      <c r="A121" s="29"/>
      <c r="B121" s="30"/>
      <c r="C121" s="193" t="s">
        <v>229</v>
      </c>
      <c r="D121" s="193" t="s">
        <v>168</v>
      </c>
      <c r="E121" s="194" t="s">
        <v>287</v>
      </c>
      <c r="F121" s="195" t="s">
        <v>288</v>
      </c>
      <c r="G121" s="196" t="s">
        <v>171</v>
      </c>
      <c r="H121" s="197">
        <v>2</v>
      </c>
      <c r="I121" s="198">
        <v>17064</v>
      </c>
      <c r="J121" s="198">
        <f>ROUND(I121*H121,2)</f>
        <v>34128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34128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34128</v>
      </c>
      <c r="BL121" s="14" t="s">
        <v>217</v>
      </c>
      <c r="BM121" s="205" t="s">
        <v>289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2845</v>
      </c>
      <c r="K122" s="208"/>
      <c r="L122" s="212"/>
      <c r="M122" s="213"/>
      <c r="N122" s="214"/>
      <c r="O122" s="214"/>
      <c r="P122" s="215">
        <f>P123</f>
        <v>5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2845</v>
      </c>
    </row>
    <row r="123" s="2" customFormat="1" ht="16.5" customHeight="1">
      <c r="A123" s="29"/>
      <c r="B123" s="30"/>
      <c r="C123" s="220" t="s">
        <v>173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5</v>
      </c>
      <c r="I123" s="225">
        <v>569</v>
      </c>
      <c r="J123" s="225">
        <f>ROUND(I123*H123,2)</f>
        <v>2845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5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2845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2845</v>
      </c>
      <c r="BL123" s="14" t="s">
        <v>186</v>
      </c>
      <c r="BM123" s="205" t="s">
        <v>219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2640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2640</v>
      </c>
    </row>
    <row r="125" s="2" customFormat="1" ht="24.15" customHeight="1">
      <c r="A125" s="29"/>
      <c r="B125" s="30"/>
      <c r="C125" s="220" t="s">
        <v>84</v>
      </c>
      <c r="D125" s="220" t="s">
        <v>182</v>
      </c>
      <c r="E125" s="221" t="s">
        <v>220</v>
      </c>
      <c r="F125" s="222" t="s">
        <v>221</v>
      </c>
      <c r="G125" s="223" t="s">
        <v>171</v>
      </c>
      <c r="H125" s="224">
        <v>2</v>
      </c>
      <c r="I125" s="225">
        <v>478</v>
      </c>
      <c r="J125" s="225">
        <f>ROUND(I125*H125,2)</f>
        <v>956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956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956</v>
      </c>
      <c r="BL125" s="14" t="s">
        <v>186</v>
      </c>
      <c r="BM125" s="205" t="s">
        <v>222</v>
      </c>
    </row>
    <row r="126" s="2" customFormat="1" ht="24.15" customHeight="1">
      <c r="A126" s="29"/>
      <c r="B126" s="30"/>
      <c r="C126" s="220" t="s">
        <v>223</v>
      </c>
      <c r="D126" s="220" t="s">
        <v>182</v>
      </c>
      <c r="E126" s="221" t="s">
        <v>224</v>
      </c>
      <c r="F126" s="222" t="s">
        <v>225</v>
      </c>
      <c r="G126" s="223" t="s">
        <v>171</v>
      </c>
      <c r="H126" s="224">
        <v>4</v>
      </c>
      <c r="I126" s="225">
        <v>421</v>
      </c>
      <c r="J126" s="225">
        <f>ROUND(I126*H126,2)</f>
        <v>1684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1684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1684</v>
      </c>
      <c r="BL126" s="14" t="s">
        <v>186</v>
      </c>
      <c r="BM126" s="205" t="s">
        <v>226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194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227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YLKaL9JlQCa1ONIOsTnuYm8RBPnEZu3UaTXz1bYYI12N+696YlImsq5Di1HGyKxQ3Fzx4vE599NmyEJKQdMKiA==" hashValue="f8O9yB9w1DD0y36+vhK9CdzHrew5Jg6tFj8cArDUjSiCXzitKtmJg1QJwGcI61gge2+XBppbUrvcVX6aRore0g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144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61559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61559</v>
      </c>
      <c r="G33" s="29"/>
      <c r="H33" s="29"/>
      <c r="I33" s="145">
        <v>0.20999999999999999</v>
      </c>
      <c r="J33" s="144">
        <f>ROUND(((SUM(BE120:BE131))*I33),  2)</f>
        <v>12927.389999999999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74486.389999999999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PS101 - Baterie Náměšť n/O St.2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61559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2845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7686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PS101 - Baterie Náměšť n/O St.2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61559</v>
      </c>
      <c r="K120" s="31"/>
      <c r="L120" s="35"/>
      <c r="M120" s="93"/>
      <c r="N120" s="189"/>
      <c r="O120" s="94"/>
      <c r="P120" s="190">
        <f>P121+P122+P123+P125+P129</f>
        <v>5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61559</v>
      </c>
    </row>
    <row r="121" s="2" customFormat="1" ht="44.25" customHeight="1">
      <c r="A121" s="29"/>
      <c r="B121" s="30"/>
      <c r="C121" s="193" t="s">
        <v>167</v>
      </c>
      <c r="D121" s="193" t="s">
        <v>168</v>
      </c>
      <c r="E121" s="194" t="s">
        <v>169</v>
      </c>
      <c r="F121" s="195" t="s">
        <v>170</v>
      </c>
      <c r="G121" s="196" t="s">
        <v>171</v>
      </c>
      <c r="H121" s="197">
        <v>10</v>
      </c>
      <c r="I121" s="198">
        <v>4082.4000000000001</v>
      </c>
      <c r="J121" s="198">
        <f>ROUND(I121*H121,2)</f>
        <v>40824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167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40824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40824</v>
      </c>
      <c r="BL121" s="14" t="s">
        <v>173</v>
      </c>
      <c r="BM121" s="205" t="s">
        <v>174</v>
      </c>
    </row>
    <row r="122" s="2" customFormat="1" ht="24.15" customHeight="1">
      <c r="A122" s="29"/>
      <c r="B122" s="30"/>
      <c r="C122" s="193" t="s">
        <v>175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10</v>
      </c>
      <c r="I122" s="198">
        <v>707.39999999999998</v>
      </c>
      <c r="J122" s="198">
        <f>ROUND(I122*H122,2)</f>
        <v>7074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167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7074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7074</v>
      </c>
      <c r="BL122" s="14" t="s">
        <v>173</v>
      </c>
      <c r="BM122" s="205" t="s">
        <v>178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2845</v>
      </c>
      <c r="K123" s="208"/>
      <c r="L123" s="212"/>
      <c r="M123" s="213"/>
      <c r="N123" s="214"/>
      <c r="O123" s="214"/>
      <c r="P123" s="215">
        <f>P124</f>
        <v>5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2845</v>
      </c>
    </row>
    <row r="124" s="2" customFormat="1" ht="16.5" customHeight="1">
      <c r="A124" s="29"/>
      <c r="B124" s="30"/>
      <c r="C124" s="220" t="s">
        <v>181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5</v>
      </c>
      <c r="I124" s="225">
        <v>569</v>
      </c>
      <c r="J124" s="225">
        <f>ROUND(I124*H124,2)</f>
        <v>2845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5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2845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2845</v>
      </c>
      <c r="BL124" s="14" t="s">
        <v>186</v>
      </c>
      <c r="BM124" s="205" t="s">
        <v>187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7686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7686</v>
      </c>
    </row>
    <row r="126" s="2" customFormat="1" ht="21.75" customHeight="1">
      <c r="A126" s="29"/>
      <c r="B126" s="30"/>
      <c r="C126" s="220" t="s">
        <v>190</v>
      </c>
      <c r="D126" s="220" t="s">
        <v>182</v>
      </c>
      <c r="E126" s="221" t="s">
        <v>191</v>
      </c>
      <c r="F126" s="222" t="s">
        <v>192</v>
      </c>
      <c r="G126" s="223" t="s">
        <v>171</v>
      </c>
      <c r="H126" s="224">
        <v>10</v>
      </c>
      <c r="I126" s="225">
        <v>403</v>
      </c>
      <c r="J126" s="225">
        <f>ROUND(I126*H126,2)</f>
        <v>4030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4030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4030</v>
      </c>
      <c r="BL126" s="14" t="s">
        <v>186</v>
      </c>
      <c r="BM126" s="205" t="s">
        <v>193</v>
      </c>
    </row>
    <row r="127" s="2" customFormat="1" ht="16.5" customHeight="1">
      <c r="A127" s="29"/>
      <c r="B127" s="30"/>
      <c r="C127" s="220" t="s">
        <v>194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10</v>
      </c>
      <c r="I127" s="225">
        <v>30.600000000000001</v>
      </c>
      <c r="J127" s="225">
        <f>ROUND(I127*H127,2)</f>
        <v>306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306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306</v>
      </c>
      <c r="BL127" s="14" t="s">
        <v>186</v>
      </c>
      <c r="BM127" s="205" t="s">
        <v>197</v>
      </c>
    </row>
    <row r="128" s="2" customFormat="1" ht="21.75" customHeight="1">
      <c r="A128" s="29"/>
      <c r="B128" s="30"/>
      <c r="C128" s="220" t="s">
        <v>198</v>
      </c>
      <c r="D128" s="220" t="s">
        <v>182</v>
      </c>
      <c r="E128" s="221" t="s">
        <v>199</v>
      </c>
      <c r="F128" s="222" t="s">
        <v>200</v>
      </c>
      <c r="G128" s="223" t="s">
        <v>171</v>
      </c>
      <c r="H128" s="224">
        <v>10</v>
      </c>
      <c r="I128" s="225">
        <v>335</v>
      </c>
      <c r="J128" s="225">
        <f>ROUND(I128*H128,2)</f>
        <v>3350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186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3350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3350</v>
      </c>
      <c r="BL128" s="14" t="s">
        <v>186</v>
      </c>
      <c r="BM128" s="205" t="s">
        <v>201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207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212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eWr4hfuafHeFXM1vVqdMINhHmKI8g0sszHs6C4Cl0hdT9txclNsJ4Iap6BaJpnTWZXMRkLc6gmd7qkqbblr4RQ==" hashValue="Y/kC3qJBtnVaw8CNM7SWBcLZkkmvO9/zE4EnHbCCJznLc0tG7ZWSXEvQ/x3YDrk+ZyUhb96fAF0tQdugEKqtPA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290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149430.39999999999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149430.39999999999</v>
      </c>
      <c r="G33" s="29"/>
      <c r="H33" s="29"/>
      <c r="I33" s="145">
        <v>0.20999999999999999</v>
      </c>
      <c r="J33" s="144">
        <f>ROUND(((SUM(BE120:BE129))*I33),  2)</f>
        <v>31380.380000000001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180810.78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PS119 - Žírec n/D - Hlinsko v Č. PZZ km 27,966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149430.39999999999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19348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PS119 - Žírec n/D - Hlinsko v Č. PZZ km 27,966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149430.39999999999</v>
      </c>
      <c r="K120" s="31"/>
      <c r="L120" s="35"/>
      <c r="M120" s="93"/>
      <c r="N120" s="189"/>
      <c r="O120" s="94"/>
      <c r="P120" s="190">
        <f>P121+P122+P124+P127</f>
        <v>10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149430.39999999999</v>
      </c>
    </row>
    <row r="121" s="2" customFormat="1" ht="55.5" customHeight="1">
      <c r="A121" s="29"/>
      <c r="B121" s="30"/>
      <c r="C121" s="193" t="s">
        <v>291</v>
      </c>
      <c r="D121" s="193" t="s">
        <v>168</v>
      </c>
      <c r="E121" s="194" t="s">
        <v>292</v>
      </c>
      <c r="F121" s="195" t="s">
        <v>293</v>
      </c>
      <c r="G121" s="196" t="s">
        <v>171</v>
      </c>
      <c r="H121" s="197">
        <v>14</v>
      </c>
      <c r="I121" s="198">
        <v>8661.6000000000004</v>
      </c>
      <c r="J121" s="198">
        <f>ROUND(I121*H121,2)</f>
        <v>121262.39999999999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121262.39999999999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121262.39999999999</v>
      </c>
      <c r="BL121" s="14" t="s">
        <v>217</v>
      </c>
      <c r="BM121" s="205" t="s">
        <v>294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5690</v>
      </c>
      <c r="K122" s="208"/>
      <c r="L122" s="212"/>
      <c r="M122" s="213"/>
      <c r="N122" s="214"/>
      <c r="O122" s="214"/>
      <c r="P122" s="215">
        <f>P123</f>
        <v>10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5690</v>
      </c>
    </row>
    <row r="123" s="2" customFormat="1" ht="16.5" customHeight="1">
      <c r="A123" s="29"/>
      <c r="B123" s="30"/>
      <c r="C123" s="220" t="s">
        <v>207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10</v>
      </c>
      <c r="I123" s="225">
        <v>569</v>
      </c>
      <c r="J123" s="225">
        <f>ROUND(I123*H123,2)</f>
        <v>5690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10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5690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5690</v>
      </c>
      <c r="BL123" s="14" t="s">
        <v>186</v>
      </c>
      <c r="BM123" s="205" t="s">
        <v>238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19348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19348</v>
      </c>
    </row>
    <row r="125" s="2" customFormat="1" ht="24.15" customHeight="1">
      <c r="A125" s="29"/>
      <c r="B125" s="30"/>
      <c r="C125" s="220" t="s">
        <v>214</v>
      </c>
      <c r="D125" s="220" t="s">
        <v>182</v>
      </c>
      <c r="E125" s="221" t="s">
        <v>279</v>
      </c>
      <c r="F125" s="222" t="s">
        <v>280</v>
      </c>
      <c r="G125" s="223" t="s">
        <v>171</v>
      </c>
      <c r="H125" s="224">
        <v>14</v>
      </c>
      <c r="I125" s="225">
        <v>736</v>
      </c>
      <c r="J125" s="225">
        <f>ROUND(I125*H125,2)</f>
        <v>10304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10304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10304</v>
      </c>
      <c r="BL125" s="14" t="s">
        <v>186</v>
      </c>
      <c r="BM125" s="205" t="s">
        <v>281</v>
      </c>
    </row>
    <row r="126" s="2" customFormat="1" ht="24.15" customHeight="1">
      <c r="A126" s="29"/>
      <c r="B126" s="30"/>
      <c r="C126" s="220" t="s">
        <v>229</v>
      </c>
      <c r="D126" s="220" t="s">
        <v>182</v>
      </c>
      <c r="E126" s="221" t="s">
        <v>282</v>
      </c>
      <c r="F126" s="222" t="s">
        <v>283</v>
      </c>
      <c r="G126" s="223" t="s">
        <v>171</v>
      </c>
      <c r="H126" s="224">
        <v>14</v>
      </c>
      <c r="I126" s="225">
        <v>646</v>
      </c>
      <c r="J126" s="225">
        <f>ROUND(I126*H126,2)</f>
        <v>9044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9044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9044</v>
      </c>
      <c r="BL126" s="14" t="s">
        <v>186</v>
      </c>
      <c r="BM126" s="205" t="s">
        <v>284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181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241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jUmIOlcm3FsUEmXvapZS4OE+xcb8HgjV9I+X1oE5Mn8Kts9zs0I2W/cf/udbmlyLMKeAP6Hgrc1RKqAVnbRUOw==" hashValue="gOp4ybBhXGdOuX7eENKO53zB/FvLyMnHEq7e1fkqvTEmBSqp3aMeypdWxYhg8t0f1epm0LJgj+PlNU4/mYM/HA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141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295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>70994234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>Správa železnic, s.o.</v>
      </c>
      <c r="F15" s="29"/>
      <c r="G15" s="29"/>
      <c r="H15" s="29"/>
      <c r="I15" s="130" t="s">
        <v>26</v>
      </c>
      <c r="J15" s="133" t="str">
        <f>IF('Rekapitulace stavby'!AN11="","",'Rekapitulace stavby'!AN11)</f>
        <v>CZ70994234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>Bc. Roman Komzák</v>
      </c>
      <c r="F24" s="29"/>
      <c r="G24" s="29"/>
      <c r="H24" s="29"/>
      <c r="I24" s="130" t="s">
        <v>26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61232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61232</v>
      </c>
      <c r="G33" s="29"/>
      <c r="H33" s="29"/>
      <c r="I33" s="145">
        <v>0.20999999999999999</v>
      </c>
      <c r="J33" s="144">
        <f>ROUND(((SUM(BE120:BE129))*I33),  2)</f>
        <v>12858.719999999999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74090.720000000001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PS120 - ŽST Nové Město na Moravě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61232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3596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PS120 - ŽST Nové Město na Moravě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61232</v>
      </c>
      <c r="K120" s="31"/>
      <c r="L120" s="35"/>
      <c r="M120" s="93"/>
      <c r="N120" s="189"/>
      <c r="O120" s="94"/>
      <c r="P120" s="190">
        <f>P121+P122+P124+P127</f>
        <v>10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61232</v>
      </c>
    </row>
    <row r="121" s="2" customFormat="1" ht="49.05" customHeight="1">
      <c r="A121" s="29"/>
      <c r="B121" s="30"/>
      <c r="C121" s="193" t="s">
        <v>291</v>
      </c>
      <c r="D121" s="193" t="s">
        <v>168</v>
      </c>
      <c r="E121" s="194" t="s">
        <v>296</v>
      </c>
      <c r="F121" s="195" t="s">
        <v>297</v>
      </c>
      <c r="G121" s="196" t="s">
        <v>171</v>
      </c>
      <c r="H121" s="197">
        <v>4</v>
      </c>
      <c r="I121" s="198">
        <v>12204</v>
      </c>
      <c r="J121" s="198">
        <f>ROUND(I121*H121,2)</f>
        <v>48816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48816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48816</v>
      </c>
      <c r="BL121" s="14" t="s">
        <v>217</v>
      </c>
      <c r="BM121" s="205" t="s">
        <v>298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5690</v>
      </c>
      <c r="K122" s="208"/>
      <c r="L122" s="212"/>
      <c r="M122" s="213"/>
      <c r="N122" s="214"/>
      <c r="O122" s="214"/>
      <c r="P122" s="215">
        <f>P123</f>
        <v>10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5690</v>
      </c>
    </row>
    <row r="123" s="2" customFormat="1" ht="16.5" customHeight="1">
      <c r="A123" s="29"/>
      <c r="B123" s="30"/>
      <c r="C123" s="220" t="s">
        <v>173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10</v>
      </c>
      <c r="I123" s="225">
        <v>569</v>
      </c>
      <c r="J123" s="225">
        <f>ROUND(I123*H123,2)</f>
        <v>5690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10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5690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5690</v>
      </c>
      <c r="BL123" s="14" t="s">
        <v>186</v>
      </c>
      <c r="BM123" s="205" t="s">
        <v>219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3596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3596</v>
      </c>
    </row>
    <row r="125" s="2" customFormat="1" ht="24.15" customHeight="1">
      <c r="A125" s="29"/>
      <c r="B125" s="30"/>
      <c r="C125" s="220" t="s">
        <v>84</v>
      </c>
      <c r="D125" s="220" t="s">
        <v>182</v>
      </c>
      <c r="E125" s="221" t="s">
        <v>220</v>
      </c>
      <c r="F125" s="222" t="s">
        <v>221</v>
      </c>
      <c r="G125" s="223" t="s">
        <v>171</v>
      </c>
      <c r="H125" s="224">
        <v>4</v>
      </c>
      <c r="I125" s="225">
        <v>478</v>
      </c>
      <c r="J125" s="225">
        <f>ROUND(I125*H125,2)</f>
        <v>1912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1912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1912</v>
      </c>
      <c r="BL125" s="14" t="s">
        <v>186</v>
      </c>
      <c r="BM125" s="205" t="s">
        <v>222</v>
      </c>
    </row>
    <row r="126" s="2" customFormat="1" ht="24.15" customHeight="1">
      <c r="A126" s="29"/>
      <c r="B126" s="30"/>
      <c r="C126" s="220" t="s">
        <v>223</v>
      </c>
      <c r="D126" s="220" t="s">
        <v>182</v>
      </c>
      <c r="E126" s="221" t="s">
        <v>224</v>
      </c>
      <c r="F126" s="222" t="s">
        <v>225</v>
      </c>
      <c r="G126" s="223" t="s">
        <v>171</v>
      </c>
      <c r="H126" s="224">
        <v>4</v>
      </c>
      <c r="I126" s="225">
        <v>421</v>
      </c>
      <c r="J126" s="225">
        <f>ROUND(I126*H126,2)</f>
        <v>1684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1684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1684</v>
      </c>
      <c r="BL126" s="14" t="s">
        <v>186</v>
      </c>
      <c r="BM126" s="205" t="s">
        <v>226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194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227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hPS2t31VC8ZwZNJy2NM3CatI7wRx/imvqyjpX8JWFsdH8aIm77qjH+G73aAbKnkedvzgsUUOSEoBy3KNm1iwLg==" hashValue="anio8ayV7YijZvoC4xIc6T9bTaZpo8JzHwA6fQhvnuDpqQdVQ9Posp0bmO2FGyZYc6fRVPgGTCuNbWNxxOJGCQ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213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>70994234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>Správa železnic, s.o.</v>
      </c>
      <c r="F15" s="29"/>
      <c r="G15" s="29"/>
      <c r="H15" s="29"/>
      <c r="I15" s="130" t="s">
        <v>26</v>
      </c>
      <c r="J15" s="133" t="str">
        <f>IF('Rekapitulace stavby'!AN11="","",'Rekapitulace stavby'!AN11)</f>
        <v>CZ70994234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>Bc. Roman Komzák</v>
      </c>
      <c r="F24" s="29"/>
      <c r="G24" s="29"/>
      <c r="H24" s="29"/>
      <c r="I24" s="130" t="s">
        <v>26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43823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43823</v>
      </c>
      <c r="G33" s="29"/>
      <c r="H33" s="29"/>
      <c r="I33" s="145">
        <v>0.20999999999999999</v>
      </c>
      <c r="J33" s="144">
        <f>ROUND(((SUM(BE120:BE129))*I33),  2)</f>
        <v>9202.8299999999999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53025.830000000002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PS103 - Třebíč PZZ-EA km 50,533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43823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2845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2640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PS103 - Třebíč PZZ-EA km 50,533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43823</v>
      </c>
      <c r="K120" s="31"/>
      <c r="L120" s="35"/>
      <c r="M120" s="93"/>
      <c r="N120" s="189"/>
      <c r="O120" s="94"/>
      <c r="P120" s="190">
        <f>P121+P122+P124+P127</f>
        <v>5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43823</v>
      </c>
    </row>
    <row r="121" s="2" customFormat="1" ht="49.05" customHeight="1">
      <c r="A121" s="29"/>
      <c r="B121" s="30"/>
      <c r="C121" s="193" t="s">
        <v>214</v>
      </c>
      <c r="D121" s="193" t="s">
        <v>168</v>
      </c>
      <c r="E121" s="194" t="s">
        <v>215</v>
      </c>
      <c r="F121" s="195" t="s">
        <v>216</v>
      </c>
      <c r="G121" s="196" t="s">
        <v>171</v>
      </c>
      <c r="H121" s="197">
        <v>2</v>
      </c>
      <c r="I121" s="198">
        <v>17604</v>
      </c>
      <c r="J121" s="198">
        <f>ROUND(I121*H121,2)</f>
        <v>35208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35208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35208</v>
      </c>
      <c r="BL121" s="14" t="s">
        <v>217</v>
      </c>
      <c r="BM121" s="205" t="s">
        <v>218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2845</v>
      </c>
      <c r="K122" s="208"/>
      <c r="L122" s="212"/>
      <c r="M122" s="213"/>
      <c r="N122" s="214"/>
      <c r="O122" s="214"/>
      <c r="P122" s="215">
        <f>P123</f>
        <v>5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2845</v>
      </c>
    </row>
    <row r="123" s="2" customFormat="1" ht="16.5" customHeight="1">
      <c r="A123" s="29"/>
      <c r="B123" s="30"/>
      <c r="C123" s="220" t="s">
        <v>173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5</v>
      </c>
      <c r="I123" s="225">
        <v>569</v>
      </c>
      <c r="J123" s="225">
        <f>ROUND(I123*H123,2)</f>
        <v>2845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5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2845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2845</v>
      </c>
      <c r="BL123" s="14" t="s">
        <v>186</v>
      </c>
      <c r="BM123" s="205" t="s">
        <v>219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2640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2640</v>
      </c>
    </row>
    <row r="125" s="2" customFormat="1" ht="24.15" customHeight="1">
      <c r="A125" s="29"/>
      <c r="B125" s="30"/>
      <c r="C125" s="220" t="s">
        <v>84</v>
      </c>
      <c r="D125" s="220" t="s">
        <v>182</v>
      </c>
      <c r="E125" s="221" t="s">
        <v>220</v>
      </c>
      <c r="F125" s="222" t="s">
        <v>221</v>
      </c>
      <c r="G125" s="223" t="s">
        <v>171</v>
      </c>
      <c r="H125" s="224">
        <v>2</v>
      </c>
      <c r="I125" s="225">
        <v>478</v>
      </c>
      <c r="J125" s="225">
        <f>ROUND(I125*H125,2)</f>
        <v>956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956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956</v>
      </c>
      <c r="BL125" s="14" t="s">
        <v>186</v>
      </c>
      <c r="BM125" s="205" t="s">
        <v>222</v>
      </c>
    </row>
    <row r="126" s="2" customFormat="1" ht="24.15" customHeight="1">
      <c r="A126" s="29"/>
      <c r="B126" s="30"/>
      <c r="C126" s="220" t="s">
        <v>223</v>
      </c>
      <c r="D126" s="220" t="s">
        <v>182</v>
      </c>
      <c r="E126" s="221" t="s">
        <v>224</v>
      </c>
      <c r="F126" s="222" t="s">
        <v>225</v>
      </c>
      <c r="G126" s="223" t="s">
        <v>171</v>
      </c>
      <c r="H126" s="224">
        <v>4</v>
      </c>
      <c r="I126" s="225">
        <v>421</v>
      </c>
      <c r="J126" s="225">
        <f>ROUND(I126*H126,2)</f>
        <v>1684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1684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1684</v>
      </c>
      <c r="BL126" s="14" t="s">
        <v>186</v>
      </c>
      <c r="BM126" s="205" t="s">
        <v>226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194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227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fS7KzQdo9I2yGOG7G6DsWMDHGMzLEUNAhW8s/+TgxY692HOBnFO1zs0zwHytVqS15P1y+BS/PY7swnkY/h593w==" hashValue="NDWC3wrsoALRDnssDD4ntPDmWJhDBRC1eDwyzJc6eSRukDj6r6n4O7HK6uwBr9yzZUKlumboo3vaL3OWVxE9Vg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228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>70994234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>Správa železnic, s.o.</v>
      </c>
      <c r="F15" s="29"/>
      <c r="G15" s="29"/>
      <c r="H15" s="29"/>
      <c r="I15" s="130" t="s">
        <v>26</v>
      </c>
      <c r="J15" s="133" t="str">
        <f>IF('Rekapitulace stavby'!AN11="","",'Rekapitulace stavby'!AN11)</f>
        <v>CZ70994234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>Bc. Roman Komzák</v>
      </c>
      <c r="F24" s="29"/>
      <c r="G24" s="29"/>
      <c r="H24" s="29"/>
      <c r="I24" s="130" t="s">
        <v>26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91219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91219</v>
      </c>
      <c r="G33" s="29"/>
      <c r="H33" s="29"/>
      <c r="I33" s="145">
        <v>0.20999999999999999</v>
      </c>
      <c r="J33" s="144">
        <f>ROUND(((SUM(BE120:BE129))*I33),  2)</f>
        <v>19155.990000000002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110374.99000000001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PS104 - Třebíč - Krahulov PZZ-EA km 51,364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91219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2845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3596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PS104 - Třebíč - Krahulov PZZ-EA km 51,364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91219</v>
      </c>
      <c r="K120" s="31"/>
      <c r="L120" s="35"/>
      <c r="M120" s="93"/>
      <c r="N120" s="189"/>
      <c r="O120" s="94"/>
      <c r="P120" s="190">
        <f>P121+P122+P124+P127</f>
        <v>5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91219</v>
      </c>
    </row>
    <row r="121" s="2" customFormat="1" ht="49.05" customHeight="1">
      <c r="A121" s="29"/>
      <c r="B121" s="30"/>
      <c r="C121" s="193" t="s">
        <v>229</v>
      </c>
      <c r="D121" s="193" t="s">
        <v>168</v>
      </c>
      <c r="E121" s="194" t="s">
        <v>230</v>
      </c>
      <c r="F121" s="195" t="s">
        <v>231</v>
      </c>
      <c r="G121" s="196" t="s">
        <v>171</v>
      </c>
      <c r="H121" s="197">
        <v>4</v>
      </c>
      <c r="I121" s="198">
        <v>20412</v>
      </c>
      <c r="J121" s="198">
        <f>ROUND(I121*H121,2)</f>
        <v>81648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81648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81648</v>
      </c>
      <c r="BL121" s="14" t="s">
        <v>217</v>
      </c>
      <c r="BM121" s="205" t="s">
        <v>232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2845</v>
      </c>
      <c r="K122" s="208"/>
      <c r="L122" s="212"/>
      <c r="M122" s="213"/>
      <c r="N122" s="214"/>
      <c r="O122" s="214"/>
      <c r="P122" s="215">
        <f>P123</f>
        <v>5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2845</v>
      </c>
    </row>
    <row r="123" s="2" customFormat="1" ht="16.5" customHeight="1">
      <c r="A123" s="29"/>
      <c r="B123" s="30"/>
      <c r="C123" s="220" t="s">
        <v>173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5</v>
      </c>
      <c r="I123" s="225">
        <v>569</v>
      </c>
      <c r="J123" s="225">
        <f>ROUND(I123*H123,2)</f>
        <v>2845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5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2845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2845</v>
      </c>
      <c r="BL123" s="14" t="s">
        <v>186</v>
      </c>
      <c r="BM123" s="205" t="s">
        <v>219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3596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3596</v>
      </c>
    </row>
    <row r="125" s="2" customFormat="1" ht="24.15" customHeight="1">
      <c r="A125" s="29"/>
      <c r="B125" s="30"/>
      <c r="C125" s="220" t="s">
        <v>84</v>
      </c>
      <c r="D125" s="220" t="s">
        <v>182</v>
      </c>
      <c r="E125" s="221" t="s">
        <v>220</v>
      </c>
      <c r="F125" s="222" t="s">
        <v>221</v>
      </c>
      <c r="G125" s="223" t="s">
        <v>171</v>
      </c>
      <c r="H125" s="224">
        <v>4</v>
      </c>
      <c r="I125" s="225">
        <v>478</v>
      </c>
      <c r="J125" s="225">
        <f>ROUND(I125*H125,2)</f>
        <v>1912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1912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1912</v>
      </c>
      <c r="BL125" s="14" t="s">
        <v>186</v>
      </c>
      <c r="BM125" s="205" t="s">
        <v>222</v>
      </c>
    </row>
    <row r="126" s="2" customFormat="1" ht="24.15" customHeight="1">
      <c r="A126" s="29"/>
      <c r="B126" s="30"/>
      <c r="C126" s="220" t="s">
        <v>223</v>
      </c>
      <c r="D126" s="220" t="s">
        <v>182</v>
      </c>
      <c r="E126" s="221" t="s">
        <v>224</v>
      </c>
      <c r="F126" s="222" t="s">
        <v>225</v>
      </c>
      <c r="G126" s="223" t="s">
        <v>171</v>
      </c>
      <c r="H126" s="224">
        <v>4</v>
      </c>
      <c r="I126" s="225">
        <v>421</v>
      </c>
      <c r="J126" s="225">
        <f>ROUND(I126*H126,2)</f>
        <v>1684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1684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1684</v>
      </c>
      <c r="BL126" s="14" t="s">
        <v>186</v>
      </c>
      <c r="BM126" s="205" t="s">
        <v>226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194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227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8lvjhCviYPx+hg68Pw5znC0544o7vtNtNdjd/WwI67vBPv+10C0lZzJOZ2dzjU9DzbK/scOkO4PwSrmWBhbXZA==" hashValue="Ow8d7Izdf0TR6CA32MOzfXggXfaP5IIYZaE/DJOSNttXU8f0ALw6FvaRYsMIl8ZusXbmRVmfgUZUPfUNrBoXmA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233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>70994234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>Správa železnic, s.o.</v>
      </c>
      <c r="F15" s="29"/>
      <c r="G15" s="29"/>
      <c r="H15" s="29"/>
      <c r="I15" s="130" t="s">
        <v>26</v>
      </c>
      <c r="J15" s="133" t="str">
        <f>IF('Rekapitulace stavby'!AN11="","",'Rekapitulace stavby'!AN11)</f>
        <v>CZ70994234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>Bc. Roman Komzák</v>
      </c>
      <c r="F24" s="29"/>
      <c r="G24" s="29"/>
      <c r="H24" s="29"/>
      <c r="I24" s="130" t="s">
        <v>26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49439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49439</v>
      </c>
      <c r="G33" s="29"/>
      <c r="H33" s="29"/>
      <c r="I33" s="145">
        <v>0.20999999999999999</v>
      </c>
      <c r="J33" s="144">
        <f>ROUND(((SUM(BE120:BE129))*I33),  2)</f>
        <v>10382.190000000001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59821.190000000002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PS105 - Třebíč - Krahulov PZZ-EA km 52,280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49439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2845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2640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PS105 - Třebíč - Krahulov PZZ-EA km 52,280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49439</v>
      </c>
      <c r="K120" s="31"/>
      <c r="L120" s="35"/>
      <c r="M120" s="93"/>
      <c r="N120" s="189"/>
      <c r="O120" s="94"/>
      <c r="P120" s="190">
        <f>P121+P122+P124+P127</f>
        <v>5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49439</v>
      </c>
    </row>
    <row r="121" s="2" customFormat="1" ht="49.05" customHeight="1">
      <c r="A121" s="29"/>
      <c r="B121" s="30"/>
      <c r="C121" s="193" t="s">
        <v>229</v>
      </c>
      <c r="D121" s="193" t="s">
        <v>168</v>
      </c>
      <c r="E121" s="194" t="s">
        <v>230</v>
      </c>
      <c r="F121" s="195" t="s">
        <v>231</v>
      </c>
      <c r="G121" s="196" t="s">
        <v>171</v>
      </c>
      <c r="H121" s="197">
        <v>2</v>
      </c>
      <c r="I121" s="198">
        <v>20412</v>
      </c>
      <c r="J121" s="198">
        <f>ROUND(I121*H121,2)</f>
        <v>40824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40824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40824</v>
      </c>
      <c r="BL121" s="14" t="s">
        <v>217</v>
      </c>
      <c r="BM121" s="205" t="s">
        <v>232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2845</v>
      </c>
      <c r="K122" s="208"/>
      <c r="L122" s="212"/>
      <c r="M122" s="213"/>
      <c r="N122" s="214"/>
      <c r="O122" s="214"/>
      <c r="P122" s="215">
        <f>P123</f>
        <v>5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2845</v>
      </c>
    </row>
    <row r="123" s="2" customFormat="1" ht="16.5" customHeight="1">
      <c r="A123" s="29"/>
      <c r="B123" s="30"/>
      <c r="C123" s="220" t="s">
        <v>173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5</v>
      </c>
      <c r="I123" s="225">
        <v>569</v>
      </c>
      <c r="J123" s="225">
        <f>ROUND(I123*H123,2)</f>
        <v>2845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5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2845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2845</v>
      </c>
      <c r="BL123" s="14" t="s">
        <v>186</v>
      </c>
      <c r="BM123" s="205" t="s">
        <v>219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2640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2640</v>
      </c>
    </row>
    <row r="125" s="2" customFormat="1" ht="24.15" customHeight="1">
      <c r="A125" s="29"/>
      <c r="B125" s="30"/>
      <c r="C125" s="220" t="s">
        <v>84</v>
      </c>
      <c r="D125" s="220" t="s">
        <v>182</v>
      </c>
      <c r="E125" s="221" t="s">
        <v>220</v>
      </c>
      <c r="F125" s="222" t="s">
        <v>221</v>
      </c>
      <c r="G125" s="223" t="s">
        <v>171</v>
      </c>
      <c r="H125" s="224">
        <v>2</v>
      </c>
      <c r="I125" s="225">
        <v>478</v>
      </c>
      <c r="J125" s="225">
        <f>ROUND(I125*H125,2)</f>
        <v>956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956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956</v>
      </c>
      <c r="BL125" s="14" t="s">
        <v>186</v>
      </c>
      <c r="BM125" s="205" t="s">
        <v>222</v>
      </c>
    </row>
    <row r="126" s="2" customFormat="1" ht="24.15" customHeight="1">
      <c r="A126" s="29"/>
      <c r="B126" s="30"/>
      <c r="C126" s="220" t="s">
        <v>223</v>
      </c>
      <c r="D126" s="220" t="s">
        <v>182</v>
      </c>
      <c r="E126" s="221" t="s">
        <v>224</v>
      </c>
      <c r="F126" s="222" t="s">
        <v>225</v>
      </c>
      <c r="G126" s="223" t="s">
        <v>171</v>
      </c>
      <c r="H126" s="224">
        <v>4</v>
      </c>
      <c r="I126" s="225">
        <v>421</v>
      </c>
      <c r="J126" s="225">
        <f>ROUND(I126*H126,2)</f>
        <v>1684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1684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1684</v>
      </c>
      <c r="BL126" s="14" t="s">
        <v>186</v>
      </c>
      <c r="BM126" s="205" t="s">
        <v>226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194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227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1K3mfhgoE9r1qj6zWLSNReoyGOu5wgwdjdGdZhQxnnyP+YY0Si63cq4DY0ugzXUnUbnPj5usS9MlpfArHoceGg==" hashValue="VZvXBjTsdzJADjPJoyySEGWz0ORUAbiBoAofGu9jaIC1OpWKbvydYv0z5xNqlMOoUrQv3Uy+ji63NHRS9m85IA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234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13218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ROUND((SUM(BE120:BE129)),  2)</f>
        <v>13218</v>
      </c>
      <c r="G33" s="29"/>
      <c r="H33" s="29"/>
      <c r="I33" s="145">
        <v>0.20999999999999999</v>
      </c>
      <c r="J33" s="144">
        <f>ROUND(((SUM(BE120:BE129))*I33),  2)</f>
        <v>2775.7800000000002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ROUND((SUM(BF120:BF129)),  2)</f>
        <v>0</v>
      </c>
      <c r="G34" s="29"/>
      <c r="H34" s="29"/>
      <c r="I34" s="145">
        <v>0.14999999999999999</v>
      </c>
      <c r="J34" s="144">
        <f>ROUND(((SUM(BF120:BF129))*I34),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15993.780000000001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PS107 - Třešť - RPB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13218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J122</f>
        <v>2845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J124</f>
        <v>3690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J127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J128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PS107 - Třešť - RPB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13218</v>
      </c>
      <c r="K120" s="31"/>
      <c r="L120" s="35"/>
      <c r="M120" s="93"/>
      <c r="N120" s="189"/>
      <c r="O120" s="94"/>
      <c r="P120" s="190">
        <f>P121+P122+P124+P127</f>
        <v>5</v>
      </c>
      <c r="Q120" s="94"/>
      <c r="R120" s="190">
        <f>R121+R122+R124+R127</f>
        <v>0</v>
      </c>
      <c r="S120" s="94"/>
      <c r="T120" s="191">
        <f>T121+T122+T124+T127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BK121+BK122+BK124+BK127</f>
        <v>13218</v>
      </c>
    </row>
    <row r="121" s="2" customFormat="1" ht="49.05" customHeight="1">
      <c r="A121" s="29"/>
      <c r="B121" s="30"/>
      <c r="C121" s="193" t="s">
        <v>198</v>
      </c>
      <c r="D121" s="193" t="s">
        <v>168</v>
      </c>
      <c r="E121" s="194" t="s">
        <v>235</v>
      </c>
      <c r="F121" s="195" t="s">
        <v>236</v>
      </c>
      <c r="G121" s="196" t="s">
        <v>171</v>
      </c>
      <c r="H121" s="197">
        <v>5</v>
      </c>
      <c r="I121" s="198">
        <v>710.60000000000002</v>
      </c>
      <c r="J121" s="198">
        <f>ROUND(I121*H121,2)</f>
        <v>3553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3553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3553</v>
      </c>
      <c r="BL121" s="14" t="s">
        <v>217</v>
      </c>
      <c r="BM121" s="205" t="s">
        <v>237</v>
      </c>
    </row>
    <row r="122" s="12" customFormat="1" ht="25.92" customHeight="1">
      <c r="A122" s="12"/>
      <c r="B122" s="207"/>
      <c r="C122" s="208"/>
      <c r="D122" s="209" t="s">
        <v>73</v>
      </c>
      <c r="E122" s="210" t="s">
        <v>179</v>
      </c>
      <c r="F122" s="210" t="s">
        <v>180</v>
      </c>
      <c r="G122" s="208"/>
      <c r="H122" s="208"/>
      <c r="I122" s="208"/>
      <c r="J122" s="211">
        <f>BK122</f>
        <v>2845</v>
      </c>
      <c r="K122" s="208"/>
      <c r="L122" s="212"/>
      <c r="M122" s="213"/>
      <c r="N122" s="214"/>
      <c r="O122" s="214"/>
      <c r="P122" s="215">
        <f>P123</f>
        <v>5</v>
      </c>
      <c r="Q122" s="214"/>
      <c r="R122" s="215">
        <f>R123</f>
        <v>0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173</v>
      </c>
      <c r="AT122" s="218" t="s">
        <v>73</v>
      </c>
      <c r="AU122" s="218" t="s">
        <v>74</v>
      </c>
      <c r="AY122" s="217" t="s">
        <v>172</v>
      </c>
      <c r="BK122" s="219">
        <f>BK123</f>
        <v>2845</v>
      </c>
    </row>
    <row r="123" s="2" customFormat="1" ht="16.5" customHeight="1">
      <c r="A123" s="29"/>
      <c r="B123" s="30"/>
      <c r="C123" s="220" t="s">
        <v>207</v>
      </c>
      <c r="D123" s="220" t="s">
        <v>182</v>
      </c>
      <c r="E123" s="221" t="s">
        <v>183</v>
      </c>
      <c r="F123" s="222" t="s">
        <v>184</v>
      </c>
      <c r="G123" s="223" t="s">
        <v>185</v>
      </c>
      <c r="H123" s="224">
        <v>5</v>
      </c>
      <c r="I123" s="225">
        <v>569</v>
      </c>
      <c r="J123" s="225">
        <f>ROUND(I123*H123,2)</f>
        <v>2845</v>
      </c>
      <c r="K123" s="226"/>
      <c r="L123" s="35"/>
      <c r="M123" s="227" t="s">
        <v>1</v>
      </c>
      <c r="N123" s="228" t="s">
        <v>39</v>
      </c>
      <c r="O123" s="203">
        <v>1</v>
      </c>
      <c r="P123" s="203">
        <f>O123*H123</f>
        <v>5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05" t="s">
        <v>186</v>
      </c>
      <c r="AT123" s="205" t="s">
        <v>182</v>
      </c>
      <c r="AU123" s="205" t="s">
        <v>82</v>
      </c>
      <c r="AY123" s="14" t="s">
        <v>172</v>
      </c>
      <c r="BE123" s="206">
        <f>IF(N123="základní",J123,0)</f>
        <v>2845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82</v>
      </c>
      <c r="BK123" s="206">
        <f>ROUND(I123*H123,2)</f>
        <v>2845</v>
      </c>
      <c r="BL123" s="14" t="s">
        <v>186</v>
      </c>
      <c r="BM123" s="205" t="s">
        <v>238</v>
      </c>
    </row>
    <row r="124" s="12" customFormat="1" ht="25.92" customHeight="1">
      <c r="A124" s="12"/>
      <c r="B124" s="207"/>
      <c r="C124" s="208"/>
      <c r="D124" s="209" t="s">
        <v>73</v>
      </c>
      <c r="E124" s="210" t="s">
        <v>188</v>
      </c>
      <c r="F124" s="210" t="s">
        <v>189</v>
      </c>
      <c r="G124" s="208"/>
      <c r="H124" s="208"/>
      <c r="I124" s="208"/>
      <c r="J124" s="211">
        <f>BK124</f>
        <v>3690</v>
      </c>
      <c r="K124" s="208"/>
      <c r="L124" s="212"/>
      <c r="M124" s="213"/>
      <c r="N124" s="214"/>
      <c r="O124" s="214"/>
      <c r="P124" s="215">
        <f>SUM(P125:P126)</f>
        <v>0</v>
      </c>
      <c r="Q124" s="214"/>
      <c r="R124" s="215">
        <f>SUM(R125:R126)</f>
        <v>0</v>
      </c>
      <c r="S124" s="214"/>
      <c r="T124" s="21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173</v>
      </c>
      <c r="AT124" s="218" t="s">
        <v>73</v>
      </c>
      <c r="AU124" s="218" t="s">
        <v>74</v>
      </c>
      <c r="AY124" s="217" t="s">
        <v>172</v>
      </c>
      <c r="BK124" s="219">
        <f>SUM(BK125:BK126)</f>
        <v>3690</v>
      </c>
    </row>
    <row r="125" s="2" customFormat="1" ht="21.75" customHeight="1">
      <c r="A125" s="29"/>
      <c r="B125" s="30"/>
      <c r="C125" s="220" t="s">
        <v>175</v>
      </c>
      <c r="D125" s="220" t="s">
        <v>182</v>
      </c>
      <c r="E125" s="221" t="s">
        <v>191</v>
      </c>
      <c r="F125" s="222" t="s">
        <v>192</v>
      </c>
      <c r="G125" s="223" t="s">
        <v>171</v>
      </c>
      <c r="H125" s="224">
        <v>5</v>
      </c>
      <c r="I125" s="225">
        <v>403</v>
      </c>
      <c r="J125" s="225">
        <f>ROUND(I125*H125,2)</f>
        <v>2015</v>
      </c>
      <c r="K125" s="226"/>
      <c r="L125" s="35"/>
      <c r="M125" s="227" t="s">
        <v>1</v>
      </c>
      <c r="N125" s="228" t="s">
        <v>39</v>
      </c>
      <c r="O125" s="203">
        <v>0</v>
      </c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05" t="s">
        <v>186</v>
      </c>
      <c r="AT125" s="205" t="s">
        <v>182</v>
      </c>
      <c r="AU125" s="205" t="s">
        <v>82</v>
      </c>
      <c r="AY125" s="14" t="s">
        <v>172</v>
      </c>
      <c r="BE125" s="206">
        <f>IF(N125="základní",J125,0)</f>
        <v>2015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82</v>
      </c>
      <c r="BK125" s="206">
        <f>ROUND(I125*H125,2)</f>
        <v>2015</v>
      </c>
      <c r="BL125" s="14" t="s">
        <v>186</v>
      </c>
      <c r="BM125" s="205" t="s">
        <v>239</v>
      </c>
    </row>
    <row r="126" s="2" customFormat="1" ht="21.75" customHeight="1">
      <c r="A126" s="29"/>
      <c r="B126" s="30"/>
      <c r="C126" s="220" t="s">
        <v>190</v>
      </c>
      <c r="D126" s="220" t="s">
        <v>182</v>
      </c>
      <c r="E126" s="221" t="s">
        <v>199</v>
      </c>
      <c r="F126" s="222" t="s">
        <v>200</v>
      </c>
      <c r="G126" s="223" t="s">
        <v>171</v>
      </c>
      <c r="H126" s="224">
        <v>5</v>
      </c>
      <c r="I126" s="225">
        <v>335</v>
      </c>
      <c r="J126" s="225">
        <f>ROUND(I126*H126,2)</f>
        <v>1675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1675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1675</v>
      </c>
      <c r="BL126" s="14" t="s">
        <v>186</v>
      </c>
      <c r="BM126" s="205" t="s">
        <v>240</v>
      </c>
    </row>
    <row r="127" s="12" customFormat="1" ht="25.92" customHeight="1">
      <c r="A127" s="12"/>
      <c r="B127" s="207"/>
      <c r="C127" s="208"/>
      <c r="D127" s="209" t="s">
        <v>73</v>
      </c>
      <c r="E127" s="210" t="s">
        <v>202</v>
      </c>
      <c r="F127" s="210" t="s">
        <v>203</v>
      </c>
      <c r="G127" s="208"/>
      <c r="H127" s="208"/>
      <c r="I127" s="208"/>
      <c r="J127" s="211">
        <f>BK127</f>
        <v>3130</v>
      </c>
      <c r="K127" s="208"/>
      <c r="L127" s="212"/>
      <c r="M127" s="213"/>
      <c r="N127" s="214"/>
      <c r="O127" s="214"/>
      <c r="P127" s="215">
        <f>P128</f>
        <v>0</v>
      </c>
      <c r="Q127" s="214"/>
      <c r="R127" s="215">
        <f>R128</f>
        <v>0</v>
      </c>
      <c r="S127" s="214"/>
      <c r="T127" s="21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7" t="s">
        <v>204</v>
      </c>
      <c r="AT127" s="218" t="s">
        <v>73</v>
      </c>
      <c r="AU127" s="218" t="s">
        <v>74</v>
      </c>
      <c r="AY127" s="217" t="s">
        <v>172</v>
      </c>
      <c r="BK127" s="219">
        <f>BK128</f>
        <v>3130</v>
      </c>
    </row>
    <row r="128" s="12" customFormat="1" ht="22.8" customHeight="1">
      <c r="A128" s="12"/>
      <c r="B128" s="207"/>
      <c r="C128" s="208"/>
      <c r="D128" s="209" t="s">
        <v>73</v>
      </c>
      <c r="E128" s="229" t="s">
        <v>205</v>
      </c>
      <c r="F128" s="229" t="s">
        <v>206</v>
      </c>
      <c r="G128" s="208"/>
      <c r="H128" s="208"/>
      <c r="I128" s="208"/>
      <c r="J128" s="230">
        <f>BK128</f>
        <v>3130</v>
      </c>
      <c r="K128" s="208"/>
      <c r="L128" s="212"/>
      <c r="M128" s="213"/>
      <c r="N128" s="214"/>
      <c r="O128" s="214"/>
      <c r="P128" s="215">
        <f>P129</f>
        <v>0</v>
      </c>
      <c r="Q128" s="214"/>
      <c r="R128" s="215">
        <f>R129</f>
        <v>0</v>
      </c>
      <c r="S128" s="214"/>
      <c r="T128" s="21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204</v>
      </c>
      <c r="AT128" s="218" t="s">
        <v>73</v>
      </c>
      <c r="AU128" s="218" t="s">
        <v>82</v>
      </c>
      <c r="AY128" s="217" t="s">
        <v>172</v>
      </c>
      <c r="BK128" s="219">
        <f>BK129</f>
        <v>3130</v>
      </c>
    </row>
    <row r="129" s="2" customFormat="1" ht="16.5" customHeight="1">
      <c r="A129" s="29"/>
      <c r="B129" s="30"/>
      <c r="C129" s="220" t="s">
        <v>181</v>
      </c>
      <c r="D129" s="220" t="s">
        <v>182</v>
      </c>
      <c r="E129" s="221" t="s">
        <v>208</v>
      </c>
      <c r="F129" s="222" t="s">
        <v>209</v>
      </c>
      <c r="G129" s="223" t="s">
        <v>210</v>
      </c>
      <c r="H129" s="224">
        <v>100</v>
      </c>
      <c r="I129" s="225">
        <v>31.300000000000001</v>
      </c>
      <c r="J129" s="225">
        <f>ROUND(I129*H129,2)</f>
        <v>3130</v>
      </c>
      <c r="K129" s="226"/>
      <c r="L129" s="35"/>
      <c r="M129" s="231" t="s">
        <v>1</v>
      </c>
      <c r="N129" s="232" t="s">
        <v>39</v>
      </c>
      <c r="O129" s="233">
        <v>0</v>
      </c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05" t="s">
        <v>211</v>
      </c>
      <c r="AT129" s="205" t="s">
        <v>182</v>
      </c>
      <c r="AU129" s="205" t="s">
        <v>84</v>
      </c>
      <c r="AY129" s="14" t="s">
        <v>172</v>
      </c>
      <c r="BE129" s="206">
        <f>IF(N129="základní",J129,0)</f>
        <v>3130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82</v>
      </c>
      <c r="BK129" s="206">
        <f>ROUND(I129*H129,2)</f>
        <v>3130</v>
      </c>
      <c r="BL129" s="14" t="s">
        <v>211</v>
      </c>
      <c r="BM129" s="205" t="s">
        <v>241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CzpS5wpsk/gUY+yaskU64BCRKAntLzqxRoI4MN/zjhl43NXifWqNXhJxkFlsMnbTUuZvtAM8jFIevgbNe+ZbJQ==" hashValue="SFKWWuNUqrzOsYJUMtcSHpRa7Bqc7tQM/FmASsZzMSvEP85lD3/X4tLVUV0wKDn85C035KGVIEm6DEKRwurIbA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242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119988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119988</v>
      </c>
      <c r="G33" s="29"/>
      <c r="H33" s="29"/>
      <c r="I33" s="145">
        <v>0.20999999999999999</v>
      </c>
      <c r="J33" s="144">
        <f>ROUND(((SUM(BE120:BE131))*I33),  2)</f>
        <v>25197.48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145185.48000000001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PS108 - Jihlava město St.1 60Ah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119988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15372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PS108 - Jihlava město St.1 60Ah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119988</v>
      </c>
      <c r="K120" s="31"/>
      <c r="L120" s="35"/>
      <c r="M120" s="93"/>
      <c r="N120" s="189"/>
      <c r="O120" s="94"/>
      <c r="P120" s="190">
        <f>P121+P122+P123+P125+P129</f>
        <v>10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119988</v>
      </c>
    </row>
    <row r="121" s="2" customFormat="1" ht="44.25" customHeight="1">
      <c r="A121" s="29"/>
      <c r="B121" s="30"/>
      <c r="C121" s="193" t="s">
        <v>167</v>
      </c>
      <c r="D121" s="193" t="s">
        <v>168</v>
      </c>
      <c r="E121" s="194" t="s">
        <v>169</v>
      </c>
      <c r="F121" s="195" t="s">
        <v>170</v>
      </c>
      <c r="G121" s="196" t="s">
        <v>171</v>
      </c>
      <c r="H121" s="197">
        <v>20</v>
      </c>
      <c r="I121" s="198">
        <v>4082.4000000000001</v>
      </c>
      <c r="J121" s="198">
        <f>ROUND(I121*H121,2)</f>
        <v>81648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167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81648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81648</v>
      </c>
      <c r="BL121" s="14" t="s">
        <v>173</v>
      </c>
      <c r="BM121" s="205" t="s">
        <v>174</v>
      </c>
    </row>
    <row r="122" s="2" customFormat="1" ht="24.15" customHeight="1">
      <c r="A122" s="29"/>
      <c r="B122" s="30"/>
      <c r="C122" s="193" t="s">
        <v>243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20</v>
      </c>
      <c r="I122" s="198">
        <v>707.39999999999998</v>
      </c>
      <c r="J122" s="198">
        <f>ROUND(I122*H122,2)</f>
        <v>14148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167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14148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14148</v>
      </c>
      <c r="BL122" s="14" t="s">
        <v>173</v>
      </c>
      <c r="BM122" s="205" t="s">
        <v>244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5690</v>
      </c>
      <c r="K123" s="208"/>
      <c r="L123" s="212"/>
      <c r="M123" s="213"/>
      <c r="N123" s="214"/>
      <c r="O123" s="214"/>
      <c r="P123" s="215">
        <f>P124</f>
        <v>10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5690</v>
      </c>
    </row>
    <row r="124" s="2" customFormat="1" ht="16.5" customHeight="1">
      <c r="A124" s="29"/>
      <c r="B124" s="30"/>
      <c r="C124" s="220" t="s">
        <v>181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10</v>
      </c>
      <c r="I124" s="225">
        <v>569</v>
      </c>
      <c r="J124" s="225">
        <f>ROUND(I124*H124,2)</f>
        <v>5690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10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5690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5690</v>
      </c>
      <c r="BL124" s="14" t="s">
        <v>186</v>
      </c>
      <c r="BM124" s="205" t="s">
        <v>187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15372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15372</v>
      </c>
    </row>
    <row r="126" s="2" customFormat="1" ht="21.75" customHeight="1">
      <c r="A126" s="29"/>
      <c r="B126" s="30"/>
      <c r="C126" s="220" t="s">
        <v>190</v>
      </c>
      <c r="D126" s="220" t="s">
        <v>182</v>
      </c>
      <c r="E126" s="221" t="s">
        <v>191</v>
      </c>
      <c r="F126" s="222" t="s">
        <v>192</v>
      </c>
      <c r="G126" s="223" t="s">
        <v>171</v>
      </c>
      <c r="H126" s="224">
        <v>20</v>
      </c>
      <c r="I126" s="225">
        <v>403</v>
      </c>
      <c r="J126" s="225">
        <f>ROUND(I126*H126,2)</f>
        <v>8060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8060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8060</v>
      </c>
      <c r="BL126" s="14" t="s">
        <v>186</v>
      </c>
      <c r="BM126" s="205" t="s">
        <v>193</v>
      </c>
    </row>
    <row r="127" s="2" customFormat="1" ht="16.5" customHeight="1">
      <c r="A127" s="29"/>
      <c r="B127" s="30"/>
      <c r="C127" s="220" t="s">
        <v>194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20</v>
      </c>
      <c r="I127" s="225">
        <v>30.600000000000001</v>
      </c>
      <c r="J127" s="225">
        <f>ROUND(I127*H127,2)</f>
        <v>612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612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612</v>
      </c>
      <c r="BL127" s="14" t="s">
        <v>186</v>
      </c>
      <c r="BM127" s="205" t="s">
        <v>197</v>
      </c>
    </row>
    <row r="128" s="2" customFormat="1" ht="21.75" customHeight="1">
      <c r="A128" s="29"/>
      <c r="B128" s="30"/>
      <c r="C128" s="220" t="s">
        <v>198</v>
      </c>
      <c r="D128" s="220" t="s">
        <v>182</v>
      </c>
      <c r="E128" s="221" t="s">
        <v>199</v>
      </c>
      <c r="F128" s="222" t="s">
        <v>200</v>
      </c>
      <c r="G128" s="223" t="s">
        <v>171</v>
      </c>
      <c r="H128" s="224">
        <v>20</v>
      </c>
      <c r="I128" s="225">
        <v>335</v>
      </c>
      <c r="J128" s="225">
        <f>ROUND(I128*H128,2)</f>
        <v>6700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186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6700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6700</v>
      </c>
      <c r="BL128" s="14" t="s">
        <v>186</v>
      </c>
      <c r="BM128" s="205" t="s">
        <v>201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207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212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y+eS1fE7j7YkqK/adhuHx94h6RaLf2ZYZya9DC36u5OYK4BnHgq+U6HhwZ/zgMFNaEPrgA7xVeAQyYhU7JsShw==" hashValue="zcTS3sk69QmdaWao/yyctm8NfcOtA6DjVT6nF997m7Lt+kSg3527Nmpjz1iLtRhCjK7zXZpgy7jySeTvZ2kR3w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245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295348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295348</v>
      </c>
      <c r="G33" s="29"/>
      <c r="H33" s="29"/>
      <c r="I33" s="145">
        <v>0.20999999999999999</v>
      </c>
      <c r="J33" s="144">
        <f>ROUND(((SUM(BE120:BE131))*I33),  2)</f>
        <v>62023.080000000002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357371.08000000002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PS109 - Jihlava město St.1 250Ah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295348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23861.200000000001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PS109 - Jihlava město St.1 250Ah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295348</v>
      </c>
      <c r="K120" s="31"/>
      <c r="L120" s="35"/>
      <c r="M120" s="93"/>
      <c r="N120" s="189"/>
      <c r="O120" s="94"/>
      <c r="P120" s="190">
        <f>P121+P122+P123+P125+P129</f>
        <v>10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295348</v>
      </c>
    </row>
    <row r="121" s="2" customFormat="1" ht="44.25" customHeight="1">
      <c r="A121" s="29"/>
      <c r="B121" s="30"/>
      <c r="C121" s="193" t="s">
        <v>198</v>
      </c>
      <c r="D121" s="193" t="s">
        <v>168</v>
      </c>
      <c r="E121" s="194" t="s">
        <v>246</v>
      </c>
      <c r="F121" s="195" t="s">
        <v>247</v>
      </c>
      <c r="G121" s="196" t="s">
        <v>171</v>
      </c>
      <c r="H121" s="197">
        <v>22</v>
      </c>
      <c r="I121" s="198">
        <v>11232</v>
      </c>
      <c r="J121" s="198">
        <f>ROUND(I121*H121,2)</f>
        <v>247104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247104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247104</v>
      </c>
      <c r="BL121" s="14" t="s">
        <v>217</v>
      </c>
      <c r="BM121" s="205" t="s">
        <v>248</v>
      </c>
    </row>
    <row r="122" s="2" customFormat="1" ht="24.15" customHeight="1">
      <c r="A122" s="29"/>
      <c r="B122" s="30"/>
      <c r="C122" s="193" t="s">
        <v>84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22</v>
      </c>
      <c r="I122" s="198">
        <v>707.39999999999998</v>
      </c>
      <c r="J122" s="198">
        <f>ROUND(I122*H122,2)</f>
        <v>15562.799999999999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217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15562.799999999999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15562.799999999999</v>
      </c>
      <c r="BL122" s="14" t="s">
        <v>217</v>
      </c>
      <c r="BM122" s="205" t="s">
        <v>249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5690</v>
      </c>
      <c r="K123" s="208"/>
      <c r="L123" s="212"/>
      <c r="M123" s="213"/>
      <c r="N123" s="214"/>
      <c r="O123" s="214"/>
      <c r="P123" s="215">
        <f>P124</f>
        <v>10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5690</v>
      </c>
    </row>
    <row r="124" s="2" customFormat="1" ht="16.5" customHeight="1">
      <c r="A124" s="29"/>
      <c r="B124" s="30"/>
      <c r="C124" s="220" t="s">
        <v>207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10</v>
      </c>
      <c r="I124" s="225">
        <v>569</v>
      </c>
      <c r="J124" s="225">
        <f>ROUND(I124*H124,2)</f>
        <v>5690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10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5690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5690</v>
      </c>
      <c r="BL124" s="14" t="s">
        <v>186</v>
      </c>
      <c r="BM124" s="205" t="s">
        <v>238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23861.200000000001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23861.200000000001</v>
      </c>
    </row>
    <row r="126" s="2" customFormat="1" ht="24.15" customHeight="1">
      <c r="A126" s="29"/>
      <c r="B126" s="30"/>
      <c r="C126" s="220" t="s">
        <v>8</v>
      </c>
      <c r="D126" s="220" t="s">
        <v>182</v>
      </c>
      <c r="E126" s="221" t="s">
        <v>250</v>
      </c>
      <c r="F126" s="222" t="s">
        <v>251</v>
      </c>
      <c r="G126" s="223" t="s">
        <v>171</v>
      </c>
      <c r="H126" s="224">
        <v>22</v>
      </c>
      <c r="I126" s="225">
        <v>719</v>
      </c>
      <c r="J126" s="225">
        <f>ROUND(I126*H126,2)</f>
        <v>15818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15818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15818</v>
      </c>
      <c r="BL126" s="14" t="s">
        <v>186</v>
      </c>
      <c r="BM126" s="205" t="s">
        <v>252</v>
      </c>
    </row>
    <row r="127" s="2" customFormat="1" ht="16.5" customHeight="1">
      <c r="A127" s="29"/>
      <c r="B127" s="30"/>
      <c r="C127" s="220" t="s">
        <v>204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22</v>
      </c>
      <c r="I127" s="225">
        <v>30.600000000000001</v>
      </c>
      <c r="J127" s="225">
        <f>ROUND(I127*H127,2)</f>
        <v>673.20000000000005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673.20000000000005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673.20000000000005</v>
      </c>
      <c r="BL127" s="14" t="s">
        <v>186</v>
      </c>
      <c r="BM127" s="205" t="s">
        <v>253</v>
      </c>
    </row>
    <row r="128" s="2" customFormat="1" ht="24.15" customHeight="1">
      <c r="A128" s="29"/>
      <c r="B128" s="30"/>
      <c r="C128" s="220" t="s">
        <v>254</v>
      </c>
      <c r="D128" s="220" t="s">
        <v>182</v>
      </c>
      <c r="E128" s="221" t="s">
        <v>255</v>
      </c>
      <c r="F128" s="222" t="s">
        <v>256</v>
      </c>
      <c r="G128" s="223" t="s">
        <v>171</v>
      </c>
      <c r="H128" s="224">
        <v>22</v>
      </c>
      <c r="I128" s="225">
        <v>335</v>
      </c>
      <c r="J128" s="225">
        <f>ROUND(I128*H128,2)</f>
        <v>7370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173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7370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7370</v>
      </c>
      <c r="BL128" s="14" t="s">
        <v>173</v>
      </c>
      <c r="BM128" s="205" t="s">
        <v>257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181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241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k4cCs6CuO7vvggcBKn7RPwN+joojH2BeYRz4ycju+P9FTwuIYcumpEAezIk9O9/lMhbl6UZoeXaAldNfEkHxOA==" hashValue="YJHey9BBE2vpmRDoelg7K8xF65veDs2F7hMcRDizNJq1NoB1nsEITQ+1wW2oh829gLkV0r1BHELZWIjqGGqH3w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142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Výměna akumulátorů 2023 -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143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258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7. 2. 2022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29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31</v>
      </c>
      <c r="E23" s="29"/>
      <c r="F23" s="29"/>
      <c r="G23" s="29"/>
      <c r="H23" s="29"/>
      <c r="I23" s="130" t="s">
        <v>23</v>
      </c>
      <c r="J23" s="133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32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ROUND(J120, 2)</f>
        <v>86076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ROUND((SUM(BE120:BE131)),  2)</f>
        <v>86076</v>
      </c>
      <c r="G33" s="29"/>
      <c r="H33" s="29"/>
      <c r="I33" s="145">
        <v>0.20999999999999999</v>
      </c>
      <c r="J33" s="144">
        <f>ROUND(((SUM(BE120:BE131))*I33),  2)</f>
        <v>18075.959999999999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ROUND((SUM(BF120:BF131)),  2)</f>
        <v>0</v>
      </c>
      <c r="G34" s="29"/>
      <c r="H34" s="29"/>
      <c r="I34" s="145">
        <v>0.14999999999999999</v>
      </c>
      <c r="J34" s="144">
        <f>ROUND(((SUM(BF120:BF131))*I34),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ROUND((SUM(BG120:BG131)),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ROUND((SUM(BH120:BH131)),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ROUND((SUM(BI120:BI131)),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104151.95999999999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Výměna akumulátorů 2023 -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PS110 - Jihlava město DK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7. 2. 2022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s.o.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Bc. Roman Komzák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146</v>
      </c>
      <c r="D94" s="166"/>
      <c r="E94" s="166"/>
      <c r="F94" s="166"/>
      <c r="G94" s="166"/>
      <c r="H94" s="166"/>
      <c r="I94" s="166"/>
      <c r="J94" s="167" t="s">
        <v>147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148</v>
      </c>
      <c r="D96" s="31"/>
      <c r="E96" s="31"/>
      <c r="F96" s="31"/>
      <c r="G96" s="31"/>
      <c r="H96" s="31"/>
      <c r="I96" s="31"/>
      <c r="J96" s="100">
        <f>J120</f>
        <v>86076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149</v>
      </c>
    </row>
    <row r="97" s="9" customFormat="1" ht="24.96" customHeight="1">
      <c r="A97" s="9"/>
      <c r="B97" s="169"/>
      <c r="C97" s="170"/>
      <c r="D97" s="171" t="s">
        <v>150</v>
      </c>
      <c r="E97" s="172"/>
      <c r="F97" s="172"/>
      <c r="G97" s="172"/>
      <c r="H97" s="172"/>
      <c r="I97" s="172"/>
      <c r="J97" s="173">
        <f>J123</f>
        <v>5690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151</v>
      </c>
      <c r="E98" s="172"/>
      <c r="F98" s="172"/>
      <c r="G98" s="172"/>
      <c r="H98" s="172"/>
      <c r="I98" s="172"/>
      <c r="J98" s="173">
        <f>J125</f>
        <v>15372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152</v>
      </c>
      <c r="E99" s="172"/>
      <c r="F99" s="172"/>
      <c r="G99" s="172"/>
      <c r="H99" s="172"/>
      <c r="I99" s="172"/>
      <c r="J99" s="173">
        <f>J129</f>
        <v>3130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153</v>
      </c>
      <c r="E100" s="178"/>
      <c r="F100" s="178"/>
      <c r="G100" s="178"/>
      <c r="H100" s="178"/>
      <c r="I100" s="178"/>
      <c r="J100" s="179">
        <f>J130</f>
        <v>3130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154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Výměna akumulátorů 2023 -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PS110 - Jihlava město DK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7. 2. 2022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s.o.</v>
      </c>
      <c r="G116" s="31"/>
      <c r="H116" s="31"/>
      <c r="I116" s="26" t="s">
        <v>29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31</v>
      </c>
      <c r="J117" s="27" t="str">
        <f>E24</f>
        <v>Bc. Roman Komzák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155</v>
      </c>
      <c r="D119" s="184" t="s">
        <v>59</v>
      </c>
      <c r="E119" s="184" t="s">
        <v>55</v>
      </c>
      <c r="F119" s="184" t="s">
        <v>56</v>
      </c>
      <c r="G119" s="184" t="s">
        <v>156</v>
      </c>
      <c r="H119" s="184" t="s">
        <v>157</v>
      </c>
      <c r="I119" s="184" t="s">
        <v>158</v>
      </c>
      <c r="J119" s="185" t="s">
        <v>147</v>
      </c>
      <c r="K119" s="186" t="s">
        <v>159</v>
      </c>
      <c r="L119" s="187"/>
      <c r="M119" s="90" t="s">
        <v>1</v>
      </c>
      <c r="N119" s="91" t="s">
        <v>38</v>
      </c>
      <c r="O119" s="91" t="s">
        <v>160</v>
      </c>
      <c r="P119" s="91" t="s">
        <v>161</v>
      </c>
      <c r="Q119" s="91" t="s">
        <v>162</v>
      </c>
      <c r="R119" s="91" t="s">
        <v>163</v>
      </c>
      <c r="S119" s="91" t="s">
        <v>164</v>
      </c>
      <c r="T119" s="92" t="s">
        <v>165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166</v>
      </c>
      <c r="D120" s="31"/>
      <c r="E120" s="31"/>
      <c r="F120" s="31"/>
      <c r="G120" s="31"/>
      <c r="H120" s="31"/>
      <c r="I120" s="31"/>
      <c r="J120" s="188">
        <f>BK120</f>
        <v>86076</v>
      </c>
      <c r="K120" s="31"/>
      <c r="L120" s="35"/>
      <c r="M120" s="93"/>
      <c r="N120" s="189"/>
      <c r="O120" s="94"/>
      <c r="P120" s="190">
        <f>P121+P122+P123+P125+P129</f>
        <v>10</v>
      </c>
      <c r="Q120" s="94"/>
      <c r="R120" s="190">
        <f>R121+R122+R123+R125+R129</f>
        <v>0</v>
      </c>
      <c r="S120" s="94"/>
      <c r="T120" s="191">
        <f>T121+T122+T123+T125+T129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73</v>
      </c>
      <c r="AU120" s="14" t="s">
        <v>149</v>
      </c>
      <c r="BK120" s="192">
        <f>BK121+BK122+BK123+BK125+BK129</f>
        <v>86076</v>
      </c>
    </row>
    <row r="121" s="2" customFormat="1" ht="44.25" customHeight="1">
      <c r="A121" s="29"/>
      <c r="B121" s="30"/>
      <c r="C121" s="193" t="s">
        <v>194</v>
      </c>
      <c r="D121" s="193" t="s">
        <v>168</v>
      </c>
      <c r="E121" s="194" t="s">
        <v>259</v>
      </c>
      <c r="F121" s="195" t="s">
        <v>260</v>
      </c>
      <c r="G121" s="196" t="s">
        <v>171</v>
      </c>
      <c r="H121" s="197">
        <v>20</v>
      </c>
      <c r="I121" s="198">
        <v>2386.8000000000002</v>
      </c>
      <c r="J121" s="198">
        <f>ROUND(I121*H121,2)</f>
        <v>47736</v>
      </c>
      <c r="K121" s="199"/>
      <c r="L121" s="200"/>
      <c r="M121" s="201" t="s">
        <v>1</v>
      </c>
      <c r="N121" s="202" t="s">
        <v>39</v>
      </c>
      <c r="O121" s="203">
        <v>0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05" t="s">
        <v>217</v>
      </c>
      <c r="AT121" s="205" t="s">
        <v>168</v>
      </c>
      <c r="AU121" s="205" t="s">
        <v>74</v>
      </c>
      <c r="AY121" s="14" t="s">
        <v>172</v>
      </c>
      <c r="BE121" s="206">
        <f>IF(N121="základní",J121,0)</f>
        <v>47736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82</v>
      </c>
      <c r="BK121" s="206">
        <f>ROUND(I121*H121,2)</f>
        <v>47736</v>
      </c>
      <c r="BL121" s="14" t="s">
        <v>217</v>
      </c>
      <c r="BM121" s="205" t="s">
        <v>261</v>
      </c>
    </row>
    <row r="122" s="2" customFormat="1" ht="24.15" customHeight="1">
      <c r="A122" s="29"/>
      <c r="B122" s="30"/>
      <c r="C122" s="193" t="s">
        <v>243</v>
      </c>
      <c r="D122" s="193" t="s">
        <v>168</v>
      </c>
      <c r="E122" s="194" t="s">
        <v>176</v>
      </c>
      <c r="F122" s="195" t="s">
        <v>177</v>
      </c>
      <c r="G122" s="196" t="s">
        <v>171</v>
      </c>
      <c r="H122" s="197">
        <v>20</v>
      </c>
      <c r="I122" s="198">
        <v>707.39999999999998</v>
      </c>
      <c r="J122" s="198">
        <f>ROUND(I122*H122,2)</f>
        <v>14148</v>
      </c>
      <c r="K122" s="199"/>
      <c r="L122" s="200"/>
      <c r="M122" s="201" t="s">
        <v>1</v>
      </c>
      <c r="N122" s="202" t="s">
        <v>39</v>
      </c>
      <c r="O122" s="203">
        <v>0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05" t="s">
        <v>217</v>
      </c>
      <c r="AT122" s="205" t="s">
        <v>168</v>
      </c>
      <c r="AU122" s="205" t="s">
        <v>74</v>
      </c>
      <c r="AY122" s="14" t="s">
        <v>172</v>
      </c>
      <c r="BE122" s="206">
        <f>IF(N122="základní",J122,0)</f>
        <v>14148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82</v>
      </c>
      <c r="BK122" s="206">
        <f>ROUND(I122*H122,2)</f>
        <v>14148</v>
      </c>
      <c r="BL122" s="14" t="s">
        <v>217</v>
      </c>
      <c r="BM122" s="205" t="s">
        <v>262</v>
      </c>
    </row>
    <row r="123" s="12" customFormat="1" ht="25.92" customHeight="1">
      <c r="A123" s="12"/>
      <c r="B123" s="207"/>
      <c r="C123" s="208"/>
      <c r="D123" s="209" t="s">
        <v>73</v>
      </c>
      <c r="E123" s="210" t="s">
        <v>179</v>
      </c>
      <c r="F123" s="210" t="s">
        <v>180</v>
      </c>
      <c r="G123" s="208"/>
      <c r="H123" s="208"/>
      <c r="I123" s="208"/>
      <c r="J123" s="211">
        <f>BK123</f>
        <v>5690</v>
      </c>
      <c r="K123" s="208"/>
      <c r="L123" s="212"/>
      <c r="M123" s="213"/>
      <c r="N123" s="214"/>
      <c r="O123" s="214"/>
      <c r="P123" s="215">
        <f>P124</f>
        <v>10</v>
      </c>
      <c r="Q123" s="214"/>
      <c r="R123" s="215">
        <f>R124</f>
        <v>0</v>
      </c>
      <c r="S123" s="214"/>
      <c r="T123" s="21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173</v>
      </c>
      <c r="AT123" s="218" t="s">
        <v>73</v>
      </c>
      <c r="AU123" s="218" t="s">
        <v>74</v>
      </c>
      <c r="AY123" s="217" t="s">
        <v>172</v>
      </c>
      <c r="BK123" s="219">
        <f>BK124</f>
        <v>5690</v>
      </c>
    </row>
    <row r="124" s="2" customFormat="1" ht="16.5" customHeight="1">
      <c r="A124" s="29"/>
      <c r="B124" s="30"/>
      <c r="C124" s="220" t="s">
        <v>207</v>
      </c>
      <c r="D124" s="220" t="s">
        <v>182</v>
      </c>
      <c r="E124" s="221" t="s">
        <v>183</v>
      </c>
      <c r="F124" s="222" t="s">
        <v>184</v>
      </c>
      <c r="G124" s="223" t="s">
        <v>185</v>
      </c>
      <c r="H124" s="224">
        <v>10</v>
      </c>
      <c r="I124" s="225">
        <v>569</v>
      </c>
      <c r="J124" s="225">
        <f>ROUND(I124*H124,2)</f>
        <v>5690</v>
      </c>
      <c r="K124" s="226"/>
      <c r="L124" s="35"/>
      <c r="M124" s="227" t="s">
        <v>1</v>
      </c>
      <c r="N124" s="228" t="s">
        <v>39</v>
      </c>
      <c r="O124" s="203">
        <v>1</v>
      </c>
      <c r="P124" s="203">
        <f>O124*H124</f>
        <v>10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05" t="s">
        <v>186</v>
      </c>
      <c r="AT124" s="205" t="s">
        <v>182</v>
      </c>
      <c r="AU124" s="205" t="s">
        <v>82</v>
      </c>
      <c r="AY124" s="14" t="s">
        <v>172</v>
      </c>
      <c r="BE124" s="206">
        <f>IF(N124="základní",J124,0)</f>
        <v>5690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82</v>
      </c>
      <c r="BK124" s="206">
        <f>ROUND(I124*H124,2)</f>
        <v>5690</v>
      </c>
      <c r="BL124" s="14" t="s">
        <v>186</v>
      </c>
      <c r="BM124" s="205" t="s">
        <v>238</v>
      </c>
    </row>
    <row r="125" s="12" customFormat="1" ht="25.92" customHeight="1">
      <c r="A125" s="12"/>
      <c r="B125" s="207"/>
      <c r="C125" s="208"/>
      <c r="D125" s="209" t="s">
        <v>73</v>
      </c>
      <c r="E125" s="210" t="s">
        <v>188</v>
      </c>
      <c r="F125" s="210" t="s">
        <v>189</v>
      </c>
      <c r="G125" s="208"/>
      <c r="H125" s="208"/>
      <c r="I125" s="208"/>
      <c r="J125" s="211">
        <f>BK125</f>
        <v>15372</v>
      </c>
      <c r="K125" s="208"/>
      <c r="L125" s="212"/>
      <c r="M125" s="213"/>
      <c r="N125" s="214"/>
      <c r="O125" s="214"/>
      <c r="P125" s="215">
        <f>SUM(P126:P128)</f>
        <v>0</v>
      </c>
      <c r="Q125" s="214"/>
      <c r="R125" s="215">
        <f>SUM(R126:R128)</f>
        <v>0</v>
      </c>
      <c r="S125" s="214"/>
      <c r="T125" s="21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173</v>
      </c>
      <c r="AT125" s="218" t="s">
        <v>73</v>
      </c>
      <c r="AU125" s="218" t="s">
        <v>74</v>
      </c>
      <c r="AY125" s="217" t="s">
        <v>172</v>
      </c>
      <c r="BK125" s="219">
        <f>SUM(BK126:BK128)</f>
        <v>15372</v>
      </c>
    </row>
    <row r="126" s="2" customFormat="1" ht="21.75" customHeight="1">
      <c r="A126" s="29"/>
      <c r="B126" s="30"/>
      <c r="C126" s="220" t="s">
        <v>175</v>
      </c>
      <c r="D126" s="220" t="s">
        <v>182</v>
      </c>
      <c r="E126" s="221" t="s">
        <v>191</v>
      </c>
      <c r="F126" s="222" t="s">
        <v>192</v>
      </c>
      <c r="G126" s="223" t="s">
        <v>171</v>
      </c>
      <c r="H126" s="224">
        <v>20</v>
      </c>
      <c r="I126" s="225">
        <v>403</v>
      </c>
      <c r="J126" s="225">
        <f>ROUND(I126*H126,2)</f>
        <v>8060</v>
      </c>
      <c r="K126" s="226"/>
      <c r="L126" s="35"/>
      <c r="M126" s="227" t="s">
        <v>1</v>
      </c>
      <c r="N126" s="228" t="s">
        <v>39</v>
      </c>
      <c r="O126" s="203">
        <v>0</v>
      </c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05" t="s">
        <v>186</v>
      </c>
      <c r="AT126" s="205" t="s">
        <v>182</v>
      </c>
      <c r="AU126" s="205" t="s">
        <v>82</v>
      </c>
      <c r="AY126" s="14" t="s">
        <v>172</v>
      </c>
      <c r="BE126" s="206">
        <f>IF(N126="základní",J126,0)</f>
        <v>8060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82</v>
      </c>
      <c r="BK126" s="206">
        <f>ROUND(I126*H126,2)</f>
        <v>8060</v>
      </c>
      <c r="BL126" s="14" t="s">
        <v>186</v>
      </c>
      <c r="BM126" s="205" t="s">
        <v>239</v>
      </c>
    </row>
    <row r="127" s="2" customFormat="1" ht="16.5" customHeight="1">
      <c r="A127" s="29"/>
      <c r="B127" s="30"/>
      <c r="C127" s="220" t="s">
        <v>254</v>
      </c>
      <c r="D127" s="220" t="s">
        <v>182</v>
      </c>
      <c r="E127" s="221" t="s">
        <v>195</v>
      </c>
      <c r="F127" s="222" t="s">
        <v>196</v>
      </c>
      <c r="G127" s="223" t="s">
        <v>171</v>
      </c>
      <c r="H127" s="224">
        <v>20</v>
      </c>
      <c r="I127" s="225">
        <v>30.600000000000001</v>
      </c>
      <c r="J127" s="225">
        <f>ROUND(I127*H127,2)</f>
        <v>612</v>
      </c>
      <c r="K127" s="226"/>
      <c r="L127" s="35"/>
      <c r="M127" s="227" t="s">
        <v>1</v>
      </c>
      <c r="N127" s="228" t="s">
        <v>39</v>
      </c>
      <c r="O127" s="203">
        <v>0</v>
      </c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05" t="s">
        <v>186</v>
      </c>
      <c r="AT127" s="205" t="s">
        <v>182</v>
      </c>
      <c r="AU127" s="205" t="s">
        <v>82</v>
      </c>
      <c r="AY127" s="14" t="s">
        <v>172</v>
      </c>
      <c r="BE127" s="206">
        <f>IF(N127="základní",J127,0)</f>
        <v>612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82</v>
      </c>
      <c r="BK127" s="206">
        <f>ROUND(I127*H127,2)</f>
        <v>612</v>
      </c>
      <c r="BL127" s="14" t="s">
        <v>186</v>
      </c>
      <c r="BM127" s="205" t="s">
        <v>263</v>
      </c>
    </row>
    <row r="128" s="2" customFormat="1" ht="21.75" customHeight="1">
      <c r="A128" s="29"/>
      <c r="B128" s="30"/>
      <c r="C128" s="220" t="s">
        <v>190</v>
      </c>
      <c r="D128" s="220" t="s">
        <v>182</v>
      </c>
      <c r="E128" s="221" t="s">
        <v>199</v>
      </c>
      <c r="F128" s="222" t="s">
        <v>200</v>
      </c>
      <c r="G128" s="223" t="s">
        <v>171</v>
      </c>
      <c r="H128" s="224">
        <v>20</v>
      </c>
      <c r="I128" s="225">
        <v>335</v>
      </c>
      <c r="J128" s="225">
        <f>ROUND(I128*H128,2)</f>
        <v>6700</v>
      </c>
      <c r="K128" s="226"/>
      <c r="L128" s="35"/>
      <c r="M128" s="227" t="s">
        <v>1</v>
      </c>
      <c r="N128" s="228" t="s">
        <v>39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05" t="s">
        <v>186</v>
      </c>
      <c r="AT128" s="205" t="s">
        <v>182</v>
      </c>
      <c r="AU128" s="205" t="s">
        <v>82</v>
      </c>
      <c r="AY128" s="14" t="s">
        <v>172</v>
      </c>
      <c r="BE128" s="206">
        <f>IF(N128="základní",J128,0)</f>
        <v>6700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82</v>
      </c>
      <c r="BK128" s="206">
        <f>ROUND(I128*H128,2)</f>
        <v>6700</v>
      </c>
      <c r="BL128" s="14" t="s">
        <v>186</v>
      </c>
      <c r="BM128" s="205" t="s">
        <v>240</v>
      </c>
    </row>
    <row r="129" s="12" customFormat="1" ht="25.92" customHeight="1">
      <c r="A129" s="12"/>
      <c r="B129" s="207"/>
      <c r="C129" s="208"/>
      <c r="D129" s="209" t="s">
        <v>73</v>
      </c>
      <c r="E129" s="210" t="s">
        <v>202</v>
      </c>
      <c r="F129" s="210" t="s">
        <v>203</v>
      </c>
      <c r="G129" s="208"/>
      <c r="H129" s="208"/>
      <c r="I129" s="208"/>
      <c r="J129" s="211">
        <f>BK129</f>
        <v>3130</v>
      </c>
      <c r="K129" s="208"/>
      <c r="L129" s="212"/>
      <c r="M129" s="213"/>
      <c r="N129" s="214"/>
      <c r="O129" s="214"/>
      <c r="P129" s="215">
        <f>P130</f>
        <v>0</v>
      </c>
      <c r="Q129" s="214"/>
      <c r="R129" s="215">
        <f>R130</f>
        <v>0</v>
      </c>
      <c r="S129" s="214"/>
      <c r="T129" s="21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204</v>
      </c>
      <c r="AT129" s="218" t="s">
        <v>73</v>
      </c>
      <c r="AU129" s="218" t="s">
        <v>74</v>
      </c>
      <c r="AY129" s="217" t="s">
        <v>172</v>
      </c>
      <c r="BK129" s="219">
        <f>BK130</f>
        <v>3130</v>
      </c>
    </row>
    <row r="130" s="12" customFormat="1" ht="22.8" customHeight="1">
      <c r="A130" s="12"/>
      <c r="B130" s="207"/>
      <c r="C130" s="208"/>
      <c r="D130" s="209" t="s">
        <v>73</v>
      </c>
      <c r="E130" s="229" t="s">
        <v>205</v>
      </c>
      <c r="F130" s="229" t="s">
        <v>206</v>
      </c>
      <c r="G130" s="208"/>
      <c r="H130" s="208"/>
      <c r="I130" s="208"/>
      <c r="J130" s="230">
        <f>BK130</f>
        <v>3130</v>
      </c>
      <c r="K130" s="208"/>
      <c r="L130" s="212"/>
      <c r="M130" s="213"/>
      <c r="N130" s="214"/>
      <c r="O130" s="214"/>
      <c r="P130" s="215">
        <f>P131</f>
        <v>0</v>
      </c>
      <c r="Q130" s="214"/>
      <c r="R130" s="215">
        <f>R131</f>
        <v>0</v>
      </c>
      <c r="S130" s="214"/>
      <c r="T130" s="21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204</v>
      </c>
      <c r="AT130" s="218" t="s">
        <v>73</v>
      </c>
      <c r="AU130" s="218" t="s">
        <v>82</v>
      </c>
      <c r="AY130" s="217" t="s">
        <v>172</v>
      </c>
      <c r="BK130" s="219">
        <f>BK131</f>
        <v>3130</v>
      </c>
    </row>
    <row r="131" s="2" customFormat="1" ht="16.5" customHeight="1">
      <c r="A131" s="29"/>
      <c r="B131" s="30"/>
      <c r="C131" s="220" t="s">
        <v>181</v>
      </c>
      <c r="D131" s="220" t="s">
        <v>182</v>
      </c>
      <c r="E131" s="221" t="s">
        <v>208</v>
      </c>
      <c r="F131" s="222" t="s">
        <v>209</v>
      </c>
      <c r="G131" s="223" t="s">
        <v>210</v>
      </c>
      <c r="H131" s="224">
        <v>100</v>
      </c>
      <c r="I131" s="225">
        <v>31.300000000000001</v>
      </c>
      <c r="J131" s="225">
        <f>ROUND(I131*H131,2)</f>
        <v>3130</v>
      </c>
      <c r="K131" s="226"/>
      <c r="L131" s="35"/>
      <c r="M131" s="231" t="s">
        <v>1</v>
      </c>
      <c r="N131" s="232" t="s">
        <v>39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05" t="s">
        <v>211</v>
      </c>
      <c r="AT131" s="205" t="s">
        <v>182</v>
      </c>
      <c r="AU131" s="205" t="s">
        <v>84</v>
      </c>
      <c r="AY131" s="14" t="s">
        <v>172</v>
      </c>
      <c r="BE131" s="206">
        <f>IF(N131="základní",J131,0)</f>
        <v>3130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82</v>
      </c>
      <c r="BK131" s="206">
        <f>ROUND(I131*H131,2)</f>
        <v>3130</v>
      </c>
      <c r="BL131" s="14" t="s">
        <v>211</v>
      </c>
      <c r="BM131" s="205" t="s">
        <v>241</v>
      </c>
    </row>
    <row r="132" s="2" customFormat="1" ht="6.96" customHeight="1">
      <c r="A132" s="29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35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sheet="1" autoFilter="0" formatColumns="0" formatRows="0" objects="1" scenarios="1" spinCount="100000" saltValue="zQqc85IiRdtUBjrXiuzugQTaJn1LV5GQIdmmcRCpgXbDYbS1tZ9Na3hTAqCzGcS3BkPsMtus+nm5kpNBNJu2qw==" hashValue="Tpm6g6doJJgn24Ke3DJTI+vu50BC6DkJ4qEsQ8zogYeKTIduGQJgoPjxmTh+FpUkAWKLKEKcTGoy7O3pf+iytQ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2023-02-16T13:10:13Z</dcterms:created>
  <dcterms:modified xsi:type="dcterms:W3CDTF">2023-02-16T13:10:27Z</dcterms:modified>
</cp:coreProperties>
</file>