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Dle Sborníku" sheetId="2" r:id="rId2"/>
    <sheet name="02 - Dle ÚRS" sheetId="3" r:id="rId3"/>
    <sheet name="03 - VRN" sheetId="4" r:id="rId4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Dle Sborníku'!$C$121:$L$168</definedName>
    <definedName name="_xlnm.Print_Area" localSheetId="1">'01 - Dle Sborníku'!$C$4:$K$76,'01 - Dle Sborníku'!$C$82:$K$103,'01 - Dle Sborníku'!$C$109:$L$168</definedName>
    <definedName name="_xlnm.Print_Titles" localSheetId="1">'01 - Dle Sborníku'!$121:$121</definedName>
    <definedName name="_xlnm._FilterDatabase" localSheetId="2" hidden="1">'02 - Dle ÚRS'!$C$122:$L$156</definedName>
    <definedName name="_xlnm.Print_Area" localSheetId="2">'02 - Dle ÚRS'!$C$4:$K$76,'02 - Dle ÚRS'!$C$82:$K$104,'02 - Dle ÚRS'!$C$110:$L$156</definedName>
    <definedName name="_xlnm.Print_Titles" localSheetId="2">'02 - Dle ÚRS'!$122:$122</definedName>
    <definedName name="_xlnm._FilterDatabase" localSheetId="3" hidden="1">'03 - VRN'!$C$124:$L$146</definedName>
    <definedName name="_xlnm.Print_Area" localSheetId="3">'03 - VRN'!$C$4:$K$76,'03 - VRN'!$C$82:$K$106,'03 - VRN'!$C$112:$L$146</definedName>
    <definedName name="_xlnm.Print_Titles" localSheetId="3">'03 - VRN'!$124:$124</definedName>
  </definedNames>
  <calcPr/>
</workbook>
</file>

<file path=xl/calcChain.xml><?xml version="1.0" encoding="utf-8"?>
<calcChain xmlns="http://schemas.openxmlformats.org/spreadsheetml/2006/main">
  <c i="4" l="1" r="K41"/>
  <c r="K40"/>
  <c i="1" r="BA97"/>
  <c i="4" r="K39"/>
  <c i="1" r="AZ97"/>
  <c i="4" r="BI145"/>
  <c r="BH145"/>
  <c r="BF145"/>
  <c r="BE145"/>
  <c r="X145"/>
  <c r="V145"/>
  <c r="T145"/>
  <c r="P145"/>
  <c r="BI143"/>
  <c r="BH143"/>
  <c r="BF143"/>
  <c r="BE143"/>
  <c r="X143"/>
  <c r="V143"/>
  <c r="T143"/>
  <c r="P143"/>
  <c r="BI140"/>
  <c r="BH140"/>
  <c r="BF140"/>
  <c r="BE140"/>
  <c r="X140"/>
  <c r="X139"/>
  <c r="V140"/>
  <c r="V139"/>
  <c r="T140"/>
  <c r="T139"/>
  <c r="P140"/>
  <c r="BI137"/>
  <c r="BH137"/>
  <c r="BF137"/>
  <c r="BE137"/>
  <c r="X137"/>
  <c r="X136"/>
  <c r="V137"/>
  <c r="V136"/>
  <c r="T137"/>
  <c r="T136"/>
  <c r="P137"/>
  <c r="BI134"/>
  <c r="BH134"/>
  <c r="BF134"/>
  <c r="BE134"/>
  <c r="X134"/>
  <c r="V134"/>
  <c r="T134"/>
  <c r="P134"/>
  <c r="BI132"/>
  <c r="BH132"/>
  <c r="BF132"/>
  <c r="BE132"/>
  <c r="X132"/>
  <c r="V132"/>
  <c r="T132"/>
  <c r="P132"/>
  <c r="BI130"/>
  <c r="BH130"/>
  <c r="BF130"/>
  <c r="BE130"/>
  <c r="X130"/>
  <c r="V130"/>
  <c r="T130"/>
  <c r="P130"/>
  <c r="BI128"/>
  <c r="BH128"/>
  <c r="BF128"/>
  <c r="BE128"/>
  <c r="X128"/>
  <c r="V128"/>
  <c r="T128"/>
  <c r="P128"/>
  <c r="J122"/>
  <c r="J121"/>
  <c r="F121"/>
  <c r="F119"/>
  <c r="E117"/>
  <c r="K33"/>
  <c r="J92"/>
  <c r="J91"/>
  <c r="F91"/>
  <c r="F89"/>
  <c r="E87"/>
  <c r="J18"/>
  <c r="E18"/>
  <c r="F122"/>
  <c r="J17"/>
  <c r="J12"/>
  <c r="J119"/>
  <c r="E7"/>
  <c r="E115"/>
  <c i="3" r="K41"/>
  <c r="K40"/>
  <c i="1" r="BA96"/>
  <c i="3" r="K39"/>
  <c i="1" r="AZ96"/>
  <c i="3" r="BI155"/>
  <c r="BH155"/>
  <c r="BF155"/>
  <c r="BE155"/>
  <c r="X155"/>
  <c r="X154"/>
  <c r="V155"/>
  <c r="V154"/>
  <c r="T155"/>
  <c r="T154"/>
  <c r="P155"/>
  <c r="BI152"/>
  <c r="BH152"/>
  <c r="BF152"/>
  <c r="BE152"/>
  <c r="X152"/>
  <c r="V152"/>
  <c r="T152"/>
  <c r="P152"/>
  <c r="BI150"/>
  <c r="BH150"/>
  <c r="BF150"/>
  <c r="BE150"/>
  <c r="X150"/>
  <c r="V150"/>
  <c r="T150"/>
  <c r="P150"/>
  <c r="BI148"/>
  <c r="BH148"/>
  <c r="BF148"/>
  <c r="BE148"/>
  <c r="X148"/>
  <c r="V148"/>
  <c r="T148"/>
  <c r="P148"/>
  <c r="BI146"/>
  <c r="BH146"/>
  <c r="BF146"/>
  <c r="BE146"/>
  <c r="X146"/>
  <c r="V146"/>
  <c r="T146"/>
  <c r="P146"/>
  <c r="BI144"/>
  <c r="BH144"/>
  <c r="BF144"/>
  <c r="BE144"/>
  <c r="X144"/>
  <c r="V144"/>
  <c r="T144"/>
  <c r="P144"/>
  <c r="BI142"/>
  <c r="BH142"/>
  <c r="BF142"/>
  <c r="BE142"/>
  <c r="X142"/>
  <c r="V142"/>
  <c r="T142"/>
  <c r="P142"/>
  <c r="BI140"/>
  <c r="BH140"/>
  <c r="BF140"/>
  <c r="BE140"/>
  <c r="X140"/>
  <c r="V140"/>
  <c r="T140"/>
  <c r="P140"/>
  <c r="BI138"/>
  <c r="BH138"/>
  <c r="BF138"/>
  <c r="BE138"/>
  <c r="X138"/>
  <c r="V138"/>
  <c r="T138"/>
  <c r="P138"/>
  <c r="BI136"/>
  <c r="BH136"/>
  <c r="BF136"/>
  <c r="BE136"/>
  <c r="X136"/>
  <c r="V136"/>
  <c r="T136"/>
  <c r="P136"/>
  <c r="BI134"/>
  <c r="BH134"/>
  <c r="BF134"/>
  <c r="BE134"/>
  <c r="X134"/>
  <c r="V134"/>
  <c r="T134"/>
  <c r="P134"/>
  <c r="BI132"/>
  <c r="BH132"/>
  <c r="BF132"/>
  <c r="BE132"/>
  <c r="X132"/>
  <c r="V132"/>
  <c r="T132"/>
  <c r="P132"/>
  <c r="BI130"/>
  <c r="BH130"/>
  <c r="BF130"/>
  <c r="BE130"/>
  <c r="X130"/>
  <c r="V130"/>
  <c r="T130"/>
  <c r="P130"/>
  <c r="BI128"/>
  <c r="BH128"/>
  <c r="BF128"/>
  <c r="BE128"/>
  <c r="X128"/>
  <c r="V128"/>
  <c r="T128"/>
  <c r="P128"/>
  <c r="BI126"/>
  <c r="BH126"/>
  <c r="BF126"/>
  <c r="BE126"/>
  <c r="X126"/>
  <c r="V126"/>
  <c r="T126"/>
  <c r="P126"/>
  <c r="J120"/>
  <c r="J119"/>
  <c r="F119"/>
  <c r="F117"/>
  <c r="E115"/>
  <c r="K33"/>
  <c r="J92"/>
  <c r="J91"/>
  <c r="F91"/>
  <c r="F89"/>
  <c r="E87"/>
  <c r="J18"/>
  <c r="E18"/>
  <c r="F92"/>
  <c r="J17"/>
  <c r="J12"/>
  <c r="J117"/>
  <c r="E7"/>
  <c r="E85"/>
  <c i="2" r="K41"/>
  <c r="K40"/>
  <c i="1" r="BA95"/>
  <c i="2" r="K39"/>
  <c i="1" r="AZ95"/>
  <c i="2" r="BI167"/>
  <c r="BH167"/>
  <c r="BF167"/>
  <c r="BE167"/>
  <c r="X167"/>
  <c r="V167"/>
  <c r="T167"/>
  <c r="P167"/>
  <c r="BI165"/>
  <c r="BH165"/>
  <c r="BF165"/>
  <c r="BE165"/>
  <c r="X165"/>
  <c r="V165"/>
  <c r="T165"/>
  <c r="P165"/>
  <c r="BI163"/>
  <c r="BH163"/>
  <c r="BF163"/>
  <c r="BE163"/>
  <c r="X163"/>
  <c r="V163"/>
  <c r="T163"/>
  <c r="P163"/>
  <c r="BI161"/>
  <c r="BH161"/>
  <c r="BF161"/>
  <c r="BE161"/>
  <c r="X161"/>
  <c r="V161"/>
  <c r="T161"/>
  <c r="P161"/>
  <c r="BI159"/>
  <c r="BH159"/>
  <c r="BF159"/>
  <c r="BE159"/>
  <c r="X159"/>
  <c r="V159"/>
  <c r="T159"/>
  <c r="P159"/>
  <c r="BI157"/>
  <c r="BH157"/>
  <c r="BF157"/>
  <c r="BE157"/>
  <c r="X157"/>
  <c r="V157"/>
  <c r="T157"/>
  <c r="P157"/>
  <c r="BI155"/>
  <c r="BH155"/>
  <c r="BF155"/>
  <c r="BE155"/>
  <c r="X155"/>
  <c r="V155"/>
  <c r="T155"/>
  <c r="P155"/>
  <c r="BI153"/>
  <c r="BH153"/>
  <c r="BF153"/>
  <c r="BE153"/>
  <c r="X153"/>
  <c r="V153"/>
  <c r="T153"/>
  <c r="P153"/>
  <c r="BI151"/>
  <c r="BH151"/>
  <c r="BF151"/>
  <c r="BE151"/>
  <c r="X151"/>
  <c r="V151"/>
  <c r="T151"/>
  <c r="P151"/>
  <c r="BI149"/>
  <c r="BH149"/>
  <c r="BF149"/>
  <c r="BE149"/>
  <c r="X149"/>
  <c r="V149"/>
  <c r="T149"/>
  <c r="P149"/>
  <c r="BI146"/>
  <c r="BH146"/>
  <c r="BF146"/>
  <c r="BE146"/>
  <c r="X146"/>
  <c r="V146"/>
  <c r="T146"/>
  <c r="P146"/>
  <c r="BI144"/>
  <c r="BH144"/>
  <c r="BF144"/>
  <c r="BE144"/>
  <c r="X144"/>
  <c r="V144"/>
  <c r="T144"/>
  <c r="P144"/>
  <c r="BI142"/>
  <c r="BH142"/>
  <c r="BF142"/>
  <c r="BE142"/>
  <c r="X142"/>
  <c r="V142"/>
  <c r="T142"/>
  <c r="P142"/>
  <c r="BI140"/>
  <c r="BH140"/>
  <c r="BF140"/>
  <c r="BE140"/>
  <c r="X140"/>
  <c r="V140"/>
  <c r="T140"/>
  <c r="P140"/>
  <c r="BI138"/>
  <c r="BH138"/>
  <c r="BF138"/>
  <c r="BE138"/>
  <c r="X138"/>
  <c r="V138"/>
  <c r="T138"/>
  <c r="P138"/>
  <c r="BI136"/>
  <c r="BH136"/>
  <c r="BF136"/>
  <c r="BE136"/>
  <c r="X136"/>
  <c r="V136"/>
  <c r="T136"/>
  <c r="P136"/>
  <c r="BI134"/>
  <c r="BH134"/>
  <c r="BF134"/>
  <c r="BE134"/>
  <c r="X134"/>
  <c r="V134"/>
  <c r="T134"/>
  <c r="P134"/>
  <c r="BI132"/>
  <c r="BH132"/>
  <c r="BF132"/>
  <c r="BE132"/>
  <c r="X132"/>
  <c r="V132"/>
  <c r="T132"/>
  <c r="P132"/>
  <c r="BI130"/>
  <c r="BH130"/>
  <c r="BF130"/>
  <c r="BE130"/>
  <c r="X130"/>
  <c r="V130"/>
  <c r="T130"/>
  <c r="P130"/>
  <c r="BI128"/>
  <c r="BH128"/>
  <c r="BF128"/>
  <c r="BE128"/>
  <c r="X128"/>
  <c r="V128"/>
  <c r="T128"/>
  <c r="P128"/>
  <c r="BI126"/>
  <c r="BH126"/>
  <c r="BF126"/>
  <c r="BE126"/>
  <c r="X126"/>
  <c r="V126"/>
  <c r="T126"/>
  <c r="P126"/>
  <c r="BI124"/>
  <c r="BH124"/>
  <c r="BF124"/>
  <c r="BE124"/>
  <c r="X124"/>
  <c r="V124"/>
  <c r="T124"/>
  <c r="P124"/>
  <c r="J119"/>
  <c r="J118"/>
  <c r="F118"/>
  <c r="F116"/>
  <c r="E114"/>
  <c r="K33"/>
  <c r="J92"/>
  <c r="J91"/>
  <c r="F91"/>
  <c r="F89"/>
  <c r="E87"/>
  <c r="J18"/>
  <c r="E18"/>
  <c r="F119"/>
  <c r="J17"/>
  <c r="J12"/>
  <c r="J116"/>
  <c r="E7"/>
  <c r="E85"/>
  <c i="1" r="L90"/>
  <c r="AM90"/>
  <c r="AM89"/>
  <c r="L89"/>
  <c r="AM87"/>
  <c r="L87"/>
  <c r="L85"/>
  <c r="L84"/>
  <c i="4" r="R137"/>
  <c r="Q137"/>
  <c r="R134"/>
  <c r="Q132"/>
  <c i="3" r="R155"/>
  <c r="Q152"/>
  <c r="Q148"/>
  <c r="R146"/>
  <c r="R144"/>
  <c r="Q142"/>
  <c r="Q138"/>
  <c r="Q136"/>
  <c r="R134"/>
  <c r="Q130"/>
  <c i="2" r="Q167"/>
  <c r="Q165"/>
  <c r="R163"/>
  <c r="Q161"/>
  <c r="Q159"/>
  <c r="R153"/>
  <c r="R149"/>
  <c r="Q144"/>
  <c r="R142"/>
  <c r="Q138"/>
  <c r="R134"/>
  <c r="R132"/>
  <c r="R130"/>
  <c r="Q128"/>
  <c r="R126"/>
  <c r="Q124"/>
  <c i="4" r="Q145"/>
  <c r="K134"/>
  <c i="3" r="Q150"/>
  <c r="R148"/>
  <c r="R140"/>
  <c r="R138"/>
  <c r="R136"/>
  <c r="R132"/>
  <c r="R128"/>
  <c r="R126"/>
  <c i="2" r="R165"/>
  <c r="Q163"/>
  <c r="R157"/>
  <c r="Q155"/>
  <c r="Q151"/>
  <c r="Q149"/>
  <c r="R146"/>
  <c r="R140"/>
  <c r="R138"/>
  <c r="R136"/>
  <c r="Q134"/>
  <c r="Q132"/>
  <c r="K128"/>
  <c r="Q126"/>
  <c i="1" r="AK29"/>
  <c i="4" r="R143"/>
  <c r="R140"/>
  <c r="Q140"/>
  <c r="R132"/>
  <c r="R130"/>
  <c r="Q130"/>
  <c r="R128"/>
  <c r="Q128"/>
  <c i="3" r="Q155"/>
  <c r="R152"/>
  <c r="R150"/>
  <c r="Q146"/>
  <c r="Q144"/>
  <c r="R142"/>
  <c r="Q140"/>
  <c r="Q134"/>
  <c r="Q132"/>
  <c r="R130"/>
  <c r="Q128"/>
  <c r="Q126"/>
  <c i="2" r="R167"/>
  <c r="R161"/>
  <c r="R159"/>
  <c r="Q157"/>
  <c r="R155"/>
  <c r="Q153"/>
  <c r="R151"/>
  <c r="Q146"/>
  <c r="R144"/>
  <c r="Q142"/>
  <c r="Q140"/>
  <c r="Q136"/>
  <c r="Q130"/>
  <c r="R128"/>
  <c r="R124"/>
  <c i="1" r="AU94"/>
  <c i="4" r="R145"/>
  <c r="Q143"/>
  <c r="Q134"/>
  <c r="BK145"/>
  <c i="2" r="BK124"/>
  <c i="4" r="BK143"/>
  <c r="BK134"/>
  <c r="BK130"/>
  <c r="BK128"/>
  <c i="3" r="BK152"/>
  <c r="BK142"/>
  <c r="K130"/>
  <c r="BG130"/>
  <c r="BK126"/>
  <c i="2" r="K167"/>
  <c r="BG167"/>
  <c r="K157"/>
  <c r="BG157"/>
  <c r="K153"/>
  <c r="BG153"/>
  <c r="K142"/>
  <c r="BG142"/>
  <c r="BK138"/>
  <c r="BK134"/>
  <c r="K132"/>
  <c r="BG132"/>
  <c r="BK128"/>
  <c i="3" r="K155"/>
  <c r="BG155"/>
  <c r="K150"/>
  <c r="BG150"/>
  <c r="BK148"/>
  <c r="BK146"/>
  <c r="BK144"/>
  <c r="K136"/>
  <c r="BG136"/>
  <c i="2" r="BK163"/>
  <c r="K155"/>
  <c r="BG155"/>
  <c r="BK151"/>
  <c r="BK146"/>
  <c r="K140"/>
  <c r="BG140"/>
  <c i="4" r="BK140"/>
  <c r="BK139"/>
  <c r="K139"/>
  <c r="K100"/>
  <c r="BK137"/>
  <c r="BK136"/>
  <c r="K136"/>
  <c r="K99"/>
  <c r="BK132"/>
  <c i="3" r="BK140"/>
  <c r="K138"/>
  <c r="BG138"/>
  <c r="K134"/>
  <c r="BG134"/>
  <c r="K132"/>
  <c r="BG132"/>
  <c r="K128"/>
  <c r="BG128"/>
  <c i="2" r="BK165"/>
  <c r="BK161"/>
  <c r="BK159"/>
  <c r="K149"/>
  <c r="BG149"/>
  <c r="K144"/>
  <c r="BG144"/>
  <c r="BK136"/>
  <c r="K130"/>
  <c r="BG130"/>
  <c r="BK126"/>
  <c i="4" l="1" r="V127"/>
  <c r="X127"/>
  <c r="Q127"/>
  <c r="R127"/>
  <c r="Q142"/>
  <c r="I101"/>
  <c i="2" r="V148"/>
  <c r="V123"/>
  <c r="V122"/>
  <c r="X148"/>
  <c r="X123"/>
  <c r="X122"/>
  <c i="3" r="X125"/>
  <c r="X124"/>
  <c r="X123"/>
  <c r="Q125"/>
  <c r="I98"/>
  <c i="4" r="T127"/>
  <c r="V142"/>
  <c i="2" r="T148"/>
  <c r="T123"/>
  <c r="T122"/>
  <c i="1" r="AW95"/>
  <c i="2" r="Q148"/>
  <c r="I98"/>
  <c i="3" r="T125"/>
  <c r="T124"/>
  <c r="T123"/>
  <c i="1" r="AW96"/>
  <c i="4" r="BK127"/>
  <c r="K127"/>
  <c r="K98"/>
  <c r="BK142"/>
  <c r="K142"/>
  <c r="K101"/>
  <c r="T142"/>
  <c r="R142"/>
  <c r="J101"/>
  <c i="2" r="R148"/>
  <c r="J98"/>
  <c i="3" r="V125"/>
  <c r="V124"/>
  <c r="V123"/>
  <c r="R125"/>
  <c r="J98"/>
  <c i="4" r="X142"/>
  <c r="R136"/>
  <c r="J99"/>
  <c i="2" r="J89"/>
  <c r="F92"/>
  <c r="Q123"/>
  <c r="I97"/>
  <c i="3" r="J89"/>
  <c r="F120"/>
  <c r="Q154"/>
  <c r="I99"/>
  <c r="R154"/>
  <c r="J99"/>
  <c i="4" r="E85"/>
  <c r="J89"/>
  <c r="F92"/>
  <c r="Q136"/>
  <c r="I99"/>
  <c r="Q139"/>
  <c r="I100"/>
  <c i="2" r="E112"/>
  <c r="BG128"/>
  <c r="R123"/>
  <c r="R122"/>
  <c r="J96"/>
  <c r="K32"/>
  <c i="1" r="AT95"/>
  <c i="3" r="E113"/>
  <c i="4" r="R139"/>
  <c r="J100"/>
  <c r="BG134"/>
  <c i="2" r="F41"/>
  <c i="1" r="BF95"/>
  <c i="3" r="F37"/>
  <c i="1" r="BB96"/>
  <c i="3" r="K38"/>
  <c i="1" r="AY96"/>
  <c i="3" r="F40"/>
  <c i="1" r="BE96"/>
  <c i="4" r="K37"/>
  <c i="1" r="AX97"/>
  <c i="2" r="K126"/>
  <c r="BG126"/>
  <c r="BK132"/>
  <c r="BK144"/>
  <c r="K165"/>
  <c r="BG165"/>
  <c i="3" r="K126"/>
  <c r="BG126"/>
  <c r="BK132"/>
  <c r="K140"/>
  <c r="BG140"/>
  <c r="K152"/>
  <c r="BG152"/>
  <c i="4" r="K140"/>
  <c r="BG140"/>
  <c i="2" r="K124"/>
  <c r="BG124"/>
  <c r="K136"/>
  <c r="BG136"/>
  <c r="BK149"/>
  <c r="BK157"/>
  <c i="3" r="K144"/>
  <c r="BG144"/>
  <c i="2" r="K146"/>
  <c r="BG146"/>
  <c i="4" r="K145"/>
  <c r="BG145"/>
  <c r="K38"/>
  <c i="1" r="AY97"/>
  <c i="2" r="K37"/>
  <c i="1" r="AX95"/>
  <c i="2" r="F37"/>
  <c i="1" r="BB95"/>
  <c i="2" r="F40"/>
  <c i="1" r="BE95"/>
  <c i="4" r="F37"/>
  <c i="1" r="BB97"/>
  <c i="4" r="F40"/>
  <c i="1" r="BE97"/>
  <c i="2" r="K159"/>
  <c r="BG159"/>
  <c r="BK167"/>
  <c i="3" r="BK128"/>
  <c r="BK134"/>
  <c r="K146"/>
  <c r="BG146"/>
  <c i="4" r="K132"/>
  <c r="BG132"/>
  <c i="2" r="BK140"/>
  <c r="BK153"/>
  <c i="3" r="K37"/>
  <c i="1" r="AX96"/>
  <c i="4" r="F38"/>
  <c i="1" r="BC97"/>
  <c i="4" r="F41"/>
  <c i="1" r="BF97"/>
  <c i="2" r="F38"/>
  <c i="1" r="BC95"/>
  <c i="3" r="F41"/>
  <c i="1" r="BF96"/>
  <c i="3" r="F38"/>
  <c i="1" r="BC96"/>
  <c i="2" r="K134"/>
  <c r="BG134"/>
  <c r="K151"/>
  <c r="BG151"/>
  <c i="3" r="BK130"/>
  <c r="BK136"/>
  <c r="K142"/>
  <c r="BG142"/>
  <c r="BK150"/>
  <c i="4" r="K128"/>
  <c r="BG128"/>
  <c i="2" r="BK130"/>
  <c r="BK142"/>
  <c r="K161"/>
  <c r="BG161"/>
  <c i="3" r="BK138"/>
  <c i="2" r="K38"/>
  <c i="1" r="AY95"/>
  <c i="4" r="K143"/>
  <c r="BG143"/>
  <c i="2" r="K138"/>
  <c r="BG138"/>
  <c r="K163"/>
  <c r="BG163"/>
  <c i="3" r="BK155"/>
  <c r="BK154"/>
  <c r="K154"/>
  <c r="K99"/>
  <c i="4" r="K130"/>
  <c r="BG130"/>
  <c i="2" r="BK155"/>
  <c i="3" r="K148"/>
  <c r="BG148"/>
  <c i="4" r="K137"/>
  <c r="BG137"/>
  <c l="1" r="T126"/>
  <c r="T125"/>
  <c i="1" r="AW97"/>
  <c i="4" r="R126"/>
  <c r="R125"/>
  <c r="J96"/>
  <c r="K32"/>
  <c i="1" r="AT97"/>
  <c i="4" r="Q126"/>
  <c r="Q125"/>
  <c r="I96"/>
  <c r="K31"/>
  <c i="1" r="AS97"/>
  <c i="4" r="X126"/>
  <c r="X125"/>
  <c r="V126"/>
  <c r="V125"/>
  <c i="2" r="J97"/>
  <c r="Q122"/>
  <c r="I96"/>
  <c r="K31"/>
  <c i="1" r="AS95"/>
  <c i="3" r="Q124"/>
  <c r="I97"/>
  <c r="R124"/>
  <c r="J97"/>
  <c i="4" r="I98"/>
  <c r="J98"/>
  <c r="BK126"/>
  <c r="BK125"/>
  <c r="K125"/>
  <c r="K96"/>
  <c i="2" r="BK148"/>
  <c r="K148"/>
  <c r="K98"/>
  <c i="3" r="BK125"/>
  <c r="K125"/>
  <c r="K98"/>
  <c i="2" r="BK123"/>
  <c r="BK122"/>
  <c r="K122"/>
  <c r="K96"/>
  <c r="K103"/>
  <c i="1" r="AW94"/>
  <c r="BC94"/>
  <c r="W35"/>
  <c i="3" r="F39"/>
  <c i="1" r="BD96"/>
  <c i="4" r="F39"/>
  <c i="1" r="BD97"/>
  <c i="4" r="K106"/>
  <c i="1" r="AV97"/>
  <c r="AV95"/>
  <c i="2" r="F39"/>
  <c i="1" r="BD95"/>
  <c r="BF94"/>
  <c r="W38"/>
  <c r="BB94"/>
  <c r="W34"/>
  <c r="BE94"/>
  <c r="BA94"/>
  <c r="AV96"/>
  <c i="3" l="1" r="Q123"/>
  <c r="I96"/>
  <c r="K31"/>
  <c i="1" r="AS96"/>
  <c i="3" r="R123"/>
  <c r="J96"/>
  <c r="K32"/>
  <c i="1" r="AT96"/>
  <c i="3" r="BK124"/>
  <c r="BK123"/>
  <c r="K123"/>
  <c r="K96"/>
  <c r="K30"/>
  <c i="4" r="K30"/>
  <c r="I97"/>
  <c r="J97"/>
  <c r="K126"/>
  <c r="K97"/>
  <c i="2" r="K123"/>
  <c r="K97"/>
  <c r="K30"/>
  <c i="1" r="BD94"/>
  <c r="W36"/>
  <c i="3" r="K34"/>
  <c i="1" r="AG96"/>
  <c r="AN96"/>
  <c i="4" r="K34"/>
  <c i="1" r="AG97"/>
  <c r="AN97"/>
  <c r="W37"/>
  <c r="AY94"/>
  <c r="AK35"/>
  <c i="2" r="K34"/>
  <c i="1" r="AG95"/>
  <c r="AN95"/>
  <c r="AX94"/>
  <c r="AK34"/>
  <c r="AT94"/>
  <c r="AK28"/>
  <c r="AS94"/>
  <c r="AK27"/>
  <c i="2" l="1" r="K43"/>
  <c i="3" r="K43"/>
  <c r="K124"/>
  <c r="K97"/>
  <c i="4" r="K43"/>
  <c i="1" r="AZ94"/>
  <c r="AG94"/>
  <c r="AK26"/>
  <c r="AK31"/>
  <c r="AK40"/>
  <c i="3" r="K104"/>
  <c i="1" r="AV94"/>
  <c l="1" r="AN94"/>
  <c r="AN101"/>
  <c r="AG101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<sst xmlns="http://schemas.openxmlformats.org/spreadsheetml/2006/main">
  <si>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</si>
  <si>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</si>
  <si>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</si>
  <si>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</si>
  <si>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</si>
  <si>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</si>
  <si>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{d8032f3e-5e13-47e2-9861-d74c1fdfab3a}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</si>
  <si>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</si>
  <si>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</si>
  <si>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</si>
  <si>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</si>
  <si>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</si>
  <si>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</si>
  <si>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</si>
  <si>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2020/10</t>
  </si>
  <si>
    <t>Stavba:</t>
  </si>
  <si>
    <t>Oprava kabelizace M. Budějovice - Blížkovice</t>
  </si>
  <si>
    <t>KSO:</t>
  </si>
  <si>
    <t>CC-CZ:</t>
  </si>
  <si>
    <t>Místo:</t>
  </si>
  <si>
    <t xml:space="preserve"> </t>
  </si>
  <si>
    <t>Datum:</t>
  </si>
  <si>
    <t>14. 7. 2020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</si>
  <si>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</si>
  <si>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</si>
  <si>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</si>
  <si>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</si>
  <si>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</si>
  <si>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</si>
  <si>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</si>
  <si>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</si>
  <si>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</si>
  <si>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</si>
  <si>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</si>
  <si>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</si>
  <si>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</si>
  <si>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</si>
  <si>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</si>
  <si>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</si>
  <si>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</si>
  <si>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</si>
  <si>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</si>
  <si>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</si>
  <si>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</si>
  <si>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</si>
  <si>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</si>
  <si>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</si>
  <si>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</si>
  <si>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</si>
  <si>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</si>
  <si>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</si>
  <si>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</si>
  <si>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</si>
  <si>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</si>
  <si>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</si>
  <si>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</si>
  <si>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</si>
  <si>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</si>
  <si>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</si>
  <si>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</si>
  <si>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</si>
  <si>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</si>
  <si>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</si>
  <si>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</si>
  <si>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</si>
  <si>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</si>
  <si>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</si>
  <si>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</si>
  <si>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</si>
  <si>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</si>
  <si>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</si>
  <si>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</si>
  <si>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</si>
  <si>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</si>
  <si>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</si>
  <si>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</si>
  <si>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</si>
  <si>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</si>
  <si>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</si>
  <si>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</si>
  <si>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</si>
  <si>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</si>
  <si>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</si>
  <si>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</si>
  <si>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</si>
  <si>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Dle Sborníku</t>
  </si>
  <si>
    <t>STA</t>
  </si>
  <si>
    <t>1</t>
  </si>
  <si>
    <t>{bbe3b135-4fd8-4b68-b5fe-25594db4c185}</t>
  </si>
  <si>
    <t>2</t>
  </si>
  <si>
    <t>02</t>
  </si>
  <si>
    <t>Dle ÚRS</t>
  </si>
  <si>
    <t>{79bed1bd-f932-4675-b76a-29040dbf1ead}</t>
  </si>
  <si>
    <t>03</t>
  </si>
  <si>
    <t>VRN</t>
  </si>
  <si>
    <t>{64df490d-a364-4a2b-9c50-bcfbcc084461}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</si>
  <si>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</si>
  <si>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</si>
  <si>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</si>
  <si>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</si>
  <si>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</si>
  <si>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</si>
  <si>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01 - Dle Sborníku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</si>
  <si>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</si>
  <si>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</si>
  <si>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</si>
  <si>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</si>
  <si>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</si>
  <si>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</si>
  <si>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</si>
  <si>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</si>
  <si>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</si>
  <si>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M - Práce</t>
  </si>
  <si>
    <t xml:space="preserve">    HSV - Dodávky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</si>
  <si>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</si>
  <si>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</si>
  <si>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</si>
  <si>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</si>
  <si>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</si>
  <si>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</si>
  <si>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</si>
  <si>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</si>
  <si>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</si>
  <si>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</si>
  <si>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</si>
  <si>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</si>
  <si>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</si>
  <si>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</si>
  <si>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</si>
  <si>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</si>
  <si>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</si>
  <si>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</si>
  <si>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</si>
  <si>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</si>
  <si>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Práce</t>
  </si>
  <si>
    <t>3</t>
  </si>
  <si>
    <t>ROZPOCET</t>
  </si>
  <si>
    <t>K</t>
  </si>
  <si>
    <t>7590525178</t>
  </si>
  <si>
    <t>Montáž kabelu úložného volně uloženého s jádrem 0,8 mm TCEKE do 50 XN</t>
  </si>
  <si>
    <t>m</t>
  </si>
  <si>
    <t>64</t>
  </si>
  <si>
    <t>4</t>
  </si>
  <si>
    <t>1110129139</t>
  </si>
  <si>
    <t>PP</t>
  </si>
  <si>
    <t>27</t>
  </si>
  <si>
    <t>7590155040</t>
  </si>
  <si>
    <t>Montáž pasivní ochrany pro omezení atmosférických vlivů u neelektrizovaných tratí jednoduché včetně uzemnění</t>
  </si>
  <si>
    <t>kus</t>
  </si>
  <si>
    <t>1866541448</t>
  </si>
  <si>
    <t>26</t>
  </si>
  <si>
    <t>7491652010</t>
  </si>
  <si>
    <t>Montáž vnějšího uzemnění uzemňovacích vodičů v zemi z pozinkované oceli (FeZn) do 120 mm2</t>
  </si>
  <si>
    <t>448443054</t>
  </si>
  <si>
    <t>7590525115</t>
  </si>
  <si>
    <t>Montáž kabelu závlačného ruční zatahování do rour kabelovodů TCE/KE, KFE, KEZE s jádrem 1 mm 1 až 7 P</t>
  </si>
  <si>
    <t>-334897107</t>
  </si>
  <si>
    <t>7590525416</t>
  </si>
  <si>
    <t>Montáž spojky rovné pro plastové kabely párové rovné o průměru 1,0 mm PE plášť bez pancíře S 2 do 48 žil</t>
  </si>
  <si>
    <t>2048365304</t>
  </si>
  <si>
    <t>23</t>
  </si>
  <si>
    <t>7590525446</t>
  </si>
  <si>
    <t>Montáž spojky rovné pro plastové kabely párové Raychem XAGA s konektory UDW2 na 1 plášť bez pancíře do 20 žil</t>
  </si>
  <si>
    <t>-703200948</t>
  </si>
  <si>
    <t>19</t>
  </si>
  <si>
    <t>7593505202</t>
  </si>
  <si>
    <t>Uložení HDPE trubky pro optický kabel do výkopu bez zřízení lože a bez krytí</t>
  </si>
  <si>
    <t>1696660495</t>
  </si>
  <si>
    <t>5</t>
  </si>
  <si>
    <t>7593505220</t>
  </si>
  <si>
    <t>Montáž spojky Plasson na HDPE trubce rovné nebo redukční</t>
  </si>
  <si>
    <t>-534006676</t>
  </si>
  <si>
    <t>6</t>
  </si>
  <si>
    <t>7593505240</t>
  </si>
  <si>
    <t>Montáž koncovky nebo záslepky Plasson na HDPE trubku</t>
  </si>
  <si>
    <t>1287322946</t>
  </si>
  <si>
    <t>7</t>
  </si>
  <si>
    <t>7593505270</t>
  </si>
  <si>
    <t>Montáž kabelového označníku Ball Marker</t>
  </si>
  <si>
    <t>-1500580715</t>
  </si>
  <si>
    <t>8</t>
  </si>
  <si>
    <t>7598035170</t>
  </si>
  <si>
    <t>Kontrola tlakutěsnosti HDPE trubky v úseku do 2 000 m</t>
  </si>
  <si>
    <t>1455049450</t>
  </si>
  <si>
    <t>9</t>
  </si>
  <si>
    <t>7598035175</t>
  </si>
  <si>
    <t>Kontrola tlakutěsnosti HDPE trubky za každý metr přes 2 000 m</t>
  </si>
  <si>
    <t>-2135510957</t>
  </si>
  <si>
    <t>HSV</t>
  </si>
  <si>
    <t>Dodávky</t>
  </si>
  <si>
    <t>11</t>
  </si>
  <si>
    <t>7593500960</t>
  </si>
  <si>
    <t>Trasy kabelového vedení Ohebná dvouplášťová korugovaná chránička 125/105 smotek</t>
  </si>
  <si>
    <t>2089579251</t>
  </si>
  <si>
    <t>25</t>
  </si>
  <si>
    <t>7491600180</t>
  </si>
  <si>
    <t>Uzemnění Vnější Uzemňovací vedení v zemi, páskem FeZn do 120 mm2</t>
  </si>
  <si>
    <t>1338726131</t>
  </si>
  <si>
    <t>18</t>
  </si>
  <si>
    <t>7590520624</t>
  </si>
  <si>
    <t>Venkovní vedení kabelová - metalické sítě Plněné 4x0,8 TCEPKPFLEY 10 x 4 x 0,8</t>
  </si>
  <si>
    <t>-1505957316</t>
  </si>
  <si>
    <t>24</t>
  </si>
  <si>
    <t>7593500015</t>
  </si>
  <si>
    <t>Trasy kabelového vedení Kabelové žlaby Žlab kabelový TK 1 14x17x100cm (HM0592120210000)</t>
  </si>
  <si>
    <t>256</t>
  </si>
  <si>
    <t>-588997518</t>
  </si>
  <si>
    <t>20</t>
  </si>
  <si>
    <t>7590521519</t>
  </si>
  <si>
    <t>Venkovní vedení kabelová - metalické sítě Plněné, párované s ochr. vodičem TCEKPFLEY 4 P 1,0 D</t>
  </si>
  <si>
    <t>1610063625</t>
  </si>
  <si>
    <t>13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</si>
  <si>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</si>
  <si>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</si>
  <si>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913137604</t>
  </si>
  <si>
    <t>22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</si>
  <si>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</si>
  <si>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</si>
  <si>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1987195341</t>
  </si>
  <si>
    <t>14</t>
  </si>
  <si>
    <t>7593501125</t>
  </si>
  <si>
    <t>Trasy kabelového vedení Chráničky optického kabelu HDPE 6040 průměr 40/33 mm</t>
  </si>
  <si>
    <t>-1551451411</t>
  </si>
  <si>
    <t>16</t>
  </si>
  <si>
    <t>7593501195</t>
  </si>
  <si>
    <t>Trasy kabelového vedení Spojky šroubovací pro chráničky optického kabelu HDPE 5050 průměr 40 mm</t>
  </si>
  <si>
    <t>-132440044</t>
  </si>
  <si>
    <t>17</t>
  </si>
  <si>
    <t>7593500600</t>
  </si>
  <si>
    <t>Trasy kabelového vedení Kabelové krycí desky a pásy Fólie výstražná modrá š. 34 cm</t>
  </si>
  <si>
    <t>1048782447</t>
  </si>
  <si>
    <t>02 - Dle ÚRS</t>
  </si>
  <si>
    <t xml:space="preserve">HSV -  Práce a dodávky HSV</t>
  </si>
  <si>
    <t xml:space="preserve">    1 - Zemní práce</t>
  </si>
  <si>
    <t xml:space="preserve">OST -  Ostatní</t>
  </si>
  <si>
    <t xml:space="preserve"> Práce a dodávky HSV</t>
  </si>
  <si>
    <t>Zemní práce</t>
  </si>
  <si>
    <t>133301101</t>
  </si>
  <si>
    <t>Hloubení šachet v hornině tř. 4 objemu do 100 m3</t>
  </si>
  <si>
    <t>m3</t>
  </si>
  <si>
    <t>701701570</t>
  </si>
  <si>
    <t>460150134</t>
  </si>
  <si>
    <t>Hloubení kabelových zapažených i nezapažených rýh ručně š 35 cm, hl 50 cm, v hornině tř 4</t>
  </si>
  <si>
    <t>1346227941</t>
  </si>
  <si>
    <t>460560134</t>
  </si>
  <si>
    <t>Zásyp rýh ručně šířky 35 cm, hloubky 50 cm, z horniny třídy 4</t>
  </si>
  <si>
    <t>2139118159</t>
  </si>
  <si>
    <t>174102101</t>
  </si>
  <si>
    <t>Zásyp jam, šachet a rýh do 30 m3 sypaninou se zhutněním při překopech inženýrských sítí</t>
  </si>
  <si>
    <t>123819418</t>
  </si>
  <si>
    <t>460010023</t>
  </si>
  <si>
    <t>Vytyčení trasy vedení kabelového podzemního v terénu volném</t>
  </si>
  <si>
    <t>km</t>
  </si>
  <si>
    <t>-1590290159</t>
  </si>
  <si>
    <t>460030011</t>
  </si>
  <si>
    <t>Sejmutí drnu jakékoliv tloušťky</t>
  </si>
  <si>
    <t>m2</t>
  </si>
  <si>
    <t>796962215</t>
  </si>
  <si>
    <t>460030021</t>
  </si>
  <si>
    <t>Odstranění dřevitého porostu z křovin a stromů měkkého středně hustého</t>
  </si>
  <si>
    <t>-1599335491</t>
  </si>
  <si>
    <t>460150164</t>
  </si>
  <si>
    <t>Hloubení kabelových zapažených i nezapažených rýh ručně š 35 cm, hl 80 cm, v hornině tř 4</t>
  </si>
  <si>
    <t>893617186</t>
  </si>
  <si>
    <t>460150304</t>
  </si>
  <si>
    <t>Hloubení kabelových zapažených i nezapažených rýh ručně š 50 cm, hl 120 cm, v hornině tř 4</t>
  </si>
  <si>
    <t>-1961637625</t>
  </si>
  <si>
    <t>460310106</t>
  </si>
  <si>
    <t>Řízený zemní protlak strojně v hornině tř 1 až 4 hloubky do 6 m vnějšího průměru do 225 mm</t>
  </si>
  <si>
    <t>-746610744</t>
  </si>
  <si>
    <t>460490013</t>
  </si>
  <si>
    <t>Krytí kabelů výstražnou fólií šířky 34 cm</t>
  </si>
  <si>
    <t>-314707967</t>
  </si>
  <si>
    <t>10</t>
  </si>
  <si>
    <t>460560164</t>
  </si>
  <si>
    <t>Zásyp rýh ručně šířky 35 cm, hloubky 80 cm, z horniny třídy 4</t>
  </si>
  <si>
    <t>2128607941</t>
  </si>
  <si>
    <t>460560304</t>
  </si>
  <si>
    <t>Zásyp rýh ručně šířky 50 cm, hloubky 120 cm, z horniny třídy 4</t>
  </si>
  <si>
    <t>316958163</t>
  </si>
  <si>
    <t>12</t>
  </si>
  <si>
    <t>460620014</t>
  </si>
  <si>
    <t>Provizorní úprava terénu se zhutněním, v hornině tř 4</t>
  </si>
  <si>
    <t>1108534655</t>
  </si>
  <si>
    <t>OST</t>
  </si>
  <si>
    <t xml:space="preserve"> Ostatní</t>
  </si>
  <si>
    <t>59212715</t>
  </si>
  <si>
    <t xml:space="preserve">označník kabelový čtyřhranný železniční betonový  150x150x530mm</t>
  </si>
  <si>
    <t>-1500390493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</si>
  <si>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</si>
  <si>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</si>
  <si>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</si>
  <si>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</si>
  <si>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</si>
  <si>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</si>
  <si>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</si>
  <si>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</si>
  <si>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</si>
  <si>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</si>
  <si>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</si>
  <si>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případ</t>
  </si>
  <si>
    <t>1024</t>
  </si>
  <si>
    <t>-1090975912</t>
  </si>
  <si>
    <t>012303000</t>
  </si>
  <si>
    <t>Geodetické práce po výstavbě</t>
  </si>
  <si>
    <t>837228307</t>
  </si>
  <si>
    <t>013244000</t>
  </si>
  <si>
    <t>Dokumentace pro provádění stavby</t>
  </si>
  <si>
    <t>soubor</t>
  </si>
  <si>
    <t>-1386337256</t>
  </si>
  <si>
    <t>013254000</t>
  </si>
  <si>
    <t>Dokumentace skutečného provedení stavby</t>
  </si>
  <si>
    <t>1965363347</t>
  </si>
  <si>
    <t>VRN3</t>
  </si>
  <si>
    <t>Zařízení staveniště</t>
  </si>
  <si>
    <t>031002000</t>
  </si>
  <si>
    <t>Související práce pro zařízení staveniště</t>
  </si>
  <si>
    <t>-634039600</t>
  </si>
  <si>
    <t>VRN7</t>
  </si>
  <si>
    <t>Provozní vlivy</t>
  </si>
  <si>
    <t>074002000</t>
  </si>
  <si>
    <t>Železniční a městský kolejový provoz</t>
  </si>
  <si>
    <t>úsek</t>
  </si>
  <si>
    <t>-1851209290</t>
  </si>
  <si>
    <t>VRN8</t>
  </si>
  <si>
    <t>Přesun stavebních kapacit</t>
  </si>
  <si>
    <t>065002000</t>
  </si>
  <si>
    <t>Mimostaveništní doprava materiálů</t>
  </si>
  <si>
    <t>-2079298544</t>
  </si>
  <si>
    <t>081103000</t>
  </si>
  <si>
    <t>Denní doprava pracovníků na pracoviště</t>
  </si>
  <si>
    <t>-651394936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</si>
</sst>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0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0" fontId="13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S4" s="14" t="s">
        <v>12</v>
      </c>
    </row>
    <row r="5" s="1" customFormat="1" ht="12" customHeight="1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23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7</v>
      </c>
    </row>
    <row r="6" s="1" customFormat="1" ht="36.96" customHeight="1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25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7</v>
      </c>
    </row>
    <row r="7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7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7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7</v>
      </c>
    </row>
    <row r="11" s="1" customFormat="1" ht="18.48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3" t="s">
        <v>28</v>
      </c>
      <c r="AO11" s="19"/>
      <c r="AP11" s="19"/>
      <c r="AQ11" s="19"/>
      <c r="AR11" s="17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7</v>
      </c>
    </row>
    <row r="13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7</v>
      </c>
    </row>
    <row r="14">
      <c r="B14" s="18"/>
      <c r="C14" s="19"/>
      <c r="D14" s="19"/>
      <c r="E14" s="23" t="s">
        <v>20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27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7</v>
      </c>
    </row>
    <row r="19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7</v>
      </c>
    </row>
    <row r="20" s="1" customFormat="1" ht="18.48" customHeight="1">
      <c r="B20" s="18"/>
      <c r="C20" s="19"/>
      <c r="D20" s="19"/>
      <c r="E20" s="23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1" customFormat="1" ht="14.4" customHeight="1">
      <c r="B26" s="18"/>
      <c r="C26" s="19"/>
      <c r="D26" s="29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0">
        <f>ROUND(AG94,2)</f>
        <v>3797680</v>
      </c>
      <c r="AL26" s="19"/>
      <c r="AM26" s="19"/>
      <c r="AN26" s="19"/>
      <c r="AO26" s="19"/>
      <c r="AP26" s="19"/>
      <c r="AQ26" s="19"/>
      <c r="AR26" s="17"/>
    </row>
    <row r="27">
      <c r="B27" s="18"/>
      <c r="C27" s="19"/>
      <c r="D27" s="19"/>
      <c r="E27" s="31" t="s">
        <v>34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2">
        <f>ROUND(AS94,2)</f>
        <v>745971.40000000002</v>
      </c>
      <c r="AL27" s="32"/>
      <c r="AM27" s="32"/>
      <c r="AN27" s="32"/>
      <c r="AO27" s="32"/>
      <c r="AP27" s="19"/>
      <c r="AQ27" s="19"/>
      <c r="AR27" s="17"/>
    </row>
    <row r="28" s="2" customFormat="1">
      <c r="A28" s="33"/>
      <c r="B28" s="34"/>
      <c r="C28" s="35"/>
      <c r="D28" s="35"/>
      <c r="E28" s="31" t="s">
        <v>35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2">
        <f>ROUND(AT94,2)</f>
        <v>3051708.6000000001</v>
      </c>
      <c r="AL28" s="32"/>
      <c r="AM28" s="32"/>
      <c r="AN28" s="32"/>
      <c r="AO28" s="32"/>
      <c r="AP28" s="35"/>
      <c r="AQ28" s="35"/>
      <c r="AR28" s="36"/>
      <c r="BG28" s="33"/>
    </row>
    <row r="29" s="2" customFormat="1" ht="14.4" customHeight="1">
      <c r="A29" s="33"/>
      <c r="B29" s="34"/>
      <c r="C29" s="35"/>
      <c r="D29" s="29" t="s">
        <v>36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0">
        <f>ROUND(AG99, 2)</f>
        <v>0</v>
      </c>
      <c r="AL29" s="30"/>
      <c r="AM29" s="30"/>
      <c r="AN29" s="30"/>
      <c r="AO29" s="30"/>
      <c r="AP29" s="35"/>
      <c r="AQ29" s="35"/>
      <c r="AR29" s="36"/>
      <c r="BG29" s="33"/>
    </row>
    <row r="30" s="2" customFormat="1" ht="6.96" customHeight="1">
      <c r="A30" s="33"/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6"/>
      <c r="BG30" s="33"/>
    </row>
    <row r="31" s="2" customFormat="1" ht="25.92" customHeight="1">
      <c r="A31" s="33"/>
      <c r="B31" s="34"/>
      <c r="C31" s="35"/>
      <c r="D31" s="37" t="s">
        <v>37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9">
        <f>ROUND(AK26 + AK29, 2)</f>
        <v>3797680</v>
      </c>
      <c r="AL31" s="38"/>
      <c r="AM31" s="38"/>
      <c r="AN31" s="38"/>
      <c r="AO31" s="38"/>
      <c r="AP31" s="35"/>
      <c r="AQ31" s="35"/>
      <c r="AR31" s="36"/>
      <c r="BG31" s="33"/>
    </row>
    <row r="32" s="2" customFormat="1" ht="6.96" customHeight="1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6"/>
      <c r="BG32" s="33"/>
    </row>
    <row r="33" s="2" customFormat="1">
      <c r="A33" s="33"/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40" t="s">
        <v>38</v>
      </c>
      <c r="M33" s="40"/>
      <c r="N33" s="40"/>
      <c r="O33" s="40"/>
      <c r="P33" s="40"/>
      <c r="Q33" s="35"/>
      <c r="R33" s="35"/>
      <c r="S33" s="35"/>
      <c r="T33" s="35"/>
      <c r="U33" s="35"/>
      <c r="V33" s="35"/>
      <c r="W33" s="40" t="s">
        <v>39</v>
      </c>
      <c r="X33" s="40"/>
      <c r="Y33" s="40"/>
      <c r="Z33" s="40"/>
      <c r="AA33" s="40"/>
      <c r="AB33" s="40"/>
      <c r="AC33" s="40"/>
      <c r="AD33" s="40"/>
      <c r="AE33" s="40"/>
      <c r="AF33" s="35"/>
      <c r="AG33" s="35"/>
      <c r="AH33" s="35"/>
      <c r="AI33" s="35"/>
      <c r="AJ33" s="35"/>
      <c r="AK33" s="40" t="s">
        <v>40</v>
      </c>
      <c r="AL33" s="40"/>
      <c r="AM33" s="40"/>
      <c r="AN33" s="40"/>
      <c r="AO33" s="40"/>
      <c r="AP33" s="35"/>
      <c r="AQ33" s="35"/>
      <c r="AR33" s="36"/>
      <c r="BG33" s="33"/>
    </row>
    <row r="34" hidden="1" s="3" customFormat="1" ht="14.4" customHeight="1">
      <c r="A34" s="3"/>
      <c r="B34" s="41"/>
      <c r="C34" s="42"/>
      <c r="D34" s="26" t="s">
        <v>41</v>
      </c>
      <c r="E34" s="42"/>
      <c r="F34" s="26" t="s">
        <v>42</v>
      </c>
      <c r="G34" s="42"/>
      <c r="H34" s="42"/>
      <c r="I34" s="42"/>
      <c r="J34" s="42"/>
      <c r="K34" s="42"/>
      <c r="L34" s="43">
        <v>0.20999999999999999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4">
        <f>ROUND(BB94 + SUM(CD99), 2)</f>
        <v>0</v>
      </c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>
        <f>ROUND(AX94 + SUM(BY99), 2)</f>
        <v>0</v>
      </c>
      <c r="AL34" s="42"/>
      <c r="AM34" s="42"/>
      <c r="AN34" s="42"/>
      <c r="AO34" s="42"/>
      <c r="AP34" s="42"/>
      <c r="AQ34" s="42"/>
      <c r="AR34" s="45"/>
      <c r="BG34" s="3"/>
    </row>
    <row r="35" hidden="1" s="3" customFormat="1" ht="14.4" customHeight="1">
      <c r="A35" s="3"/>
      <c r="B35" s="41"/>
      <c r="C35" s="42"/>
      <c r="D35" s="42"/>
      <c r="E35" s="42"/>
      <c r="F35" s="26" t="s">
        <v>43</v>
      </c>
      <c r="G35" s="42"/>
      <c r="H35" s="42"/>
      <c r="I35" s="42"/>
      <c r="J35" s="42"/>
      <c r="K35" s="42"/>
      <c r="L35" s="43">
        <v>0.14999999999999999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4">
        <f>ROUND(BC94 + SUM(CE99), 2)</f>
        <v>0</v>
      </c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4">
        <f>ROUND(AY94 + SUM(BZ99), 2)</f>
        <v>0</v>
      </c>
      <c r="AL35" s="42"/>
      <c r="AM35" s="42"/>
      <c r="AN35" s="42"/>
      <c r="AO35" s="42"/>
      <c r="AP35" s="42"/>
      <c r="AQ35" s="42"/>
      <c r="AR35" s="45"/>
      <c r="BG35" s="3"/>
    </row>
    <row r="36" s="3" customFormat="1" ht="14.4" customHeight="1">
      <c r="A36" s="3"/>
      <c r="B36" s="41"/>
      <c r="C36" s="42"/>
      <c r="D36" s="46" t="s">
        <v>41</v>
      </c>
      <c r="E36" s="42"/>
      <c r="F36" s="26" t="s">
        <v>44</v>
      </c>
      <c r="G36" s="42"/>
      <c r="H36" s="42"/>
      <c r="I36" s="42"/>
      <c r="J36" s="42"/>
      <c r="K36" s="42"/>
      <c r="L36" s="43">
        <v>0.20999999999999999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4">
        <f>ROUND(BD94 + SUM(CF99), 2)</f>
        <v>3797680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>
        <v>0</v>
      </c>
      <c r="AL36" s="42"/>
      <c r="AM36" s="42"/>
      <c r="AN36" s="42"/>
      <c r="AO36" s="42"/>
      <c r="AP36" s="42"/>
      <c r="AQ36" s="42"/>
      <c r="AR36" s="45"/>
      <c r="BG36" s="3"/>
    </row>
    <row r="37" s="3" customFormat="1" ht="14.4" customHeight="1">
      <c r="A37" s="3"/>
      <c r="B37" s="41"/>
      <c r="C37" s="42"/>
      <c r="D37" s="42"/>
      <c r="E37" s="42"/>
      <c r="F37" s="26" t="s">
        <v>45</v>
      </c>
      <c r="G37" s="42"/>
      <c r="H37" s="42"/>
      <c r="I37" s="42"/>
      <c r="J37" s="42"/>
      <c r="K37" s="42"/>
      <c r="L37" s="43">
        <v>0.14999999999999999</v>
      </c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4">
        <f>ROUND(BE94 + SUM(CG99), 2)</f>
        <v>0</v>
      </c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4">
        <v>0</v>
      </c>
      <c r="AL37" s="42"/>
      <c r="AM37" s="42"/>
      <c r="AN37" s="42"/>
      <c r="AO37" s="42"/>
      <c r="AP37" s="42"/>
      <c r="AQ37" s="42"/>
      <c r="AR37" s="45"/>
      <c r="BG37" s="3"/>
    </row>
    <row r="38" hidden="1" s="3" customFormat="1" ht="14.4" customHeight="1">
      <c r="A38" s="3"/>
      <c r="B38" s="41"/>
      <c r="C38" s="42"/>
      <c r="D38" s="42"/>
      <c r="E38" s="42"/>
      <c r="F38" s="26" t="s">
        <v>46</v>
      </c>
      <c r="G38" s="42"/>
      <c r="H38" s="42"/>
      <c r="I38" s="42"/>
      <c r="J38" s="42"/>
      <c r="K38" s="42"/>
      <c r="L38" s="43">
        <v>0</v>
      </c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4">
        <f>ROUND(BF94 + SUM(CH99), 2)</f>
        <v>0</v>
      </c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4">
        <v>0</v>
      </c>
      <c r="AL38" s="42"/>
      <c r="AM38" s="42"/>
      <c r="AN38" s="42"/>
      <c r="AO38" s="42"/>
      <c r="AP38" s="42"/>
      <c r="AQ38" s="42"/>
      <c r="AR38" s="45"/>
      <c r="BG38" s="3"/>
    </row>
    <row r="39" s="2" customFormat="1" ht="6.96" customHeight="1">
      <c r="A39" s="33"/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6"/>
      <c r="BG39" s="33"/>
    </row>
    <row r="40" s="2" customFormat="1" ht="25.92" customHeight="1">
      <c r="A40" s="33"/>
      <c r="B40" s="34"/>
      <c r="C40" s="47"/>
      <c r="D40" s="48" t="s">
        <v>47</v>
      </c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50" t="s">
        <v>48</v>
      </c>
      <c r="U40" s="49"/>
      <c r="V40" s="49"/>
      <c r="W40" s="49"/>
      <c r="X40" s="51" t="s">
        <v>49</v>
      </c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52">
        <f>SUM(AK31:AK38)</f>
        <v>3797680</v>
      </c>
      <c r="AL40" s="49"/>
      <c r="AM40" s="49"/>
      <c r="AN40" s="49"/>
      <c r="AO40" s="53"/>
      <c r="AP40" s="47"/>
      <c r="AQ40" s="47"/>
      <c r="AR40" s="36"/>
      <c r="BG40" s="33"/>
    </row>
    <row r="41" s="2" customFormat="1" ht="6.96" customHeight="1">
      <c r="A41" s="33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6"/>
      <c r="BG41" s="33"/>
    </row>
    <row r="42" s="2" customFormat="1" ht="14.4" customHeight="1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G42" s="33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4"/>
      <c r="C49" s="55"/>
      <c r="D49" s="56" t="s">
        <v>50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51</v>
      </c>
      <c r="AI49" s="57"/>
      <c r="AJ49" s="57"/>
      <c r="AK49" s="57"/>
      <c r="AL49" s="57"/>
      <c r="AM49" s="57"/>
      <c r="AN49" s="57"/>
      <c r="AO49" s="57"/>
      <c r="AP49" s="55"/>
      <c r="AQ49" s="55"/>
      <c r="AR49" s="58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3"/>
      <c r="B60" s="34"/>
      <c r="C60" s="35"/>
      <c r="D60" s="59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9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9" t="s">
        <v>52</v>
      </c>
      <c r="AI60" s="38"/>
      <c r="AJ60" s="38"/>
      <c r="AK60" s="38"/>
      <c r="AL60" s="38"/>
      <c r="AM60" s="59" t="s">
        <v>53</v>
      </c>
      <c r="AN60" s="38"/>
      <c r="AO60" s="38"/>
      <c r="AP60" s="35"/>
      <c r="AQ60" s="35"/>
      <c r="AR60" s="36"/>
      <c r="BG60" s="33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3"/>
      <c r="B64" s="34"/>
      <c r="C64" s="35"/>
      <c r="D64" s="56" t="s">
        <v>54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6" t="s">
        <v>55</v>
      </c>
      <c r="AI64" s="60"/>
      <c r="AJ64" s="60"/>
      <c r="AK64" s="60"/>
      <c r="AL64" s="60"/>
      <c r="AM64" s="60"/>
      <c r="AN64" s="60"/>
      <c r="AO64" s="60"/>
      <c r="AP64" s="35"/>
      <c r="AQ64" s="35"/>
      <c r="AR64" s="36"/>
      <c r="BG64" s="33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3"/>
      <c r="B75" s="34"/>
      <c r="C75" s="35"/>
      <c r="D75" s="59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9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9" t="s">
        <v>52</v>
      </c>
      <c r="AI75" s="38"/>
      <c r="AJ75" s="38"/>
      <c r="AK75" s="38"/>
      <c r="AL75" s="38"/>
      <c r="AM75" s="59" t="s">
        <v>53</v>
      </c>
      <c r="AN75" s="38"/>
      <c r="AO75" s="38"/>
      <c r="AP75" s="35"/>
      <c r="AQ75" s="35"/>
      <c r="AR75" s="36"/>
      <c r="BG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G76" s="33"/>
    </row>
    <row r="77" s="2" customFormat="1" ht="6.96" customHeight="1">
      <c r="A77" s="33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6"/>
      <c r="BG77" s="33"/>
    </row>
    <row r="81" s="2" customFormat="1" ht="6.96" customHeight="1">
      <c r="A81" s="33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6"/>
      <c r="BG81" s="33"/>
    </row>
    <row r="82" s="2" customFormat="1" ht="24.96" customHeight="1">
      <c r="A82" s="33"/>
      <c r="B82" s="34"/>
      <c r="C82" s="20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G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G83" s="33"/>
    </row>
    <row r="84" s="4" customFormat="1" ht="12" customHeight="1">
      <c r="A84" s="4"/>
      <c r="B84" s="65"/>
      <c r="C84" s="26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2020/10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  <c r="BG84" s="4"/>
    </row>
    <row r="85" s="5" customFormat="1" ht="36.96" customHeight="1">
      <c r="A85" s="5"/>
      <c r="B85" s="68"/>
      <c r="C85" s="69" t="s">
        <v>15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Oprava kabelizace M. Budějovice - Blížkovice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  <c r="BG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G86" s="33"/>
    </row>
    <row r="87" s="2" customFormat="1" ht="12" customHeight="1">
      <c r="A87" s="33"/>
      <c r="B87" s="34"/>
      <c r="C87" s="26" t="s">
        <v>19</v>
      </c>
      <c r="D87" s="35"/>
      <c r="E87" s="35"/>
      <c r="F87" s="35"/>
      <c r="G87" s="35"/>
      <c r="H87" s="35"/>
      <c r="I87" s="35"/>
      <c r="J87" s="35"/>
      <c r="K87" s="35"/>
      <c r="L87" s="73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6" t="s">
        <v>21</v>
      </c>
      <c r="AJ87" s="35"/>
      <c r="AK87" s="35"/>
      <c r="AL87" s="35"/>
      <c r="AM87" s="74" t="str">
        <f>IF(AN8= "","",AN8)</f>
        <v>14. 7. 2020</v>
      </c>
      <c r="AN87" s="74"/>
      <c r="AO87" s="35"/>
      <c r="AP87" s="35"/>
      <c r="AQ87" s="35"/>
      <c r="AR87" s="36"/>
      <c r="BG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G88" s="33"/>
    </row>
    <row r="89" s="2" customFormat="1" ht="15.15" customHeight="1">
      <c r="A89" s="33"/>
      <c r="B89" s="34"/>
      <c r="C89" s="26" t="s">
        <v>23</v>
      </c>
      <c r="D89" s="35"/>
      <c r="E89" s="35"/>
      <c r="F89" s="35"/>
      <c r="G89" s="35"/>
      <c r="H89" s="35"/>
      <c r="I89" s="35"/>
      <c r="J89" s="35"/>
      <c r="K89" s="35"/>
      <c r="L89" s="66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6" t="s">
        <v>30</v>
      </c>
      <c r="AJ89" s="35"/>
      <c r="AK89" s="35"/>
      <c r="AL89" s="35"/>
      <c r="AM89" s="75" t="str">
        <f>IF(E17="","",E17)</f>
        <v xml:space="preserve"> </v>
      </c>
      <c r="AN89" s="66"/>
      <c r="AO89" s="66"/>
      <c r="AP89" s="66"/>
      <c r="AQ89" s="35"/>
      <c r="AR89" s="36"/>
      <c r="AS89" s="76" t="s">
        <v>57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9"/>
      <c r="BG89" s="33"/>
    </row>
    <row r="90" s="2" customFormat="1" ht="15.15" customHeight="1">
      <c r="A90" s="33"/>
      <c r="B90" s="34"/>
      <c r="C90" s="26" t="s">
        <v>29</v>
      </c>
      <c r="D90" s="35"/>
      <c r="E90" s="35"/>
      <c r="F90" s="35"/>
      <c r="G90" s="35"/>
      <c r="H90" s="35"/>
      <c r="I90" s="35"/>
      <c r="J90" s="35"/>
      <c r="K90" s="35"/>
      <c r="L90" s="66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6" t="s">
        <v>31</v>
      </c>
      <c r="AJ90" s="35"/>
      <c r="AK90" s="35"/>
      <c r="AL90" s="35"/>
      <c r="AM90" s="75" t="str">
        <f>IF(E20="","",E20)</f>
        <v xml:space="preserve"> </v>
      </c>
      <c r="AN90" s="66"/>
      <c r="AO90" s="66"/>
      <c r="AP90" s="66"/>
      <c r="AQ90" s="35"/>
      <c r="AR90" s="36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3"/>
      <c r="BG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7"/>
      <c r="BG91" s="33"/>
    </row>
    <row r="92" s="2" customFormat="1" ht="29.28" customHeight="1">
      <c r="A92" s="33"/>
      <c r="B92" s="34"/>
      <c r="C92" s="88" t="s">
        <v>58</v>
      </c>
      <c r="D92" s="89"/>
      <c r="E92" s="89"/>
      <c r="F92" s="89"/>
      <c r="G92" s="89"/>
      <c r="H92" s="90"/>
      <c r="I92" s="91" t="s">
        <v>59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60</v>
      </c>
      <c r="AH92" s="89"/>
      <c r="AI92" s="89"/>
      <c r="AJ92" s="89"/>
      <c r="AK92" s="89"/>
      <c r="AL92" s="89"/>
      <c r="AM92" s="89"/>
      <c r="AN92" s="91" t="s">
        <v>61</v>
      </c>
      <c r="AO92" s="89"/>
      <c r="AP92" s="93"/>
      <c r="AQ92" s="94" t="s">
        <v>62</v>
      </c>
      <c r="AR92" s="36"/>
      <c r="AS92" s="95" t="s">
        <v>63</v>
      </c>
      <c r="AT92" s="96" t="s">
        <v>64</v>
      </c>
      <c r="AU92" s="96" t="s">
        <v>65</v>
      </c>
      <c r="AV92" s="96" t="s">
        <v>66</v>
      </c>
      <c r="AW92" s="96" t="s">
        <v>67</v>
      </c>
      <c r="AX92" s="96" t="s">
        <v>68</v>
      </c>
      <c r="AY92" s="96" t="s">
        <v>69</v>
      </c>
      <c r="AZ92" s="96" t="s">
        <v>70</v>
      </c>
      <c r="BA92" s="96" t="s">
        <v>71</v>
      </c>
      <c r="BB92" s="96" t="s">
        <v>72</v>
      </c>
      <c r="BC92" s="96" t="s">
        <v>73</v>
      </c>
      <c r="BD92" s="96" t="s">
        <v>74</v>
      </c>
      <c r="BE92" s="96" t="s">
        <v>75</v>
      </c>
      <c r="BF92" s="97" t="s">
        <v>76</v>
      </c>
      <c r="BG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99"/>
      <c r="BE93" s="99"/>
      <c r="BF93" s="100"/>
      <c r="BG93" s="33"/>
    </row>
    <row r="94" s="6" customFormat="1" ht="32.4" customHeight="1">
      <c r="A94" s="6"/>
      <c r="B94" s="101"/>
      <c r="C94" s="102" t="s">
        <v>77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ROUND(SUM(AG95:AG97),2)</f>
        <v>3797680</v>
      </c>
      <c r="AH94" s="104"/>
      <c r="AI94" s="104"/>
      <c r="AJ94" s="104"/>
      <c r="AK94" s="104"/>
      <c r="AL94" s="104"/>
      <c r="AM94" s="104"/>
      <c r="AN94" s="105">
        <f>SUM(AG94,AV94)</f>
        <v>3797680</v>
      </c>
      <c r="AO94" s="105"/>
      <c r="AP94" s="105"/>
      <c r="AQ94" s="106" t="s">
        <v>1</v>
      </c>
      <c r="AR94" s="107"/>
      <c r="AS94" s="108">
        <f>ROUND(SUM(AS95:AS97),2)</f>
        <v>745971.40000000002</v>
      </c>
      <c r="AT94" s="109">
        <f>ROUND(SUM(AT95:AT97),2)</f>
        <v>3051708.6000000001</v>
      </c>
      <c r="AU94" s="110">
        <f>ROUND(SUM(AU95:AU97),2)</f>
        <v>0</v>
      </c>
      <c r="AV94" s="110">
        <f>ROUND(SUM(AX94:AY94),2)</f>
        <v>0</v>
      </c>
      <c r="AW94" s="111">
        <f>ROUND(SUM(AW95:AW97),5)</f>
        <v>4882.4530000000004</v>
      </c>
      <c r="AX94" s="110">
        <f>ROUND(BB94*L34,2)</f>
        <v>0</v>
      </c>
      <c r="AY94" s="110">
        <f>ROUND(BC94*L35,2)</f>
        <v>0</v>
      </c>
      <c r="AZ94" s="110">
        <f>ROUND(BD94*L34,2)</f>
        <v>797512.80000000005</v>
      </c>
      <c r="BA94" s="110">
        <f>ROUND(BE94*L35,2)</f>
        <v>0</v>
      </c>
      <c r="BB94" s="110">
        <f>ROUND(SUM(BB95:BB97),2)</f>
        <v>0</v>
      </c>
      <c r="BC94" s="110">
        <f>ROUND(SUM(BC95:BC97),2)</f>
        <v>0</v>
      </c>
      <c r="BD94" s="110">
        <f>ROUND(SUM(BD95:BD97),2)</f>
        <v>3797680</v>
      </c>
      <c r="BE94" s="110">
        <f>ROUND(SUM(BE95:BE97),2)</f>
        <v>0</v>
      </c>
      <c r="BF94" s="112">
        <f>ROUND(SUM(BF95:BF97),2)</f>
        <v>0</v>
      </c>
      <c r="BG94" s="6"/>
      <c r="BS94" s="113" t="s">
        <v>78</v>
      </c>
      <c r="BT94" s="113" t="s">
        <v>79</v>
      </c>
      <c r="BU94" s="114" t="s">
        <v>80</v>
      </c>
      <c r="BV94" s="113" t="s">
        <v>81</v>
      </c>
      <c r="BW94" s="113" t="s">
        <v>6</v>
      </c>
      <c r="BX94" s="113" t="s">
        <v>82</v>
      </c>
      <c r="CL94" s="113" t="s">
        <v>1</v>
      </c>
    </row>
    <row r="95" s="7" customFormat="1" ht="16.5" customHeight="1">
      <c r="A95" s="115" t="s">
        <v>83</v>
      </c>
      <c r="B95" s="116"/>
      <c r="C95" s="117"/>
      <c r="D95" s="118" t="s">
        <v>84</v>
      </c>
      <c r="E95" s="118"/>
      <c r="F95" s="118"/>
      <c r="G95" s="118"/>
      <c r="H95" s="118"/>
      <c r="I95" s="119"/>
      <c r="J95" s="118" t="s">
        <v>85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Dle Sborníku'!K34</f>
        <v>1269988.79</v>
      </c>
      <c r="AH95" s="119"/>
      <c r="AI95" s="119"/>
      <c r="AJ95" s="119"/>
      <c r="AK95" s="119"/>
      <c r="AL95" s="119"/>
      <c r="AM95" s="119"/>
      <c r="AN95" s="120">
        <f>SUM(AG95,AV95)</f>
        <v>1269988.79</v>
      </c>
      <c r="AO95" s="119"/>
      <c r="AP95" s="119"/>
      <c r="AQ95" s="121" t="s">
        <v>86</v>
      </c>
      <c r="AR95" s="122"/>
      <c r="AS95" s="123">
        <f>'01 - Dle Sborníku'!K31</f>
        <v>744950.09999999998</v>
      </c>
      <c r="AT95" s="124">
        <f>'01 - Dle Sborníku'!K32</f>
        <v>525038.68999999994</v>
      </c>
      <c r="AU95" s="124">
        <v>0</v>
      </c>
      <c r="AV95" s="124">
        <f>ROUND(SUM(AX95:AY95),2)</f>
        <v>0</v>
      </c>
      <c r="AW95" s="125">
        <f>'01 - Dle Sborníku'!T122</f>
        <v>0</v>
      </c>
      <c r="AX95" s="124">
        <f>'01 - Dle Sborníku'!K37</f>
        <v>0</v>
      </c>
      <c r="AY95" s="124">
        <f>'01 - Dle Sborníku'!K38</f>
        <v>0</v>
      </c>
      <c r="AZ95" s="124">
        <f>'01 - Dle Sborníku'!K39</f>
        <v>0</v>
      </c>
      <c r="BA95" s="124">
        <f>'01 - Dle Sborníku'!K40</f>
        <v>0</v>
      </c>
      <c r="BB95" s="124">
        <f>'01 - Dle Sborníku'!F37</f>
        <v>0</v>
      </c>
      <c r="BC95" s="124">
        <f>'01 - Dle Sborníku'!F38</f>
        <v>0</v>
      </c>
      <c r="BD95" s="124">
        <f>'01 - Dle Sborníku'!F39</f>
        <v>1269988.79</v>
      </c>
      <c r="BE95" s="124">
        <f>'01 - Dle Sborníku'!F40</f>
        <v>0</v>
      </c>
      <c r="BF95" s="126">
        <f>'01 - Dle Sborníku'!F41</f>
        <v>0</v>
      </c>
      <c r="BG95" s="7"/>
      <c r="BT95" s="127" t="s">
        <v>87</v>
      </c>
      <c r="BV95" s="127" t="s">
        <v>81</v>
      </c>
      <c r="BW95" s="127" t="s">
        <v>88</v>
      </c>
      <c r="BX95" s="127" t="s">
        <v>6</v>
      </c>
      <c r="CL95" s="127" t="s">
        <v>1</v>
      </c>
      <c r="CM95" s="127" t="s">
        <v>89</v>
      </c>
    </row>
    <row r="96" s="7" customFormat="1" ht="16.5" customHeight="1">
      <c r="A96" s="115" t="s">
        <v>83</v>
      </c>
      <c r="B96" s="116"/>
      <c r="C96" s="117"/>
      <c r="D96" s="118" t="s">
        <v>90</v>
      </c>
      <c r="E96" s="118"/>
      <c r="F96" s="118"/>
      <c r="G96" s="118"/>
      <c r="H96" s="118"/>
      <c r="I96" s="119"/>
      <c r="J96" s="118" t="s">
        <v>91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Dle ÚRS'!K34</f>
        <v>1750763.21</v>
      </c>
      <c r="AH96" s="119"/>
      <c r="AI96" s="119"/>
      <c r="AJ96" s="119"/>
      <c r="AK96" s="119"/>
      <c r="AL96" s="119"/>
      <c r="AM96" s="119"/>
      <c r="AN96" s="120">
        <f>SUM(AG96,AV96)</f>
        <v>1750763.21</v>
      </c>
      <c r="AO96" s="119"/>
      <c r="AP96" s="119"/>
      <c r="AQ96" s="121" t="s">
        <v>86</v>
      </c>
      <c r="AR96" s="122"/>
      <c r="AS96" s="123">
        <f>'02 - Dle ÚRS'!K31</f>
        <v>1021.3</v>
      </c>
      <c r="AT96" s="124">
        <f>'02 - Dle ÚRS'!K32</f>
        <v>1749741.9099999997</v>
      </c>
      <c r="AU96" s="124">
        <v>0</v>
      </c>
      <c r="AV96" s="124">
        <f>ROUND(SUM(AX96:AY96),2)</f>
        <v>0</v>
      </c>
      <c r="AW96" s="125">
        <f>'02 - Dle ÚRS'!T123</f>
        <v>4882.4529999999995</v>
      </c>
      <c r="AX96" s="124">
        <f>'02 - Dle ÚRS'!K37</f>
        <v>0</v>
      </c>
      <c r="AY96" s="124">
        <f>'02 - Dle ÚRS'!K38</f>
        <v>0</v>
      </c>
      <c r="AZ96" s="124">
        <f>'02 - Dle ÚRS'!K39</f>
        <v>0</v>
      </c>
      <c r="BA96" s="124">
        <f>'02 - Dle ÚRS'!K40</f>
        <v>0</v>
      </c>
      <c r="BB96" s="124">
        <f>'02 - Dle ÚRS'!F37</f>
        <v>0</v>
      </c>
      <c r="BC96" s="124">
        <f>'02 - Dle ÚRS'!F38</f>
        <v>0</v>
      </c>
      <c r="BD96" s="124">
        <f>'02 - Dle ÚRS'!F39</f>
        <v>1750763.21</v>
      </c>
      <c r="BE96" s="124">
        <f>'02 - Dle ÚRS'!F40</f>
        <v>0</v>
      </c>
      <c r="BF96" s="126">
        <f>'02 - Dle ÚRS'!F41</f>
        <v>0</v>
      </c>
      <c r="BG96" s="7"/>
      <c r="BT96" s="127" t="s">
        <v>87</v>
      </c>
      <c r="BV96" s="127" t="s">
        <v>81</v>
      </c>
      <c r="BW96" s="127" t="s">
        <v>92</v>
      </c>
      <c r="BX96" s="127" t="s">
        <v>6</v>
      </c>
      <c r="CL96" s="127" t="s">
        <v>1</v>
      </c>
      <c r="CM96" s="127" t="s">
        <v>89</v>
      </c>
    </row>
    <row r="97" s="7" customFormat="1" ht="16.5" customHeight="1">
      <c r="A97" s="115" t="s">
        <v>83</v>
      </c>
      <c r="B97" s="116"/>
      <c r="C97" s="117"/>
      <c r="D97" s="118" t="s">
        <v>93</v>
      </c>
      <c r="E97" s="118"/>
      <c r="F97" s="118"/>
      <c r="G97" s="118"/>
      <c r="H97" s="118"/>
      <c r="I97" s="119"/>
      <c r="J97" s="118" t="s">
        <v>94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'03 - VRN'!K34</f>
        <v>776928</v>
      </c>
      <c r="AH97" s="119"/>
      <c r="AI97" s="119"/>
      <c r="AJ97" s="119"/>
      <c r="AK97" s="119"/>
      <c r="AL97" s="119"/>
      <c r="AM97" s="119"/>
      <c r="AN97" s="120">
        <f>SUM(AG97,AV97)</f>
        <v>776928</v>
      </c>
      <c r="AO97" s="119"/>
      <c r="AP97" s="119"/>
      <c r="AQ97" s="121" t="s">
        <v>86</v>
      </c>
      <c r="AR97" s="122"/>
      <c r="AS97" s="128">
        <f>'03 - VRN'!K31</f>
        <v>0</v>
      </c>
      <c r="AT97" s="129">
        <f>'03 - VRN'!K32</f>
        <v>776928</v>
      </c>
      <c r="AU97" s="129">
        <v>0</v>
      </c>
      <c r="AV97" s="129">
        <f>ROUND(SUM(AX97:AY97),2)</f>
        <v>0</v>
      </c>
      <c r="AW97" s="130">
        <f>'03 - VRN'!T125</f>
        <v>0</v>
      </c>
      <c r="AX97" s="129">
        <f>'03 - VRN'!K37</f>
        <v>0</v>
      </c>
      <c r="AY97" s="129">
        <f>'03 - VRN'!K38</f>
        <v>0</v>
      </c>
      <c r="AZ97" s="129">
        <f>'03 - VRN'!K39</f>
        <v>0</v>
      </c>
      <c r="BA97" s="129">
        <f>'03 - VRN'!K40</f>
        <v>0</v>
      </c>
      <c r="BB97" s="129">
        <f>'03 - VRN'!F37</f>
        <v>0</v>
      </c>
      <c r="BC97" s="129">
        <f>'03 - VRN'!F38</f>
        <v>0</v>
      </c>
      <c r="BD97" s="129">
        <f>'03 - VRN'!F39</f>
        <v>776928</v>
      </c>
      <c r="BE97" s="129">
        <f>'03 - VRN'!F40</f>
        <v>0</v>
      </c>
      <c r="BF97" s="131">
        <f>'03 - VRN'!F41</f>
        <v>0</v>
      </c>
      <c r="BG97" s="7"/>
      <c r="BT97" s="127" t="s">
        <v>87</v>
      </c>
      <c r="BV97" s="127" t="s">
        <v>81</v>
      </c>
      <c r="BW97" s="127" t="s">
        <v>95</v>
      </c>
      <c r="BX97" s="127" t="s">
        <v>6</v>
      </c>
      <c r="CL97" s="127" t="s">
        <v>1</v>
      </c>
      <c r="CM97" s="127" t="s">
        <v>89</v>
      </c>
    </row>
    <row r="98">
      <c r="B98" s="18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7"/>
    </row>
    <row r="99" s="2" customFormat="1" ht="30" customHeight="1">
      <c r="A99" s="33"/>
      <c r="B99" s="34"/>
      <c r="C99" s="102" t="s">
        <v>96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105">
        <v>0</v>
      </c>
      <c r="AH99" s="105"/>
      <c r="AI99" s="105"/>
      <c r="AJ99" s="105"/>
      <c r="AK99" s="105"/>
      <c r="AL99" s="105"/>
      <c r="AM99" s="105"/>
      <c r="AN99" s="105">
        <v>0</v>
      </c>
      <c r="AO99" s="105"/>
      <c r="AP99" s="105"/>
      <c r="AQ99" s="132"/>
      <c r="AR99" s="36"/>
      <c r="AS99" s="95" t="s">
        <v>97</v>
      </c>
      <c r="AT99" s="96" t="s">
        <v>98</v>
      </c>
      <c r="AU99" s="96" t="s">
        <v>41</v>
      </c>
      <c r="AV99" s="97" t="s">
        <v>66</v>
      </c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</row>
    <row r="100" s="2" customFormat="1" ht="10.8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6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</row>
    <row r="101" s="2" customFormat="1" ht="30" customHeight="1">
      <c r="A101" s="33"/>
      <c r="B101" s="34"/>
      <c r="C101" s="133" t="s">
        <v>99</v>
      </c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ROUND(AG94 + AG99, 2)</f>
        <v>3797680</v>
      </c>
      <c r="AH101" s="135"/>
      <c r="AI101" s="135"/>
      <c r="AJ101" s="135"/>
      <c r="AK101" s="135"/>
      <c r="AL101" s="135"/>
      <c r="AM101" s="135"/>
      <c r="AN101" s="135">
        <f>ROUND(AN94 + AN99, 2)</f>
        <v>3797680</v>
      </c>
      <c r="AO101" s="135"/>
      <c r="AP101" s="135"/>
      <c r="AQ101" s="134"/>
      <c r="AR101" s="36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</row>
    <row r="102" s="2" customFormat="1" ht="6.96" customHeight="1">
      <c r="A102" s="33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36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</row>
  </sheetData>
  <sheetProtection sheet="1" formatColumns="0" formatRows="0" objects="1" scenarios="1" spinCount="100000" saltValue="cMnCmvdSZAKerxsgkq8HdxGXLKpjRgG0plIMhEnN+LZ2+vrpguc4Q+InvNO9oLIZPn9g2vHoJn8hDenIAikgWA==" hashValue="LVRtubqPhnyZik1qcBeUoRD/o1FifDojrNK2deot4pYclqD+tZHsPn7G1ZTkSzSoh3YgrROMKBelVM2Q4w4t0Q==" algorithmName="SHA-512" password="CC35"/>
  <mergeCells count="56">
    <mergeCell ref="L85:AO85"/>
    <mergeCell ref="AM87:AN87"/>
    <mergeCell ref="AM89:AP89"/>
    <mergeCell ref="AS89:AT91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J96:AF96"/>
    <mergeCell ref="D96:H96"/>
    <mergeCell ref="AN96:AP96"/>
    <mergeCell ref="AN97:AP97"/>
    <mergeCell ref="J97:AF97"/>
    <mergeCell ref="D97:H97"/>
    <mergeCell ref="AG97:AM97"/>
    <mergeCell ref="AG94:AM94"/>
    <mergeCell ref="AN94:AP94"/>
    <mergeCell ref="AG99:AM99"/>
    <mergeCell ref="AN99:AP99"/>
    <mergeCell ref="AG101:AM101"/>
    <mergeCell ref="AN101:AP101"/>
    <mergeCell ref="K5:AO5"/>
    <mergeCell ref="K6:AO6"/>
    <mergeCell ref="E23:AN23"/>
    <mergeCell ref="AK26:AO26"/>
    <mergeCell ref="AK27:AO27"/>
    <mergeCell ref="AK28:AO28"/>
    <mergeCell ref="AK29:AO29"/>
    <mergeCell ref="AK31:AO31"/>
    <mergeCell ref="AK33:AO33"/>
    <mergeCell ref="W33:AE33"/>
    <mergeCell ref="L33:P33"/>
    <mergeCell ref="W34:AE34"/>
    <mergeCell ref="L34:P34"/>
    <mergeCell ref="AK34:AO34"/>
    <mergeCell ref="L35:P35"/>
    <mergeCell ref="W35:AE35"/>
    <mergeCell ref="AK35:AO35"/>
    <mergeCell ref="L36:P36"/>
    <mergeCell ref="AK36:AO36"/>
    <mergeCell ref="W36:AE36"/>
    <mergeCell ref="L37:P37"/>
    <mergeCell ref="AK37:AO37"/>
    <mergeCell ref="W37:AE37"/>
    <mergeCell ref="AK38:AO38"/>
    <mergeCell ref="L38:P38"/>
    <mergeCell ref="W38:AE38"/>
    <mergeCell ref="AK40:AO40"/>
    <mergeCell ref="X40:AB40"/>
    <mergeCell ref="AR2:BG2"/>
  </mergeCells>
  <hyperlinks>
    <hyperlink ref="A95" location="'01 - Dle Sborníku'!C2" display="/"/>
    <hyperlink ref="A96" location="'02 - Dle ÚRS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7"/>
      <c r="AT3" s="14" t="s">
        <v>89</v>
      </c>
    </row>
    <row r="4" s="1" customFormat="1" ht="24.96" customHeight="1">
      <c r="B4" s="17"/>
      <c r="D4" s="138" t="s">
        <v>100</v>
      </c>
      <c r="M4" s="17"/>
      <c r="N4" s="139" t="s">
        <v>11</v>
      </c>
      <c r="AT4" s="14" t="s">
        <v>5</v>
      </c>
    </row>
    <row r="5" s="1" customFormat="1" ht="6.96" customHeight="1">
      <c r="B5" s="17"/>
      <c r="M5" s="17"/>
    </row>
    <row r="6" s="1" customFormat="1" ht="12" customHeight="1">
      <c r="B6" s="17"/>
      <c r="D6" s="140" t="s">
        <v>15</v>
      </c>
      <c r="M6" s="17"/>
    </row>
    <row r="7" s="1" customFormat="1" ht="16.5" customHeight="1">
      <c r="B7" s="17"/>
      <c r="E7" s="141" t="str">
        <f>'Rekapitulace stavby'!K6</f>
        <v>Oprava kabelizace M. Budějovice - Blížkovice</v>
      </c>
      <c r="F7" s="140"/>
      <c r="G7" s="140"/>
      <c r="H7" s="140"/>
      <c r="M7" s="17"/>
    </row>
    <row r="8" s="2" customFormat="1" ht="12" customHeight="1">
      <c r="A8" s="33"/>
      <c r="B8" s="36"/>
      <c r="C8" s="33"/>
      <c r="D8" s="140" t="s">
        <v>101</v>
      </c>
      <c r="E8" s="33"/>
      <c r="F8" s="33"/>
      <c r="G8" s="33"/>
      <c r="H8" s="33"/>
      <c r="I8" s="33"/>
      <c r="J8" s="33"/>
      <c r="K8" s="33"/>
      <c r="L8" s="33"/>
      <c r="M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2" t="s">
        <v>102</v>
      </c>
      <c r="F9" s="33"/>
      <c r="G9" s="33"/>
      <c r="H9" s="33"/>
      <c r="I9" s="33"/>
      <c r="J9" s="33"/>
      <c r="K9" s="33"/>
      <c r="L9" s="33"/>
      <c r="M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40" t="s">
        <v>17</v>
      </c>
      <c r="E11" s="33"/>
      <c r="F11" s="143" t="s">
        <v>1</v>
      </c>
      <c r="G11" s="33"/>
      <c r="H11" s="33"/>
      <c r="I11" s="140" t="s">
        <v>18</v>
      </c>
      <c r="J11" s="143" t="s">
        <v>1</v>
      </c>
      <c r="K11" s="33"/>
      <c r="L11" s="33"/>
      <c r="M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40" t="s">
        <v>19</v>
      </c>
      <c r="E12" s="33"/>
      <c r="F12" s="143" t="s">
        <v>20</v>
      </c>
      <c r="G12" s="33"/>
      <c r="H12" s="33"/>
      <c r="I12" s="140" t="s">
        <v>21</v>
      </c>
      <c r="J12" s="144" t="str">
        <f>'Rekapitulace stavby'!AN8</f>
        <v>14. 7. 2020</v>
      </c>
      <c r="K12" s="33"/>
      <c r="L12" s="33"/>
      <c r="M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40" t="s">
        <v>23</v>
      </c>
      <c r="E14" s="33"/>
      <c r="F14" s="33"/>
      <c r="G14" s="33"/>
      <c r="H14" s="33"/>
      <c r="I14" s="140" t="s">
        <v>24</v>
      </c>
      <c r="J14" s="143" t="s">
        <v>25</v>
      </c>
      <c r="K14" s="33"/>
      <c r="L14" s="33"/>
      <c r="M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3" t="s">
        <v>26</v>
      </c>
      <c r="F15" s="33"/>
      <c r="G15" s="33"/>
      <c r="H15" s="33"/>
      <c r="I15" s="140" t="s">
        <v>27</v>
      </c>
      <c r="J15" s="143" t="s">
        <v>28</v>
      </c>
      <c r="K15" s="33"/>
      <c r="L15" s="33"/>
      <c r="M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40" t="s">
        <v>29</v>
      </c>
      <c r="E17" s="33"/>
      <c r="F17" s="33"/>
      <c r="G17" s="33"/>
      <c r="H17" s="33"/>
      <c r="I17" s="140" t="s">
        <v>24</v>
      </c>
      <c r="J17" s="143" t="str">
        <f>'Rekapitulace stavby'!AN13</f>
        <v/>
      </c>
      <c r="K17" s="33"/>
      <c r="L17" s="33"/>
      <c r="M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3" t="str">
        <f>'Rekapitulace stavby'!E14</f>
        <v xml:space="preserve"> </v>
      </c>
      <c r="F18" s="143"/>
      <c r="G18" s="143"/>
      <c r="H18" s="143"/>
      <c r="I18" s="140" t="s">
        <v>27</v>
      </c>
      <c r="J18" s="143" t="str">
        <f>'Rekapitulace stavby'!AN14</f>
        <v/>
      </c>
      <c r="K18" s="33"/>
      <c r="L18" s="33"/>
      <c r="M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40" t="s">
        <v>30</v>
      </c>
      <c r="E20" s="33"/>
      <c r="F20" s="33"/>
      <c r="G20" s="33"/>
      <c r="H20" s="33"/>
      <c r="I20" s="140" t="s">
        <v>24</v>
      </c>
      <c r="J20" s="143" t="s">
        <v>1</v>
      </c>
      <c r="K20" s="33"/>
      <c r="L20" s="33"/>
      <c r="M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3" t="s">
        <v>20</v>
      </c>
      <c r="F21" s="33"/>
      <c r="G21" s="33"/>
      <c r="H21" s="33"/>
      <c r="I21" s="140" t="s">
        <v>27</v>
      </c>
      <c r="J21" s="143" t="s">
        <v>1</v>
      </c>
      <c r="K21" s="33"/>
      <c r="L21" s="33"/>
      <c r="M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40" t="s">
        <v>31</v>
      </c>
      <c r="E23" s="33"/>
      <c r="F23" s="33"/>
      <c r="G23" s="33"/>
      <c r="H23" s="33"/>
      <c r="I23" s="140" t="s">
        <v>24</v>
      </c>
      <c r="J23" s="143" t="s">
        <v>1</v>
      </c>
      <c r="K23" s="33"/>
      <c r="L23" s="33"/>
      <c r="M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3" t="s">
        <v>20</v>
      </c>
      <c r="F24" s="33"/>
      <c r="G24" s="33"/>
      <c r="H24" s="33"/>
      <c r="I24" s="140" t="s">
        <v>27</v>
      </c>
      <c r="J24" s="143" t="s">
        <v>1</v>
      </c>
      <c r="K24" s="33"/>
      <c r="L24" s="33"/>
      <c r="M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40" t="s">
        <v>32</v>
      </c>
      <c r="E26" s="33"/>
      <c r="F26" s="33"/>
      <c r="G26" s="33"/>
      <c r="H26" s="33"/>
      <c r="I26" s="33"/>
      <c r="J26" s="33"/>
      <c r="K26" s="33"/>
      <c r="L26" s="33"/>
      <c r="M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9"/>
      <c r="E29" s="149"/>
      <c r="F29" s="149"/>
      <c r="G29" s="149"/>
      <c r="H29" s="149"/>
      <c r="I29" s="149"/>
      <c r="J29" s="149"/>
      <c r="K29" s="149"/>
      <c r="L29" s="149"/>
      <c r="M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3" t="s">
        <v>103</v>
      </c>
      <c r="E30" s="33"/>
      <c r="F30" s="33"/>
      <c r="G30" s="33"/>
      <c r="H30" s="33"/>
      <c r="I30" s="33"/>
      <c r="J30" s="33"/>
      <c r="K30" s="150">
        <f>K96</f>
        <v>1269988.79</v>
      </c>
      <c r="L30" s="33"/>
      <c r="M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40" t="s">
        <v>34</v>
      </c>
      <c r="F31" s="33"/>
      <c r="G31" s="33"/>
      <c r="H31" s="33"/>
      <c r="I31" s="33"/>
      <c r="J31" s="33"/>
      <c r="K31" s="151">
        <f>I96</f>
        <v>744950.09999999998</v>
      </c>
      <c r="L31" s="33"/>
      <c r="M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40" t="s">
        <v>35</v>
      </c>
      <c r="F32" s="33"/>
      <c r="G32" s="33"/>
      <c r="H32" s="33"/>
      <c r="I32" s="33"/>
      <c r="J32" s="33"/>
      <c r="K32" s="151">
        <f>J96</f>
        <v>525038.68999999994</v>
      </c>
      <c r="L32" s="33"/>
      <c r="M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2" t="s">
        <v>104</v>
      </c>
      <c r="E33" s="33"/>
      <c r="F33" s="33"/>
      <c r="G33" s="33"/>
      <c r="H33" s="33"/>
      <c r="I33" s="33"/>
      <c r="J33" s="33"/>
      <c r="K33" s="150">
        <f>K101</f>
        <v>0</v>
      </c>
      <c r="L33" s="33"/>
      <c r="M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3" t="s">
        <v>37</v>
      </c>
      <c r="E34" s="33"/>
      <c r="F34" s="33"/>
      <c r="G34" s="33"/>
      <c r="H34" s="33"/>
      <c r="I34" s="33"/>
      <c r="J34" s="33"/>
      <c r="K34" s="154">
        <f>ROUND(K30 + K33, 2)</f>
        <v>1269988.79</v>
      </c>
      <c r="L34" s="33"/>
      <c r="M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9"/>
      <c r="E35" s="149"/>
      <c r="F35" s="149"/>
      <c r="G35" s="149"/>
      <c r="H35" s="149"/>
      <c r="I35" s="149"/>
      <c r="J35" s="149"/>
      <c r="K35" s="149"/>
      <c r="L35" s="149"/>
      <c r="M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5" t="s">
        <v>39</v>
      </c>
      <c r="G36" s="33"/>
      <c r="H36" s="33"/>
      <c r="I36" s="155" t="s">
        <v>38</v>
      </c>
      <c r="J36" s="33"/>
      <c r="K36" s="155" t="s">
        <v>40</v>
      </c>
      <c r="L36" s="33"/>
      <c r="M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156" t="s">
        <v>41</v>
      </c>
      <c r="E37" s="140" t="s">
        <v>42</v>
      </c>
      <c r="F37" s="151">
        <f>ROUND((SUM(BE101:BE102) + SUM(BE122:BE168)),  2)</f>
        <v>0</v>
      </c>
      <c r="G37" s="33"/>
      <c r="H37" s="33"/>
      <c r="I37" s="157">
        <v>0.20999999999999999</v>
      </c>
      <c r="J37" s="33"/>
      <c r="K37" s="151">
        <f>ROUND(((SUM(BE101:BE102) + SUM(BE122:BE168))*I37),  2)</f>
        <v>0</v>
      </c>
      <c r="L37" s="33"/>
      <c r="M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6"/>
      <c r="C38" s="33"/>
      <c r="D38" s="33"/>
      <c r="E38" s="140" t="s">
        <v>43</v>
      </c>
      <c r="F38" s="151">
        <f>ROUND((SUM(BF101:BF102) + SUM(BF122:BF168)),  2)</f>
        <v>0</v>
      </c>
      <c r="G38" s="33"/>
      <c r="H38" s="33"/>
      <c r="I38" s="157">
        <v>0.14999999999999999</v>
      </c>
      <c r="J38" s="33"/>
      <c r="K38" s="151">
        <f>ROUND(((SUM(BF101:BF102) + SUM(BF122:BF168))*I38),  2)</f>
        <v>0</v>
      </c>
      <c r="L38" s="33"/>
      <c r="M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14.4" customHeight="1">
      <c r="A39" s="33"/>
      <c r="B39" s="36"/>
      <c r="C39" s="33"/>
      <c r="D39" s="140" t="s">
        <v>41</v>
      </c>
      <c r="E39" s="140" t="s">
        <v>44</v>
      </c>
      <c r="F39" s="151">
        <f>ROUND((SUM(BG101:BG102) + SUM(BG122:BG168)),  2)</f>
        <v>1269988.79</v>
      </c>
      <c r="G39" s="33"/>
      <c r="H39" s="33"/>
      <c r="I39" s="157">
        <v>0.20999999999999999</v>
      </c>
      <c r="J39" s="33"/>
      <c r="K39" s="151">
        <f>0</f>
        <v>0</v>
      </c>
      <c r="L39" s="33"/>
      <c r="M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140" t="s">
        <v>45</v>
      </c>
      <c r="F40" s="151">
        <f>ROUND((SUM(BH101:BH102) + SUM(BH122:BH168)),  2)</f>
        <v>0</v>
      </c>
      <c r="G40" s="33"/>
      <c r="H40" s="33"/>
      <c r="I40" s="157">
        <v>0.14999999999999999</v>
      </c>
      <c r="J40" s="33"/>
      <c r="K40" s="151">
        <f>0</f>
        <v>0</v>
      </c>
      <c r="L40" s="33"/>
      <c r="M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40" t="s">
        <v>46</v>
      </c>
      <c r="F41" s="151">
        <f>ROUND((SUM(BI101:BI102) + SUM(BI122:BI168)),  2)</f>
        <v>0</v>
      </c>
      <c r="G41" s="33"/>
      <c r="H41" s="33"/>
      <c r="I41" s="157">
        <v>0</v>
      </c>
      <c r="J41" s="33"/>
      <c r="K41" s="151">
        <f>0</f>
        <v>0</v>
      </c>
      <c r="L41" s="33"/>
      <c r="M41" s="5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8"/>
      <c r="D43" s="159" t="s">
        <v>47</v>
      </c>
      <c r="E43" s="160"/>
      <c r="F43" s="160"/>
      <c r="G43" s="161" t="s">
        <v>48</v>
      </c>
      <c r="H43" s="162" t="s">
        <v>49</v>
      </c>
      <c r="I43" s="160"/>
      <c r="J43" s="160"/>
      <c r="K43" s="163">
        <f>SUM(K34:K41)</f>
        <v>1269988.79</v>
      </c>
      <c r="L43" s="164"/>
      <c r="M43" s="5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8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166"/>
      <c r="M50" s="58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168"/>
      <c r="M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171"/>
      <c r="M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168"/>
      <c r="M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35"/>
      <c r="M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6" t="str">
        <f>E7</f>
        <v>Oprava kabelizace M. Budějovice - Blížkovice</v>
      </c>
      <c r="F85" s="26"/>
      <c r="G85" s="26"/>
      <c r="H85" s="26"/>
      <c r="I85" s="35"/>
      <c r="J85" s="35"/>
      <c r="K85" s="35"/>
      <c r="L85" s="35"/>
      <c r="M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101</v>
      </c>
      <c r="D86" s="35"/>
      <c r="E86" s="35"/>
      <c r="F86" s="35"/>
      <c r="G86" s="35"/>
      <c r="H86" s="35"/>
      <c r="I86" s="35"/>
      <c r="J86" s="35"/>
      <c r="K86" s="35"/>
      <c r="L86" s="35"/>
      <c r="M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01 - Dle Sborníku</v>
      </c>
      <c r="F87" s="35"/>
      <c r="G87" s="35"/>
      <c r="H87" s="35"/>
      <c r="I87" s="35"/>
      <c r="J87" s="35"/>
      <c r="K87" s="35"/>
      <c r="L87" s="35"/>
      <c r="M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4" t="str">
        <f>IF(J12="","",J12)</f>
        <v>14. 7. 2020</v>
      </c>
      <c r="K89" s="35"/>
      <c r="L89" s="35"/>
      <c r="M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železnic, státní organizace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 xml:space="preserve"> </v>
      </c>
      <c r="K92" s="35"/>
      <c r="L92" s="35"/>
      <c r="M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7" t="s">
        <v>106</v>
      </c>
      <c r="D94" s="134"/>
      <c r="E94" s="134"/>
      <c r="F94" s="134"/>
      <c r="G94" s="134"/>
      <c r="H94" s="134"/>
      <c r="I94" s="178" t="s">
        <v>107</v>
      </c>
      <c r="J94" s="178" t="s">
        <v>108</v>
      </c>
      <c r="K94" s="178" t="s">
        <v>109</v>
      </c>
      <c r="L94" s="134"/>
      <c r="M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9" t="s">
        <v>110</v>
      </c>
      <c r="D96" s="35"/>
      <c r="E96" s="35"/>
      <c r="F96" s="35"/>
      <c r="G96" s="35"/>
      <c r="H96" s="35"/>
      <c r="I96" s="105">
        <f>Q122</f>
        <v>744950.09999999998</v>
      </c>
      <c r="J96" s="105">
        <f>R122</f>
        <v>525038.68999999994</v>
      </c>
      <c r="K96" s="105">
        <f>K122</f>
        <v>1269988.79</v>
      </c>
      <c r="L96" s="35"/>
      <c r="M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4">
        <f>Q123</f>
        <v>744950.09999999998</v>
      </c>
      <c r="J97" s="184">
        <f>R123</f>
        <v>525038.68999999994</v>
      </c>
      <c r="K97" s="184">
        <f>K123</f>
        <v>1269988.79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90">
        <f>Q148</f>
        <v>744950.09999999998</v>
      </c>
      <c r="J98" s="190">
        <f>R148</f>
        <v>0</v>
      </c>
      <c r="K98" s="190">
        <f>K148</f>
        <v>744950.09999999998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58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8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29.28" customHeight="1">
      <c r="A101" s="33"/>
      <c r="B101" s="34"/>
      <c r="C101" s="179" t="s">
        <v>114</v>
      </c>
      <c r="D101" s="35"/>
      <c r="E101" s="35"/>
      <c r="F101" s="35"/>
      <c r="G101" s="35"/>
      <c r="H101" s="35"/>
      <c r="I101" s="35"/>
      <c r="J101" s="35"/>
      <c r="K101" s="192">
        <v>0</v>
      </c>
      <c r="L101" s="35"/>
      <c r="M101" s="58"/>
      <c r="O101" s="193" t="s">
        <v>41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18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9.28" customHeight="1">
      <c r="A103" s="33"/>
      <c r="B103" s="34"/>
      <c r="C103" s="133" t="s">
        <v>99</v>
      </c>
      <c r="D103" s="134"/>
      <c r="E103" s="134"/>
      <c r="F103" s="134"/>
      <c r="G103" s="134"/>
      <c r="H103" s="134"/>
      <c r="I103" s="134"/>
      <c r="J103" s="134"/>
      <c r="K103" s="135">
        <f>ROUND(K96+K101,2)</f>
        <v>1269988.79</v>
      </c>
      <c r="L103" s="134"/>
      <c r="M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="2" customFormat="1" ht="6.96" customHeight="1">
      <c r="A108" s="33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24.96" customHeight="1">
      <c r="A109" s="33"/>
      <c r="B109" s="34"/>
      <c r="C109" s="20" t="s">
        <v>115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6" t="s">
        <v>15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6.5" customHeight="1">
      <c r="A112" s="33"/>
      <c r="B112" s="34"/>
      <c r="C112" s="35"/>
      <c r="D112" s="35"/>
      <c r="E112" s="176" t="str">
        <f>E7</f>
        <v>Oprava kabelizace M. Budějovice - Blížkovice</v>
      </c>
      <c r="F112" s="26"/>
      <c r="G112" s="26"/>
      <c r="H112" s="26"/>
      <c r="I112" s="35"/>
      <c r="J112" s="35"/>
      <c r="K112" s="35"/>
      <c r="L112" s="35"/>
      <c r="M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2" customHeight="1">
      <c r="A113" s="33"/>
      <c r="B113" s="34"/>
      <c r="C113" s="26" t="s">
        <v>101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6.5" customHeight="1">
      <c r="A114" s="33"/>
      <c r="B114" s="34"/>
      <c r="C114" s="35"/>
      <c r="D114" s="35"/>
      <c r="E114" s="71" t="str">
        <f>E9</f>
        <v>01 - Dle Sborníku</v>
      </c>
      <c r="F114" s="35"/>
      <c r="G114" s="35"/>
      <c r="H114" s="35"/>
      <c r="I114" s="35"/>
      <c r="J114" s="35"/>
      <c r="K114" s="35"/>
      <c r="L114" s="35"/>
      <c r="M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6.96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58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19</v>
      </c>
      <c r="D116" s="35"/>
      <c r="E116" s="35"/>
      <c r="F116" s="23" t="str">
        <f>F12</f>
        <v xml:space="preserve"> </v>
      </c>
      <c r="G116" s="35"/>
      <c r="H116" s="35"/>
      <c r="I116" s="26" t="s">
        <v>21</v>
      </c>
      <c r="J116" s="74" t="str">
        <f>IF(J12="","",J12)</f>
        <v>14. 7. 2020</v>
      </c>
      <c r="K116" s="35"/>
      <c r="L116" s="35"/>
      <c r="M116" s="58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6.96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8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6" t="s">
        <v>23</v>
      </c>
      <c r="D118" s="35"/>
      <c r="E118" s="35"/>
      <c r="F118" s="23" t="str">
        <f>E15</f>
        <v>Správa železnic, státní organizace</v>
      </c>
      <c r="G118" s="35"/>
      <c r="H118" s="35"/>
      <c r="I118" s="26" t="s">
        <v>30</v>
      </c>
      <c r="J118" s="27" t="str">
        <f>E21</f>
        <v xml:space="preserve"> </v>
      </c>
      <c r="K118" s="35"/>
      <c r="L118" s="35"/>
      <c r="M118" s="58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6" t="s">
        <v>29</v>
      </c>
      <c r="D119" s="35"/>
      <c r="E119" s="35"/>
      <c r="F119" s="23" t="str">
        <f>IF(E18="","",E18)</f>
        <v xml:space="preserve"> </v>
      </c>
      <c r="G119" s="35"/>
      <c r="H119" s="35"/>
      <c r="I119" s="26" t="s">
        <v>31</v>
      </c>
      <c r="J119" s="27" t="str">
        <f>E24</f>
        <v xml:space="preserve"> </v>
      </c>
      <c r="K119" s="35"/>
      <c r="L119" s="35"/>
      <c r="M119" s="58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0.32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8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11" customFormat="1" ht="29.28" customHeight="1">
      <c r="A121" s="194"/>
      <c r="B121" s="195"/>
      <c r="C121" s="196" t="s">
        <v>116</v>
      </c>
      <c r="D121" s="197" t="s">
        <v>62</v>
      </c>
      <c r="E121" s="197" t="s">
        <v>58</v>
      </c>
      <c r="F121" s="197" t="s">
        <v>59</v>
      </c>
      <c r="G121" s="197" t="s">
        <v>117</v>
      </c>
      <c r="H121" s="197" t="s">
        <v>118</v>
      </c>
      <c r="I121" s="197" t="s">
        <v>119</v>
      </c>
      <c r="J121" s="197" t="s">
        <v>120</v>
      </c>
      <c r="K121" s="197" t="s">
        <v>109</v>
      </c>
      <c r="L121" s="198" t="s">
        <v>121</v>
      </c>
      <c r="M121" s="199"/>
      <c r="N121" s="95" t="s">
        <v>1</v>
      </c>
      <c r="O121" s="96" t="s">
        <v>41</v>
      </c>
      <c r="P121" s="96" t="s">
        <v>122</v>
      </c>
      <c r="Q121" s="96" t="s">
        <v>123</v>
      </c>
      <c r="R121" s="96" t="s">
        <v>124</v>
      </c>
      <c r="S121" s="96" t="s">
        <v>125</v>
      </c>
      <c r="T121" s="96" t="s">
        <v>126</v>
      </c>
      <c r="U121" s="96" t="s">
        <v>127</v>
      </c>
      <c r="V121" s="96" t="s">
        <v>128</v>
      </c>
      <c r="W121" s="96" t="s">
        <v>129</v>
      </c>
      <c r="X121" s="96" t="s">
        <v>130</v>
      </c>
      <c r="Y121" s="97" t="s">
        <v>131</v>
      </c>
      <c r="Z121" s="194"/>
      <c r="AA121" s="194"/>
      <c r="AB121" s="194"/>
      <c r="AC121" s="194"/>
      <c r="AD121" s="194"/>
      <c r="AE121" s="194"/>
    </row>
    <row r="122" s="2" customFormat="1" ht="22.8" customHeight="1">
      <c r="A122" s="33"/>
      <c r="B122" s="34"/>
      <c r="C122" s="102" t="s">
        <v>132</v>
      </c>
      <c r="D122" s="35"/>
      <c r="E122" s="35"/>
      <c r="F122" s="35"/>
      <c r="G122" s="35"/>
      <c r="H122" s="35"/>
      <c r="I122" s="35"/>
      <c r="J122" s="35"/>
      <c r="K122" s="200">
        <f>BK122</f>
        <v>1269988.79</v>
      </c>
      <c r="L122" s="35"/>
      <c r="M122" s="36"/>
      <c r="N122" s="98"/>
      <c r="O122" s="201"/>
      <c r="P122" s="99"/>
      <c r="Q122" s="202">
        <f>Q123</f>
        <v>744950.09999999998</v>
      </c>
      <c r="R122" s="202">
        <f>R123</f>
        <v>525038.68999999994</v>
      </c>
      <c r="S122" s="99"/>
      <c r="T122" s="203">
        <f>T123</f>
        <v>0</v>
      </c>
      <c r="U122" s="99"/>
      <c r="V122" s="203">
        <f>V123</f>
        <v>0</v>
      </c>
      <c r="W122" s="99"/>
      <c r="X122" s="203">
        <f>X123</f>
        <v>0</v>
      </c>
      <c r="Y122" s="100"/>
      <c r="Z122" s="33"/>
      <c r="AA122" s="33"/>
      <c r="AB122" s="33"/>
      <c r="AC122" s="33"/>
      <c r="AD122" s="33"/>
      <c r="AE122" s="33"/>
      <c r="AT122" s="14" t="s">
        <v>78</v>
      </c>
      <c r="AU122" s="14" t="s">
        <v>111</v>
      </c>
      <c r="BK122" s="204">
        <f>BK123</f>
        <v>1269988.79</v>
      </c>
    </row>
    <row r="123" s="12" customFormat="1" ht="25.92" customHeight="1">
      <c r="A123" s="12"/>
      <c r="B123" s="205"/>
      <c r="C123" s="206"/>
      <c r="D123" s="207" t="s">
        <v>78</v>
      </c>
      <c r="E123" s="208" t="s">
        <v>133</v>
      </c>
      <c r="F123" s="208" t="s">
        <v>134</v>
      </c>
      <c r="G123" s="206"/>
      <c r="H123" s="206"/>
      <c r="I123" s="206"/>
      <c r="J123" s="206"/>
      <c r="K123" s="209">
        <f>BK123</f>
        <v>1269988.79</v>
      </c>
      <c r="L123" s="206"/>
      <c r="M123" s="210"/>
      <c r="N123" s="211"/>
      <c r="O123" s="212"/>
      <c r="P123" s="212"/>
      <c r="Q123" s="213">
        <f>Q124+SUM(Q125:Q148)</f>
        <v>744950.09999999998</v>
      </c>
      <c r="R123" s="213">
        <f>R124+SUM(R125:R148)</f>
        <v>525038.68999999994</v>
      </c>
      <c r="S123" s="212"/>
      <c r="T123" s="214">
        <f>T124+SUM(T125:T148)</f>
        <v>0</v>
      </c>
      <c r="U123" s="212"/>
      <c r="V123" s="214">
        <f>V124+SUM(V125:V148)</f>
        <v>0</v>
      </c>
      <c r="W123" s="212"/>
      <c r="X123" s="214">
        <f>X124+SUM(X125:X148)</f>
        <v>0</v>
      </c>
      <c r="Y123" s="215"/>
      <c r="Z123" s="12"/>
      <c r="AA123" s="12"/>
      <c r="AB123" s="12"/>
      <c r="AC123" s="12"/>
      <c r="AD123" s="12"/>
      <c r="AE123" s="12"/>
      <c r="AR123" s="216" t="s">
        <v>135</v>
      </c>
      <c r="AT123" s="217" t="s">
        <v>78</v>
      </c>
      <c r="AU123" s="217" t="s">
        <v>79</v>
      </c>
      <c r="AY123" s="216" t="s">
        <v>136</v>
      </c>
      <c r="BK123" s="218">
        <f>BK124+SUM(BK125:BK148)</f>
        <v>1269988.79</v>
      </c>
    </row>
    <row r="124" s="2" customFormat="1" ht="24.15" customHeight="1">
      <c r="A124" s="33"/>
      <c r="B124" s="34"/>
      <c r="C124" s="219" t="s">
        <v>87</v>
      </c>
      <c r="D124" s="219" t="s">
        <v>137</v>
      </c>
      <c r="E124" s="220" t="s">
        <v>138</v>
      </c>
      <c r="F124" s="221" t="s">
        <v>139</v>
      </c>
      <c r="G124" s="222" t="s">
        <v>140</v>
      </c>
      <c r="H124" s="223">
        <v>2300</v>
      </c>
      <c r="I124" s="224">
        <v>0</v>
      </c>
      <c r="J124" s="224">
        <v>32.759999999999998</v>
      </c>
      <c r="K124" s="224">
        <f>ROUND(P124*H124,2)</f>
        <v>75348</v>
      </c>
      <c r="L124" s="221" t="s">
        <v>1</v>
      </c>
      <c r="M124" s="36"/>
      <c r="N124" s="225" t="s">
        <v>1</v>
      </c>
      <c r="O124" s="226" t="s">
        <v>44</v>
      </c>
      <c r="P124" s="227">
        <f>I124+J124</f>
        <v>32.759999999999998</v>
      </c>
      <c r="Q124" s="227">
        <f>ROUND(I124*H124,2)</f>
        <v>0</v>
      </c>
      <c r="R124" s="227">
        <f>ROUND(J124*H124,2)</f>
        <v>75348</v>
      </c>
      <c r="S124" s="228">
        <v>0</v>
      </c>
      <c r="T124" s="228">
        <f>S124*H124</f>
        <v>0</v>
      </c>
      <c r="U124" s="228">
        <v>0</v>
      </c>
      <c r="V124" s="228">
        <f>U124*H124</f>
        <v>0</v>
      </c>
      <c r="W124" s="228">
        <v>0</v>
      </c>
      <c r="X124" s="228">
        <f>W124*H124</f>
        <v>0</v>
      </c>
      <c r="Y124" s="229" t="s">
        <v>1</v>
      </c>
      <c r="Z124" s="33"/>
      <c r="AA124" s="33"/>
      <c r="AB124" s="33"/>
      <c r="AC124" s="33"/>
      <c r="AD124" s="33"/>
      <c r="AE124" s="33"/>
      <c r="AR124" s="230" t="s">
        <v>141</v>
      </c>
      <c r="AT124" s="230" t="s">
        <v>137</v>
      </c>
      <c r="AU124" s="230" t="s">
        <v>87</v>
      </c>
      <c r="AY124" s="14" t="s">
        <v>136</v>
      </c>
      <c r="BE124" s="231">
        <f>IF(O124="základní",K124,0)</f>
        <v>0</v>
      </c>
      <c r="BF124" s="231">
        <f>IF(O124="snížená",K124,0)</f>
        <v>0</v>
      </c>
      <c r="BG124" s="231">
        <f>IF(O124="zákl. přenesená",K124,0)</f>
        <v>75348</v>
      </c>
      <c r="BH124" s="231">
        <f>IF(O124="sníž. přenesená",K124,0)</f>
        <v>0</v>
      </c>
      <c r="BI124" s="231">
        <f>IF(O124="nulová",K124,0)</f>
        <v>0</v>
      </c>
      <c r="BJ124" s="14" t="s">
        <v>142</v>
      </c>
      <c r="BK124" s="231">
        <f>ROUND(P124*H124,2)</f>
        <v>75348</v>
      </c>
      <c r="BL124" s="14" t="s">
        <v>141</v>
      </c>
      <c r="BM124" s="230" t="s">
        <v>143</v>
      </c>
    </row>
    <row r="125" s="2" customFormat="1">
      <c r="A125" s="33"/>
      <c r="B125" s="34"/>
      <c r="C125" s="35"/>
      <c r="D125" s="232" t="s">
        <v>144</v>
      </c>
      <c r="E125" s="35"/>
      <c r="F125" s="233" t="s">
        <v>139</v>
      </c>
      <c r="G125" s="35"/>
      <c r="H125" s="35"/>
      <c r="I125" s="35"/>
      <c r="J125" s="35"/>
      <c r="K125" s="35"/>
      <c r="L125" s="35"/>
      <c r="M125" s="36"/>
      <c r="N125" s="234"/>
      <c r="O125" s="235"/>
      <c r="P125" s="86"/>
      <c r="Q125" s="86"/>
      <c r="R125" s="86"/>
      <c r="S125" s="86"/>
      <c r="T125" s="86"/>
      <c r="U125" s="86"/>
      <c r="V125" s="86"/>
      <c r="W125" s="86"/>
      <c r="X125" s="86"/>
      <c r="Y125" s="87"/>
      <c r="Z125" s="33"/>
      <c r="AA125" s="33"/>
      <c r="AB125" s="33"/>
      <c r="AC125" s="33"/>
      <c r="AD125" s="33"/>
      <c r="AE125" s="33"/>
      <c r="AT125" s="14" t="s">
        <v>144</v>
      </c>
      <c r="AU125" s="14" t="s">
        <v>87</v>
      </c>
    </row>
    <row r="126" s="2" customFormat="1" ht="37.8" customHeight="1">
      <c r="A126" s="33"/>
      <c r="B126" s="34"/>
      <c r="C126" s="219" t="s">
        <v>145</v>
      </c>
      <c r="D126" s="219" t="s">
        <v>137</v>
      </c>
      <c r="E126" s="220" t="s">
        <v>146</v>
      </c>
      <c r="F126" s="221" t="s">
        <v>147</v>
      </c>
      <c r="G126" s="222" t="s">
        <v>148</v>
      </c>
      <c r="H126" s="223">
        <v>1</v>
      </c>
      <c r="I126" s="224">
        <v>0</v>
      </c>
      <c r="J126" s="224">
        <v>8340.7999999999993</v>
      </c>
      <c r="K126" s="224">
        <f>ROUND(P126*H126,2)</f>
        <v>8340.7999999999993</v>
      </c>
      <c r="L126" s="221" t="s">
        <v>1</v>
      </c>
      <c r="M126" s="36"/>
      <c r="N126" s="225" t="s">
        <v>1</v>
      </c>
      <c r="O126" s="226" t="s">
        <v>44</v>
      </c>
      <c r="P126" s="227">
        <f>I126+J126</f>
        <v>8340.7999999999993</v>
      </c>
      <c r="Q126" s="227">
        <f>ROUND(I126*H126,2)</f>
        <v>0</v>
      </c>
      <c r="R126" s="227">
        <f>ROUND(J126*H126,2)</f>
        <v>8340.7999999999993</v>
      </c>
      <c r="S126" s="228">
        <v>0</v>
      </c>
      <c r="T126" s="228">
        <f>S126*H126</f>
        <v>0</v>
      </c>
      <c r="U126" s="228">
        <v>0</v>
      </c>
      <c r="V126" s="228">
        <f>U126*H126</f>
        <v>0</v>
      </c>
      <c r="W126" s="228">
        <v>0</v>
      </c>
      <c r="X126" s="228">
        <f>W126*H126</f>
        <v>0</v>
      </c>
      <c r="Y126" s="229" t="s">
        <v>1</v>
      </c>
      <c r="Z126" s="33"/>
      <c r="AA126" s="33"/>
      <c r="AB126" s="33"/>
      <c r="AC126" s="33"/>
      <c r="AD126" s="33"/>
      <c r="AE126" s="33"/>
      <c r="AR126" s="230" t="s">
        <v>141</v>
      </c>
      <c r="AT126" s="230" t="s">
        <v>137</v>
      </c>
      <c r="AU126" s="230" t="s">
        <v>87</v>
      </c>
      <c r="AY126" s="14" t="s">
        <v>136</v>
      </c>
      <c r="BE126" s="231">
        <f>IF(O126="základní",K126,0)</f>
        <v>0</v>
      </c>
      <c r="BF126" s="231">
        <f>IF(O126="snížená",K126,0)</f>
        <v>0</v>
      </c>
      <c r="BG126" s="231">
        <f>IF(O126="zákl. přenesená",K126,0)</f>
        <v>8340.7999999999993</v>
      </c>
      <c r="BH126" s="231">
        <f>IF(O126="sníž. přenesená",K126,0)</f>
        <v>0</v>
      </c>
      <c r="BI126" s="231">
        <f>IF(O126="nulová",K126,0)</f>
        <v>0</v>
      </c>
      <c r="BJ126" s="14" t="s">
        <v>142</v>
      </c>
      <c r="BK126" s="231">
        <f>ROUND(P126*H126,2)</f>
        <v>8340.7999999999993</v>
      </c>
      <c r="BL126" s="14" t="s">
        <v>141</v>
      </c>
      <c r="BM126" s="230" t="s">
        <v>149</v>
      </c>
    </row>
    <row r="127" s="2" customFormat="1">
      <c r="A127" s="33"/>
      <c r="B127" s="34"/>
      <c r="C127" s="35"/>
      <c r="D127" s="232" t="s">
        <v>144</v>
      </c>
      <c r="E127" s="35"/>
      <c r="F127" s="233" t="s">
        <v>147</v>
      </c>
      <c r="G127" s="35"/>
      <c r="H127" s="35"/>
      <c r="I127" s="35"/>
      <c r="J127" s="35"/>
      <c r="K127" s="35"/>
      <c r="L127" s="35"/>
      <c r="M127" s="36"/>
      <c r="N127" s="234"/>
      <c r="O127" s="235"/>
      <c r="P127" s="86"/>
      <c r="Q127" s="86"/>
      <c r="R127" s="86"/>
      <c r="S127" s="86"/>
      <c r="T127" s="86"/>
      <c r="U127" s="86"/>
      <c r="V127" s="86"/>
      <c r="W127" s="86"/>
      <c r="X127" s="86"/>
      <c r="Y127" s="87"/>
      <c r="Z127" s="33"/>
      <c r="AA127" s="33"/>
      <c r="AB127" s="33"/>
      <c r="AC127" s="33"/>
      <c r="AD127" s="33"/>
      <c r="AE127" s="33"/>
      <c r="AT127" s="14" t="s">
        <v>144</v>
      </c>
      <c r="AU127" s="14" t="s">
        <v>87</v>
      </c>
    </row>
    <row r="128" s="2" customFormat="1" ht="24.15" customHeight="1">
      <c r="A128" s="33"/>
      <c r="B128" s="34"/>
      <c r="C128" s="219" t="s">
        <v>150</v>
      </c>
      <c r="D128" s="219" t="s">
        <v>137</v>
      </c>
      <c r="E128" s="220" t="s">
        <v>151</v>
      </c>
      <c r="F128" s="221" t="s">
        <v>152</v>
      </c>
      <c r="G128" s="222" t="s">
        <v>140</v>
      </c>
      <c r="H128" s="223">
        <v>90</v>
      </c>
      <c r="I128" s="224">
        <v>0</v>
      </c>
      <c r="J128" s="224">
        <v>84.030000000000001</v>
      </c>
      <c r="K128" s="224">
        <f>ROUND(P128*H128,2)</f>
        <v>7562.6999999999998</v>
      </c>
      <c r="L128" s="221" t="s">
        <v>1</v>
      </c>
      <c r="M128" s="36"/>
      <c r="N128" s="225" t="s">
        <v>1</v>
      </c>
      <c r="O128" s="226" t="s">
        <v>44</v>
      </c>
      <c r="P128" s="227">
        <f>I128+J128</f>
        <v>84.030000000000001</v>
      </c>
      <c r="Q128" s="227">
        <f>ROUND(I128*H128,2)</f>
        <v>0</v>
      </c>
      <c r="R128" s="227">
        <f>ROUND(J128*H128,2)</f>
        <v>7562.6999999999998</v>
      </c>
      <c r="S128" s="228">
        <v>0</v>
      </c>
      <c r="T128" s="228">
        <f>S128*H128</f>
        <v>0</v>
      </c>
      <c r="U128" s="228">
        <v>0</v>
      </c>
      <c r="V128" s="228">
        <f>U128*H128</f>
        <v>0</v>
      </c>
      <c r="W128" s="228">
        <v>0</v>
      </c>
      <c r="X128" s="228">
        <f>W128*H128</f>
        <v>0</v>
      </c>
      <c r="Y128" s="229" t="s">
        <v>1</v>
      </c>
      <c r="Z128" s="33"/>
      <c r="AA128" s="33"/>
      <c r="AB128" s="33"/>
      <c r="AC128" s="33"/>
      <c r="AD128" s="33"/>
      <c r="AE128" s="33"/>
      <c r="AR128" s="230" t="s">
        <v>141</v>
      </c>
      <c r="AT128" s="230" t="s">
        <v>137</v>
      </c>
      <c r="AU128" s="230" t="s">
        <v>87</v>
      </c>
      <c r="AY128" s="14" t="s">
        <v>136</v>
      </c>
      <c r="BE128" s="231">
        <f>IF(O128="základní",K128,0)</f>
        <v>0</v>
      </c>
      <c r="BF128" s="231">
        <f>IF(O128="snížená",K128,0)</f>
        <v>0</v>
      </c>
      <c r="BG128" s="231">
        <f>IF(O128="zákl. přenesená",K128,0)</f>
        <v>7562.6999999999998</v>
      </c>
      <c r="BH128" s="231">
        <f>IF(O128="sníž. přenesená",K128,0)</f>
        <v>0</v>
      </c>
      <c r="BI128" s="231">
        <f>IF(O128="nulová",K128,0)</f>
        <v>0</v>
      </c>
      <c r="BJ128" s="14" t="s">
        <v>142</v>
      </c>
      <c r="BK128" s="231">
        <f>ROUND(P128*H128,2)</f>
        <v>7562.6999999999998</v>
      </c>
      <c r="BL128" s="14" t="s">
        <v>141</v>
      </c>
      <c r="BM128" s="230" t="s">
        <v>153</v>
      </c>
    </row>
    <row r="129" s="2" customFormat="1">
      <c r="A129" s="33"/>
      <c r="B129" s="34"/>
      <c r="C129" s="35"/>
      <c r="D129" s="232" t="s">
        <v>144</v>
      </c>
      <c r="E129" s="35"/>
      <c r="F129" s="233" t="s">
        <v>152</v>
      </c>
      <c r="G129" s="35"/>
      <c r="H129" s="35"/>
      <c r="I129" s="35"/>
      <c r="J129" s="35"/>
      <c r="K129" s="35"/>
      <c r="L129" s="35"/>
      <c r="M129" s="36"/>
      <c r="N129" s="234"/>
      <c r="O129" s="235"/>
      <c r="P129" s="86"/>
      <c r="Q129" s="86"/>
      <c r="R129" s="86"/>
      <c r="S129" s="86"/>
      <c r="T129" s="86"/>
      <c r="U129" s="86"/>
      <c r="V129" s="86"/>
      <c r="W129" s="86"/>
      <c r="X129" s="86"/>
      <c r="Y129" s="87"/>
      <c r="Z129" s="33"/>
      <c r="AA129" s="33"/>
      <c r="AB129" s="33"/>
      <c r="AC129" s="33"/>
      <c r="AD129" s="33"/>
      <c r="AE129" s="33"/>
      <c r="AT129" s="14" t="s">
        <v>144</v>
      </c>
      <c r="AU129" s="14" t="s">
        <v>87</v>
      </c>
    </row>
    <row r="130" s="2" customFormat="1" ht="37.8" customHeight="1">
      <c r="A130" s="33"/>
      <c r="B130" s="34"/>
      <c r="C130" s="219" t="s">
        <v>8</v>
      </c>
      <c r="D130" s="219" t="s">
        <v>137</v>
      </c>
      <c r="E130" s="220" t="s">
        <v>154</v>
      </c>
      <c r="F130" s="221" t="s">
        <v>155</v>
      </c>
      <c r="G130" s="222" t="s">
        <v>140</v>
      </c>
      <c r="H130" s="223">
        <v>1531</v>
      </c>
      <c r="I130" s="224">
        <v>0</v>
      </c>
      <c r="J130" s="224">
        <v>60.530000000000001</v>
      </c>
      <c r="K130" s="224">
        <f>ROUND(P130*H130,2)</f>
        <v>92671.429999999993</v>
      </c>
      <c r="L130" s="221" t="s">
        <v>1</v>
      </c>
      <c r="M130" s="36"/>
      <c r="N130" s="225" t="s">
        <v>1</v>
      </c>
      <c r="O130" s="226" t="s">
        <v>44</v>
      </c>
      <c r="P130" s="227">
        <f>I130+J130</f>
        <v>60.530000000000001</v>
      </c>
      <c r="Q130" s="227">
        <f>ROUND(I130*H130,2)</f>
        <v>0</v>
      </c>
      <c r="R130" s="227">
        <f>ROUND(J130*H130,2)</f>
        <v>92671.429999999993</v>
      </c>
      <c r="S130" s="228">
        <v>0</v>
      </c>
      <c r="T130" s="228">
        <f>S130*H130</f>
        <v>0</v>
      </c>
      <c r="U130" s="228">
        <v>0</v>
      </c>
      <c r="V130" s="228">
        <f>U130*H130</f>
        <v>0</v>
      </c>
      <c r="W130" s="228">
        <v>0</v>
      </c>
      <c r="X130" s="228">
        <f>W130*H130</f>
        <v>0</v>
      </c>
      <c r="Y130" s="229" t="s">
        <v>1</v>
      </c>
      <c r="Z130" s="33"/>
      <c r="AA130" s="33"/>
      <c r="AB130" s="33"/>
      <c r="AC130" s="33"/>
      <c r="AD130" s="33"/>
      <c r="AE130" s="33"/>
      <c r="AR130" s="230" t="s">
        <v>141</v>
      </c>
      <c r="AT130" s="230" t="s">
        <v>137</v>
      </c>
      <c r="AU130" s="230" t="s">
        <v>87</v>
      </c>
      <c r="AY130" s="14" t="s">
        <v>136</v>
      </c>
      <c r="BE130" s="231">
        <f>IF(O130="základní",K130,0)</f>
        <v>0</v>
      </c>
      <c r="BF130" s="231">
        <f>IF(O130="snížená",K130,0)</f>
        <v>0</v>
      </c>
      <c r="BG130" s="231">
        <f>IF(O130="zákl. přenesená",K130,0)</f>
        <v>92671.429999999993</v>
      </c>
      <c r="BH130" s="231">
        <f>IF(O130="sníž. přenesená",K130,0)</f>
        <v>0</v>
      </c>
      <c r="BI130" s="231">
        <f>IF(O130="nulová",K130,0)</f>
        <v>0</v>
      </c>
      <c r="BJ130" s="14" t="s">
        <v>142</v>
      </c>
      <c r="BK130" s="231">
        <f>ROUND(P130*H130,2)</f>
        <v>92671.429999999993</v>
      </c>
      <c r="BL130" s="14" t="s">
        <v>141</v>
      </c>
      <c r="BM130" s="230" t="s">
        <v>156</v>
      </c>
    </row>
    <row r="131" s="2" customFormat="1">
      <c r="A131" s="33"/>
      <c r="B131" s="34"/>
      <c r="C131" s="35"/>
      <c r="D131" s="232" t="s">
        <v>144</v>
      </c>
      <c r="E131" s="35"/>
      <c r="F131" s="233" t="s">
        <v>155</v>
      </c>
      <c r="G131" s="35"/>
      <c r="H131" s="35"/>
      <c r="I131" s="35"/>
      <c r="J131" s="35"/>
      <c r="K131" s="35"/>
      <c r="L131" s="35"/>
      <c r="M131" s="36"/>
      <c r="N131" s="234"/>
      <c r="O131" s="235"/>
      <c r="P131" s="86"/>
      <c r="Q131" s="86"/>
      <c r="R131" s="86"/>
      <c r="S131" s="86"/>
      <c r="T131" s="86"/>
      <c r="U131" s="86"/>
      <c r="V131" s="86"/>
      <c r="W131" s="86"/>
      <c r="X131" s="86"/>
      <c r="Y131" s="87"/>
      <c r="Z131" s="33"/>
      <c r="AA131" s="33"/>
      <c r="AB131" s="33"/>
      <c r="AC131" s="33"/>
      <c r="AD131" s="33"/>
      <c r="AE131" s="33"/>
      <c r="AT131" s="14" t="s">
        <v>144</v>
      </c>
      <c r="AU131" s="14" t="s">
        <v>87</v>
      </c>
    </row>
    <row r="132" s="2" customFormat="1" ht="24.15" customHeight="1">
      <c r="A132" s="33"/>
      <c r="B132" s="34"/>
      <c r="C132" s="219" t="s">
        <v>135</v>
      </c>
      <c r="D132" s="219" t="s">
        <v>137</v>
      </c>
      <c r="E132" s="220" t="s">
        <v>157</v>
      </c>
      <c r="F132" s="221" t="s">
        <v>158</v>
      </c>
      <c r="G132" s="222" t="s">
        <v>148</v>
      </c>
      <c r="H132" s="223">
        <v>8</v>
      </c>
      <c r="I132" s="224">
        <v>0</v>
      </c>
      <c r="J132" s="224">
        <v>6396</v>
      </c>
      <c r="K132" s="224">
        <f>ROUND(P132*H132,2)</f>
        <v>51168</v>
      </c>
      <c r="L132" s="221" t="s">
        <v>1</v>
      </c>
      <c r="M132" s="36"/>
      <c r="N132" s="225" t="s">
        <v>1</v>
      </c>
      <c r="O132" s="226" t="s">
        <v>44</v>
      </c>
      <c r="P132" s="227">
        <f>I132+J132</f>
        <v>6396</v>
      </c>
      <c r="Q132" s="227">
        <f>ROUND(I132*H132,2)</f>
        <v>0</v>
      </c>
      <c r="R132" s="227">
        <f>ROUND(J132*H132,2)</f>
        <v>51168</v>
      </c>
      <c r="S132" s="228">
        <v>0</v>
      </c>
      <c r="T132" s="228">
        <f>S132*H132</f>
        <v>0</v>
      </c>
      <c r="U132" s="228">
        <v>0</v>
      </c>
      <c r="V132" s="228">
        <f>U132*H132</f>
        <v>0</v>
      </c>
      <c r="W132" s="228">
        <v>0</v>
      </c>
      <c r="X132" s="228">
        <f>W132*H132</f>
        <v>0</v>
      </c>
      <c r="Y132" s="229" t="s">
        <v>1</v>
      </c>
      <c r="Z132" s="33"/>
      <c r="AA132" s="33"/>
      <c r="AB132" s="33"/>
      <c r="AC132" s="33"/>
      <c r="AD132" s="33"/>
      <c r="AE132" s="33"/>
      <c r="AR132" s="230" t="s">
        <v>141</v>
      </c>
      <c r="AT132" s="230" t="s">
        <v>137</v>
      </c>
      <c r="AU132" s="230" t="s">
        <v>87</v>
      </c>
      <c r="AY132" s="14" t="s">
        <v>136</v>
      </c>
      <c r="BE132" s="231">
        <f>IF(O132="základní",K132,0)</f>
        <v>0</v>
      </c>
      <c r="BF132" s="231">
        <f>IF(O132="snížená",K132,0)</f>
        <v>0</v>
      </c>
      <c r="BG132" s="231">
        <f>IF(O132="zákl. přenesená",K132,0)</f>
        <v>51168</v>
      </c>
      <c r="BH132" s="231">
        <f>IF(O132="sníž. přenesená",K132,0)</f>
        <v>0</v>
      </c>
      <c r="BI132" s="231">
        <f>IF(O132="nulová",K132,0)</f>
        <v>0</v>
      </c>
      <c r="BJ132" s="14" t="s">
        <v>142</v>
      </c>
      <c r="BK132" s="231">
        <f>ROUND(P132*H132,2)</f>
        <v>51168</v>
      </c>
      <c r="BL132" s="14" t="s">
        <v>141</v>
      </c>
      <c r="BM132" s="230" t="s">
        <v>159</v>
      </c>
    </row>
    <row r="133" s="2" customFormat="1">
      <c r="A133" s="33"/>
      <c r="B133" s="34"/>
      <c r="C133" s="35"/>
      <c r="D133" s="232" t="s">
        <v>144</v>
      </c>
      <c r="E133" s="35"/>
      <c r="F133" s="233" t="s">
        <v>158</v>
      </c>
      <c r="G133" s="35"/>
      <c r="H133" s="35"/>
      <c r="I133" s="35"/>
      <c r="J133" s="35"/>
      <c r="K133" s="35"/>
      <c r="L133" s="35"/>
      <c r="M133" s="36"/>
      <c r="N133" s="234"/>
      <c r="O133" s="235"/>
      <c r="P133" s="86"/>
      <c r="Q133" s="86"/>
      <c r="R133" s="86"/>
      <c r="S133" s="86"/>
      <c r="T133" s="86"/>
      <c r="U133" s="86"/>
      <c r="V133" s="86"/>
      <c r="W133" s="86"/>
      <c r="X133" s="86"/>
      <c r="Y133" s="87"/>
      <c r="Z133" s="33"/>
      <c r="AA133" s="33"/>
      <c r="AB133" s="33"/>
      <c r="AC133" s="33"/>
      <c r="AD133" s="33"/>
      <c r="AE133" s="33"/>
      <c r="AT133" s="14" t="s">
        <v>144</v>
      </c>
      <c r="AU133" s="14" t="s">
        <v>87</v>
      </c>
    </row>
    <row r="134" s="2" customFormat="1" ht="37.8" customHeight="1">
      <c r="A134" s="33"/>
      <c r="B134" s="34"/>
      <c r="C134" s="219" t="s">
        <v>160</v>
      </c>
      <c r="D134" s="219" t="s">
        <v>137</v>
      </c>
      <c r="E134" s="220" t="s">
        <v>161</v>
      </c>
      <c r="F134" s="221" t="s">
        <v>162</v>
      </c>
      <c r="G134" s="222" t="s">
        <v>148</v>
      </c>
      <c r="H134" s="223">
        <v>2</v>
      </c>
      <c r="I134" s="224">
        <v>0</v>
      </c>
      <c r="J134" s="224">
        <v>4191.1999999999998</v>
      </c>
      <c r="K134" s="224">
        <f>ROUND(P134*H134,2)</f>
        <v>8382.3999999999996</v>
      </c>
      <c r="L134" s="221" t="s">
        <v>1</v>
      </c>
      <c r="M134" s="36"/>
      <c r="N134" s="225" t="s">
        <v>1</v>
      </c>
      <c r="O134" s="226" t="s">
        <v>44</v>
      </c>
      <c r="P134" s="227">
        <f>I134+J134</f>
        <v>4191.1999999999998</v>
      </c>
      <c r="Q134" s="227">
        <f>ROUND(I134*H134,2)</f>
        <v>0</v>
      </c>
      <c r="R134" s="227">
        <f>ROUND(J134*H134,2)</f>
        <v>8382.3999999999996</v>
      </c>
      <c r="S134" s="228">
        <v>0</v>
      </c>
      <c r="T134" s="228">
        <f>S134*H134</f>
        <v>0</v>
      </c>
      <c r="U134" s="228">
        <v>0</v>
      </c>
      <c r="V134" s="228">
        <f>U134*H134</f>
        <v>0</v>
      </c>
      <c r="W134" s="228">
        <v>0</v>
      </c>
      <c r="X134" s="228">
        <f>W134*H134</f>
        <v>0</v>
      </c>
      <c r="Y134" s="229" t="s">
        <v>1</v>
      </c>
      <c r="Z134" s="33"/>
      <c r="AA134" s="33"/>
      <c r="AB134" s="33"/>
      <c r="AC134" s="33"/>
      <c r="AD134" s="33"/>
      <c r="AE134" s="33"/>
      <c r="AR134" s="230" t="s">
        <v>141</v>
      </c>
      <c r="AT134" s="230" t="s">
        <v>137</v>
      </c>
      <c r="AU134" s="230" t="s">
        <v>87</v>
      </c>
      <c r="AY134" s="14" t="s">
        <v>136</v>
      </c>
      <c r="BE134" s="231">
        <f>IF(O134="základní",K134,0)</f>
        <v>0</v>
      </c>
      <c r="BF134" s="231">
        <f>IF(O134="snížená",K134,0)</f>
        <v>0</v>
      </c>
      <c r="BG134" s="231">
        <f>IF(O134="zákl. přenesená",K134,0)</f>
        <v>8382.3999999999996</v>
      </c>
      <c r="BH134" s="231">
        <f>IF(O134="sníž. přenesená",K134,0)</f>
        <v>0</v>
      </c>
      <c r="BI134" s="231">
        <f>IF(O134="nulová",K134,0)</f>
        <v>0</v>
      </c>
      <c r="BJ134" s="14" t="s">
        <v>142</v>
      </c>
      <c r="BK134" s="231">
        <f>ROUND(P134*H134,2)</f>
        <v>8382.3999999999996</v>
      </c>
      <c r="BL134" s="14" t="s">
        <v>141</v>
      </c>
      <c r="BM134" s="230" t="s">
        <v>163</v>
      </c>
    </row>
    <row r="135" s="2" customFormat="1">
      <c r="A135" s="33"/>
      <c r="B135" s="34"/>
      <c r="C135" s="35"/>
      <c r="D135" s="232" t="s">
        <v>144</v>
      </c>
      <c r="E135" s="35"/>
      <c r="F135" s="233" t="s">
        <v>162</v>
      </c>
      <c r="G135" s="35"/>
      <c r="H135" s="35"/>
      <c r="I135" s="35"/>
      <c r="J135" s="35"/>
      <c r="K135" s="35"/>
      <c r="L135" s="35"/>
      <c r="M135" s="36"/>
      <c r="N135" s="234"/>
      <c r="O135" s="235"/>
      <c r="P135" s="86"/>
      <c r="Q135" s="86"/>
      <c r="R135" s="86"/>
      <c r="S135" s="86"/>
      <c r="T135" s="86"/>
      <c r="U135" s="86"/>
      <c r="V135" s="86"/>
      <c r="W135" s="86"/>
      <c r="X135" s="86"/>
      <c r="Y135" s="87"/>
      <c r="Z135" s="33"/>
      <c r="AA135" s="33"/>
      <c r="AB135" s="33"/>
      <c r="AC135" s="33"/>
      <c r="AD135" s="33"/>
      <c r="AE135" s="33"/>
      <c r="AT135" s="14" t="s">
        <v>144</v>
      </c>
      <c r="AU135" s="14" t="s">
        <v>87</v>
      </c>
    </row>
    <row r="136" s="2" customFormat="1" ht="24.15" customHeight="1">
      <c r="A136" s="33"/>
      <c r="B136" s="34"/>
      <c r="C136" s="219" t="s">
        <v>164</v>
      </c>
      <c r="D136" s="219" t="s">
        <v>137</v>
      </c>
      <c r="E136" s="220" t="s">
        <v>165</v>
      </c>
      <c r="F136" s="221" t="s">
        <v>166</v>
      </c>
      <c r="G136" s="222" t="s">
        <v>140</v>
      </c>
      <c r="H136" s="223">
        <v>4600</v>
      </c>
      <c r="I136" s="224">
        <v>0</v>
      </c>
      <c r="J136" s="224">
        <v>55.539999999999999</v>
      </c>
      <c r="K136" s="224">
        <f>ROUND(P136*H136,2)</f>
        <v>255484</v>
      </c>
      <c r="L136" s="221" t="s">
        <v>1</v>
      </c>
      <c r="M136" s="36"/>
      <c r="N136" s="225" t="s">
        <v>1</v>
      </c>
      <c r="O136" s="226" t="s">
        <v>44</v>
      </c>
      <c r="P136" s="227">
        <f>I136+J136</f>
        <v>55.539999999999999</v>
      </c>
      <c r="Q136" s="227">
        <f>ROUND(I136*H136,2)</f>
        <v>0</v>
      </c>
      <c r="R136" s="227">
        <f>ROUND(J136*H136,2)</f>
        <v>255484</v>
      </c>
      <c r="S136" s="228">
        <v>0</v>
      </c>
      <c r="T136" s="228">
        <f>S136*H136</f>
        <v>0</v>
      </c>
      <c r="U136" s="228">
        <v>0</v>
      </c>
      <c r="V136" s="228">
        <f>U136*H136</f>
        <v>0</v>
      </c>
      <c r="W136" s="228">
        <v>0</v>
      </c>
      <c r="X136" s="228">
        <f>W136*H136</f>
        <v>0</v>
      </c>
      <c r="Y136" s="229" t="s">
        <v>1</v>
      </c>
      <c r="Z136" s="33"/>
      <c r="AA136" s="33"/>
      <c r="AB136" s="33"/>
      <c r="AC136" s="33"/>
      <c r="AD136" s="33"/>
      <c r="AE136" s="33"/>
      <c r="AR136" s="230" t="s">
        <v>141</v>
      </c>
      <c r="AT136" s="230" t="s">
        <v>137</v>
      </c>
      <c r="AU136" s="230" t="s">
        <v>87</v>
      </c>
      <c r="AY136" s="14" t="s">
        <v>136</v>
      </c>
      <c r="BE136" s="231">
        <f>IF(O136="základní",K136,0)</f>
        <v>0</v>
      </c>
      <c r="BF136" s="231">
        <f>IF(O136="snížená",K136,0)</f>
        <v>0</v>
      </c>
      <c r="BG136" s="231">
        <f>IF(O136="zákl. přenesená",K136,0)</f>
        <v>255484</v>
      </c>
      <c r="BH136" s="231">
        <f>IF(O136="sníž. přenesená",K136,0)</f>
        <v>0</v>
      </c>
      <c r="BI136" s="231">
        <f>IF(O136="nulová",K136,0)</f>
        <v>0</v>
      </c>
      <c r="BJ136" s="14" t="s">
        <v>142</v>
      </c>
      <c r="BK136" s="231">
        <f>ROUND(P136*H136,2)</f>
        <v>255484</v>
      </c>
      <c r="BL136" s="14" t="s">
        <v>141</v>
      </c>
      <c r="BM136" s="230" t="s">
        <v>167</v>
      </c>
    </row>
    <row r="137" s="2" customFormat="1">
      <c r="A137" s="33"/>
      <c r="B137" s="34"/>
      <c r="C137" s="35"/>
      <c r="D137" s="232" t="s">
        <v>144</v>
      </c>
      <c r="E137" s="35"/>
      <c r="F137" s="233" t="s">
        <v>166</v>
      </c>
      <c r="G137" s="35"/>
      <c r="H137" s="35"/>
      <c r="I137" s="35"/>
      <c r="J137" s="35"/>
      <c r="K137" s="35"/>
      <c r="L137" s="35"/>
      <c r="M137" s="36"/>
      <c r="N137" s="234"/>
      <c r="O137" s="235"/>
      <c r="P137" s="86"/>
      <c r="Q137" s="86"/>
      <c r="R137" s="86"/>
      <c r="S137" s="86"/>
      <c r="T137" s="86"/>
      <c r="U137" s="86"/>
      <c r="V137" s="86"/>
      <c r="W137" s="86"/>
      <c r="X137" s="86"/>
      <c r="Y137" s="87"/>
      <c r="Z137" s="33"/>
      <c r="AA137" s="33"/>
      <c r="AB137" s="33"/>
      <c r="AC137" s="33"/>
      <c r="AD137" s="33"/>
      <c r="AE137" s="33"/>
      <c r="AT137" s="14" t="s">
        <v>144</v>
      </c>
      <c r="AU137" s="14" t="s">
        <v>87</v>
      </c>
    </row>
    <row r="138" s="2" customFormat="1" ht="24.15" customHeight="1">
      <c r="A138" s="33"/>
      <c r="B138" s="34"/>
      <c r="C138" s="219" t="s">
        <v>168</v>
      </c>
      <c r="D138" s="219" t="s">
        <v>137</v>
      </c>
      <c r="E138" s="220" t="s">
        <v>169</v>
      </c>
      <c r="F138" s="221" t="s">
        <v>170</v>
      </c>
      <c r="G138" s="222" t="s">
        <v>148</v>
      </c>
      <c r="H138" s="223">
        <v>10</v>
      </c>
      <c r="I138" s="224">
        <v>0</v>
      </c>
      <c r="J138" s="224">
        <v>270.39999999999998</v>
      </c>
      <c r="K138" s="224">
        <f>ROUND(P138*H138,2)</f>
        <v>2704</v>
      </c>
      <c r="L138" s="221" t="s">
        <v>1</v>
      </c>
      <c r="M138" s="36"/>
      <c r="N138" s="225" t="s">
        <v>1</v>
      </c>
      <c r="O138" s="226" t="s">
        <v>44</v>
      </c>
      <c r="P138" s="227">
        <f>I138+J138</f>
        <v>270.39999999999998</v>
      </c>
      <c r="Q138" s="227">
        <f>ROUND(I138*H138,2)</f>
        <v>0</v>
      </c>
      <c r="R138" s="227">
        <f>ROUND(J138*H138,2)</f>
        <v>2704</v>
      </c>
      <c r="S138" s="228">
        <v>0</v>
      </c>
      <c r="T138" s="228">
        <f>S138*H138</f>
        <v>0</v>
      </c>
      <c r="U138" s="228">
        <v>0</v>
      </c>
      <c r="V138" s="228">
        <f>U138*H138</f>
        <v>0</v>
      </c>
      <c r="W138" s="228">
        <v>0</v>
      </c>
      <c r="X138" s="228">
        <f>W138*H138</f>
        <v>0</v>
      </c>
      <c r="Y138" s="229" t="s">
        <v>1</v>
      </c>
      <c r="Z138" s="33"/>
      <c r="AA138" s="33"/>
      <c r="AB138" s="33"/>
      <c r="AC138" s="33"/>
      <c r="AD138" s="33"/>
      <c r="AE138" s="33"/>
      <c r="AR138" s="230" t="s">
        <v>141</v>
      </c>
      <c r="AT138" s="230" t="s">
        <v>137</v>
      </c>
      <c r="AU138" s="230" t="s">
        <v>87</v>
      </c>
      <c r="AY138" s="14" t="s">
        <v>136</v>
      </c>
      <c r="BE138" s="231">
        <f>IF(O138="základní",K138,0)</f>
        <v>0</v>
      </c>
      <c r="BF138" s="231">
        <f>IF(O138="snížená",K138,0)</f>
        <v>0</v>
      </c>
      <c r="BG138" s="231">
        <f>IF(O138="zákl. přenesená",K138,0)</f>
        <v>2704</v>
      </c>
      <c r="BH138" s="231">
        <f>IF(O138="sníž. přenesená",K138,0)</f>
        <v>0</v>
      </c>
      <c r="BI138" s="231">
        <f>IF(O138="nulová",K138,0)</f>
        <v>0</v>
      </c>
      <c r="BJ138" s="14" t="s">
        <v>142</v>
      </c>
      <c r="BK138" s="231">
        <f>ROUND(P138*H138,2)</f>
        <v>2704</v>
      </c>
      <c r="BL138" s="14" t="s">
        <v>141</v>
      </c>
      <c r="BM138" s="230" t="s">
        <v>171</v>
      </c>
    </row>
    <row r="139" s="2" customFormat="1">
      <c r="A139" s="33"/>
      <c r="B139" s="34"/>
      <c r="C139" s="35"/>
      <c r="D139" s="232" t="s">
        <v>144</v>
      </c>
      <c r="E139" s="35"/>
      <c r="F139" s="233" t="s">
        <v>170</v>
      </c>
      <c r="G139" s="35"/>
      <c r="H139" s="35"/>
      <c r="I139" s="35"/>
      <c r="J139" s="35"/>
      <c r="K139" s="35"/>
      <c r="L139" s="35"/>
      <c r="M139" s="36"/>
      <c r="N139" s="234"/>
      <c r="O139" s="235"/>
      <c r="P139" s="86"/>
      <c r="Q139" s="86"/>
      <c r="R139" s="86"/>
      <c r="S139" s="86"/>
      <c r="T139" s="86"/>
      <c r="U139" s="86"/>
      <c r="V139" s="86"/>
      <c r="W139" s="86"/>
      <c r="X139" s="86"/>
      <c r="Y139" s="87"/>
      <c r="Z139" s="33"/>
      <c r="AA139" s="33"/>
      <c r="AB139" s="33"/>
      <c r="AC139" s="33"/>
      <c r="AD139" s="33"/>
      <c r="AE139" s="33"/>
      <c r="AT139" s="14" t="s">
        <v>144</v>
      </c>
      <c r="AU139" s="14" t="s">
        <v>87</v>
      </c>
    </row>
    <row r="140" s="2" customFormat="1" ht="24.15" customHeight="1">
      <c r="A140" s="33"/>
      <c r="B140" s="34"/>
      <c r="C140" s="219" t="s">
        <v>172</v>
      </c>
      <c r="D140" s="219" t="s">
        <v>137</v>
      </c>
      <c r="E140" s="220" t="s">
        <v>173</v>
      </c>
      <c r="F140" s="221" t="s">
        <v>174</v>
      </c>
      <c r="G140" s="222" t="s">
        <v>148</v>
      </c>
      <c r="H140" s="223">
        <v>4</v>
      </c>
      <c r="I140" s="224">
        <v>0</v>
      </c>
      <c r="J140" s="224">
        <v>120.64</v>
      </c>
      <c r="K140" s="224">
        <f>ROUND(P140*H140,2)</f>
        <v>482.56</v>
      </c>
      <c r="L140" s="221" t="s">
        <v>1</v>
      </c>
      <c r="M140" s="36"/>
      <c r="N140" s="225" t="s">
        <v>1</v>
      </c>
      <c r="O140" s="226" t="s">
        <v>44</v>
      </c>
      <c r="P140" s="227">
        <f>I140+J140</f>
        <v>120.64</v>
      </c>
      <c r="Q140" s="227">
        <f>ROUND(I140*H140,2)</f>
        <v>0</v>
      </c>
      <c r="R140" s="227">
        <f>ROUND(J140*H140,2)</f>
        <v>482.56</v>
      </c>
      <c r="S140" s="228">
        <v>0</v>
      </c>
      <c r="T140" s="228">
        <f>S140*H140</f>
        <v>0</v>
      </c>
      <c r="U140" s="228">
        <v>0</v>
      </c>
      <c r="V140" s="228">
        <f>U140*H140</f>
        <v>0</v>
      </c>
      <c r="W140" s="228">
        <v>0</v>
      </c>
      <c r="X140" s="228">
        <f>W140*H140</f>
        <v>0</v>
      </c>
      <c r="Y140" s="229" t="s">
        <v>1</v>
      </c>
      <c r="Z140" s="33"/>
      <c r="AA140" s="33"/>
      <c r="AB140" s="33"/>
      <c r="AC140" s="33"/>
      <c r="AD140" s="33"/>
      <c r="AE140" s="33"/>
      <c r="AR140" s="230" t="s">
        <v>141</v>
      </c>
      <c r="AT140" s="230" t="s">
        <v>137</v>
      </c>
      <c r="AU140" s="230" t="s">
        <v>87</v>
      </c>
      <c r="AY140" s="14" t="s">
        <v>136</v>
      </c>
      <c r="BE140" s="231">
        <f>IF(O140="základní",K140,0)</f>
        <v>0</v>
      </c>
      <c r="BF140" s="231">
        <f>IF(O140="snížená",K140,0)</f>
        <v>0</v>
      </c>
      <c r="BG140" s="231">
        <f>IF(O140="zákl. přenesená",K140,0)</f>
        <v>482.56</v>
      </c>
      <c r="BH140" s="231">
        <f>IF(O140="sníž. přenesená",K140,0)</f>
        <v>0</v>
      </c>
      <c r="BI140" s="231">
        <f>IF(O140="nulová",K140,0)</f>
        <v>0</v>
      </c>
      <c r="BJ140" s="14" t="s">
        <v>142</v>
      </c>
      <c r="BK140" s="231">
        <f>ROUND(P140*H140,2)</f>
        <v>482.56</v>
      </c>
      <c r="BL140" s="14" t="s">
        <v>141</v>
      </c>
      <c r="BM140" s="230" t="s">
        <v>175</v>
      </c>
    </row>
    <row r="141" s="2" customFormat="1">
      <c r="A141" s="33"/>
      <c r="B141" s="34"/>
      <c r="C141" s="35"/>
      <c r="D141" s="232" t="s">
        <v>144</v>
      </c>
      <c r="E141" s="35"/>
      <c r="F141" s="233" t="s">
        <v>174</v>
      </c>
      <c r="G141" s="35"/>
      <c r="H141" s="35"/>
      <c r="I141" s="35"/>
      <c r="J141" s="35"/>
      <c r="K141" s="35"/>
      <c r="L141" s="35"/>
      <c r="M141" s="36"/>
      <c r="N141" s="234"/>
      <c r="O141" s="235"/>
      <c r="P141" s="86"/>
      <c r="Q141" s="86"/>
      <c r="R141" s="86"/>
      <c r="S141" s="86"/>
      <c r="T141" s="86"/>
      <c r="U141" s="86"/>
      <c r="V141" s="86"/>
      <c r="W141" s="86"/>
      <c r="X141" s="86"/>
      <c r="Y141" s="87"/>
      <c r="Z141" s="33"/>
      <c r="AA141" s="33"/>
      <c r="AB141" s="33"/>
      <c r="AC141" s="33"/>
      <c r="AD141" s="33"/>
      <c r="AE141" s="33"/>
      <c r="AT141" s="14" t="s">
        <v>144</v>
      </c>
      <c r="AU141" s="14" t="s">
        <v>87</v>
      </c>
    </row>
    <row r="142" s="2" customFormat="1" ht="14.4" customHeight="1">
      <c r="A142" s="33"/>
      <c r="B142" s="34"/>
      <c r="C142" s="219" t="s">
        <v>176</v>
      </c>
      <c r="D142" s="219" t="s">
        <v>137</v>
      </c>
      <c r="E142" s="220" t="s">
        <v>177</v>
      </c>
      <c r="F142" s="221" t="s">
        <v>178</v>
      </c>
      <c r="G142" s="222" t="s">
        <v>148</v>
      </c>
      <c r="H142" s="223">
        <v>10</v>
      </c>
      <c r="I142" s="224">
        <v>0</v>
      </c>
      <c r="J142" s="224">
        <v>360.88</v>
      </c>
      <c r="K142" s="224">
        <f>ROUND(P142*H142,2)</f>
        <v>3608.8000000000002</v>
      </c>
      <c r="L142" s="221" t="s">
        <v>1</v>
      </c>
      <c r="M142" s="36"/>
      <c r="N142" s="225" t="s">
        <v>1</v>
      </c>
      <c r="O142" s="226" t="s">
        <v>44</v>
      </c>
      <c r="P142" s="227">
        <f>I142+J142</f>
        <v>360.88</v>
      </c>
      <c r="Q142" s="227">
        <f>ROUND(I142*H142,2)</f>
        <v>0</v>
      </c>
      <c r="R142" s="227">
        <f>ROUND(J142*H142,2)</f>
        <v>3608.8000000000002</v>
      </c>
      <c r="S142" s="228">
        <v>0</v>
      </c>
      <c r="T142" s="228">
        <f>S142*H142</f>
        <v>0</v>
      </c>
      <c r="U142" s="228">
        <v>0</v>
      </c>
      <c r="V142" s="228">
        <f>U142*H142</f>
        <v>0</v>
      </c>
      <c r="W142" s="228">
        <v>0</v>
      </c>
      <c r="X142" s="228">
        <f>W142*H142</f>
        <v>0</v>
      </c>
      <c r="Y142" s="229" t="s">
        <v>1</v>
      </c>
      <c r="Z142" s="33"/>
      <c r="AA142" s="33"/>
      <c r="AB142" s="33"/>
      <c r="AC142" s="33"/>
      <c r="AD142" s="33"/>
      <c r="AE142" s="33"/>
      <c r="AR142" s="230" t="s">
        <v>141</v>
      </c>
      <c r="AT142" s="230" t="s">
        <v>137</v>
      </c>
      <c r="AU142" s="230" t="s">
        <v>87</v>
      </c>
      <c r="AY142" s="14" t="s">
        <v>136</v>
      </c>
      <c r="BE142" s="231">
        <f>IF(O142="základní",K142,0)</f>
        <v>0</v>
      </c>
      <c r="BF142" s="231">
        <f>IF(O142="snížená",K142,0)</f>
        <v>0</v>
      </c>
      <c r="BG142" s="231">
        <f>IF(O142="zákl. přenesená",K142,0)</f>
        <v>3608.8000000000002</v>
      </c>
      <c r="BH142" s="231">
        <f>IF(O142="sníž. přenesená",K142,0)</f>
        <v>0</v>
      </c>
      <c r="BI142" s="231">
        <f>IF(O142="nulová",K142,0)</f>
        <v>0</v>
      </c>
      <c r="BJ142" s="14" t="s">
        <v>142</v>
      </c>
      <c r="BK142" s="231">
        <f>ROUND(P142*H142,2)</f>
        <v>3608.8000000000002</v>
      </c>
      <c r="BL142" s="14" t="s">
        <v>141</v>
      </c>
      <c r="BM142" s="230" t="s">
        <v>179</v>
      </c>
    </row>
    <row r="143" s="2" customFormat="1">
      <c r="A143" s="33"/>
      <c r="B143" s="34"/>
      <c r="C143" s="35"/>
      <c r="D143" s="232" t="s">
        <v>144</v>
      </c>
      <c r="E143" s="35"/>
      <c r="F143" s="233" t="s">
        <v>178</v>
      </c>
      <c r="G143" s="35"/>
      <c r="H143" s="35"/>
      <c r="I143" s="35"/>
      <c r="J143" s="35"/>
      <c r="K143" s="35"/>
      <c r="L143" s="35"/>
      <c r="M143" s="36"/>
      <c r="N143" s="234"/>
      <c r="O143" s="235"/>
      <c r="P143" s="86"/>
      <c r="Q143" s="86"/>
      <c r="R143" s="86"/>
      <c r="S143" s="86"/>
      <c r="T143" s="86"/>
      <c r="U143" s="86"/>
      <c r="V143" s="86"/>
      <c r="W143" s="86"/>
      <c r="X143" s="86"/>
      <c r="Y143" s="87"/>
      <c r="Z143" s="33"/>
      <c r="AA143" s="33"/>
      <c r="AB143" s="33"/>
      <c r="AC143" s="33"/>
      <c r="AD143" s="33"/>
      <c r="AE143" s="33"/>
      <c r="AT143" s="14" t="s">
        <v>144</v>
      </c>
      <c r="AU143" s="14" t="s">
        <v>87</v>
      </c>
    </row>
    <row r="144" s="2" customFormat="1" ht="14.4" customHeight="1">
      <c r="A144" s="33"/>
      <c r="B144" s="34"/>
      <c r="C144" s="219" t="s">
        <v>180</v>
      </c>
      <c r="D144" s="219" t="s">
        <v>137</v>
      </c>
      <c r="E144" s="220" t="s">
        <v>181</v>
      </c>
      <c r="F144" s="221" t="s">
        <v>182</v>
      </c>
      <c r="G144" s="222" t="s">
        <v>148</v>
      </c>
      <c r="H144" s="223">
        <v>2</v>
      </c>
      <c r="I144" s="224">
        <v>0</v>
      </c>
      <c r="J144" s="224">
        <v>7540</v>
      </c>
      <c r="K144" s="224">
        <f>ROUND(P144*H144,2)</f>
        <v>15080</v>
      </c>
      <c r="L144" s="221" t="s">
        <v>1</v>
      </c>
      <c r="M144" s="36"/>
      <c r="N144" s="225" t="s">
        <v>1</v>
      </c>
      <c r="O144" s="226" t="s">
        <v>44</v>
      </c>
      <c r="P144" s="227">
        <f>I144+J144</f>
        <v>7540</v>
      </c>
      <c r="Q144" s="227">
        <f>ROUND(I144*H144,2)</f>
        <v>0</v>
      </c>
      <c r="R144" s="227">
        <f>ROUND(J144*H144,2)</f>
        <v>15080</v>
      </c>
      <c r="S144" s="228">
        <v>0</v>
      </c>
      <c r="T144" s="228">
        <f>S144*H144</f>
        <v>0</v>
      </c>
      <c r="U144" s="228">
        <v>0</v>
      </c>
      <c r="V144" s="228">
        <f>U144*H144</f>
        <v>0</v>
      </c>
      <c r="W144" s="228">
        <v>0</v>
      </c>
      <c r="X144" s="228">
        <f>W144*H144</f>
        <v>0</v>
      </c>
      <c r="Y144" s="229" t="s">
        <v>1</v>
      </c>
      <c r="Z144" s="33"/>
      <c r="AA144" s="33"/>
      <c r="AB144" s="33"/>
      <c r="AC144" s="33"/>
      <c r="AD144" s="33"/>
      <c r="AE144" s="33"/>
      <c r="AR144" s="230" t="s">
        <v>141</v>
      </c>
      <c r="AT144" s="230" t="s">
        <v>137</v>
      </c>
      <c r="AU144" s="230" t="s">
        <v>87</v>
      </c>
      <c r="AY144" s="14" t="s">
        <v>136</v>
      </c>
      <c r="BE144" s="231">
        <f>IF(O144="základní",K144,0)</f>
        <v>0</v>
      </c>
      <c r="BF144" s="231">
        <f>IF(O144="snížená",K144,0)</f>
        <v>0</v>
      </c>
      <c r="BG144" s="231">
        <f>IF(O144="zákl. přenesená",K144,0)</f>
        <v>15080</v>
      </c>
      <c r="BH144" s="231">
        <f>IF(O144="sníž. přenesená",K144,0)</f>
        <v>0</v>
      </c>
      <c r="BI144" s="231">
        <f>IF(O144="nulová",K144,0)</f>
        <v>0</v>
      </c>
      <c r="BJ144" s="14" t="s">
        <v>142</v>
      </c>
      <c r="BK144" s="231">
        <f>ROUND(P144*H144,2)</f>
        <v>15080</v>
      </c>
      <c r="BL144" s="14" t="s">
        <v>141</v>
      </c>
      <c r="BM144" s="230" t="s">
        <v>183</v>
      </c>
    </row>
    <row r="145" s="2" customFormat="1">
      <c r="A145" s="33"/>
      <c r="B145" s="34"/>
      <c r="C145" s="35"/>
      <c r="D145" s="232" t="s">
        <v>144</v>
      </c>
      <c r="E145" s="35"/>
      <c r="F145" s="233" t="s">
        <v>182</v>
      </c>
      <c r="G145" s="35"/>
      <c r="H145" s="35"/>
      <c r="I145" s="35"/>
      <c r="J145" s="35"/>
      <c r="K145" s="35"/>
      <c r="L145" s="35"/>
      <c r="M145" s="36"/>
      <c r="N145" s="234"/>
      <c r="O145" s="235"/>
      <c r="P145" s="86"/>
      <c r="Q145" s="86"/>
      <c r="R145" s="86"/>
      <c r="S145" s="86"/>
      <c r="T145" s="86"/>
      <c r="U145" s="86"/>
      <c r="V145" s="86"/>
      <c r="W145" s="86"/>
      <c r="X145" s="86"/>
      <c r="Y145" s="87"/>
      <c r="Z145" s="33"/>
      <c r="AA145" s="33"/>
      <c r="AB145" s="33"/>
      <c r="AC145" s="33"/>
      <c r="AD145" s="33"/>
      <c r="AE145" s="33"/>
      <c r="AT145" s="14" t="s">
        <v>144</v>
      </c>
      <c r="AU145" s="14" t="s">
        <v>87</v>
      </c>
    </row>
    <row r="146" s="2" customFormat="1" ht="24.15" customHeight="1">
      <c r="A146" s="33"/>
      <c r="B146" s="34"/>
      <c r="C146" s="219" t="s">
        <v>184</v>
      </c>
      <c r="D146" s="219" t="s">
        <v>137</v>
      </c>
      <c r="E146" s="220" t="s">
        <v>185</v>
      </c>
      <c r="F146" s="221" t="s">
        <v>186</v>
      </c>
      <c r="G146" s="222" t="s">
        <v>140</v>
      </c>
      <c r="H146" s="223">
        <v>600</v>
      </c>
      <c r="I146" s="224">
        <v>0</v>
      </c>
      <c r="J146" s="224">
        <v>7.0099999999999998</v>
      </c>
      <c r="K146" s="224">
        <f>ROUND(P146*H146,2)</f>
        <v>4206</v>
      </c>
      <c r="L146" s="221" t="s">
        <v>1</v>
      </c>
      <c r="M146" s="36"/>
      <c r="N146" s="225" t="s">
        <v>1</v>
      </c>
      <c r="O146" s="226" t="s">
        <v>44</v>
      </c>
      <c r="P146" s="227">
        <f>I146+J146</f>
        <v>7.0099999999999998</v>
      </c>
      <c r="Q146" s="227">
        <f>ROUND(I146*H146,2)</f>
        <v>0</v>
      </c>
      <c r="R146" s="227">
        <f>ROUND(J146*H146,2)</f>
        <v>4206</v>
      </c>
      <c r="S146" s="228">
        <v>0</v>
      </c>
      <c r="T146" s="228">
        <f>S146*H146</f>
        <v>0</v>
      </c>
      <c r="U146" s="228">
        <v>0</v>
      </c>
      <c r="V146" s="228">
        <f>U146*H146</f>
        <v>0</v>
      </c>
      <c r="W146" s="228">
        <v>0</v>
      </c>
      <c r="X146" s="228">
        <f>W146*H146</f>
        <v>0</v>
      </c>
      <c r="Y146" s="229" t="s">
        <v>1</v>
      </c>
      <c r="Z146" s="33"/>
      <c r="AA146" s="33"/>
      <c r="AB146" s="33"/>
      <c r="AC146" s="33"/>
      <c r="AD146" s="33"/>
      <c r="AE146" s="33"/>
      <c r="AR146" s="230" t="s">
        <v>141</v>
      </c>
      <c r="AT146" s="230" t="s">
        <v>137</v>
      </c>
      <c r="AU146" s="230" t="s">
        <v>87</v>
      </c>
      <c r="AY146" s="14" t="s">
        <v>136</v>
      </c>
      <c r="BE146" s="231">
        <f>IF(O146="základní",K146,0)</f>
        <v>0</v>
      </c>
      <c r="BF146" s="231">
        <f>IF(O146="snížená",K146,0)</f>
        <v>0</v>
      </c>
      <c r="BG146" s="231">
        <f>IF(O146="zákl. přenesená",K146,0)</f>
        <v>4206</v>
      </c>
      <c r="BH146" s="231">
        <f>IF(O146="sníž. přenesená",K146,0)</f>
        <v>0</v>
      </c>
      <c r="BI146" s="231">
        <f>IF(O146="nulová",K146,0)</f>
        <v>0</v>
      </c>
      <c r="BJ146" s="14" t="s">
        <v>142</v>
      </c>
      <c r="BK146" s="231">
        <f>ROUND(P146*H146,2)</f>
        <v>4206</v>
      </c>
      <c r="BL146" s="14" t="s">
        <v>141</v>
      </c>
      <c r="BM146" s="230" t="s">
        <v>187</v>
      </c>
    </row>
    <row r="147" s="2" customFormat="1">
      <c r="A147" s="33"/>
      <c r="B147" s="34"/>
      <c r="C147" s="35"/>
      <c r="D147" s="232" t="s">
        <v>144</v>
      </c>
      <c r="E147" s="35"/>
      <c r="F147" s="233" t="s">
        <v>186</v>
      </c>
      <c r="G147" s="35"/>
      <c r="H147" s="35"/>
      <c r="I147" s="35"/>
      <c r="J147" s="35"/>
      <c r="K147" s="35"/>
      <c r="L147" s="35"/>
      <c r="M147" s="36"/>
      <c r="N147" s="234"/>
      <c r="O147" s="235"/>
      <c r="P147" s="86"/>
      <c r="Q147" s="86"/>
      <c r="R147" s="86"/>
      <c r="S147" s="86"/>
      <c r="T147" s="86"/>
      <c r="U147" s="86"/>
      <c r="V147" s="86"/>
      <c r="W147" s="86"/>
      <c r="X147" s="86"/>
      <c r="Y147" s="87"/>
      <c r="Z147" s="33"/>
      <c r="AA147" s="33"/>
      <c r="AB147" s="33"/>
      <c r="AC147" s="33"/>
      <c r="AD147" s="33"/>
      <c r="AE147" s="33"/>
      <c r="AT147" s="14" t="s">
        <v>144</v>
      </c>
      <c r="AU147" s="14" t="s">
        <v>87</v>
      </c>
    </row>
    <row r="148" s="12" customFormat="1" ht="22.8" customHeight="1">
      <c r="A148" s="12"/>
      <c r="B148" s="205"/>
      <c r="C148" s="206"/>
      <c r="D148" s="207" t="s">
        <v>78</v>
      </c>
      <c r="E148" s="236" t="s">
        <v>188</v>
      </c>
      <c r="F148" s="236" t="s">
        <v>189</v>
      </c>
      <c r="G148" s="206"/>
      <c r="H148" s="206"/>
      <c r="I148" s="206"/>
      <c r="J148" s="206"/>
      <c r="K148" s="237">
        <f>BK148</f>
        <v>744950.09999999998</v>
      </c>
      <c r="L148" s="206"/>
      <c r="M148" s="210"/>
      <c r="N148" s="211"/>
      <c r="O148" s="212"/>
      <c r="P148" s="212"/>
      <c r="Q148" s="213">
        <f>SUM(Q149:Q168)</f>
        <v>744950.09999999998</v>
      </c>
      <c r="R148" s="213">
        <f>SUM(R149:R168)</f>
        <v>0</v>
      </c>
      <c r="S148" s="212"/>
      <c r="T148" s="214">
        <f>SUM(T149:T168)</f>
        <v>0</v>
      </c>
      <c r="U148" s="212"/>
      <c r="V148" s="214">
        <f>SUM(V149:V168)</f>
        <v>0</v>
      </c>
      <c r="W148" s="212"/>
      <c r="X148" s="214">
        <f>SUM(X149:X168)</f>
        <v>0</v>
      </c>
      <c r="Y148" s="215"/>
      <c r="Z148" s="12"/>
      <c r="AA148" s="12"/>
      <c r="AB148" s="12"/>
      <c r="AC148" s="12"/>
      <c r="AD148" s="12"/>
      <c r="AE148" s="12"/>
      <c r="AR148" s="216" t="s">
        <v>87</v>
      </c>
      <c r="AT148" s="217" t="s">
        <v>78</v>
      </c>
      <c r="AU148" s="217" t="s">
        <v>87</v>
      </c>
      <c r="AY148" s="216" t="s">
        <v>136</v>
      </c>
      <c r="BK148" s="218">
        <f>SUM(BK149:BK168)</f>
        <v>744950.09999999998</v>
      </c>
    </row>
    <row r="149" s="2" customFormat="1" ht="24.15" customHeight="1">
      <c r="A149" s="33"/>
      <c r="B149" s="34"/>
      <c r="C149" s="238" t="s">
        <v>190</v>
      </c>
      <c r="D149" s="238" t="s">
        <v>133</v>
      </c>
      <c r="E149" s="239" t="s">
        <v>191</v>
      </c>
      <c r="F149" s="240" t="s">
        <v>192</v>
      </c>
      <c r="G149" s="241" t="s">
        <v>140</v>
      </c>
      <c r="H149" s="242">
        <v>200</v>
      </c>
      <c r="I149" s="243">
        <v>39.520000000000003</v>
      </c>
      <c r="J149" s="244"/>
      <c r="K149" s="243">
        <f>ROUND(P149*H149,2)</f>
        <v>7904</v>
      </c>
      <c r="L149" s="240" t="s">
        <v>1</v>
      </c>
      <c r="M149" s="245"/>
      <c r="N149" s="246" t="s">
        <v>1</v>
      </c>
      <c r="O149" s="226" t="s">
        <v>44</v>
      </c>
      <c r="P149" s="227">
        <f>I149+J149</f>
        <v>39.520000000000003</v>
      </c>
      <c r="Q149" s="227">
        <f>ROUND(I149*H149,2)</f>
        <v>7904</v>
      </c>
      <c r="R149" s="227">
        <f>ROUND(J149*H149,2)</f>
        <v>0</v>
      </c>
      <c r="S149" s="228">
        <v>0</v>
      </c>
      <c r="T149" s="228">
        <f>S149*H149</f>
        <v>0</v>
      </c>
      <c r="U149" s="228">
        <v>0</v>
      </c>
      <c r="V149" s="228">
        <f>U149*H149</f>
        <v>0</v>
      </c>
      <c r="W149" s="228">
        <v>0</v>
      </c>
      <c r="X149" s="228">
        <f>W149*H149</f>
        <v>0</v>
      </c>
      <c r="Y149" s="229" t="s">
        <v>1</v>
      </c>
      <c r="Z149" s="33"/>
      <c r="AA149" s="33"/>
      <c r="AB149" s="33"/>
      <c r="AC149" s="33"/>
      <c r="AD149" s="33"/>
      <c r="AE149" s="33"/>
      <c r="AR149" s="230" t="s">
        <v>180</v>
      </c>
      <c r="AT149" s="230" t="s">
        <v>133</v>
      </c>
      <c r="AU149" s="230" t="s">
        <v>89</v>
      </c>
      <c r="AY149" s="14" t="s">
        <v>136</v>
      </c>
      <c r="BE149" s="231">
        <f>IF(O149="základní",K149,0)</f>
        <v>0</v>
      </c>
      <c r="BF149" s="231">
        <f>IF(O149="snížená",K149,0)</f>
        <v>0</v>
      </c>
      <c r="BG149" s="231">
        <f>IF(O149="zákl. přenesená",K149,0)</f>
        <v>7904</v>
      </c>
      <c r="BH149" s="231">
        <f>IF(O149="sníž. přenesená",K149,0)</f>
        <v>0</v>
      </c>
      <c r="BI149" s="231">
        <f>IF(O149="nulová",K149,0)</f>
        <v>0</v>
      </c>
      <c r="BJ149" s="14" t="s">
        <v>142</v>
      </c>
      <c r="BK149" s="231">
        <f>ROUND(P149*H149,2)</f>
        <v>7904</v>
      </c>
      <c r="BL149" s="14" t="s">
        <v>142</v>
      </c>
      <c r="BM149" s="230" t="s">
        <v>193</v>
      </c>
    </row>
    <row r="150" s="2" customFormat="1">
      <c r="A150" s="33"/>
      <c r="B150" s="34"/>
      <c r="C150" s="35"/>
      <c r="D150" s="232" t="s">
        <v>144</v>
      </c>
      <c r="E150" s="35"/>
      <c r="F150" s="233" t="s">
        <v>192</v>
      </c>
      <c r="G150" s="35"/>
      <c r="H150" s="35"/>
      <c r="I150" s="35"/>
      <c r="J150" s="35"/>
      <c r="K150" s="35"/>
      <c r="L150" s="35"/>
      <c r="M150" s="36"/>
      <c r="N150" s="234"/>
      <c r="O150" s="235"/>
      <c r="P150" s="86"/>
      <c r="Q150" s="86"/>
      <c r="R150" s="86"/>
      <c r="S150" s="86"/>
      <c r="T150" s="86"/>
      <c r="U150" s="86"/>
      <c r="V150" s="86"/>
      <c r="W150" s="86"/>
      <c r="X150" s="86"/>
      <c r="Y150" s="87"/>
      <c r="Z150" s="33"/>
      <c r="AA150" s="33"/>
      <c r="AB150" s="33"/>
      <c r="AC150" s="33"/>
      <c r="AD150" s="33"/>
      <c r="AE150" s="33"/>
      <c r="AT150" s="14" t="s">
        <v>144</v>
      </c>
      <c r="AU150" s="14" t="s">
        <v>89</v>
      </c>
    </row>
    <row r="151" s="2" customFormat="1" ht="24.15" customHeight="1">
      <c r="A151" s="33"/>
      <c r="B151" s="34"/>
      <c r="C151" s="238" t="s">
        <v>194</v>
      </c>
      <c r="D151" s="238" t="s">
        <v>133</v>
      </c>
      <c r="E151" s="239" t="s">
        <v>195</v>
      </c>
      <c r="F151" s="240" t="s">
        <v>196</v>
      </c>
      <c r="G151" s="241" t="s">
        <v>140</v>
      </c>
      <c r="H151" s="242">
        <v>90</v>
      </c>
      <c r="I151" s="243">
        <v>78.620000000000005</v>
      </c>
      <c r="J151" s="244"/>
      <c r="K151" s="243">
        <f>ROUND(P151*H151,2)</f>
        <v>7075.8000000000002</v>
      </c>
      <c r="L151" s="240" t="s">
        <v>1</v>
      </c>
      <c r="M151" s="245"/>
      <c r="N151" s="246" t="s">
        <v>1</v>
      </c>
      <c r="O151" s="226" t="s">
        <v>44</v>
      </c>
      <c r="P151" s="227">
        <f>I151+J151</f>
        <v>78.620000000000005</v>
      </c>
      <c r="Q151" s="227">
        <f>ROUND(I151*H151,2)</f>
        <v>7075.8000000000002</v>
      </c>
      <c r="R151" s="227">
        <f>ROUND(J151*H151,2)</f>
        <v>0</v>
      </c>
      <c r="S151" s="228">
        <v>0</v>
      </c>
      <c r="T151" s="228">
        <f>S151*H151</f>
        <v>0</v>
      </c>
      <c r="U151" s="228">
        <v>0</v>
      </c>
      <c r="V151" s="228">
        <f>U151*H151</f>
        <v>0</v>
      </c>
      <c r="W151" s="228">
        <v>0</v>
      </c>
      <c r="X151" s="228">
        <f>W151*H151</f>
        <v>0</v>
      </c>
      <c r="Y151" s="229" t="s">
        <v>1</v>
      </c>
      <c r="Z151" s="33"/>
      <c r="AA151" s="33"/>
      <c r="AB151" s="33"/>
      <c r="AC151" s="33"/>
      <c r="AD151" s="33"/>
      <c r="AE151" s="33"/>
      <c r="AR151" s="230" t="s">
        <v>180</v>
      </c>
      <c r="AT151" s="230" t="s">
        <v>133</v>
      </c>
      <c r="AU151" s="230" t="s">
        <v>89</v>
      </c>
      <c r="AY151" s="14" t="s">
        <v>136</v>
      </c>
      <c r="BE151" s="231">
        <f>IF(O151="základní",K151,0)</f>
        <v>0</v>
      </c>
      <c r="BF151" s="231">
        <f>IF(O151="snížená",K151,0)</f>
        <v>0</v>
      </c>
      <c r="BG151" s="231">
        <f>IF(O151="zákl. přenesená",K151,0)</f>
        <v>7075.8000000000002</v>
      </c>
      <c r="BH151" s="231">
        <f>IF(O151="sníž. přenesená",K151,0)</f>
        <v>0</v>
      </c>
      <c r="BI151" s="231">
        <f>IF(O151="nulová",K151,0)</f>
        <v>0</v>
      </c>
      <c r="BJ151" s="14" t="s">
        <v>142</v>
      </c>
      <c r="BK151" s="231">
        <f>ROUND(P151*H151,2)</f>
        <v>7075.8000000000002</v>
      </c>
      <c r="BL151" s="14" t="s">
        <v>142</v>
      </c>
      <c r="BM151" s="230" t="s">
        <v>197</v>
      </c>
    </row>
    <row r="152" s="2" customFormat="1">
      <c r="A152" s="33"/>
      <c r="B152" s="34"/>
      <c r="C152" s="35"/>
      <c r="D152" s="232" t="s">
        <v>144</v>
      </c>
      <c r="E152" s="35"/>
      <c r="F152" s="233" t="s">
        <v>196</v>
      </c>
      <c r="G152" s="35"/>
      <c r="H152" s="35"/>
      <c r="I152" s="35"/>
      <c r="J152" s="35"/>
      <c r="K152" s="35"/>
      <c r="L152" s="35"/>
      <c r="M152" s="36"/>
      <c r="N152" s="234"/>
      <c r="O152" s="235"/>
      <c r="P152" s="86"/>
      <c r="Q152" s="86"/>
      <c r="R152" s="86"/>
      <c r="S152" s="86"/>
      <c r="T152" s="86"/>
      <c r="U152" s="86"/>
      <c r="V152" s="86"/>
      <c r="W152" s="86"/>
      <c r="X152" s="86"/>
      <c r="Y152" s="87"/>
      <c r="Z152" s="33"/>
      <c r="AA152" s="33"/>
      <c r="AB152" s="33"/>
      <c r="AC152" s="33"/>
      <c r="AD152" s="33"/>
      <c r="AE152" s="33"/>
      <c r="AT152" s="14" t="s">
        <v>144</v>
      </c>
      <c r="AU152" s="14" t="s">
        <v>89</v>
      </c>
    </row>
    <row r="153" s="2" customFormat="1" ht="24.15" customHeight="1">
      <c r="A153" s="33"/>
      <c r="B153" s="34"/>
      <c r="C153" s="238" t="s">
        <v>198</v>
      </c>
      <c r="D153" s="238" t="s">
        <v>133</v>
      </c>
      <c r="E153" s="239" t="s">
        <v>199</v>
      </c>
      <c r="F153" s="240" t="s">
        <v>200</v>
      </c>
      <c r="G153" s="241" t="s">
        <v>140</v>
      </c>
      <c r="H153" s="242">
        <v>2300</v>
      </c>
      <c r="I153" s="243">
        <v>82.159999999999997</v>
      </c>
      <c r="J153" s="244"/>
      <c r="K153" s="243">
        <f>ROUND(P153*H153,2)</f>
        <v>188968</v>
      </c>
      <c r="L153" s="240" t="s">
        <v>1</v>
      </c>
      <c r="M153" s="245"/>
      <c r="N153" s="246" t="s">
        <v>1</v>
      </c>
      <c r="O153" s="226" t="s">
        <v>44</v>
      </c>
      <c r="P153" s="227">
        <f>I153+J153</f>
        <v>82.159999999999997</v>
      </c>
      <c r="Q153" s="227">
        <f>ROUND(I153*H153,2)</f>
        <v>188968</v>
      </c>
      <c r="R153" s="227">
        <f>ROUND(J153*H153,2)</f>
        <v>0</v>
      </c>
      <c r="S153" s="228">
        <v>0</v>
      </c>
      <c r="T153" s="228">
        <f>S153*H153</f>
        <v>0</v>
      </c>
      <c r="U153" s="228">
        <v>0</v>
      </c>
      <c r="V153" s="228">
        <f>U153*H153</f>
        <v>0</v>
      </c>
      <c r="W153" s="228">
        <v>0</v>
      </c>
      <c r="X153" s="228">
        <f>W153*H153</f>
        <v>0</v>
      </c>
      <c r="Y153" s="229" t="s">
        <v>1</v>
      </c>
      <c r="Z153" s="33"/>
      <c r="AA153" s="33"/>
      <c r="AB153" s="33"/>
      <c r="AC153" s="33"/>
      <c r="AD153" s="33"/>
      <c r="AE153" s="33"/>
      <c r="AR153" s="230" t="s">
        <v>180</v>
      </c>
      <c r="AT153" s="230" t="s">
        <v>133</v>
      </c>
      <c r="AU153" s="230" t="s">
        <v>89</v>
      </c>
      <c r="AY153" s="14" t="s">
        <v>136</v>
      </c>
      <c r="BE153" s="231">
        <f>IF(O153="základní",K153,0)</f>
        <v>0</v>
      </c>
      <c r="BF153" s="231">
        <f>IF(O153="snížená",K153,0)</f>
        <v>0</v>
      </c>
      <c r="BG153" s="231">
        <f>IF(O153="zákl. přenesená",K153,0)</f>
        <v>188968</v>
      </c>
      <c r="BH153" s="231">
        <f>IF(O153="sníž. přenesená",K153,0)</f>
        <v>0</v>
      </c>
      <c r="BI153" s="231">
        <f>IF(O153="nulová",K153,0)</f>
        <v>0</v>
      </c>
      <c r="BJ153" s="14" t="s">
        <v>142</v>
      </c>
      <c r="BK153" s="231">
        <f>ROUND(P153*H153,2)</f>
        <v>188968</v>
      </c>
      <c r="BL153" s="14" t="s">
        <v>142</v>
      </c>
      <c r="BM153" s="230" t="s">
        <v>201</v>
      </c>
    </row>
    <row r="154" s="2" customFormat="1">
      <c r="A154" s="33"/>
      <c r="B154" s="34"/>
      <c r="C154" s="35"/>
      <c r="D154" s="232" t="s">
        <v>144</v>
      </c>
      <c r="E154" s="35"/>
      <c r="F154" s="233" t="s">
        <v>200</v>
      </c>
      <c r="G154" s="35"/>
      <c r="H154" s="35"/>
      <c r="I154" s="35"/>
      <c r="J154" s="35"/>
      <c r="K154" s="35"/>
      <c r="L154" s="35"/>
      <c r="M154" s="36"/>
      <c r="N154" s="234"/>
      <c r="O154" s="235"/>
      <c r="P154" s="86"/>
      <c r="Q154" s="86"/>
      <c r="R154" s="86"/>
      <c r="S154" s="86"/>
      <c r="T154" s="86"/>
      <c r="U154" s="86"/>
      <c r="V154" s="86"/>
      <c r="W154" s="86"/>
      <c r="X154" s="86"/>
      <c r="Y154" s="87"/>
      <c r="Z154" s="33"/>
      <c r="AA154" s="33"/>
      <c r="AB154" s="33"/>
      <c r="AC154" s="33"/>
      <c r="AD154" s="33"/>
      <c r="AE154" s="33"/>
      <c r="AT154" s="14" t="s">
        <v>144</v>
      </c>
      <c r="AU154" s="14" t="s">
        <v>89</v>
      </c>
    </row>
    <row r="155" s="2" customFormat="1" ht="24.15" customHeight="1">
      <c r="A155" s="33"/>
      <c r="B155" s="34"/>
      <c r="C155" s="238" t="s">
        <v>202</v>
      </c>
      <c r="D155" s="238" t="s">
        <v>133</v>
      </c>
      <c r="E155" s="239" t="s">
        <v>203</v>
      </c>
      <c r="F155" s="240" t="s">
        <v>204</v>
      </c>
      <c r="G155" s="241" t="s">
        <v>148</v>
      </c>
      <c r="H155" s="242">
        <v>2300</v>
      </c>
      <c r="I155" s="243">
        <v>128.96000000000001</v>
      </c>
      <c r="J155" s="244"/>
      <c r="K155" s="243">
        <f>ROUND(P155*H155,2)</f>
        <v>296608</v>
      </c>
      <c r="L155" s="240" t="s">
        <v>1</v>
      </c>
      <c r="M155" s="245"/>
      <c r="N155" s="246" t="s">
        <v>1</v>
      </c>
      <c r="O155" s="226" t="s">
        <v>44</v>
      </c>
      <c r="P155" s="227">
        <f>I155+J155</f>
        <v>128.96000000000001</v>
      </c>
      <c r="Q155" s="227">
        <f>ROUND(I155*H155,2)</f>
        <v>296608</v>
      </c>
      <c r="R155" s="227">
        <f>ROUND(J155*H155,2)</f>
        <v>0</v>
      </c>
      <c r="S155" s="228">
        <v>0</v>
      </c>
      <c r="T155" s="228">
        <f>S155*H155</f>
        <v>0</v>
      </c>
      <c r="U155" s="228">
        <v>0</v>
      </c>
      <c r="V155" s="228">
        <f>U155*H155</f>
        <v>0</v>
      </c>
      <c r="W155" s="228">
        <v>0</v>
      </c>
      <c r="X155" s="228">
        <f>W155*H155</f>
        <v>0</v>
      </c>
      <c r="Y155" s="229" t="s">
        <v>1</v>
      </c>
      <c r="Z155" s="33"/>
      <c r="AA155" s="33"/>
      <c r="AB155" s="33"/>
      <c r="AC155" s="33"/>
      <c r="AD155" s="33"/>
      <c r="AE155" s="33"/>
      <c r="AR155" s="230" t="s">
        <v>205</v>
      </c>
      <c r="AT155" s="230" t="s">
        <v>133</v>
      </c>
      <c r="AU155" s="230" t="s">
        <v>89</v>
      </c>
      <c r="AY155" s="14" t="s">
        <v>136</v>
      </c>
      <c r="BE155" s="231">
        <f>IF(O155="základní",K155,0)</f>
        <v>0</v>
      </c>
      <c r="BF155" s="231">
        <f>IF(O155="snížená",K155,0)</f>
        <v>0</v>
      </c>
      <c r="BG155" s="231">
        <f>IF(O155="zákl. přenesená",K155,0)</f>
        <v>296608</v>
      </c>
      <c r="BH155" s="231">
        <f>IF(O155="sníž. přenesená",K155,0)</f>
        <v>0</v>
      </c>
      <c r="BI155" s="231">
        <f>IF(O155="nulová",K155,0)</f>
        <v>0</v>
      </c>
      <c r="BJ155" s="14" t="s">
        <v>142</v>
      </c>
      <c r="BK155" s="231">
        <f>ROUND(P155*H155,2)</f>
        <v>296608</v>
      </c>
      <c r="BL155" s="14" t="s">
        <v>141</v>
      </c>
      <c r="BM155" s="230" t="s">
        <v>206</v>
      </c>
    </row>
    <row r="156" s="2" customFormat="1">
      <c r="A156" s="33"/>
      <c r="B156" s="34"/>
      <c r="C156" s="35"/>
      <c r="D156" s="232" t="s">
        <v>144</v>
      </c>
      <c r="E156" s="35"/>
      <c r="F156" s="233" t="s">
        <v>204</v>
      </c>
      <c r="G156" s="35"/>
      <c r="H156" s="35"/>
      <c r="I156" s="35"/>
      <c r="J156" s="35"/>
      <c r="K156" s="35"/>
      <c r="L156" s="35"/>
      <c r="M156" s="36"/>
      <c r="N156" s="234"/>
      <c r="O156" s="235"/>
      <c r="P156" s="86"/>
      <c r="Q156" s="86"/>
      <c r="R156" s="86"/>
      <c r="S156" s="86"/>
      <c r="T156" s="86"/>
      <c r="U156" s="86"/>
      <c r="V156" s="86"/>
      <c r="W156" s="86"/>
      <c r="X156" s="86"/>
      <c r="Y156" s="87"/>
      <c r="Z156" s="33"/>
      <c r="AA156" s="33"/>
      <c r="AB156" s="33"/>
      <c r="AC156" s="33"/>
      <c r="AD156" s="33"/>
      <c r="AE156" s="33"/>
      <c r="AT156" s="14" t="s">
        <v>144</v>
      </c>
      <c r="AU156" s="14" t="s">
        <v>89</v>
      </c>
    </row>
    <row r="157" s="2" customFormat="1" ht="24.15" customHeight="1">
      <c r="A157" s="33"/>
      <c r="B157" s="34"/>
      <c r="C157" s="238" t="s">
        <v>207</v>
      </c>
      <c r="D157" s="238" t="s">
        <v>133</v>
      </c>
      <c r="E157" s="239" t="s">
        <v>208</v>
      </c>
      <c r="F157" s="240" t="s">
        <v>209</v>
      </c>
      <c r="G157" s="241" t="s">
        <v>140</v>
      </c>
      <c r="H157" s="242">
        <v>1531</v>
      </c>
      <c r="I157" s="243">
        <v>46.700000000000003</v>
      </c>
      <c r="J157" s="244"/>
      <c r="K157" s="243">
        <f>ROUND(P157*H157,2)</f>
        <v>71497.699999999997</v>
      </c>
      <c r="L157" s="240" t="s">
        <v>1</v>
      </c>
      <c r="M157" s="245"/>
      <c r="N157" s="246" t="s">
        <v>1</v>
      </c>
      <c r="O157" s="226" t="s">
        <v>44</v>
      </c>
      <c r="P157" s="227">
        <f>I157+J157</f>
        <v>46.700000000000003</v>
      </c>
      <c r="Q157" s="227">
        <f>ROUND(I157*H157,2)</f>
        <v>71497.699999999997</v>
      </c>
      <c r="R157" s="227">
        <f>ROUND(J157*H157,2)</f>
        <v>0</v>
      </c>
      <c r="S157" s="228">
        <v>0</v>
      </c>
      <c r="T157" s="228">
        <f>S157*H157</f>
        <v>0</v>
      </c>
      <c r="U157" s="228">
        <v>0</v>
      </c>
      <c r="V157" s="228">
        <f>U157*H157</f>
        <v>0</v>
      </c>
      <c r="W157" s="228">
        <v>0</v>
      </c>
      <c r="X157" s="228">
        <f>W157*H157</f>
        <v>0</v>
      </c>
      <c r="Y157" s="229" t="s">
        <v>1</v>
      </c>
      <c r="Z157" s="33"/>
      <c r="AA157" s="33"/>
      <c r="AB157" s="33"/>
      <c r="AC157" s="33"/>
      <c r="AD157" s="33"/>
      <c r="AE157" s="33"/>
      <c r="AR157" s="230" t="s">
        <v>205</v>
      </c>
      <c r="AT157" s="230" t="s">
        <v>133</v>
      </c>
      <c r="AU157" s="230" t="s">
        <v>89</v>
      </c>
      <c r="AY157" s="14" t="s">
        <v>136</v>
      </c>
      <c r="BE157" s="231">
        <f>IF(O157="základní",K157,0)</f>
        <v>0</v>
      </c>
      <c r="BF157" s="231">
        <f>IF(O157="snížená",K157,0)</f>
        <v>0</v>
      </c>
      <c r="BG157" s="231">
        <f>IF(O157="zákl. přenesená",K157,0)</f>
        <v>71497.699999999997</v>
      </c>
      <c r="BH157" s="231">
        <f>IF(O157="sníž. přenesená",K157,0)</f>
        <v>0</v>
      </c>
      <c r="BI157" s="231">
        <f>IF(O157="nulová",K157,0)</f>
        <v>0</v>
      </c>
      <c r="BJ157" s="14" t="s">
        <v>142</v>
      </c>
      <c r="BK157" s="231">
        <f>ROUND(P157*H157,2)</f>
        <v>71497.699999999997</v>
      </c>
      <c r="BL157" s="14" t="s">
        <v>141</v>
      </c>
      <c r="BM157" s="230" t="s">
        <v>210</v>
      </c>
    </row>
    <row r="158" s="2" customFormat="1">
      <c r="A158" s="33"/>
      <c r="B158" s="34"/>
      <c r="C158" s="35"/>
      <c r="D158" s="232" t="s">
        <v>144</v>
      </c>
      <c r="E158" s="35"/>
      <c r="F158" s="233" t="s">
        <v>209</v>
      </c>
      <c r="G158" s="35"/>
      <c r="H158" s="35"/>
      <c r="I158" s="35"/>
      <c r="J158" s="35"/>
      <c r="K158" s="35"/>
      <c r="L158" s="35"/>
      <c r="M158" s="36"/>
      <c r="N158" s="234"/>
      <c r="O158" s="235"/>
      <c r="P158" s="86"/>
      <c r="Q158" s="86"/>
      <c r="R158" s="86"/>
      <c r="S158" s="86"/>
      <c r="T158" s="86"/>
      <c r="U158" s="86"/>
      <c r="V158" s="86"/>
      <c r="W158" s="86"/>
      <c r="X158" s="86"/>
      <c r="Y158" s="87"/>
      <c r="Z158" s="33"/>
      <c r="AA158" s="33"/>
      <c r="AB158" s="33"/>
      <c r="AC158" s="33"/>
      <c r="AD158" s="33"/>
      <c r="AE158" s="33"/>
      <c r="AT158" s="14" t="s">
        <v>144</v>
      </c>
      <c r="AU158" s="14" t="s">
        <v>89</v>
      </c>
    </row>
    <row r="159" s="2" customFormat="1" ht="49.05" customHeight="1">
      <c r="A159" s="33"/>
      <c r="B159" s="34"/>
      <c r="C159" s="238" t="s">
        <v>211</v>
      </c>
      <c r="D159" s="238" t="s">
        <v>133</v>
      </c>
      <c r="E159" s="239" t="s">
        <v>212</v>
      </c>
      <c r="F159" s="240" t="s">
        <v>213</v>
      </c>
      <c r="G159" s="241" t="s">
        <v>148</v>
      </c>
      <c r="H159" s="242">
        <v>8</v>
      </c>
      <c r="I159" s="243">
        <v>2423.1999999999998</v>
      </c>
      <c r="J159" s="244"/>
      <c r="K159" s="243">
        <f>ROUND(P159*H159,2)</f>
        <v>19385.599999999999</v>
      </c>
      <c r="L159" s="240" t="s">
        <v>1</v>
      </c>
      <c r="M159" s="245"/>
      <c r="N159" s="246" t="s">
        <v>1</v>
      </c>
      <c r="O159" s="226" t="s">
        <v>44</v>
      </c>
      <c r="P159" s="227">
        <f>I159+J159</f>
        <v>2423.1999999999998</v>
      </c>
      <c r="Q159" s="227">
        <f>ROUND(I159*H159,2)</f>
        <v>19385.599999999999</v>
      </c>
      <c r="R159" s="227">
        <f>ROUND(J159*H159,2)</f>
        <v>0</v>
      </c>
      <c r="S159" s="228">
        <v>0</v>
      </c>
      <c r="T159" s="228">
        <f>S159*H159</f>
        <v>0</v>
      </c>
      <c r="U159" s="228">
        <v>0</v>
      </c>
      <c r="V159" s="228">
        <f>U159*H159</f>
        <v>0</v>
      </c>
      <c r="W159" s="228">
        <v>0</v>
      </c>
      <c r="X159" s="228">
        <f>W159*H159</f>
        <v>0</v>
      </c>
      <c r="Y159" s="229" t="s">
        <v>1</v>
      </c>
      <c r="Z159" s="33"/>
      <c r="AA159" s="33"/>
      <c r="AB159" s="33"/>
      <c r="AC159" s="33"/>
      <c r="AD159" s="33"/>
      <c r="AE159" s="33"/>
      <c r="AR159" s="230" t="s">
        <v>205</v>
      </c>
      <c r="AT159" s="230" t="s">
        <v>133</v>
      </c>
      <c r="AU159" s="230" t="s">
        <v>89</v>
      </c>
      <c r="AY159" s="14" t="s">
        <v>136</v>
      </c>
      <c r="BE159" s="231">
        <f>IF(O159="základní",K159,0)</f>
        <v>0</v>
      </c>
      <c r="BF159" s="231">
        <f>IF(O159="snížená",K159,0)</f>
        <v>0</v>
      </c>
      <c r="BG159" s="231">
        <f>IF(O159="zákl. přenesená",K159,0)</f>
        <v>19385.599999999999</v>
      </c>
      <c r="BH159" s="231">
        <f>IF(O159="sníž. přenesená",K159,0)</f>
        <v>0</v>
      </c>
      <c r="BI159" s="231">
        <f>IF(O159="nulová",K159,0)</f>
        <v>0</v>
      </c>
      <c r="BJ159" s="14" t="s">
        <v>142</v>
      </c>
      <c r="BK159" s="231">
        <f>ROUND(P159*H159,2)</f>
        <v>19385.599999999999</v>
      </c>
      <c r="BL159" s="14" t="s">
        <v>141</v>
      </c>
      <c r="BM159" s="230" t="s">
        <v>214</v>
      </c>
    </row>
    <row r="160" s="2" customFormat="1">
      <c r="A160" s="33"/>
      <c r="B160" s="34"/>
      <c r="C160" s="35"/>
      <c r="D160" s="232" t="s">
        <v>144</v>
      </c>
      <c r="E160" s="35"/>
      <c r="F160" s="233" t="s">
        <v>213</v>
      </c>
      <c r="G160" s="35"/>
      <c r="H160" s="35"/>
      <c r="I160" s="35"/>
      <c r="J160" s="35"/>
      <c r="K160" s="35"/>
      <c r="L160" s="35"/>
      <c r="M160" s="36"/>
      <c r="N160" s="234"/>
      <c r="O160" s="235"/>
      <c r="P160" s="86"/>
      <c r="Q160" s="86"/>
      <c r="R160" s="86"/>
      <c r="S160" s="86"/>
      <c r="T160" s="86"/>
      <c r="U160" s="86"/>
      <c r="V160" s="86"/>
      <c r="W160" s="86"/>
      <c r="X160" s="86"/>
      <c r="Y160" s="87"/>
      <c r="Z160" s="33"/>
      <c r="AA160" s="33"/>
      <c r="AB160" s="33"/>
      <c r="AC160" s="33"/>
      <c r="AD160" s="33"/>
      <c r="AE160" s="33"/>
      <c r="AT160" s="14" t="s">
        <v>144</v>
      </c>
      <c r="AU160" s="14" t="s">
        <v>89</v>
      </c>
    </row>
    <row r="161" s="2" customFormat="1" ht="49.05" customHeight="1">
      <c r="A161" s="33"/>
      <c r="B161" s="34"/>
      <c r="C161" s="238" t="s">
        <v>215</v>
      </c>
      <c r="D161" s="238" t="s">
        <v>133</v>
      </c>
      <c r="E161" s="239" t="s">
        <v>216</v>
      </c>
      <c r="F161" s="240" t="s">
        <v>217</v>
      </c>
      <c r="G161" s="241" t="s">
        <v>148</v>
      </c>
      <c r="H161" s="242">
        <v>2</v>
      </c>
      <c r="I161" s="243">
        <v>2121.5999999999999</v>
      </c>
      <c r="J161" s="244"/>
      <c r="K161" s="243">
        <f>ROUND(P161*H161,2)</f>
        <v>4243.1999999999998</v>
      </c>
      <c r="L161" s="240" t="s">
        <v>1</v>
      </c>
      <c r="M161" s="245"/>
      <c r="N161" s="246" t="s">
        <v>1</v>
      </c>
      <c r="O161" s="226" t="s">
        <v>44</v>
      </c>
      <c r="P161" s="227">
        <f>I161+J161</f>
        <v>2121.5999999999999</v>
      </c>
      <c r="Q161" s="227">
        <f>ROUND(I161*H161,2)</f>
        <v>4243.1999999999998</v>
      </c>
      <c r="R161" s="227">
        <f>ROUND(J161*H161,2)</f>
        <v>0</v>
      </c>
      <c r="S161" s="228">
        <v>0</v>
      </c>
      <c r="T161" s="228">
        <f>S161*H161</f>
        <v>0</v>
      </c>
      <c r="U161" s="228">
        <v>0</v>
      </c>
      <c r="V161" s="228">
        <f>U161*H161</f>
        <v>0</v>
      </c>
      <c r="W161" s="228">
        <v>0</v>
      </c>
      <c r="X161" s="228">
        <f>W161*H161</f>
        <v>0</v>
      </c>
      <c r="Y161" s="229" t="s">
        <v>1</v>
      </c>
      <c r="Z161" s="33"/>
      <c r="AA161" s="33"/>
      <c r="AB161" s="33"/>
      <c r="AC161" s="33"/>
      <c r="AD161" s="33"/>
      <c r="AE161" s="33"/>
      <c r="AR161" s="230" t="s">
        <v>205</v>
      </c>
      <c r="AT161" s="230" t="s">
        <v>133</v>
      </c>
      <c r="AU161" s="230" t="s">
        <v>89</v>
      </c>
      <c r="AY161" s="14" t="s">
        <v>136</v>
      </c>
      <c r="BE161" s="231">
        <f>IF(O161="základní",K161,0)</f>
        <v>0</v>
      </c>
      <c r="BF161" s="231">
        <f>IF(O161="snížená",K161,0)</f>
        <v>0</v>
      </c>
      <c r="BG161" s="231">
        <f>IF(O161="zákl. přenesená",K161,0)</f>
        <v>4243.1999999999998</v>
      </c>
      <c r="BH161" s="231">
        <f>IF(O161="sníž. přenesená",K161,0)</f>
        <v>0</v>
      </c>
      <c r="BI161" s="231">
        <f>IF(O161="nulová",K161,0)</f>
        <v>0</v>
      </c>
      <c r="BJ161" s="14" t="s">
        <v>142</v>
      </c>
      <c r="BK161" s="231">
        <f>ROUND(P161*H161,2)</f>
        <v>4243.1999999999998</v>
      </c>
      <c r="BL161" s="14" t="s">
        <v>141</v>
      </c>
      <c r="BM161" s="230" t="s">
        <v>218</v>
      </c>
    </row>
    <row r="162" s="2" customFormat="1">
      <c r="A162" s="33"/>
      <c r="B162" s="34"/>
      <c r="C162" s="35"/>
      <c r="D162" s="232" t="s">
        <v>144</v>
      </c>
      <c r="E162" s="35"/>
      <c r="F162" s="233" t="s">
        <v>217</v>
      </c>
      <c r="G162" s="35"/>
      <c r="H162" s="35"/>
      <c r="I162" s="35"/>
      <c r="J162" s="35"/>
      <c r="K162" s="35"/>
      <c r="L162" s="35"/>
      <c r="M162" s="36"/>
      <c r="N162" s="234"/>
      <c r="O162" s="235"/>
      <c r="P162" s="86"/>
      <c r="Q162" s="86"/>
      <c r="R162" s="86"/>
      <c r="S162" s="86"/>
      <c r="T162" s="86"/>
      <c r="U162" s="86"/>
      <c r="V162" s="86"/>
      <c r="W162" s="86"/>
      <c r="X162" s="86"/>
      <c r="Y162" s="87"/>
      <c r="Z162" s="33"/>
      <c r="AA162" s="33"/>
      <c r="AB162" s="33"/>
      <c r="AC162" s="33"/>
      <c r="AD162" s="33"/>
      <c r="AE162" s="33"/>
      <c r="AT162" s="14" t="s">
        <v>144</v>
      </c>
      <c r="AU162" s="14" t="s">
        <v>89</v>
      </c>
    </row>
    <row r="163" s="2" customFormat="1" ht="24.15" customHeight="1">
      <c r="A163" s="33"/>
      <c r="B163" s="34"/>
      <c r="C163" s="238" t="s">
        <v>219</v>
      </c>
      <c r="D163" s="238" t="s">
        <v>133</v>
      </c>
      <c r="E163" s="239" t="s">
        <v>220</v>
      </c>
      <c r="F163" s="240" t="s">
        <v>221</v>
      </c>
      <c r="G163" s="241" t="s">
        <v>140</v>
      </c>
      <c r="H163" s="242">
        <v>4600</v>
      </c>
      <c r="I163" s="243">
        <v>29.43</v>
      </c>
      <c r="J163" s="244"/>
      <c r="K163" s="243">
        <f>ROUND(P163*H163,2)</f>
        <v>135378</v>
      </c>
      <c r="L163" s="240" t="s">
        <v>1</v>
      </c>
      <c r="M163" s="245"/>
      <c r="N163" s="246" t="s">
        <v>1</v>
      </c>
      <c r="O163" s="226" t="s">
        <v>44</v>
      </c>
      <c r="P163" s="227">
        <f>I163+J163</f>
        <v>29.43</v>
      </c>
      <c r="Q163" s="227">
        <f>ROUND(I163*H163,2)</f>
        <v>135378</v>
      </c>
      <c r="R163" s="227">
        <f>ROUND(J163*H163,2)</f>
        <v>0</v>
      </c>
      <c r="S163" s="228">
        <v>0</v>
      </c>
      <c r="T163" s="228">
        <f>S163*H163</f>
        <v>0</v>
      </c>
      <c r="U163" s="228">
        <v>0</v>
      </c>
      <c r="V163" s="228">
        <f>U163*H163</f>
        <v>0</v>
      </c>
      <c r="W163" s="228">
        <v>0</v>
      </c>
      <c r="X163" s="228">
        <f>W163*H163</f>
        <v>0</v>
      </c>
      <c r="Y163" s="229" t="s">
        <v>1</v>
      </c>
      <c r="Z163" s="33"/>
      <c r="AA163" s="33"/>
      <c r="AB163" s="33"/>
      <c r="AC163" s="33"/>
      <c r="AD163" s="33"/>
      <c r="AE163" s="33"/>
      <c r="AR163" s="230" t="s">
        <v>180</v>
      </c>
      <c r="AT163" s="230" t="s">
        <v>133</v>
      </c>
      <c r="AU163" s="230" t="s">
        <v>89</v>
      </c>
      <c r="AY163" s="14" t="s">
        <v>136</v>
      </c>
      <c r="BE163" s="231">
        <f>IF(O163="základní",K163,0)</f>
        <v>0</v>
      </c>
      <c r="BF163" s="231">
        <f>IF(O163="snížená",K163,0)</f>
        <v>0</v>
      </c>
      <c r="BG163" s="231">
        <f>IF(O163="zákl. přenesená",K163,0)</f>
        <v>135378</v>
      </c>
      <c r="BH163" s="231">
        <f>IF(O163="sníž. přenesená",K163,0)</f>
        <v>0</v>
      </c>
      <c r="BI163" s="231">
        <f>IF(O163="nulová",K163,0)</f>
        <v>0</v>
      </c>
      <c r="BJ163" s="14" t="s">
        <v>142</v>
      </c>
      <c r="BK163" s="231">
        <f>ROUND(P163*H163,2)</f>
        <v>135378</v>
      </c>
      <c r="BL163" s="14" t="s">
        <v>142</v>
      </c>
      <c r="BM163" s="230" t="s">
        <v>222</v>
      </c>
    </row>
    <row r="164" s="2" customFormat="1">
      <c r="A164" s="33"/>
      <c r="B164" s="34"/>
      <c r="C164" s="35"/>
      <c r="D164" s="232" t="s">
        <v>144</v>
      </c>
      <c r="E164" s="35"/>
      <c r="F164" s="233" t="s">
        <v>221</v>
      </c>
      <c r="G164" s="35"/>
      <c r="H164" s="35"/>
      <c r="I164" s="35"/>
      <c r="J164" s="35"/>
      <c r="K164" s="35"/>
      <c r="L164" s="35"/>
      <c r="M164" s="36"/>
      <c r="N164" s="234"/>
      <c r="O164" s="235"/>
      <c r="P164" s="86"/>
      <c r="Q164" s="86"/>
      <c r="R164" s="86"/>
      <c r="S164" s="86"/>
      <c r="T164" s="86"/>
      <c r="U164" s="86"/>
      <c r="V164" s="86"/>
      <c r="W164" s="86"/>
      <c r="X164" s="86"/>
      <c r="Y164" s="87"/>
      <c r="Z164" s="33"/>
      <c r="AA164" s="33"/>
      <c r="AB164" s="33"/>
      <c r="AC164" s="33"/>
      <c r="AD164" s="33"/>
      <c r="AE164" s="33"/>
      <c r="AT164" s="14" t="s">
        <v>144</v>
      </c>
      <c r="AU164" s="14" t="s">
        <v>89</v>
      </c>
    </row>
    <row r="165" s="2" customFormat="1" ht="37.8" customHeight="1">
      <c r="A165" s="33"/>
      <c r="B165" s="34"/>
      <c r="C165" s="238" t="s">
        <v>223</v>
      </c>
      <c r="D165" s="238" t="s">
        <v>133</v>
      </c>
      <c r="E165" s="239" t="s">
        <v>224</v>
      </c>
      <c r="F165" s="240" t="s">
        <v>225</v>
      </c>
      <c r="G165" s="241" t="s">
        <v>148</v>
      </c>
      <c r="H165" s="242">
        <v>10</v>
      </c>
      <c r="I165" s="243">
        <v>241.28</v>
      </c>
      <c r="J165" s="244"/>
      <c r="K165" s="243">
        <f>ROUND(P165*H165,2)</f>
        <v>2412.8000000000002</v>
      </c>
      <c r="L165" s="240" t="s">
        <v>1</v>
      </c>
      <c r="M165" s="245"/>
      <c r="N165" s="246" t="s">
        <v>1</v>
      </c>
      <c r="O165" s="226" t="s">
        <v>44</v>
      </c>
      <c r="P165" s="227">
        <f>I165+J165</f>
        <v>241.28</v>
      </c>
      <c r="Q165" s="227">
        <f>ROUND(I165*H165,2)</f>
        <v>2412.8000000000002</v>
      </c>
      <c r="R165" s="227">
        <f>ROUND(J165*H165,2)</f>
        <v>0</v>
      </c>
      <c r="S165" s="228">
        <v>0</v>
      </c>
      <c r="T165" s="228">
        <f>S165*H165</f>
        <v>0</v>
      </c>
      <c r="U165" s="228">
        <v>0</v>
      </c>
      <c r="V165" s="228">
        <f>U165*H165</f>
        <v>0</v>
      </c>
      <c r="W165" s="228">
        <v>0</v>
      </c>
      <c r="X165" s="228">
        <f>W165*H165</f>
        <v>0</v>
      </c>
      <c r="Y165" s="229" t="s">
        <v>1</v>
      </c>
      <c r="Z165" s="33"/>
      <c r="AA165" s="33"/>
      <c r="AB165" s="33"/>
      <c r="AC165" s="33"/>
      <c r="AD165" s="33"/>
      <c r="AE165" s="33"/>
      <c r="AR165" s="230" t="s">
        <v>180</v>
      </c>
      <c r="AT165" s="230" t="s">
        <v>133</v>
      </c>
      <c r="AU165" s="230" t="s">
        <v>89</v>
      </c>
      <c r="AY165" s="14" t="s">
        <v>136</v>
      </c>
      <c r="BE165" s="231">
        <f>IF(O165="základní",K165,0)</f>
        <v>0</v>
      </c>
      <c r="BF165" s="231">
        <f>IF(O165="snížená",K165,0)</f>
        <v>0</v>
      </c>
      <c r="BG165" s="231">
        <f>IF(O165="zákl. přenesená",K165,0)</f>
        <v>2412.8000000000002</v>
      </c>
      <c r="BH165" s="231">
        <f>IF(O165="sníž. přenesená",K165,0)</f>
        <v>0</v>
      </c>
      <c r="BI165" s="231">
        <f>IF(O165="nulová",K165,0)</f>
        <v>0</v>
      </c>
      <c r="BJ165" s="14" t="s">
        <v>142</v>
      </c>
      <c r="BK165" s="231">
        <f>ROUND(P165*H165,2)</f>
        <v>2412.8000000000002</v>
      </c>
      <c r="BL165" s="14" t="s">
        <v>142</v>
      </c>
      <c r="BM165" s="230" t="s">
        <v>226</v>
      </c>
    </row>
    <row r="166" s="2" customFormat="1">
      <c r="A166" s="33"/>
      <c r="B166" s="34"/>
      <c r="C166" s="35"/>
      <c r="D166" s="232" t="s">
        <v>144</v>
      </c>
      <c r="E166" s="35"/>
      <c r="F166" s="233" t="s">
        <v>225</v>
      </c>
      <c r="G166" s="35"/>
      <c r="H166" s="35"/>
      <c r="I166" s="35"/>
      <c r="J166" s="35"/>
      <c r="K166" s="35"/>
      <c r="L166" s="35"/>
      <c r="M166" s="36"/>
      <c r="N166" s="234"/>
      <c r="O166" s="235"/>
      <c r="P166" s="86"/>
      <c r="Q166" s="86"/>
      <c r="R166" s="86"/>
      <c r="S166" s="86"/>
      <c r="T166" s="86"/>
      <c r="U166" s="86"/>
      <c r="V166" s="86"/>
      <c r="W166" s="86"/>
      <c r="X166" s="86"/>
      <c r="Y166" s="87"/>
      <c r="Z166" s="33"/>
      <c r="AA166" s="33"/>
      <c r="AB166" s="33"/>
      <c r="AC166" s="33"/>
      <c r="AD166" s="33"/>
      <c r="AE166" s="33"/>
      <c r="AT166" s="14" t="s">
        <v>144</v>
      </c>
      <c r="AU166" s="14" t="s">
        <v>89</v>
      </c>
    </row>
    <row r="167" s="2" customFormat="1" ht="24.15" customHeight="1">
      <c r="A167" s="33"/>
      <c r="B167" s="34"/>
      <c r="C167" s="238" t="s">
        <v>227</v>
      </c>
      <c r="D167" s="238" t="s">
        <v>133</v>
      </c>
      <c r="E167" s="239" t="s">
        <v>228</v>
      </c>
      <c r="F167" s="240" t="s">
        <v>229</v>
      </c>
      <c r="G167" s="241" t="s">
        <v>140</v>
      </c>
      <c r="H167" s="242">
        <v>2300</v>
      </c>
      <c r="I167" s="243">
        <v>4.9900000000000002</v>
      </c>
      <c r="J167" s="244"/>
      <c r="K167" s="243">
        <f>ROUND(P167*H167,2)</f>
        <v>11477</v>
      </c>
      <c r="L167" s="240" t="s">
        <v>1</v>
      </c>
      <c r="M167" s="245"/>
      <c r="N167" s="246" t="s">
        <v>1</v>
      </c>
      <c r="O167" s="226" t="s">
        <v>44</v>
      </c>
      <c r="P167" s="227">
        <f>I167+J167</f>
        <v>4.9900000000000002</v>
      </c>
      <c r="Q167" s="227">
        <f>ROUND(I167*H167,2)</f>
        <v>11477</v>
      </c>
      <c r="R167" s="227">
        <f>ROUND(J167*H167,2)</f>
        <v>0</v>
      </c>
      <c r="S167" s="228">
        <v>0</v>
      </c>
      <c r="T167" s="228">
        <f>S167*H167</f>
        <v>0</v>
      </c>
      <c r="U167" s="228">
        <v>0</v>
      </c>
      <c r="V167" s="228">
        <f>U167*H167</f>
        <v>0</v>
      </c>
      <c r="W167" s="228">
        <v>0</v>
      </c>
      <c r="X167" s="228">
        <f>W167*H167</f>
        <v>0</v>
      </c>
      <c r="Y167" s="229" t="s">
        <v>1</v>
      </c>
      <c r="Z167" s="33"/>
      <c r="AA167" s="33"/>
      <c r="AB167" s="33"/>
      <c r="AC167" s="33"/>
      <c r="AD167" s="33"/>
      <c r="AE167" s="33"/>
      <c r="AR167" s="230" t="s">
        <v>180</v>
      </c>
      <c r="AT167" s="230" t="s">
        <v>133</v>
      </c>
      <c r="AU167" s="230" t="s">
        <v>89</v>
      </c>
      <c r="AY167" s="14" t="s">
        <v>136</v>
      </c>
      <c r="BE167" s="231">
        <f>IF(O167="základní",K167,0)</f>
        <v>0</v>
      </c>
      <c r="BF167" s="231">
        <f>IF(O167="snížená",K167,0)</f>
        <v>0</v>
      </c>
      <c r="BG167" s="231">
        <f>IF(O167="zákl. přenesená",K167,0)</f>
        <v>11477</v>
      </c>
      <c r="BH167" s="231">
        <f>IF(O167="sníž. přenesená",K167,0)</f>
        <v>0</v>
      </c>
      <c r="BI167" s="231">
        <f>IF(O167="nulová",K167,0)</f>
        <v>0</v>
      </c>
      <c r="BJ167" s="14" t="s">
        <v>142</v>
      </c>
      <c r="BK167" s="231">
        <f>ROUND(P167*H167,2)</f>
        <v>11477</v>
      </c>
      <c r="BL167" s="14" t="s">
        <v>142</v>
      </c>
      <c r="BM167" s="230" t="s">
        <v>230</v>
      </c>
    </row>
    <row r="168" s="2" customFormat="1">
      <c r="A168" s="33"/>
      <c r="B168" s="34"/>
      <c r="C168" s="35"/>
      <c r="D168" s="232" t="s">
        <v>144</v>
      </c>
      <c r="E168" s="35"/>
      <c r="F168" s="233" t="s">
        <v>229</v>
      </c>
      <c r="G168" s="35"/>
      <c r="H168" s="35"/>
      <c r="I168" s="35"/>
      <c r="J168" s="35"/>
      <c r="K168" s="35"/>
      <c r="L168" s="35"/>
      <c r="M168" s="36"/>
      <c r="N168" s="247"/>
      <c r="O168" s="248"/>
      <c r="P168" s="249"/>
      <c r="Q168" s="249"/>
      <c r="R168" s="249"/>
      <c r="S168" s="249"/>
      <c r="T168" s="249"/>
      <c r="U168" s="249"/>
      <c r="V168" s="249"/>
      <c r="W168" s="249"/>
      <c r="X168" s="249"/>
      <c r="Y168" s="250"/>
      <c r="Z168" s="33"/>
      <c r="AA168" s="33"/>
      <c r="AB168" s="33"/>
      <c r="AC168" s="33"/>
      <c r="AD168" s="33"/>
      <c r="AE168" s="33"/>
      <c r="AT168" s="14" t="s">
        <v>144</v>
      </c>
      <c r="AU168" s="14" t="s">
        <v>89</v>
      </c>
    </row>
    <row r="169" s="2" customFormat="1" ht="6.96" customHeight="1">
      <c r="A169" s="33"/>
      <c r="B169" s="61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36"/>
      <c r="N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</row>
  </sheetData>
  <sheetProtection sheet="1" autoFilter="0" formatColumns="0" formatRows="0" objects="1" scenarios="1" spinCount="100000" saltValue="qMmJKGE/By1bhsaH0LsmMSbTt+G0Zuyo8na31jhoEMsTh988raDf+JfaYV6/l4w/7XnKGnl0NouwJ3MakHj60Q==" hashValue="SCA4BxHDr2CMpuspopJhyxVAXdtVKigfViUpQ8DzMcIkfNYYxShyQzB8Ug9/DeZlNAg60RhKIbegTsBl6ifbvg==" algorithmName="SHA-512" password="CC35"/>
  <autoFilter ref="C121:L16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7"/>
      <c r="AT3" s="14" t="s">
        <v>89</v>
      </c>
    </row>
    <row r="4" s="1" customFormat="1" ht="24.96" customHeight="1">
      <c r="B4" s="17"/>
      <c r="D4" s="138" t="s">
        <v>100</v>
      </c>
      <c r="M4" s="17"/>
      <c r="N4" s="139" t="s">
        <v>11</v>
      </c>
      <c r="AT4" s="14" t="s">
        <v>5</v>
      </c>
    </row>
    <row r="5" s="1" customFormat="1" ht="6.96" customHeight="1">
      <c r="B5" s="17"/>
      <c r="M5" s="17"/>
    </row>
    <row r="6" s="1" customFormat="1" ht="12" customHeight="1">
      <c r="B6" s="17"/>
      <c r="D6" s="140" t="s">
        <v>15</v>
      </c>
      <c r="M6" s="17"/>
    </row>
    <row r="7" s="1" customFormat="1" ht="16.5" customHeight="1">
      <c r="B7" s="17"/>
      <c r="E7" s="141" t="str">
        <f>'Rekapitulace stavby'!K6</f>
        <v>Oprava kabelizace M. Budějovice - Blížkovice</v>
      </c>
      <c r="F7" s="140"/>
      <c r="G7" s="140"/>
      <c r="H7" s="140"/>
      <c r="M7" s="17"/>
    </row>
    <row r="8" s="2" customFormat="1" ht="12" customHeight="1">
      <c r="A8" s="33"/>
      <c r="B8" s="36"/>
      <c r="C8" s="33"/>
      <c r="D8" s="140" t="s">
        <v>101</v>
      </c>
      <c r="E8" s="33"/>
      <c r="F8" s="33"/>
      <c r="G8" s="33"/>
      <c r="H8" s="33"/>
      <c r="I8" s="33"/>
      <c r="J8" s="33"/>
      <c r="K8" s="33"/>
      <c r="L8" s="33"/>
      <c r="M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2" t="s">
        <v>231</v>
      </c>
      <c r="F9" s="33"/>
      <c r="G9" s="33"/>
      <c r="H9" s="33"/>
      <c r="I9" s="33"/>
      <c r="J9" s="33"/>
      <c r="K9" s="33"/>
      <c r="L9" s="33"/>
      <c r="M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40" t="s">
        <v>17</v>
      </c>
      <c r="E11" s="33"/>
      <c r="F11" s="143" t="s">
        <v>1</v>
      </c>
      <c r="G11" s="33"/>
      <c r="H11" s="33"/>
      <c r="I11" s="140" t="s">
        <v>18</v>
      </c>
      <c r="J11" s="143" t="s">
        <v>1</v>
      </c>
      <c r="K11" s="33"/>
      <c r="L11" s="33"/>
      <c r="M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40" t="s">
        <v>19</v>
      </c>
      <c r="E12" s="33"/>
      <c r="F12" s="143" t="s">
        <v>20</v>
      </c>
      <c r="G12" s="33"/>
      <c r="H12" s="33"/>
      <c r="I12" s="140" t="s">
        <v>21</v>
      </c>
      <c r="J12" s="144" t="str">
        <f>'Rekapitulace stavby'!AN8</f>
        <v>14. 7. 2020</v>
      </c>
      <c r="K12" s="33"/>
      <c r="L12" s="33"/>
      <c r="M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40" t="s">
        <v>23</v>
      </c>
      <c r="E14" s="33"/>
      <c r="F14" s="33"/>
      <c r="G14" s="33"/>
      <c r="H14" s="33"/>
      <c r="I14" s="140" t="s">
        <v>24</v>
      </c>
      <c r="J14" s="143" t="s">
        <v>25</v>
      </c>
      <c r="K14" s="33"/>
      <c r="L14" s="33"/>
      <c r="M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3" t="s">
        <v>26</v>
      </c>
      <c r="F15" s="33"/>
      <c r="G15" s="33"/>
      <c r="H15" s="33"/>
      <c r="I15" s="140" t="s">
        <v>27</v>
      </c>
      <c r="J15" s="143" t="s">
        <v>28</v>
      </c>
      <c r="K15" s="33"/>
      <c r="L15" s="33"/>
      <c r="M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40" t="s">
        <v>29</v>
      </c>
      <c r="E17" s="33"/>
      <c r="F17" s="33"/>
      <c r="G17" s="33"/>
      <c r="H17" s="33"/>
      <c r="I17" s="140" t="s">
        <v>24</v>
      </c>
      <c r="J17" s="143" t="str">
        <f>'Rekapitulace stavby'!AN13</f>
        <v/>
      </c>
      <c r="K17" s="33"/>
      <c r="L17" s="33"/>
      <c r="M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3" t="str">
        <f>'Rekapitulace stavby'!E14</f>
        <v xml:space="preserve"> </v>
      </c>
      <c r="F18" s="143"/>
      <c r="G18" s="143"/>
      <c r="H18" s="143"/>
      <c r="I18" s="140" t="s">
        <v>27</v>
      </c>
      <c r="J18" s="143" t="str">
        <f>'Rekapitulace stavby'!AN14</f>
        <v/>
      </c>
      <c r="K18" s="33"/>
      <c r="L18" s="33"/>
      <c r="M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40" t="s">
        <v>30</v>
      </c>
      <c r="E20" s="33"/>
      <c r="F20" s="33"/>
      <c r="G20" s="33"/>
      <c r="H20" s="33"/>
      <c r="I20" s="140" t="s">
        <v>24</v>
      </c>
      <c r="J20" s="143" t="s">
        <v>1</v>
      </c>
      <c r="K20" s="33"/>
      <c r="L20" s="33"/>
      <c r="M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3" t="s">
        <v>20</v>
      </c>
      <c r="F21" s="33"/>
      <c r="G21" s="33"/>
      <c r="H21" s="33"/>
      <c r="I21" s="140" t="s">
        <v>27</v>
      </c>
      <c r="J21" s="143" t="s">
        <v>1</v>
      </c>
      <c r="K21" s="33"/>
      <c r="L21" s="33"/>
      <c r="M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40" t="s">
        <v>31</v>
      </c>
      <c r="E23" s="33"/>
      <c r="F23" s="33"/>
      <c r="G23" s="33"/>
      <c r="H23" s="33"/>
      <c r="I23" s="140" t="s">
        <v>24</v>
      </c>
      <c r="J23" s="143" t="s">
        <v>1</v>
      </c>
      <c r="K23" s="33"/>
      <c r="L23" s="33"/>
      <c r="M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3" t="s">
        <v>20</v>
      </c>
      <c r="F24" s="33"/>
      <c r="G24" s="33"/>
      <c r="H24" s="33"/>
      <c r="I24" s="140" t="s">
        <v>27</v>
      </c>
      <c r="J24" s="143" t="s">
        <v>1</v>
      </c>
      <c r="K24" s="33"/>
      <c r="L24" s="33"/>
      <c r="M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40" t="s">
        <v>32</v>
      </c>
      <c r="E26" s="33"/>
      <c r="F26" s="33"/>
      <c r="G26" s="33"/>
      <c r="H26" s="33"/>
      <c r="I26" s="33"/>
      <c r="J26" s="33"/>
      <c r="K26" s="33"/>
      <c r="L26" s="33"/>
      <c r="M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9"/>
      <c r="E29" s="149"/>
      <c r="F29" s="149"/>
      <c r="G29" s="149"/>
      <c r="H29" s="149"/>
      <c r="I29" s="149"/>
      <c r="J29" s="149"/>
      <c r="K29" s="149"/>
      <c r="L29" s="149"/>
      <c r="M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3" t="s">
        <v>103</v>
      </c>
      <c r="E30" s="33"/>
      <c r="F30" s="33"/>
      <c r="G30" s="33"/>
      <c r="H30" s="33"/>
      <c r="I30" s="33"/>
      <c r="J30" s="33"/>
      <c r="K30" s="150">
        <f>K96</f>
        <v>1750763.2099999997</v>
      </c>
      <c r="L30" s="33"/>
      <c r="M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40" t="s">
        <v>34</v>
      </c>
      <c r="F31" s="33"/>
      <c r="G31" s="33"/>
      <c r="H31" s="33"/>
      <c r="I31" s="33"/>
      <c r="J31" s="33"/>
      <c r="K31" s="151">
        <f>I96</f>
        <v>1021.3</v>
      </c>
      <c r="L31" s="33"/>
      <c r="M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40" t="s">
        <v>35</v>
      </c>
      <c r="F32" s="33"/>
      <c r="G32" s="33"/>
      <c r="H32" s="33"/>
      <c r="I32" s="33"/>
      <c r="J32" s="33"/>
      <c r="K32" s="151">
        <f>J96</f>
        <v>1749741.9099999997</v>
      </c>
      <c r="L32" s="33"/>
      <c r="M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2" t="s">
        <v>104</v>
      </c>
      <c r="E33" s="33"/>
      <c r="F33" s="33"/>
      <c r="G33" s="33"/>
      <c r="H33" s="33"/>
      <c r="I33" s="33"/>
      <c r="J33" s="33"/>
      <c r="K33" s="150">
        <f>K102</f>
        <v>0</v>
      </c>
      <c r="L33" s="33"/>
      <c r="M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3" t="s">
        <v>37</v>
      </c>
      <c r="E34" s="33"/>
      <c r="F34" s="33"/>
      <c r="G34" s="33"/>
      <c r="H34" s="33"/>
      <c r="I34" s="33"/>
      <c r="J34" s="33"/>
      <c r="K34" s="154">
        <f>ROUND(K30 + K33, 2)</f>
        <v>1750763.21</v>
      </c>
      <c r="L34" s="33"/>
      <c r="M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9"/>
      <c r="E35" s="149"/>
      <c r="F35" s="149"/>
      <c r="G35" s="149"/>
      <c r="H35" s="149"/>
      <c r="I35" s="149"/>
      <c r="J35" s="149"/>
      <c r="K35" s="149"/>
      <c r="L35" s="149"/>
      <c r="M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5" t="s">
        <v>39</v>
      </c>
      <c r="G36" s="33"/>
      <c r="H36" s="33"/>
      <c r="I36" s="155" t="s">
        <v>38</v>
      </c>
      <c r="J36" s="33"/>
      <c r="K36" s="155" t="s">
        <v>40</v>
      </c>
      <c r="L36" s="33"/>
      <c r="M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156" t="s">
        <v>41</v>
      </c>
      <c r="E37" s="140" t="s">
        <v>42</v>
      </c>
      <c r="F37" s="151">
        <f>ROUND((SUM(BE102:BE103) + SUM(BE123:BE156)),  2)</f>
        <v>0</v>
      </c>
      <c r="G37" s="33"/>
      <c r="H37" s="33"/>
      <c r="I37" s="157">
        <v>0.20999999999999999</v>
      </c>
      <c r="J37" s="33"/>
      <c r="K37" s="151">
        <f>ROUND(((SUM(BE102:BE103) + SUM(BE123:BE156))*I37),  2)</f>
        <v>0</v>
      </c>
      <c r="L37" s="33"/>
      <c r="M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6"/>
      <c r="C38" s="33"/>
      <c r="D38" s="33"/>
      <c r="E38" s="140" t="s">
        <v>43</v>
      </c>
      <c r="F38" s="151">
        <f>ROUND((SUM(BF102:BF103) + SUM(BF123:BF156)),  2)</f>
        <v>0</v>
      </c>
      <c r="G38" s="33"/>
      <c r="H38" s="33"/>
      <c r="I38" s="157">
        <v>0.14999999999999999</v>
      </c>
      <c r="J38" s="33"/>
      <c r="K38" s="151">
        <f>ROUND(((SUM(BF102:BF103) + SUM(BF123:BF156))*I38),  2)</f>
        <v>0</v>
      </c>
      <c r="L38" s="33"/>
      <c r="M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14.4" customHeight="1">
      <c r="A39" s="33"/>
      <c r="B39" s="36"/>
      <c r="C39" s="33"/>
      <c r="D39" s="140" t="s">
        <v>41</v>
      </c>
      <c r="E39" s="140" t="s">
        <v>44</v>
      </c>
      <c r="F39" s="151">
        <f>ROUND((SUM(BG102:BG103) + SUM(BG123:BG156)),  2)</f>
        <v>1750763.21</v>
      </c>
      <c r="G39" s="33"/>
      <c r="H39" s="33"/>
      <c r="I39" s="157">
        <v>0.20999999999999999</v>
      </c>
      <c r="J39" s="33"/>
      <c r="K39" s="151">
        <f>0</f>
        <v>0</v>
      </c>
      <c r="L39" s="33"/>
      <c r="M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140" t="s">
        <v>45</v>
      </c>
      <c r="F40" s="151">
        <f>ROUND((SUM(BH102:BH103) + SUM(BH123:BH156)),  2)</f>
        <v>0</v>
      </c>
      <c r="G40" s="33"/>
      <c r="H40" s="33"/>
      <c r="I40" s="157">
        <v>0.14999999999999999</v>
      </c>
      <c r="J40" s="33"/>
      <c r="K40" s="151">
        <f>0</f>
        <v>0</v>
      </c>
      <c r="L40" s="33"/>
      <c r="M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40" t="s">
        <v>46</v>
      </c>
      <c r="F41" s="151">
        <f>ROUND((SUM(BI102:BI103) + SUM(BI123:BI156)),  2)</f>
        <v>0</v>
      </c>
      <c r="G41" s="33"/>
      <c r="H41" s="33"/>
      <c r="I41" s="157">
        <v>0</v>
      </c>
      <c r="J41" s="33"/>
      <c r="K41" s="151">
        <f>0</f>
        <v>0</v>
      </c>
      <c r="L41" s="33"/>
      <c r="M41" s="5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8"/>
      <c r="D43" s="159" t="s">
        <v>47</v>
      </c>
      <c r="E43" s="160"/>
      <c r="F43" s="160"/>
      <c r="G43" s="161" t="s">
        <v>48</v>
      </c>
      <c r="H43" s="162" t="s">
        <v>49</v>
      </c>
      <c r="I43" s="160"/>
      <c r="J43" s="160"/>
      <c r="K43" s="163">
        <f>SUM(K34:K41)</f>
        <v>1750763.21</v>
      </c>
      <c r="L43" s="164"/>
      <c r="M43" s="5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8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166"/>
      <c r="M50" s="58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168"/>
      <c r="M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171"/>
      <c r="M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168"/>
      <c r="M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35"/>
      <c r="M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6" t="str">
        <f>E7</f>
        <v>Oprava kabelizace M. Budějovice - Blížkovice</v>
      </c>
      <c r="F85" s="26"/>
      <c r="G85" s="26"/>
      <c r="H85" s="26"/>
      <c r="I85" s="35"/>
      <c r="J85" s="35"/>
      <c r="K85" s="35"/>
      <c r="L85" s="35"/>
      <c r="M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101</v>
      </c>
      <c r="D86" s="35"/>
      <c r="E86" s="35"/>
      <c r="F86" s="35"/>
      <c r="G86" s="35"/>
      <c r="H86" s="35"/>
      <c r="I86" s="35"/>
      <c r="J86" s="35"/>
      <c r="K86" s="35"/>
      <c r="L86" s="35"/>
      <c r="M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02 - Dle ÚRS</v>
      </c>
      <c r="F87" s="35"/>
      <c r="G87" s="35"/>
      <c r="H87" s="35"/>
      <c r="I87" s="35"/>
      <c r="J87" s="35"/>
      <c r="K87" s="35"/>
      <c r="L87" s="35"/>
      <c r="M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4" t="str">
        <f>IF(J12="","",J12)</f>
        <v>14. 7. 2020</v>
      </c>
      <c r="K89" s="35"/>
      <c r="L89" s="35"/>
      <c r="M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železnic, státní organizace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 xml:space="preserve"> </v>
      </c>
      <c r="K92" s="35"/>
      <c r="L92" s="35"/>
      <c r="M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7" t="s">
        <v>106</v>
      </c>
      <c r="D94" s="134"/>
      <c r="E94" s="134"/>
      <c r="F94" s="134"/>
      <c r="G94" s="134"/>
      <c r="H94" s="134"/>
      <c r="I94" s="178" t="s">
        <v>107</v>
      </c>
      <c r="J94" s="178" t="s">
        <v>108</v>
      </c>
      <c r="K94" s="178" t="s">
        <v>109</v>
      </c>
      <c r="L94" s="134"/>
      <c r="M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9" t="s">
        <v>110</v>
      </c>
      <c r="D96" s="35"/>
      <c r="E96" s="35"/>
      <c r="F96" s="35"/>
      <c r="G96" s="35"/>
      <c r="H96" s="35"/>
      <c r="I96" s="105">
        <f>Q123</f>
        <v>1021.3</v>
      </c>
      <c r="J96" s="105">
        <f>R123</f>
        <v>1749741.9099999997</v>
      </c>
      <c r="K96" s="105">
        <f>K123</f>
        <v>1750763.2099999997</v>
      </c>
      <c r="L96" s="35"/>
      <c r="M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111</v>
      </c>
    </row>
    <row r="97" s="9" customFormat="1" ht="24.96" customHeight="1">
      <c r="A97" s="9"/>
      <c r="B97" s="180"/>
      <c r="C97" s="181"/>
      <c r="D97" s="182" t="s">
        <v>232</v>
      </c>
      <c r="E97" s="183"/>
      <c r="F97" s="183"/>
      <c r="G97" s="183"/>
      <c r="H97" s="183"/>
      <c r="I97" s="184">
        <f>Q124</f>
        <v>0</v>
      </c>
      <c r="J97" s="184">
        <f>R124</f>
        <v>1749741.9099999997</v>
      </c>
      <c r="K97" s="184">
        <f>K124</f>
        <v>1749741.9099999997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233</v>
      </c>
      <c r="E98" s="189"/>
      <c r="F98" s="189"/>
      <c r="G98" s="189"/>
      <c r="H98" s="189"/>
      <c r="I98" s="190">
        <f>Q125</f>
        <v>0</v>
      </c>
      <c r="J98" s="190">
        <f>R125</f>
        <v>1749741.9099999997</v>
      </c>
      <c r="K98" s="190">
        <f>K125</f>
        <v>1749741.9099999997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234</v>
      </c>
      <c r="E99" s="183"/>
      <c r="F99" s="183"/>
      <c r="G99" s="183"/>
      <c r="H99" s="183"/>
      <c r="I99" s="184">
        <f>Q154</f>
        <v>1021.3</v>
      </c>
      <c r="J99" s="184">
        <f>R154</f>
        <v>0</v>
      </c>
      <c r="K99" s="184">
        <f>K154</f>
        <v>1021.3</v>
      </c>
      <c r="L99" s="181"/>
      <c r="M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58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="2" customFormat="1" ht="6.96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58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="2" customFormat="1" ht="29.28" customHeight="1">
      <c r="A102" s="33"/>
      <c r="B102" s="34"/>
      <c r="C102" s="179" t="s">
        <v>114</v>
      </c>
      <c r="D102" s="35"/>
      <c r="E102" s="35"/>
      <c r="F102" s="35"/>
      <c r="G102" s="35"/>
      <c r="H102" s="35"/>
      <c r="I102" s="35"/>
      <c r="J102" s="35"/>
      <c r="K102" s="192">
        <v>0</v>
      </c>
      <c r="L102" s="35"/>
      <c r="M102" s="58"/>
      <c r="O102" s="193" t="s">
        <v>41</v>
      </c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18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9.28" customHeight="1">
      <c r="A104" s="33"/>
      <c r="B104" s="34"/>
      <c r="C104" s="133" t="s">
        <v>99</v>
      </c>
      <c r="D104" s="134"/>
      <c r="E104" s="134"/>
      <c r="F104" s="134"/>
      <c r="G104" s="134"/>
      <c r="H104" s="134"/>
      <c r="I104" s="134"/>
      <c r="J104" s="134"/>
      <c r="K104" s="135">
        <f>ROUND(K96+K102,2)</f>
        <v>1750763.21</v>
      </c>
      <c r="L104" s="134"/>
      <c r="M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="2" customFormat="1" ht="6.96" customHeight="1">
      <c r="A109" s="33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24.96" customHeight="1">
      <c r="A110" s="33"/>
      <c r="B110" s="34"/>
      <c r="C110" s="20" t="s">
        <v>115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26" t="s">
        <v>15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6.5" customHeight="1">
      <c r="A113" s="33"/>
      <c r="B113" s="34"/>
      <c r="C113" s="35"/>
      <c r="D113" s="35"/>
      <c r="E113" s="176" t="str">
        <f>E7</f>
        <v>Oprava kabelizace M. Budějovice - Blížkovice</v>
      </c>
      <c r="F113" s="26"/>
      <c r="G113" s="26"/>
      <c r="H113" s="26"/>
      <c r="I113" s="35"/>
      <c r="J113" s="35"/>
      <c r="K113" s="35"/>
      <c r="L113" s="35"/>
      <c r="M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6" t="s">
        <v>101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6.5" customHeight="1">
      <c r="A115" s="33"/>
      <c r="B115" s="34"/>
      <c r="C115" s="35"/>
      <c r="D115" s="35"/>
      <c r="E115" s="71" t="str">
        <f>E9</f>
        <v>02 - Dle ÚRS</v>
      </c>
      <c r="F115" s="35"/>
      <c r="G115" s="35"/>
      <c r="H115" s="35"/>
      <c r="I115" s="35"/>
      <c r="J115" s="35"/>
      <c r="K115" s="35"/>
      <c r="L115" s="35"/>
      <c r="M115" s="58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58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2" customHeight="1">
      <c r="A117" s="33"/>
      <c r="B117" s="34"/>
      <c r="C117" s="26" t="s">
        <v>19</v>
      </c>
      <c r="D117" s="35"/>
      <c r="E117" s="35"/>
      <c r="F117" s="23" t="str">
        <f>F12</f>
        <v xml:space="preserve"> </v>
      </c>
      <c r="G117" s="35"/>
      <c r="H117" s="35"/>
      <c r="I117" s="26" t="s">
        <v>21</v>
      </c>
      <c r="J117" s="74" t="str">
        <f>IF(J12="","",J12)</f>
        <v>14. 7. 2020</v>
      </c>
      <c r="K117" s="35"/>
      <c r="L117" s="35"/>
      <c r="M117" s="58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6.96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58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6" t="s">
        <v>23</v>
      </c>
      <c r="D119" s="35"/>
      <c r="E119" s="35"/>
      <c r="F119" s="23" t="str">
        <f>E15</f>
        <v>Správa železnic, státní organizace</v>
      </c>
      <c r="G119" s="35"/>
      <c r="H119" s="35"/>
      <c r="I119" s="26" t="s">
        <v>30</v>
      </c>
      <c r="J119" s="27" t="str">
        <f>E21</f>
        <v xml:space="preserve"> </v>
      </c>
      <c r="K119" s="35"/>
      <c r="L119" s="35"/>
      <c r="M119" s="58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6" t="s">
        <v>29</v>
      </c>
      <c r="D120" s="35"/>
      <c r="E120" s="35"/>
      <c r="F120" s="23" t="str">
        <f>IF(E18="","",E18)</f>
        <v xml:space="preserve"> </v>
      </c>
      <c r="G120" s="35"/>
      <c r="H120" s="35"/>
      <c r="I120" s="26" t="s">
        <v>31</v>
      </c>
      <c r="J120" s="27" t="str">
        <f>E24</f>
        <v xml:space="preserve"> </v>
      </c>
      <c r="K120" s="35"/>
      <c r="L120" s="35"/>
      <c r="M120" s="58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0.32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58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11" customFormat="1" ht="29.28" customHeight="1">
      <c r="A122" s="194"/>
      <c r="B122" s="195"/>
      <c r="C122" s="196" t="s">
        <v>116</v>
      </c>
      <c r="D122" s="197" t="s">
        <v>62</v>
      </c>
      <c r="E122" s="197" t="s">
        <v>58</v>
      </c>
      <c r="F122" s="197" t="s">
        <v>59</v>
      </c>
      <c r="G122" s="197" t="s">
        <v>117</v>
      </c>
      <c r="H122" s="197" t="s">
        <v>118</v>
      </c>
      <c r="I122" s="197" t="s">
        <v>119</v>
      </c>
      <c r="J122" s="197" t="s">
        <v>120</v>
      </c>
      <c r="K122" s="197" t="s">
        <v>109</v>
      </c>
      <c r="L122" s="198" t="s">
        <v>121</v>
      </c>
      <c r="M122" s="199"/>
      <c r="N122" s="95" t="s">
        <v>1</v>
      </c>
      <c r="O122" s="96" t="s">
        <v>41</v>
      </c>
      <c r="P122" s="96" t="s">
        <v>122</v>
      </c>
      <c r="Q122" s="96" t="s">
        <v>123</v>
      </c>
      <c r="R122" s="96" t="s">
        <v>124</v>
      </c>
      <c r="S122" s="96" t="s">
        <v>125</v>
      </c>
      <c r="T122" s="96" t="s">
        <v>126</v>
      </c>
      <c r="U122" s="96" t="s">
        <v>127</v>
      </c>
      <c r="V122" s="96" t="s">
        <v>128</v>
      </c>
      <c r="W122" s="96" t="s">
        <v>129</v>
      </c>
      <c r="X122" s="96" t="s">
        <v>130</v>
      </c>
      <c r="Y122" s="97" t="s">
        <v>131</v>
      </c>
      <c r="Z122" s="194"/>
      <c r="AA122" s="194"/>
      <c r="AB122" s="194"/>
      <c r="AC122" s="194"/>
      <c r="AD122" s="194"/>
      <c r="AE122" s="194"/>
    </row>
    <row r="123" s="2" customFormat="1" ht="22.8" customHeight="1">
      <c r="A123" s="33"/>
      <c r="B123" s="34"/>
      <c r="C123" s="102" t="s">
        <v>132</v>
      </c>
      <c r="D123" s="35"/>
      <c r="E123" s="35"/>
      <c r="F123" s="35"/>
      <c r="G123" s="35"/>
      <c r="H123" s="35"/>
      <c r="I123" s="35"/>
      <c r="J123" s="35"/>
      <c r="K123" s="200">
        <f>BK123</f>
        <v>1750763.2099999997</v>
      </c>
      <c r="L123" s="35"/>
      <c r="M123" s="36"/>
      <c r="N123" s="98"/>
      <c r="O123" s="201"/>
      <c r="P123" s="99"/>
      <c r="Q123" s="202">
        <f>Q124+Q154</f>
        <v>1021.3</v>
      </c>
      <c r="R123" s="202">
        <f>R124+R154</f>
        <v>1749741.9099999997</v>
      </c>
      <c r="S123" s="99"/>
      <c r="T123" s="203">
        <f>T124+T154</f>
        <v>4882.4529999999995</v>
      </c>
      <c r="U123" s="99"/>
      <c r="V123" s="203">
        <f>V124+V154</f>
        <v>0.50724000000000002</v>
      </c>
      <c r="W123" s="99"/>
      <c r="X123" s="203">
        <f>X124+X154</f>
        <v>0</v>
      </c>
      <c r="Y123" s="100"/>
      <c r="Z123" s="33"/>
      <c r="AA123" s="33"/>
      <c r="AB123" s="33"/>
      <c r="AC123" s="33"/>
      <c r="AD123" s="33"/>
      <c r="AE123" s="33"/>
      <c r="AT123" s="14" t="s">
        <v>78</v>
      </c>
      <c r="AU123" s="14" t="s">
        <v>111</v>
      </c>
      <c r="BK123" s="204">
        <f>BK124+BK154</f>
        <v>1750763.2099999997</v>
      </c>
    </row>
    <row r="124" s="12" customFormat="1" ht="25.92" customHeight="1">
      <c r="A124" s="12"/>
      <c r="B124" s="205"/>
      <c r="C124" s="206"/>
      <c r="D124" s="207" t="s">
        <v>78</v>
      </c>
      <c r="E124" s="208" t="s">
        <v>188</v>
      </c>
      <c r="F124" s="208" t="s">
        <v>235</v>
      </c>
      <c r="G124" s="206"/>
      <c r="H124" s="206"/>
      <c r="I124" s="206"/>
      <c r="J124" s="206"/>
      <c r="K124" s="209">
        <f>BK124</f>
        <v>1749741.9099999997</v>
      </c>
      <c r="L124" s="206"/>
      <c r="M124" s="210"/>
      <c r="N124" s="211"/>
      <c r="O124" s="212"/>
      <c r="P124" s="212"/>
      <c r="Q124" s="213">
        <f>Q125</f>
        <v>0</v>
      </c>
      <c r="R124" s="213">
        <f>R125</f>
        <v>1749741.9099999997</v>
      </c>
      <c r="S124" s="212"/>
      <c r="T124" s="214">
        <f>T125</f>
        <v>4882.4529999999995</v>
      </c>
      <c r="U124" s="212"/>
      <c r="V124" s="214">
        <f>V125</f>
        <v>0.22724000000000003</v>
      </c>
      <c r="W124" s="212"/>
      <c r="X124" s="214">
        <f>X125</f>
        <v>0</v>
      </c>
      <c r="Y124" s="215"/>
      <c r="Z124" s="12"/>
      <c r="AA124" s="12"/>
      <c r="AB124" s="12"/>
      <c r="AC124" s="12"/>
      <c r="AD124" s="12"/>
      <c r="AE124" s="12"/>
      <c r="AR124" s="216" t="s">
        <v>87</v>
      </c>
      <c r="AT124" s="217" t="s">
        <v>78</v>
      </c>
      <c r="AU124" s="217" t="s">
        <v>79</v>
      </c>
      <c r="AY124" s="216" t="s">
        <v>136</v>
      </c>
      <c r="BK124" s="218">
        <f>BK125</f>
        <v>1749741.9099999997</v>
      </c>
    </row>
    <row r="125" s="12" customFormat="1" ht="22.8" customHeight="1">
      <c r="A125" s="12"/>
      <c r="B125" s="205"/>
      <c r="C125" s="206"/>
      <c r="D125" s="207" t="s">
        <v>78</v>
      </c>
      <c r="E125" s="236" t="s">
        <v>87</v>
      </c>
      <c r="F125" s="236" t="s">
        <v>236</v>
      </c>
      <c r="G125" s="206"/>
      <c r="H125" s="206"/>
      <c r="I125" s="206"/>
      <c r="J125" s="206"/>
      <c r="K125" s="237">
        <f>BK125</f>
        <v>1749741.9099999997</v>
      </c>
      <c r="L125" s="206"/>
      <c r="M125" s="210"/>
      <c r="N125" s="211"/>
      <c r="O125" s="212"/>
      <c r="P125" s="212"/>
      <c r="Q125" s="213">
        <f>SUM(Q126:Q153)</f>
        <v>0</v>
      </c>
      <c r="R125" s="213">
        <f>SUM(R126:R153)</f>
        <v>1749741.9099999997</v>
      </c>
      <c r="S125" s="212"/>
      <c r="T125" s="214">
        <f>SUM(T126:T153)</f>
        <v>4882.4529999999995</v>
      </c>
      <c r="U125" s="212"/>
      <c r="V125" s="214">
        <f>SUM(V126:V153)</f>
        <v>0.22724000000000003</v>
      </c>
      <c r="W125" s="212"/>
      <c r="X125" s="214">
        <f>SUM(X126:X153)</f>
        <v>0</v>
      </c>
      <c r="Y125" s="215"/>
      <c r="Z125" s="12"/>
      <c r="AA125" s="12"/>
      <c r="AB125" s="12"/>
      <c r="AC125" s="12"/>
      <c r="AD125" s="12"/>
      <c r="AE125" s="12"/>
      <c r="AR125" s="216" t="s">
        <v>87</v>
      </c>
      <c r="AT125" s="217" t="s">
        <v>78</v>
      </c>
      <c r="AU125" s="217" t="s">
        <v>87</v>
      </c>
      <c r="AY125" s="216" t="s">
        <v>136</v>
      </c>
      <c r="BK125" s="218">
        <f>SUM(BK126:BK153)</f>
        <v>1749741.9099999997</v>
      </c>
    </row>
    <row r="126" s="2" customFormat="1" ht="14.4" customHeight="1">
      <c r="A126" s="33"/>
      <c r="B126" s="34"/>
      <c r="C126" s="219" t="s">
        <v>172</v>
      </c>
      <c r="D126" s="219" t="s">
        <v>137</v>
      </c>
      <c r="E126" s="220" t="s">
        <v>237</v>
      </c>
      <c r="F126" s="221" t="s">
        <v>238</v>
      </c>
      <c r="G126" s="222" t="s">
        <v>239</v>
      </c>
      <c r="H126" s="223">
        <v>15</v>
      </c>
      <c r="I126" s="224">
        <v>0</v>
      </c>
      <c r="J126" s="224">
        <v>2610.4000000000001</v>
      </c>
      <c r="K126" s="224">
        <f>ROUND(P126*H126,2)</f>
        <v>39156</v>
      </c>
      <c r="L126" s="221" t="s">
        <v>1</v>
      </c>
      <c r="M126" s="36"/>
      <c r="N126" s="225" t="s">
        <v>1</v>
      </c>
      <c r="O126" s="226" t="s">
        <v>44</v>
      </c>
      <c r="P126" s="227">
        <f>I126+J126</f>
        <v>2610.4000000000001</v>
      </c>
      <c r="Q126" s="227">
        <f>ROUND(I126*H126,2)</f>
        <v>0</v>
      </c>
      <c r="R126" s="227">
        <f>ROUND(J126*H126,2)</f>
        <v>39156</v>
      </c>
      <c r="S126" s="228">
        <v>4.6269999999999998</v>
      </c>
      <c r="T126" s="228">
        <f>S126*H126</f>
        <v>69.405000000000001</v>
      </c>
      <c r="U126" s="228">
        <v>0</v>
      </c>
      <c r="V126" s="228">
        <f>U126*H126</f>
        <v>0</v>
      </c>
      <c r="W126" s="228">
        <v>0</v>
      </c>
      <c r="X126" s="228">
        <f>W126*H126</f>
        <v>0</v>
      </c>
      <c r="Y126" s="229" t="s">
        <v>1</v>
      </c>
      <c r="Z126" s="33"/>
      <c r="AA126" s="33"/>
      <c r="AB126" s="33"/>
      <c r="AC126" s="33"/>
      <c r="AD126" s="33"/>
      <c r="AE126" s="33"/>
      <c r="AR126" s="230" t="s">
        <v>142</v>
      </c>
      <c r="AT126" s="230" t="s">
        <v>137</v>
      </c>
      <c r="AU126" s="230" t="s">
        <v>89</v>
      </c>
      <c r="AY126" s="14" t="s">
        <v>136</v>
      </c>
      <c r="BE126" s="231">
        <f>IF(O126="základní",K126,0)</f>
        <v>0</v>
      </c>
      <c r="BF126" s="231">
        <f>IF(O126="snížená",K126,0)</f>
        <v>0</v>
      </c>
      <c r="BG126" s="231">
        <f>IF(O126="zákl. přenesená",K126,0)</f>
        <v>39156</v>
      </c>
      <c r="BH126" s="231">
        <f>IF(O126="sníž. přenesená",K126,0)</f>
        <v>0</v>
      </c>
      <c r="BI126" s="231">
        <f>IF(O126="nulová",K126,0)</f>
        <v>0</v>
      </c>
      <c r="BJ126" s="14" t="s">
        <v>142</v>
      </c>
      <c r="BK126" s="231">
        <f>ROUND(P126*H126,2)</f>
        <v>39156</v>
      </c>
      <c r="BL126" s="14" t="s">
        <v>142</v>
      </c>
      <c r="BM126" s="230" t="s">
        <v>240</v>
      </c>
    </row>
    <row r="127" s="2" customFormat="1">
      <c r="A127" s="33"/>
      <c r="B127" s="34"/>
      <c r="C127" s="35"/>
      <c r="D127" s="232" t="s">
        <v>144</v>
      </c>
      <c r="E127" s="35"/>
      <c r="F127" s="233" t="s">
        <v>238</v>
      </c>
      <c r="G127" s="35"/>
      <c r="H127" s="35"/>
      <c r="I127" s="35"/>
      <c r="J127" s="35"/>
      <c r="K127" s="35"/>
      <c r="L127" s="35"/>
      <c r="M127" s="36"/>
      <c r="N127" s="234"/>
      <c r="O127" s="235"/>
      <c r="P127" s="86"/>
      <c r="Q127" s="86"/>
      <c r="R127" s="86"/>
      <c r="S127" s="86"/>
      <c r="T127" s="86"/>
      <c r="U127" s="86"/>
      <c r="V127" s="86"/>
      <c r="W127" s="86"/>
      <c r="X127" s="86"/>
      <c r="Y127" s="87"/>
      <c r="Z127" s="33"/>
      <c r="AA127" s="33"/>
      <c r="AB127" s="33"/>
      <c r="AC127" s="33"/>
      <c r="AD127" s="33"/>
      <c r="AE127" s="33"/>
      <c r="AT127" s="14" t="s">
        <v>144</v>
      </c>
      <c r="AU127" s="14" t="s">
        <v>89</v>
      </c>
    </row>
    <row r="128" s="2" customFormat="1" ht="24.15" customHeight="1">
      <c r="A128" s="33"/>
      <c r="B128" s="34"/>
      <c r="C128" s="219" t="s">
        <v>9</v>
      </c>
      <c r="D128" s="219" t="s">
        <v>137</v>
      </c>
      <c r="E128" s="220" t="s">
        <v>241</v>
      </c>
      <c r="F128" s="221" t="s">
        <v>242</v>
      </c>
      <c r="G128" s="222" t="s">
        <v>140</v>
      </c>
      <c r="H128" s="223">
        <v>90</v>
      </c>
      <c r="I128" s="224">
        <v>0</v>
      </c>
      <c r="J128" s="224">
        <v>273.51999999999998</v>
      </c>
      <c r="K128" s="224">
        <f>ROUND(P128*H128,2)</f>
        <v>24616.799999999999</v>
      </c>
      <c r="L128" s="221" t="s">
        <v>1</v>
      </c>
      <c r="M128" s="36"/>
      <c r="N128" s="225" t="s">
        <v>1</v>
      </c>
      <c r="O128" s="226" t="s">
        <v>44</v>
      </c>
      <c r="P128" s="227">
        <f>I128+J128</f>
        <v>273.51999999999998</v>
      </c>
      <c r="Q128" s="227">
        <f>ROUND(I128*H128,2)</f>
        <v>0</v>
      </c>
      <c r="R128" s="227">
        <f>ROUND(J128*H128,2)</f>
        <v>24616.799999999999</v>
      </c>
      <c r="S128" s="228">
        <v>0.80800000000000005</v>
      </c>
      <c r="T128" s="228">
        <f>S128*H128</f>
        <v>72.719999999999999</v>
      </c>
      <c r="U128" s="228">
        <v>0</v>
      </c>
      <c r="V128" s="228">
        <f>U128*H128</f>
        <v>0</v>
      </c>
      <c r="W128" s="228">
        <v>0</v>
      </c>
      <c r="X128" s="228">
        <f>W128*H128</f>
        <v>0</v>
      </c>
      <c r="Y128" s="229" t="s">
        <v>1</v>
      </c>
      <c r="Z128" s="33"/>
      <c r="AA128" s="33"/>
      <c r="AB128" s="33"/>
      <c r="AC128" s="33"/>
      <c r="AD128" s="33"/>
      <c r="AE128" s="33"/>
      <c r="AR128" s="230" t="s">
        <v>141</v>
      </c>
      <c r="AT128" s="230" t="s">
        <v>137</v>
      </c>
      <c r="AU128" s="230" t="s">
        <v>89</v>
      </c>
      <c r="AY128" s="14" t="s">
        <v>136</v>
      </c>
      <c r="BE128" s="231">
        <f>IF(O128="základní",K128,0)</f>
        <v>0</v>
      </c>
      <c r="BF128" s="231">
        <f>IF(O128="snížená",K128,0)</f>
        <v>0</v>
      </c>
      <c r="BG128" s="231">
        <f>IF(O128="zákl. přenesená",K128,0)</f>
        <v>24616.799999999999</v>
      </c>
      <c r="BH128" s="231">
        <f>IF(O128="sníž. přenesená",K128,0)</f>
        <v>0</v>
      </c>
      <c r="BI128" s="231">
        <f>IF(O128="nulová",K128,0)</f>
        <v>0</v>
      </c>
      <c r="BJ128" s="14" t="s">
        <v>142</v>
      </c>
      <c r="BK128" s="231">
        <f>ROUND(P128*H128,2)</f>
        <v>24616.799999999999</v>
      </c>
      <c r="BL128" s="14" t="s">
        <v>141</v>
      </c>
      <c r="BM128" s="230" t="s">
        <v>243</v>
      </c>
    </row>
    <row r="129" s="2" customFormat="1">
      <c r="A129" s="33"/>
      <c r="B129" s="34"/>
      <c r="C129" s="35"/>
      <c r="D129" s="232" t="s">
        <v>144</v>
      </c>
      <c r="E129" s="35"/>
      <c r="F129" s="233" t="s">
        <v>242</v>
      </c>
      <c r="G129" s="35"/>
      <c r="H129" s="35"/>
      <c r="I129" s="35"/>
      <c r="J129" s="35"/>
      <c r="K129" s="35"/>
      <c r="L129" s="35"/>
      <c r="M129" s="36"/>
      <c r="N129" s="234"/>
      <c r="O129" s="235"/>
      <c r="P129" s="86"/>
      <c r="Q129" s="86"/>
      <c r="R129" s="86"/>
      <c r="S129" s="86"/>
      <c r="T129" s="86"/>
      <c r="U129" s="86"/>
      <c r="V129" s="86"/>
      <c r="W129" s="86"/>
      <c r="X129" s="86"/>
      <c r="Y129" s="87"/>
      <c r="Z129" s="33"/>
      <c r="AA129" s="33"/>
      <c r="AB129" s="33"/>
      <c r="AC129" s="33"/>
      <c r="AD129" s="33"/>
      <c r="AE129" s="33"/>
      <c r="AT129" s="14" t="s">
        <v>144</v>
      </c>
      <c r="AU129" s="14" t="s">
        <v>89</v>
      </c>
    </row>
    <row r="130" s="2" customFormat="1" ht="24.15" customHeight="1">
      <c r="A130" s="33"/>
      <c r="B130" s="34"/>
      <c r="C130" s="219" t="s">
        <v>223</v>
      </c>
      <c r="D130" s="219" t="s">
        <v>137</v>
      </c>
      <c r="E130" s="220" t="s">
        <v>244</v>
      </c>
      <c r="F130" s="221" t="s">
        <v>245</v>
      </c>
      <c r="G130" s="222" t="s">
        <v>140</v>
      </c>
      <c r="H130" s="223">
        <v>90</v>
      </c>
      <c r="I130" s="224">
        <v>0</v>
      </c>
      <c r="J130" s="224">
        <v>54.700000000000003</v>
      </c>
      <c r="K130" s="224">
        <f>ROUND(P130*H130,2)</f>
        <v>4923</v>
      </c>
      <c r="L130" s="221" t="s">
        <v>1</v>
      </c>
      <c r="M130" s="36"/>
      <c r="N130" s="225" t="s">
        <v>1</v>
      </c>
      <c r="O130" s="226" t="s">
        <v>44</v>
      </c>
      <c r="P130" s="227">
        <f>I130+J130</f>
        <v>54.700000000000003</v>
      </c>
      <c r="Q130" s="227">
        <f>ROUND(I130*H130,2)</f>
        <v>0</v>
      </c>
      <c r="R130" s="227">
        <f>ROUND(J130*H130,2)</f>
        <v>4923</v>
      </c>
      <c r="S130" s="228">
        <v>0.17199999999999999</v>
      </c>
      <c r="T130" s="228">
        <f>S130*H130</f>
        <v>15.479999999999999</v>
      </c>
      <c r="U130" s="228">
        <v>0</v>
      </c>
      <c r="V130" s="228">
        <f>U130*H130</f>
        <v>0</v>
      </c>
      <c r="W130" s="228">
        <v>0</v>
      </c>
      <c r="X130" s="228">
        <f>W130*H130</f>
        <v>0</v>
      </c>
      <c r="Y130" s="229" t="s">
        <v>1</v>
      </c>
      <c r="Z130" s="33"/>
      <c r="AA130" s="33"/>
      <c r="AB130" s="33"/>
      <c r="AC130" s="33"/>
      <c r="AD130" s="33"/>
      <c r="AE130" s="33"/>
      <c r="AR130" s="230" t="s">
        <v>141</v>
      </c>
      <c r="AT130" s="230" t="s">
        <v>137</v>
      </c>
      <c r="AU130" s="230" t="s">
        <v>89</v>
      </c>
      <c r="AY130" s="14" t="s">
        <v>136</v>
      </c>
      <c r="BE130" s="231">
        <f>IF(O130="základní",K130,0)</f>
        <v>0</v>
      </c>
      <c r="BF130" s="231">
        <f>IF(O130="snížená",K130,0)</f>
        <v>0</v>
      </c>
      <c r="BG130" s="231">
        <f>IF(O130="zákl. přenesená",K130,0)</f>
        <v>4923</v>
      </c>
      <c r="BH130" s="231">
        <f>IF(O130="sníž. přenesená",K130,0)</f>
        <v>0</v>
      </c>
      <c r="BI130" s="231">
        <f>IF(O130="nulová",K130,0)</f>
        <v>0</v>
      </c>
      <c r="BJ130" s="14" t="s">
        <v>142</v>
      </c>
      <c r="BK130" s="231">
        <f>ROUND(P130*H130,2)</f>
        <v>4923</v>
      </c>
      <c r="BL130" s="14" t="s">
        <v>141</v>
      </c>
      <c r="BM130" s="230" t="s">
        <v>246</v>
      </c>
    </row>
    <row r="131" s="2" customFormat="1">
      <c r="A131" s="33"/>
      <c r="B131" s="34"/>
      <c r="C131" s="35"/>
      <c r="D131" s="232" t="s">
        <v>144</v>
      </c>
      <c r="E131" s="35"/>
      <c r="F131" s="233" t="s">
        <v>245</v>
      </c>
      <c r="G131" s="35"/>
      <c r="H131" s="35"/>
      <c r="I131" s="35"/>
      <c r="J131" s="35"/>
      <c r="K131" s="35"/>
      <c r="L131" s="35"/>
      <c r="M131" s="36"/>
      <c r="N131" s="234"/>
      <c r="O131" s="235"/>
      <c r="P131" s="86"/>
      <c r="Q131" s="86"/>
      <c r="R131" s="86"/>
      <c r="S131" s="86"/>
      <c r="T131" s="86"/>
      <c r="U131" s="86"/>
      <c r="V131" s="86"/>
      <c r="W131" s="86"/>
      <c r="X131" s="86"/>
      <c r="Y131" s="87"/>
      <c r="Z131" s="33"/>
      <c r="AA131" s="33"/>
      <c r="AB131" s="33"/>
      <c r="AC131" s="33"/>
      <c r="AD131" s="33"/>
      <c r="AE131" s="33"/>
      <c r="AT131" s="14" t="s">
        <v>144</v>
      </c>
      <c r="AU131" s="14" t="s">
        <v>89</v>
      </c>
    </row>
    <row r="132" s="2" customFormat="1" ht="24.15" customHeight="1">
      <c r="A132" s="33"/>
      <c r="B132" s="34"/>
      <c r="C132" s="219" t="s">
        <v>184</v>
      </c>
      <c r="D132" s="219" t="s">
        <v>137</v>
      </c>
      <c r="E132" s="220" t="s">
        <v>247</v>
      </c>
      <c r="F132" s="221" t="s">
        <v>248</v>
      </c>
      <c r="G132" s="222" t="s">
        <v>239</v>
      </c>
      <c r="H132" s="223">
        <v>15</v>
      </c>
      <c r="I132" s="224">
        <v>0</v>
      </c>
      <c r="J132" s="224">
        <v>149.75999999999999</v>
      </c>
      <c r="K132" s="224">
        <f>ROUND(P132*H132,2)</f>
        <v>2246.4000000000001</v>
      </c>
      <c r="L132" s="221" t="s">
        <v>1</v>
      </c>
      <c r="M132" s="36"/>
      <c r="N132" s="225" t="s">
        <v>1</v>
      </c>
      <c r="O132" s="226" t="s">
        <v>44</v>
      </c>
      <c r="P132" s="227">
        <f>I132+J132</f>
        <v>149.75999999999999</v>
      </c>
      <c r="Q132" s="227">
        <f>ROUND(I132*H132,2)</f>
        <v>0</v>
      </c>
      <c r="R132" s="227">
        <f>ROUND(J132*H132,2)</f>
        <v>2246.4000000000001</v>
      </c>
      <c r="S132" s="228">
        <v>0.46500000000000002</v>
      </c>
      <c r="T132" s="228">
        <f>S132*H132</f>
        <v>6.9750000000000005</v>
      </c>
      <c r="U132" s="228">
        <v>0</v>
      </c>
      <c r="V132" s="228">
        <f>U132*H132</f>
        <v>0</v>
      </c>
      <c r="W132" s="228">
        <v>0</v>
      </c>
      <c r="X132" s="228">
        <f>W132*H132</f>
        <v>0</v>
      </c>
      <c r="Y132" s="229" t="s">
        <v>1</v>
      </c>
      <c r="Z132" s="33"/>
      <c r="AA132" s="33"/>
      <c r="AB132" s="33"/>
      <c r="AC132" s="33"/>
      <c r="AD132" s="33"/>
      <c r="AE132" s="33"/>
      <c r="AR132" s="230" t="s">
        <v>142</v>
      </c>
      <c r="AT132" s="230" t="s">
        <v>137</v>
      </c>
      <c r="AU132" s="230" t="s">
        <v>89</v>
      </c>
      <c r="AY132" s="14" t="s">
        <v>136</v>
      </c>
      <c r="BE132" s="231">
        <f>IF(O132="základní",K132,0)</f>
        <v>0</v>
      </c>
      <c r="BF132" s="231">
        <f>IF(O132="snížená",K132,0)</f>
        <v>0</v>
      </c>
      <c r="BG132" s="231">
        <f>IF(O132="zákl. přenesená",K132,0)</f>
        <v>2246.4000000000001</v>
      </c>
      <c r="BH132" s="231">
        <f>IF(O132="sníž. přenesená",K132,0)</f>
        <v>0</v>
      </c>
      <c r="BI132" s="231">
        <f>IF(O132="nulová",K132,0)</f>
        <v>0</v>
      </c>
      <c r="BJ132" s="14" t="s">
        <v>142</v>
      </c>
      <c r="BK132" s="231">
        <f>ROUND(P132*H132,2)</f>
        <v>2246.4000000000001</v>
      </c>
      <c r="BL132" s="14" t="s">
        <v>142</v>
      </c>
      <c r="BM132" s="230" t="s">
        <v>249</v>
      </c>
    </row>
    <row r="133" s="2" customFormat="1">
      <c r="A133" s="33"/>
      <c r="B133" s="34"/>
      <c r="C133" s="35"/>
      <c r="D133" s="232" t="s">
        <v>144</v>
      </c>
      <c r="E133" s="35"/>
      <c r="F133" s="233" t="s">
        <v>248</v>
      </c>
      <c r="G133" s="35"/>
      <c r="H133" s="35"/>
      <c r="I133" s="35"/>
      <c r="J133" s="35"/>
      <c r="K133" s="35"/>
      <c r="L133" s="35"/>
      <c r="M133" s="36"/>
      <c r="N133" s="234"/>
      <c r="O133" s="235"/>
      <c r="P133" s="86"/>
      <c r="Q133" s="86"/>
      <c r="R133" s="86"/>
      <c r="S133" s="86"/>
      <c r="T133" s="86"/>
      <c r="U133" s="86"/>
      <c r="V133" s="86"/>
      <c r="W133" s="86"/>
      <c r="X133" s="86"/>
      <c r="Y133" s="87"/>
      <c r="Z133" s="33"/>
      <c r="AA133" s="33"/>
      <c r="AB133" s="33"/>
      <c r="AC133" s="33"/>
      <c r="AD133" s="33"/>
      <c r="AE133" s="33"/>
      <c r="AT133" s="14" t="s">
        <v>144</v>
      </c>
      <c r="AU133" s="14" t="s">
        <v>89</v>
      </c>
    </row>
    <row r="134" s="2" customFormat="1" ht="24.15" customHeight="1">
      <c r="A134" s="33"/>
      <c r="B134" s="34"/>
      <c r="C134" s="219" t="s">
        <v>87</v>
      </c>
      <c r="D134" s="219" t="s">
        <v>137</v>
      </c>
      <c r="E134" s="220" t="s">
        <v>250</v>
      </c>
      <c r="F134" s="221" t="s">
        <v>251</v>
      </c>
      <c r="G134" s="222" t="s">
        <v>252</v>
      </c>
      <c r="H134" s="223">
        <v>2.2999999999999998</v>
      </c>
      <c r="I134" s="224">
        <v>0</v>
      </c>
      <c r="J134" s="224">
        <v>1216.8</v>
      </c>
      <c r="K134" s="224">
        <f>ROUND(P134*H134,2)</f>
        <v>2798.6399999999999</v>
      </c>
      <c r="L134" s="221" t="s">
        <v>1</v>
      </c>
      <c r="M134" s="36"/>
      <c r="N134" s="225" t="s">
        <v>1</v>
      </c>
      <c r="O134" s="226" t="s">
        <v>44</v>
      </c>
      <c r="P134" s="227">
        <f>I134+J134</f>
        <v>1216.8</v>
      </c>
      <c r="Q134" s="227">
        <f>ROUND(I134*H134,2)</f>
        <v>0</v>
      </c>
      <c r="R134" s="227">
        <f>ROUND(J134*H134,2)</f>
        <v>2798.6399999999999</v>
      </c>
      <c r="S134" s="228">
        <v>3.5099999999999998</v>
      </c>
      <c r="T134" s="228">
        <f>S134*H134</f>
        <v>8.0729999999999986</v>
      </c>
      <c r="U134" s="228">
        <v>0.0088000000000000005</v>
      </c>
      <c r="V134" s="228">
        <f>U134*H134</f>
        <v>0.020240000000000001</v>
      </c>
      <c r="W134" s="228">
        <v>0</v>
      </c>
      <c r="X134" s="228">
        <f>W134*H134</f>
        <v>0</v>
      </c>
      <c r="Y134" s="229" t="s">
        <v>1</v>
      </c>
      <c r="Z134" s="33"/>
      <c r="AA134" s="33"/>
      <c r="AB134" s="33"/>
      <c r="AC134" s="33"/>
      <c r="AD134" s="33"/>
      <c r="AE134" s="33"/>
      <c r="AR134" s="230" t="s">
        <v>141</v>
      </c>
      <c r="AT134" s="230" t="s">
        <v>137</v>
      </c>
      <c r="AU134" s="230" t="s">
        <v>89</v>
      </c>
      <c r="AY134" s="14" t="s">
        <v>136</v>
      </c>
      <c r="BE134" s="231">
        <f>IF(O134="základní",K134,0)</f>
        <v>0</v>
      </c>
      <c r="BF134" s="231">
        <f>IF(O134="snížená",K134,0)</f>
        <v>0</v>
      </c>
      <c r="BG134" s="231">
        <f>IF(O134="zákl. přenesená",K134,0)</f>
        <v>2798.6399999999999</v>
      </c>
      <c r="BH134" s="231">
        <f>IF(O134="sníž. přenesená",K134,0)</f>
        <v>0</v>
      </c>
      <c r="BI134" s="231">
        <f>IF(O134="nulová",K134,0)</f>
        <v>0</v>
      </c>
      <c r="BJ134" s="14" t="s">
        <v>142</v>
      </c>
      <c r="BK134" s="231">
        <f>ROUND(P134*H134,2)</f>
        <v>2798.6399999999999</v>
      </c>
      <c r="BL134" s="14" t="s">
        <v>141</v>
      </c>
      <c r="BM134" s="230" t="s">
        <v>253</v>
      </c>
    </row>
    <row r="135" s="2" customFormat="1">
      <c r="A135" s="33"/>
      <c r="B135" s="34"/>
      <c r="C135" s="35"/>
      <c r="D135" s="232" t="s">
        <v>144</v>
      </c>
      <c r="E135" s="35"/>
      <c r="F135" s="233" t="s">
        <v>251</v>
      </c>
      <c r="G135" s="35"/>
      <c r="H135" s="35"/>
      <c r="I135" s="35"/>
      <c r="J135" s="35"/>
      <c r="K135" s="35"/>
      <c r="L135" s="35"/>
      <c r="M135" s="36"/>
      <c r="N135" s="234"/>
      <c r="O135" s="235"/>
      <c r="P135" s="86"/>
      <c r="Q135" s="86"/>
      <c r="R135" s="86"/>
      <c r="S135" s="86"/>
      <c r="T135" s="86"/>
      <c r="U135" s="86"/>
      <c r="V135" s="86"/>
      <c r="W135" s="86"/>
      <c r="X135" s="86"/>
      <c r="Y135" s="87"/>
      <c r="Z135" s="33"/>
      <c r="AA135" s="33"/>
      <c r="AB135" s="33"/>
      <c r="AC135" s="33"/>
      <c r="AD135" s="33"/>
      <c r="AE135" s="33"/>
      <c r="AT135" s="14" t="s">
        <v>144</v>
      </c>
      <c r="AU135" s="14" t="s">
        <v>89</v>
      </c>
    </row>
    <row r="136" s="2" customFormat="1" ht="14.4" customHeight="1">
      <c r="A136" s="33"/>
      <c r="B136" s="34"/>
      <c r="C136" s="219" t="s">
        <v>89</v>
      </c>
      <c r="D136" s="219" t="s">
        <v>137</v>
      </c>
      <c r="E136" s="220" t="s">
        <v>254</v>
      </c>
      <c r="F136" s="221" t="s">
        <v>255</v>
      </c>
      <c r="G136" s="222" t="s">
        <v>256</v>
      </c>
      <c r="H136" s="223">
        <v>1648</v>
      </c>
      <c r="I136" s="224">
        <v>0</v>
      </c>
      <c r="J136" s="224">
        <v>54.079999999999998</v>
      </c>
      <c r="K136" s="224">
        <f>ROUND(P136*H136,2)</f>
        <v>89123.839999999997</v>
      </c>
      <c r="L136" s="221" t="s">
        <v>1</v>
      </c>
      <c r="M136" s="36"/>
      <c r="N136" s="225" t="s">
        <v>1</v>
      </c>
      <c r="O136" s="226" t="s">
        <v>44</v>
      </c>
      <c r="P136" s="227">
        <f>I136+J136</f>
        <v>54.079999999999998</v>
      </c>
      <c r="Q136" s="227">
        <f>ROUND(I136*H136,2)</f>
        <v>0</v>
      </c>
      <c r="R136" s="227">
        <f>ROUND(J136*H136,2)</f>
        <v>89123.839999999997</v>
      </c>
      <c r="S136" s="228">
        <v>0.17000000000000001</v>
      </c>
      <c r="T136" s="228">
        <f>S136*H136</f>
        <v>280.16000000000003</v>
      </c>
      <c r="U136" s="228">
        <v>0</v>
      </c>
      <c r="V136" s="228">
        <f>U136*H136</f>
        <v>0</v>
      </c>
      <c r="W136" s="228">
        <v>0</v>
      </c>
      <c r="X136" s="228">
        <f>W136*H136</f>
        <v>0</v>
      </c>
      <c r="Y136" s="229" t="s">
        <v>1</v>
      </c>
      <c r="Z136" s="33"/>
      <c r="AA136" s="33"/>
      <c r="AB136" s="33"/>
      <c r="AC136" s="33"/>
      <c r="AD136" s="33"/>
      <c r="AE136" s="33"/>
      <c r="AR136" s="230" t="s">
        <v>141</v>
      </c>
      <c r="AT136" s="230" t="s">
        <v>137</v>
      </c>
      <c r="AU136" s="230" t="s">
        <v>89</v>
      </c>
      <c r="AY136" s="14" t="s">
        <v>136</v>
      </c>
      <c r="BE136" s="231">
        <f>IF(O136="základní",K136,0)</f>
        <v>0</v>
      </c>
      <c r="BF136" s="231">
        <f>IF(O136="snížená",K136,0)</f>
        <v>0</v>
      </c>
      <c r="BG136" s="231">
        <f>IF(O136="zákl. přenesená",K136,0)</f>
        <v>89123.839999999997</v>
      </c>
      <c r="BH136" s="231">
        <f>IF(O136="sníž. přenesená",K136,0)</f>
        <v>0</v>
      </c>
      <c r="BI136" s="231">
        <f>IF(O136="nulová",K136,0)</f>
        <v>0</v>
      </c>
      <c r="BJ136" s="14" t="s">
        <v>142</v>
      </c>
      <c r="BK136" s="231">
        <f>ROUND(P136*H136,2)</f>
        <v>89123.839999999997</v>
      </c>
      <c r="BL136" s="14" t="s">
        <v>141</v>
      </c>
      <c r="BM136" s="230" t="s">
        <v>257</v>
      </c>
    </row>
    <row r="137" s="2" customFormat="1">
      <c r="A137" s="33"/>
      <c r="B137" s="34"/>
      <c r="C137" s="35"/>
      <c r="D137" s="232" t="s">
        <v>144</v>
      </c>
      <c r="E137" s="35"/>
      <c r="F137" s="233" t="s">
        <v>255</v>
      </c>
      <c r="G137" s="35"/>
      <c r="H137" s="35"/>
      <c r="I137" s="35"/>
      <c r="J137" s="35"/>
      <c r="K137" s="35"/>
      <c r="L137" s="35"/>
      <c r="M137" s="36"/>
      <c r="N137" s="234"/>
      <c r="O137" s="235"/>
      <c r="P137" s="86"/>
      <c r="Q137" s="86"/>
      <c r="R137" s="86"/>
      <c r="S137" s="86"/>
      <c r="T137" s="86"/>
      <c r="U137" s="86"/>
      <c r="V137" s="86"/>
      <c r="W137" s="86"/>
      <c r="X137" s="86"/>
      <c r="Y137" s="87"/>
      <c r="Z137" s="33"/>
      <c r="AA137" s="33"/>
      <c r="AB137" s="33"/>
      <c r="AC137" s="33"/>
      <c r="AD137" s="33"/>
      <c r="AE137" s="33"/>
      <c r="AT137" s="14" t="s">
        <v>144</v>
      </c>
      <c r="AU137" s="14" t="s">
        <v>89</v>
      </c>
    </row>
    <row r="138" s="2" customFormat="1" ht="24.15" customHeight="1">
      <c r="A138" s="33"/>
      <c r="B138" s="34"/>
      <c r="C138" s="219" t="s">
        <v>135</v>
      </c>
      <c r="D138" s="219" t="s">
        <v>137</v>
      </c>
      <c r="E138" s="220" t="s">
        <v>258</v>
      </c>
      <c r="F138" s="221" t="s">
        <v>259</v>
      </c>
      <c r="G138" s="222" t="s">
        <v>256</v>
      </c>
      <c r="H138" s="223">
        <v>718</v>
      </c>
      <c r="I138" s="224">
        <v>0</v>
      </c>
      <c r="J138" s="224">
        <v>95.370000000000005</v>
      </c>
      <c r="K138" s="224">
        <f>ROUND(P138*H138,2)</f>
        <v>68475.660000000003</v>
      </c>
      <c r="L138" s="221" t="s">
        <v>1</v>
      </c>
      <c r="M138" s="36"/>
      <c r="N138" s="225" t="s">
        <v>1</v>
      </c>
      <c r="O138" s="226" t="s">
        <v>44</v>
      </c>
      <c r="P138" s="227">
        <f>I138+J138</f>
        <v>95.370000000000005</v>
      </c>
      <c r="Q138" s="227">
        <f>ROUND(I138*H138,2)</f>
        <v>0</v>
      </c>
      <c r="R138" s="227">
        <f>ROUND(J138*H138,2)</f>
        <v>68475.660000000003</v>
      </c>
      <c r="S138" s="228">
        <v>0.29999999999999999</v>
      </c>
      <c r="T138" s="228">
        <f>S138*H138</f>
        <v>215.40000000000001</v>
      </c>
      <c r="U138" s="228">
        <v>0</v>
      </c>
      <c r="V138" s="228">
        <f>U138*H138</f>
        <v>0</v>
      </c>
      <c r="W138" s="228">
        <v>0</v>
      </c>
      <c r="X138" s="228">
        <f>W138*H138</f>
        <v>0</v>
      </c>
      <c r="Y138" s="229" t="s">
        <v>1</v>
      </c>
      <c r="Z138" s="33"/>
      <c r="AA138" s="33"/>
      <c r="AB138" s="33"/>
      <c r="AC138" s="33"/>
      <c r="AD138" s="33"/>
      <c r="AE138" s="33"/>
      <c r="AR138" s="230" t="s">
        <v>141</v>
      </c>
      <c r="AT138" s="230" t="s">
        <v>137</v>
      </c>
      <c r="AU138" s="230" t="s">
        <v>89</v>
      </c>
      <c r="AY138" s="14" t="s">
        <v>136</v>
      </c>
      <c r="BE138" s="231">
        <f>IF(O138="základní",K138,0)</f>
        <v>0</v>
      </c>
      <c r="BF138" s="231">
        <f>IF(O138="snížená",K138,0)</f>
        <v>0</v>
      </c>
      <c r="BG138" s="231">
        <f>IF(O138="zákl. přenesená",K138,0)</f>
        <v>68475.660000000003</v>
      </c>
      <c r="BH138" s="231">
        <f>IF(O138="sníž. přenesená",K138,0)</f>
        <v>0</v>
      </c>
      <c r="BI138" s="231">
        <f>IF(O138="nulová",K138,0)</f>
        <v>0</v>
      </c>
      <c r="BJ138" s="14" t="s">
        <v>142</v>
      </c>
      <c r="BK138" s="231">
        <f>ROUND(P138*H138,2)</f>
        <v>68475.660000000003</v>
      </c>
      <c r="BL138" s="14" t="s">
        <v>141</v>
      </c>
      <c r="BM138" s="230" t="s">
        <v>260</v>
      </c>
    </row>
    <row r="139" s="2" customFormat="1">
      <c r="A139" s="33"/>
      <c r="B139" s="34"/>
      <c r="C139" s="35"/>
      <c r="D139" s="232" t="s">
        <v>144</v>
      </c>
      <c r="E139" s="35"/>
      <c r="F139" s="233" t="s">
        <v>259</v>
      </c>
      <c r="G139" s="35"/>
      <c r="H139" s="35"/>
      <c r="I139" s="35"/>
      <c r="J139" s="35"/>
      <c r="K139" s="35"/>
      <c r="L139" s="35"/>
      <c r="M139" s="36"/>
      <c r="N139" s="234"/>
      <c r="O139" s="235"/>
      <c r="P139" s="86"/>
      <c r="Q139" s="86"/>
      <c r="R139" s="86"/>
      <c r="S139" s="86"/>
      <c r="T139" s="86"/>
      <c r="U139" s="86"/>
      <c r="V139" s="86"/>
      <c r="W139" s="86"/>
      <c r="X139" s="86"/>
      <c r="Y139" s="87"/>
      <c r="Z139" s="33"/>
      <c r="AA139" s="33"/>
      <c r="AB139" s="33"/>
      <c r="AC139" s="33"/>
      <c r="AD139" s="33"/>
      <c r="AE139" s="33"/>
      <c r="AT139" s="14" t="s">
        <v>144</v>
      </c>
      <c r="AU139" s="14" t="s">
        <v>89</v>
      </c>
    </row>
    <row r="140" s="2" customFormat="1" ht="24.15" customHeight="1">
      <c r="A140" s="33"/>
      <c r="B140" s="34"/>
      <c r="C140" s="219" t="s">
        <v>142</v>
      </c>
      <c r="D140" s="219" t="s">
        <v>137</v>
      </c>
      <c r="E140" s="220" t="s">
        <v>261</v>
      </c>
      <c r="F140" s="221" t="s">
        <v>262</v>
      </c>
      <c r="G140" s="222" t="s">
        <v>140</v>
      </c>
      <c r="H140" s="223">
        <v>2300</v>
      </c>
      <c r="I140" s="224">
        <v>0</v>
      </c>
      <c r="J140" s="224">
        <v>436.80000000000001</v>
      </c>
      <c r="K140" s="224">
        <f>ROUND(P140*H140,2)</f>
        <v>1004640</v>
      </c>
      <c r="L140" s="221" t="s">
        <v>1</v>
      </c>
      <c r="M140" s="36"/>
      <c r="N140" s="225" t="s">
        <v>1</v>
      </c>
      <c r="O140" s="226" t="s">
        <v>44</v>
      </c>
      <c r="P140" s="227">
        <f>I140+J140</f>
        <v>436.80000000000001</v>
      </c>
      <c r="Q140" s="227">
        <f>ROUND(I140*H140,2)</f>
        <v>0</v>
      </c>
      <c r="R140" s="227">
        <f>ROUND(J140*H140,2)</f>
        <v>1004640</v>
      </c>
      <c r="S140" s="228">
        <v>1.292</v>
      </c>
      <c r="T140" s="228">
        <f>S140*H140</f>
        <v>2971.5999999999999</v>
      </c>
      <c r="U140" s="228">
        <v>0</v>
      </c>
      <c r="V140" s="228">
        <f>U140*H140</f>
        <v>0</v>
      </c>
      <c r="W140" s="228">
        <v>0</v>
      </c>
      <c r="X140" s="228">
        <f>W140*H140</f>
        <v>0</v>
      </c>
      <c r="Y140" s="229" t="s">
        <v>1</v>
      </c>
      <c r="Z140" s="33"/>
      <c r="AA140" s="33"/>
      <c r="AB140" s="33"/>
      <c r="AC140" s="33"/>
      <c r="AD140" s="33"/>
      <c r="AE140" s="33"/>
      <c r="AR140" s="230" t="s">
        <v>141</v>
      </c>
      <c r="AT140" s="230" t="s">
        <v>137</v>
      </c>
      <c r="AU140" s="230" t="s">
        <v>89</v>
      </c>
      <c r="AY140" s="14" t="s">
        <v>136</v>
      </c>
      <c r="BE140" s="231">
        <f>IF(O140="základní",K140,0)</f>
        <v>0</v>
      </c>
      <c r="BF140" s="231">
        <f>IF(O140="snížená",K140,0)</f>
        <v>0</v>
      </c>
      <c r="BG140" s="231">
        <f>IF(O140="zákl. přenesená",K140,0)</f>
        <v>1004640</v>
      </c>
      <c r="BH140" s="231">
        <f>IF(O140="sníž. přenesená",K140,0)</f>
        <v>0</v>
      </c>
      <c r="BI140" s="231">
        <f>IF(O140="nulová",K140,0)</f>
        <v>0</v>
      </c>
      <c r="BJ140" s="14" t="s">
        <v>142</v>
      </c>
      <c r="BK140" s="231">
        <f>ROUND(P140*H140,2)</f>
        <v>1004640</v>
      </c>
      <c r="BL140" s="14" t="s">
        <v>141</v>
      </c>
      <c r="BM140" s="230" t="s">
        <v>263</v>
      </c>
    </row>
    <row r="141" s="2" customFormat="1">
      <c r="A141" s="33"/>
      <c r="B141" s="34"/>
      <c r="C141" s="35"/>
      <c r="D141" s="232" t="s">
        <v>144</v>
      </c>
      <c r="E141" s="35"/>
      <c r="F141" s="233" t="s">
        <v>262</v>
      </c>
      <c r="G141" s="35"/>
      <c r="H141" s="35"/>
      <c r="I141" s="35"/>
      <c r="J141" s="35"/>
      <c r="K141" s="35"/>
      <c r="L141" s="35"/>
      <c r="M141" s="36"/>
      <c r="N141" s="234"/>
      <c r="O141" s="235"/>
      <c r="P141" s="86"/>
      <c r="Q141" s="86"/>
      <c r="R141" s="86"/>
      <c r="S141" s="86"/>
      <c r="T141" s="86"/>
      <c r="U141" s="86"/>
      <c r="V141" s="86"/>
      <c r="W141" s="86"/>
      <c r="X141" s="86"/>
      <c r="Y141" s="87"/>
      <c r="Z141" s="33"/>
      <c r="AA141" s="33"/>
      <c r="AB141" s="33"/>
      <c r="AC141" s="33"/>
      <c r="AD141" s="33"/>
      <c r="AE141" s="33"/>
      <c r="AT141" s="14" t="s">
        <v>144</v>
      </c>
      <c r="AU141" s="14" t="s">
        <v>89</v>
      </c>
    </row>
    <row r="142" s="2" customFormat="1" ht="24.15" customHeight="1">
      <c r="A142" s="33"/>
      <c r="B142" s="34"/>
      <c r="C142" s="219" t="s">
        <v>168</v>
      </c>
      <c r="D142" s="219" t="s">
        <v>137</v>
      </c>
      <c r="E142" s="220" t="s">
        <v>264</v>
      </c>
      <c r="F142" s="221" t="s">
        <v>265</v>
      </c>
      <c r="G142" s="222" t="s">
        <v>140</v>
      </c>
      <c r="H142" s="223">
        <v>46</v>
      </c>
      <c r="I142" s="224">
        <v>0</v>
      </c>
      <c r="J142" s="224">
        <v>934.96000000000004</v>
      </c>
      <c r="K142" s="224">
        <f>ROUND(P142*H142,2)</f>
        <v>43008.160000000003</v>
      </c>
      <c r="L142" s="221" t="s">
        <v>1</v>
      </c>
      <c r="M142" s="36"/>
      <c r="N142" s="225" t="s">
        <v>1</v>
      </c>
      <c r="O142" s="226" t="s">
        <v>44</v>
      </c>
      <c r="P142" s="227">
        <f>I142+J142</f>
        <v>934.96000000000004</v>
      </c>
      <c r="Q142" s="227">
        <f>ROUND(I142*H142,2)</f>
        <v>0</v>
      </c>
      <c r="R142" s="227">
        <f>ROUND(J142*H142,2)</f>
        <v>43008.160000000003</v>
      </c>
      <c r="S142" s="228">
        <v>2.7679999999999998</v>
      </c>
      <c r="T142" s="228">
        <f>S142*H142</f>
        <v>127.32799999999999</v>
      </c>
      <c r="U142" s="228">
        <v>0</v>
      </c>
      <c r="V142" s="228">
        <f>U142*H142</f>
        <v>0</v>
      </c>
      <c r="W142" s="228">
        <v>0</v>
      </c>
      <c r="X142" s="228">
        <f>W142*H142</f>
        <v>0</v>
      </c>
      <c r="Y142" s="229" t="s">
        <v>1</v>
      </c>
      <c r="Z142" s="33"/>
      <c r="AA142" s="33"/>
      <c r="AB142" s="33"/>
      <c r="AC142" s="33"/>
      <c r="AD142" s="33"/>
      <c r="AE142" s="33"/>
      <c r="AR142" s="230" t="s">
        <v>141</v>
      </c>
      <c r="AT142" s="230" t="s">
        <v>137</v>
      </c>
      <c r="AU142" s="230" t="s">
        <v>89</v>
      </c>
      <c r="AY142" s="14" t="s">
        <v>136</v>
      </c>
      <c r="BE142" s="231">
        <f>IF(O142="základní",K142,0)</f>
        <v>0</v>
      </c>
      <c r="BF142" s="231">
        <f>IF(O142="snížená",K142,0)</f>
        <v>0</v>
      </c>
      <c r="BG142" s="231">
        <f>IF(O142="zákl. přenesená",K142,0)</f>
        <v>43008.160000000003</v>
      </c>
      <c r="BH142" s="231">
        <f>IF(O142="sníž. přenesená",K142,0)</f>
        <v>0</v>
      </c>
      <c r="BI142" s="231">
        <f>IF(O142="nulová",K142,0)</f>
        <v>0</v>
      </c>
      <c r="BJ142" s="14" t="s">
        <v>142</v>
      </c>
      <c r="BK142" s="231">
        <f>ROUND(P142*H142,2)</f>
        <v>43008.160000000003</v>
      </c>
      <c r="BL142" s="14" t="s">
        <v>141</v>
      </c>
      <c r="BM142" s="230" t="s">
        <v>266</v>
      </c>
    </row>
    <row r="143" s="2" customFormat="1">
      <c r="A143" s="33"/>
      <c r="B143" s="34"/>
      <c r="C143" s="35"/>
      <c r="D143" s="232" t="s">
        <v>144</v>
      </c>
      <c r="E143" s="35"/>
      <c r="F143" s="233" t="s">
        <v>265</v>
      </c>
      <c r="G143" s="35"/>
      <c r="H143" s="35"/>
      <c r="I143" s="35"/>
      <c r="J143" s="35"/>
      <c r="K143" s="35"/>
      <c r="L143" s="35"/>
      <c r="M143" s="36"/>
      <c r="N143" s="234"/>
      <c r="O143" s="235"/>
      <c r="P143" s="86"/>
      <c r="Q143" s="86"/>
      <c r="R143" s="86"/>
      <c r="S143" s="86"/>
      <c r="T143" s="86"/>
      <c r="U143" s="86"/>
      <c r="V143" s="86"/>
      <c r="W143" s="86"/>
      <c r="X143" s="86"/>
      <c r="Y143" s="87"/>
      <c r="Z143" s="33"/>
      <c r="AA143" s="33"/>
      <c r="AB143" s="33"/>
      <c r="AC143" s="33"/>
      <c r="AD143" s="33"/>
      <c r="AE143" s="33"/>
      <c r="AT143" s="14" t="s">
        <v>144</v>
      </c>
      <c r="AU143" s="14" t="s">
        <v>89</v>
      </c>
    </row>
    <row r="144" s="2" customFormat="1" ht="24.15" customHeight="1">
      <c r="A144" s="33"/>
      <c r="B144" s="34"/>
      <c r="C144" s="219" t="s">
        <v>176</v>
      </c>
      <c r="D144" s="219" t="s">
        <v>137</v>
      </c>
      <c r="E144" s="220" t="s">
        <v>267</v>
      </c>
      <c r="F144" s="221" t="s">
        <v>268</v>
      </c>
      <c r="G144" s="222" t="s">
        <v>140</v>
      </c>
      <c r="H144" s="223">
        <v>50</v>
      </c>
      <c r="I144" s="224">
        <v>0</v>
      </c>
      <c r="J144" s="224">
        <v>2568.8000000000002</v>
      </c>
      <c r="K144" s="224">
        <f>ROUND(P144*H144,2)</f>
        <v>128440</v>
      </c>
      <c r="L144" s="221" t="s">
        <v>1</v>
      </c>
      <c r="M144" s="36"/>
      <c r="N144" s="225" t="s">
        <v>1</v>
      </c>
      <c r="O144" s="226" t="s">
        <v>44</v>
      </c>
      <c r="P144" s="227">
        <f>I144+J144</f>
        <v>2568.8000000000002</v>
      </c>
      <c r="Q144" s="227">
        <f>ROUND(I144*H144,2)</f>
        <v>0</v>
      </c>
      <c r="R144" s="227">
        <f>ROUND(J144*H144,2)</f>
        <v>128440</v>
      </c>
      <c r="S144" s="228">
        <v>1.54</v>
      </c>
      <c r="T144" s="228">
        <f>S144*H144</f>
        <v>77</v>
      </c>
      <c r="U144" s="228">
        <v>0</v>
      </c>
      <c r="V144" s="228">
        <f>U144*H144</f>
        <v>0</v>
      </c>
      <c r="W144" s="228">
        <v>0</v>
      </c>
      <c r="X144" s="228">
        <f>W144*H144</f>
        <v>0</v>
      </c>
      <c r="Y144" s="229" t="s">
        <v>1</v>
      </c>
      <c r="Z144" s="33"/>
      <c r="AA144" s="33"/>
      <c r="AB144" s="33"/>
      <c r="AC144" s="33"/>
      <c r="AD144" s="33"/>
      <c r="AE144" s="33"/>
      <c r="AR144" s="230" t="s">
        <v>141</v>
      </c>
      <c r="AT144" s="230" t="s">
        <v>137</v>
      </c>
      <c r="AU144" s="230" t="s">
        <v>89</v>
      </c>
      <c r="AY144" s="14" t="s">
        <v>136</v>
      </c>
      <c r="BE144" s="231">
        <f>IF(O144="základní",K144,0)</f>
        <v>0</v>
      </c>
      <c r="BF144" s="231">
        <f>IF(O144="snížená",K144,0)</f>
        <v>0</v>
      </c>
      <c r="BG144" s="231">
        <f>IF(O144="zákl. přenesená",K144,0)</f>
        <v>128440</v>
      </c>
      <c r="BH144" s="231">
        <f>IF(O144="sníž. přenesená",K144,0)</f>
        <v>0</v>
      </c>
      <c r="BI144" s="231">
        <f>IF(O144="nulová",K144,0)</f>
        <v>0</v>
      </c>
      <c r="BJ144" s="14" t="s">
        <v>142</v>
      </c>
      <c r="BK144" s="231">
        <f>ROUND(P144*H144,2)</f>
        <v>128440</v>
      </c>
      <c r="BL144" s="14" t="s">
        <v>141</v>
      </c>
      <c r="BM144" s="230" t="s">
        <v>269</v>
      </c>
    </row>
    <row r="145" s="2" customFormat="1">
      <c r="A145" s="33"/>
      <c r="B145" s="34"/>
      <c r="C145" s="35"/>
      <c r="D145" s="232" t="s">
        <v>144</v>
      </c>
      <c r="E145" s="35"/>
      <c r="F145" s="233" t="s">
        <v>268</v>
      </c>
      <c r="G145" s="35"/>
      <c r="H145" s="35"/>
      <c r="I145" s="35"/>
      <c r="J145" s="35"/>
      <c r="K145" s="35"/>
      <c r="L145" s="35"/>
      <c r="M145" s="36"/>
      <c r="N145" s="234"/>
      <c r="O145" s="235"/>
      <c r="P145" s="86"/>
      <c r="Q145" s="86"/>
      <c r="R145" s="86"/>
      <c r="S145" s="86"/>
      <c r="T145" s="86"/>
      <c r="U145" s="86"/>
      <c r="V145" s="86"/>
      <c r="W145" s="86"/>
      <c r="X145" s="86"/>
      <c r="Y145" s="87"/>
      <c r="Z145" s="33"/>
      <c r="AA145" s="33"/>
      <c r="AB145" s="33"/>
      <c r="AC145" s="33"/>
      <c r="AD145" s="33"/>
      <c r="AE145" s="33"/>
      <c r="AT145" s="14" t="s">
        <v>144</v>
      </c>
      <c r="AU145" s="14" t="s">
        <v>89</v>
      </c>
    </row>
    <row r="146" s="2" customFormat="1" ht="14.4" customHeight="1">
      <c r="A146" s="33"/>
      <c r="B146" s="34"/>
      <c r="C146" s="219" t="s">
        <v>180</v>
      </c>
      <c r="D146" s="219" t="s">
        <v>137</v>
      </c>
      <c r="E146" s="220" t="s">
        <v>270</v>
      </c>
      <c r="F146" s="221" t="s">
        <v>271</v>
      </c>
      <c r="G146" s="222" t="s">
        <v>140</v>
      </c>
      <c r="H146" s="223">
        <v>2300</v>
      </c>
      <c r="I146" s="224">
        <v>0</v>
      </c>
      <c r="J146" s="224">
        <v>13.310000000000001</v>
      </c>
      <c r="K146" s="224">
        <f>ROUND(P146*H146,2)</f>
        <v>30613</v>
      </c>
      <c r="L146" s="221" t="s">
        <v>1</v>
      </c>
      <c r="M146" s="36"/>
      <c r="N146" s="225" t="s">
        <v>1</v>
      </c>
      <c r="O146" s="226" t="s">
        <v>44</v>
      </c>
      <c r="P146" s="227">
        <f>I146+J146</f>
        <v>13.310000000000001</v>
      </c>
      <c r="Q146" s="227">
        <f>ROUND(I146*H146,2)</f>
        <v>0</v>
      </c>
      <c r="R146" s="227">
        <f>ROUND(J146*H146,2)</f>
        <v>30613</v>
      </c>
      <c r="S146" s="228">
        <v>0.025000000000000001</v>
      </c>
      <c r="T146" s="228">
        <f>S146*H146</f>
        <v>57.5</v>
      </c>
      <c r="U146" s="228">
        <v>9.0000000000000006E-05</v>
      </c>
      <c r="V146" s="228">
        <f>U146*H146</f>
        <v>0.20700000000000002</v>
      </c>
      <c r="W146" s="228">
        <v>0</v>
      </c>
      <c r="X146" s="228">
        <f>W146*H146</f>
        <v>0</v>
      </c>
      <c r="Y146" s="229" t="s">
        <v>1</v>
      </c>
      <c r="Z146" s="33"/>
      <c r="AA146" s="33"/>
      <c r="AB146" s="33"/>
      <c r="AC146" s="33"/>
      <c r="AD146" s="33"/>
      <c r="AE146" s="33"/>
      <c r="AR146" s="230" t="s">
        <v>141</v>
      </c>
      <c r="AT146" s="230" t="s">
        <v>137</v>
      </c>
      <c r="AU146" s="230" t="s">
        <v>89</v>
      </c>
      <c r="AY146" s="14" t="s">
        <v>136</v>
      </c>
      <c r="BE146" s="231">
        <f>IF(O146="základní",K146,0)</f>
        <v>0</v>
      </c>
      <c r="BF146" s="231">
        <f>IF(O146="snížená",K146,0)</f>
        <v>0</v>
      </c>
      <c r="BG146" s="231">
        <f>IF(O146="zákl. přenesená",K146,0)</f>
        <v>30613</v>
      </c>
      <c r="BH146" s="231">
        <f>IF(O146="sníž. přenesená",K146,0)</f>
        <v>0</v>
      </c>
      <c r="BI146" s="231">
        <f>IF(O146="nulová",K146,0)</f>
        <v>0</v>
      </c>
      <c r="BJ146" s="14" t="s">
        <v>142</v>
      </c>
      <c r="BK146" s="231">
        <f>ROUND(P146*H146,2)</f>
        <v>30613</v>
      </c>
      <c r="BL146" s="14" t="s">
        <v>141</v>
      </c>
      <c r="BM146" s="230" t="s">
        <v>272</v>
      </c>
    </row>
    <row r="147" s="2" customFormat="1">
      <c r="A147" s="33"/>
      <c r="B147" s="34"/>
      <c r="C147" s="35"/>
      <c r="D147" s="232" t="s">
        <v>144</v>
      </c>
      <c r="E147" s="35"/>
      <c r="F147" s="233" t="s">
        <v>271</v>
      </c>
      <c r="G147" s="35"/>
      <c r="H147" s="35"/>
      <c r="I147" s="35"/>
      <c r="J147" s="35"/>
      <c r="K147" s="35"/>
      <c r="L147" s="35"/>
      <c r="M147" s="36"/>
      <c r="N147" s="234"/>
      <c r="O147" s="235"/>
      <c r="P147" s="86"/>
      <c r="Q147" s="86"/>
      <c r="R147" s="86"/>
      <c r="S147" s="86"/>
      <c r="T147" s="86"/>
      <c r="U147" s="86"/>
      <c r="V147" s="86"/>
      <c r="W147" s="86"/>
      <c r="X147" s="86"/>
      <c r="Y147" s="87"/>
      <c r="Z147" s="33"/>
      <c r="AA147" s="33"/>
      <c r="AB147" s="33"/>
      <c r="AC147" s="33"/>
      <c r="AD147" s="33"/>
      <c r="AE147" s="33"/>
      <c r="AT147" s="14" t="s">
        <v>144</v>
      </c>
      <c r="AU147" s="14" t="s">
        <v>89</v>
      </c>
    </row>
    <row r="148" s="2" customFormat="1" ht="24.15" customHeight="1">
      <c r="A148" s="33"/>
      <c r="B148" s="34"/>
      <c r="C148" s="219" t="s">
        <v>273</v>
      </c>
      <c r="D148" s="219" t="s">
        <v>137</v>
      </c>
      <c r="E148" s="220" t="s">
        <v>274</v>
      </c>
      <c r="F148" s="221" t="s">
        <v>275</v>
      </c>
      <c r="G148" s="222" t="s">
        <v>140</v>
      </c>
      <c r="H148" s="223">
        <v>2300</v>
      </c>
      <c r="I148" s="224">
        <v>0</v>
      </c>
      <c r="J148" s="224">
        <v>87.049999999999997</v>
      </c>
      <c r="K148" s="224">
        <f>ROUND(P148*H148,2)</f>
        <v>200215</v>
      </c>
      <c r="L148" s="221" t="s">
        <v>1</v>
      </c>
      <c r="M148" s="36"/>
      <c r="N148" s="225" t="s">
        <v>1</v>
      </c>
      <c r="O148" s="226" t="s">
        <v>44</v>
      </c>
      <c r="P148" s="227">
        <f>I148+J148</f>
        <v>87.049999999999997</v>
      </c>
      <c r="Q148" s="227">
        <f>ROUND(I148*H148,2)</f>
        <v>0</v>
      </c>
      <c r="R148" s="227">
        <f>ROUND(J148*H148,2)</f>
        <v>200215</v>
      </c>
      <c r="S148" s="228">
        <v>0.27400000000000002</v>
      </c>
      <c r="T148" s="228">
        <f>S148*H148</f>
        <v>630.20000000000005</v>
      </c>
      <c r="U148" s="228">
        <v>0</v>
      </c>
      <c r="V148" s="228">
        <f>U148*H148</f>
        <v>0</v>
      </c>
      <c r="W148" s="228">
        <v>0</v>
      </c>
      <c r="X148" s="228">
        <f>W148*H148</f>
        <v>0</v>
      </c>
      <c r="Y148" s="229" t="s">
        <v>1</v>
      </c>
      <c r="Z148" s="33"/>
      <c r="AA148" s="33"/>
      <c r="AB148" s="33"/>
      <c r="AC148" s="33"/>
      <c r="AD148" s="33"/>
      <c r="AE148" s="33"/>
      <c r="AR148" s="230" t="s">
        <v>141</v>
      </c>
      <c r="AT148" s="230" t="s">
        <v>137</v>
      </c>
      <c r="AU148" s="230" t="s">
        <v>89</v>
      </c>
      <c r="AY148" s="14" t="s">
        <v>136</v>
      </c>
      <c r="BE148" s="231">
        <f>IF(O148="základní",K148,0)</f>
        <v>0</v>
      </c>
      <c r="BF148" s="231">
        <f>IF(O148="snížená",K148,0)</f>
        <v>0</v>
      </c>
      <c r="BG148" s="231">
        <f>IF(O148="zákl. přenesená",K148,0)</f>
        <v>200215</v>
      </c>
      <c r="BH148" s="231">
        <f>IF(O148="sníž. přenesená",K148,0)</f>
        <v>0</v>
      </c>
      <c r="BI148" s="231">
        <f>IF(O148="nulová",K148,0)</f>
        <v>0</v>
      </c>
      <c r="BJ148" s="14" t="s">
        <v>142</v>
      </c>
      <c r="BK148" s="231">
        <f>ROUND(P148*H148,2)</f>
        <v>200215</v>
      </c>
      <c r="BL148" s="14" t="s">
        <v>141</v>
      </c>
      <c r="BM148" s="230" t="s">
        <v>276</v>
      </c>
    </row>
    <row r="149" s="2" customFormat="1">
      <c r="A149" s="33"/>
      <c r="B149" s="34"/>
      <c r="C149" s="35"/>
      <c r="D149" s="232" t="s">
        <v>144</v>
      </c>
      <c r="E149" s="35"/>
      <c r="F149" s="233" t="s">
        <v>275</v>
      </c>
      <c r="G149" s="35"/>
      <c r="H149" s="35"/>
      <c r="I149" s="35"/>
      <c r="J149" s="35"/>
      <c r="K149" s="35"/>
      <c r="L149" s="35"/>
      <c r="M149" s="36"/>
      <c r="N149" s="234"/>
      <c r="O149" s="235"/>
      <c r="P149" s="86"/>
      <c r="Q149" s="86"/>
      <c r="R149" s="86"/>
      <c r="S149" s="86"/>
      <c r="T149" s="86"/>
      <c r="U149" s="86"/>
      <c r="V149" s="86"/>
      <c r="W149" s="86"/>
      <c r="X149" s="86"/>
      <c r="Y149" s="87"/>
      <c r="Z149" s="33"/>
      <c r="AA149" s="33"/>
      <c r="AB149" s="33"/>
      <c r="AC149" s="33"/>
      <c r="AD149" s="33"/>
      <c r="AE149" s="33"/>
      <c r="AT149" s="14" t="s">
        <v>144</v>
      </c>
      <c r="AU149" s="14" t="s">
        <v>89</v>
      </c>
    </row>
    <row r="150" s="2" customFormat="1" ht="24.15" customHeight="1">
      <c r="A150" s="33"/>
      <c r="B150" s="34"/>
      <c r="C150" s="219" t="s">
        <v>190</v>
      </c>
      <c r="D150" s="219" t="s">
        <v>137</v>
      </c>
      <c r="E150" s="220" t="s">
        <v>277</v>
      </c>
      <c r="F150" s="221" t="s">
        <v>278</v>
      </c>
      <c r="G150" s="222" t="s">
        <v>140</v>
      </c>
      <c r="H150" s="223">
        <v>46</v>
      </c>
      <c r="I150" s="224">
        <v>0</v>
      </c>
      <c r="J150" s="224">
        <v>186.16</v>
      </c>
      <c r="K150" s="224">
        <f>ROUND(P150*H150,2)</f>
        <v>8563.3600000000006</v>
      </c>
      <c r="L150" s="221" t="s">
        <v>1</v>
      </c>
      <c r="M150" s="36"/>
      <c r="N150" s="225" t="s">
        <v>1</v>
      </c>
      <c r="O150" s="226" t="s">
        <v>44</v>
      </c>
      <c r="P150" s="227">
        <f>I150+J150</f>
        <v>186.16</v>
      </c>
      <c r="Q150" s="227">
        <f>ROUND(I150*H150,2)</f>
        <v>0</v>
      </c>
      <c r="R150" s="227">
        <f>ROUND(J150*H150,2)</f>
        <v>8563.3600000000006</v>
      </c>
      <c r="S150" s="228">
        <v>0.58699999999999997</v>
      </c>
      <c r="T150" s="228">
        <f>S150*H150</f>
        <v>27.001999999999999</v>
      </c>
      <c r="U150" s="228">
        <v>0</v>
      </c>
      <c r="V150" s="228">
        <f>U150*H150</f>
        <v>0</v>
      </c>
      <c r="W150" s="228">
        <v>0</v>
      </c>
      <c r="X150" s="228">
        <f>W150*H150</f>
        <v>0</v>
      </c>
      <c r="Y150" s="229" t="s">
        <v>1</v>
      </c>
      <c r="Z150" s="33"/>
      <c r="AA150" s="33"/>
      <c r="AB150" s="33"/>
      <c r="AC150" s="33"/>
      <c r="AD150" s="33"/>
      <c r="AE150" s="33"/>
      <c r="AR150" s="230" t="s">
        <v>141</v>
      </c>
      <c r="AT150" s="230" t="s">
        <v>137</v>
      </c>
      <c r="AU150" s="230" t="s">
        <v>89</v>
      </c>
      <c r="AY150" s="14" t="s">
        <v>136</v>
      </c>
      <c r="BE150" s="231">
        <f>IF(O150="základní",K150,0)</f>
        <v>0</v>
      </c>
      <c r="BF150" s="231">
        <f>IF(O150="snížená",K150,0)</f>
        <v>0</v>
      </c>
      <c r="BG150" s="231">
        <f>IF(O150="zákl. přenesená",K150,0)</f>
        <v>8563.3600000000006</v>
      </c>
      <c r="BH150" s="231">
        <f>IF(O150="sníž. přenesená",K150,0)</f>
        <v>0</v>
      </c>
      <c r="BI150" s="231">
        <f>IF(O150="nulová",K150,0)</f>
        <v>0</v>
      </c>
      <c r="BJ150" s="14" t="s">
        <v>142</v>
      </c>
      <c r="BK150" s="231">
        <f>ROUND(P150*H150,2)</f>
        <v>8563.3600000000006</v>
      </c>
      <c r="BL150" s="14" t="s">
        <v>141</v>
      </c>
      <c r="BM150" s="230" t="s">
        <v>279</v>
      </c>
    </row>
    <row r="151" s="2" customFormat="1">
      <c r="A151" s="33"/>
      <c r="B151" s="34"/>
      <c r="C151" s="35"/>
      <c r="D151" s="232" t="s">
        <v>144</v>
      </c>
      <c r="E151" s="35"/>
      <c r="F151" s="233" t="s">
        <v>278</v>
      </c>
      <c r="G151" s="35"/>
      <c r="H151" s="35"/>
      <c r="I151" s="35"/>
      <c r="J151" s="35"/>
      <c r="K151" s="35"/>
      <c r="L151" s="35"/>
      <c r="M151" s="36"/>
      <c r="N151" s="234"/>
      <c r="O151" s="235"/>
      <c r="P151" s="86"/>
      <c r="Q151" s="86"/>
      <c r="R151" s="86"/>
      <c r="S151" s="86"/>
      <c r="T151" s="86"/>
      <c r="U151" s="86"/>
      <c r="V151" s="86"/>
      <c r="W151" s="86"/>
      <c r="X151" s="86"/>
      <c r="Y151" s="87"/>
      <c r="Z151" s="33"/>
      <c r="AA151" s="33"/>
      <c r="AB151" s="33"/>
      <c r="AC151" s="33"/>
      <c r="AD151" s="33"/>
      <c r="AE151" s="33"/>
      <c r="AT151" s="14" t="s">
        <v>144</v>
      </c>
      <c r="AU151" s="14" t="s">
        <v>89</v>
      </c>
    </row>
    <row r="152" s="2" customFormat="1" ht="14.4" customHeight="1">
      <c r="A152" s="33"/>
      <c r="B152" s="34"/>
      <c r="C152" s="219" t="s">
        <v>280</v>
      </c>
      <c r="D152" s="219" t="s">
        <v>137</v>
      </c>
      <c r="E152" s="220" t="s">
        <v>281</v>
      </c>
      <c r="F152" s="221" t="s">
        <v>282</v>
      </c>
      <c r="G152" s="222" t="s">
        <v>256</v>
      </c>
      <c r="H152" s="223">
        <v>2345</v>
      </c>
      <c r="I152" s="224">
        <v>0</v>
      </c>
      <c r="J152" s="224">
        <v>43.890000000000001</v>
      </c>
      <c r="K152" s="224">
        <f>ROUND(P152*H152,2)</f>
        <v>102922.05</v>
      </c>
      <c r="L152" s="221" t="s">
        <v>1</v>
      </c>
      <c r="M152" s="36"/>
      <c r="N152" s="225" t="s">
        <v>1</v>
      </c>
      <c r="O152" s="226" t="s">
        <v>44</v>
      </c>
      <c r="P152" s="227">
        <f>I152+J152</f>
        <v>43.890000000000001</v>
      </c>
      <c r="Q152" s="227">
        <f>ROUND(I152*H152,2)</f>
        <v>0</v>
      </c>
      <c r="R152" s="227">
        <f>ROUND(J152*H152,2)</f>
        <v>102922.05</v>
      </c>
      <c r="S152" s="228">
        <v>0.13800000000000001</v>
      </c>
      <c r="T152" s="228">
        <f>S152*H152</f>
        <v>323.61000000000001</v>
      </c>
      <c r="U152" s="228">
        <v>0</v>
      </c>
      <c r="V152" s="228">
        <f>U152*H152</f>
        <v>0</v>
      </c>
      <c r="W152" s="228">
        <v>0</v>
      </c>
      <c r="X152" s="228">
        <f>W152*H152</f>
        <v>0</v>
      </c>
      <c r="Y152" s="229" t="s">
        <v>1</v>
      </c>
      <c r="Z152" s="33"/>
      <c r="AA152" s="33"/>
      <c r="AB152" s="33"/>
      <c r="AC152" s="33"/>
      <c r="AD152" s="33"/>
      <c r="AE152" s="33"/>
      <c r="AR152" s="230" t="s">
        <v>141</v>
      </c>
      <c r="AT152" s="230" t="s">
        <v>137</v>
      </c>
      <c r="AU152" s="230" t="s">
        <v>89</v>
      </c>
      <c r="AY152" s="14" t="s">
        <v>136</v>
      </c>
      <c r="BE152" s="231">
        <f>IF(O152="základní",K152,0)</f>
        <v>0</v>
      </c>
      <c r="BF152" s="231">
        <f>IF(O152="snížená",K152,0)</f>
        <v>0</v>
      </c>
      <c r="BG152" s="231">
        <f>IF(O152="zákl. přenesená",K152,0)</f>
        <v>102922.05</v>
      </c>
      <c r="BH152" s="231">
        <f>IF(O152="sníž. přenesená",K152,0)</f>
        <v>0</v>
      </c>
      <c r="BI152" s="231">
        <f>IF(O152="nulová",K152,0)</f>
        <v>0</v>
      </c>
      <c r="BJ152" s="14" t="s">
        <v>142</v>
      </c>
      <c r="BK152" s="231">
        <f>ROUND(P152*H152,2)</f>
        <v>102922.05</v>
      </c>
      <c r="BL152" s="14" t="s">
        <v>141</v>
      </c>
      <c r="BM152" s="230" t="s">
        <v>283</v>
      </c>
    </row>
    <row r="153" s="2" customFormat="1">
      <c r="A153" s="33"/>
      <c r="B153" s="34"/>
      <c r="C153" s="35"/>
      <c r="D153" s="232" t="s">
        <v>144</v>
      </c>
      <c r="E153" s="35"/>
      <c r="F153" s="233" t="s">
        <v>282</v>
      </c>
      <c r="G153" s="35"/>
      <c r="H153" s="35"/>
      <c r="I153" s="35"/>
      <c r="J153" s="35"/>
      <c r="K153" s="35"/>
      <c r="L153" s="35"/>
      <c r="M153" s="36"/>
      <c r="N153" s="234"/>
      <c r="O153" s="235"/>
      <c r="P153" s="86"/>
      <c r="Q153" s="86"/>
      <c r="R153" s="86"/>
      <c r="S153" s="86"/>
      <c r="T153" s="86"/>
      <c r="U153" s="86"/>
      <c r="V153" s="86"/>
      <c r="W153" s="86"/>
      <c r="X153" s="86"/>
      <c r="Y153" s="87"/>
      <c r="Z153" s="33"/>
      <c r="AA153" s="33"/>
      <c r="AB153" s="33"/>
      <c r="AC153" s="33"/>
      <c r="AD153" s="33"/>
      <c r="AE153" s="33"/>
      <c r="AT153" s="14" t="s">
        <v>144</v>
      </c>
      <c r="AU153" s="14" t="s">
        <v>89</v>
      </c>
    </row>
    <row r="154" s="12" customFormat="1" ht="25.92" customHeight="1">
      <c r="A154" s="12"/>
      <c r="B154" s="205"/>
      <c r="C154" s="206"/>
      <c r="D154" s="207" t="s">
        <v>78</v>
      </c>
      <c r="E154" s="208" t="s">
        <v>284</v>
      </c>
      <c r="F154" s="208" t="s">
        <v>285</v>
      </c>
      <c r="G154" s="206"/>
      <c r="H154" s="206"/>
      <c r="I154" s="206"/>
      <c r="J154" s="206"/>
      <c r="K154" s="209">
        <f>BK154</f>
        <v>1021.3</v>
      </c>
      <c r="L154" s="206"/>
      <c r="M154" s="210"/>
      <c r="N154" s="211"/>
      <c r="O154" s="212"/>
      <c r="P154" s="212"/>
      <c r="Q154" s="213">
        <f>SUM(Q155:Q156)</f>
        <v>1021.3</v>
      </c>
      <c r="R154" s="213">
        <f>SUM(R155:R156)</f>
        <v>0</v>
      </c>
      <c r="S154" s="212"/>
      <c r="T154" s="214">
        <f>SUM(T155:T156)</f>
        <v>0</v>
      </c>
      <c r="U154" s="212"/>
      <c r="V154" s="214">
        <f>SUM(V155:V156)</f>
        <v>0.28000000000000003</v>
      </c>
      <c r="W154" s="212"/>
      <c r="X154" s="214">
        <f>SUM(X155:X156)</f>
        <v>0</v>
      </c>
      <c r="Y154" s="215"/>
      <c r="Z154" s="12"/>
      <c r="AA154" s="12"/>
      <c r="AB154" s="12"/>
      <c r="AC154" s="12"/>
      <c r="AD154" s="12"/>
      <c r="AE154" s="12"/>
      <c r="AR154" s="216" t="s">
        <v>142</v>
      </c>
      <c r="AT154" s="217" t="s">
        <v>78</v>
      </c>
      <c r="AU154" s="217" t="s">
        <v>79</v>
      </c>
      <c r="AY154" s="216" t="s">
        <v>136</v>
      </c>
      <c r="BK154" s="218">
        <f>SUM(BK155:BK156)</f>
        <v>1021.3</v>
      </c>
    </row>
    <row r="155" s="2" customFormat="1" ht="24.15" customHeight="1">
      <c r="A155" s="33"/>
      <c r="B155" s="34"/>
      <c r="C155" s="238" t="s">
        <v>219</v>
      </c>
      <c r="D155" s="238" t="s">
        <v>133</v>
      </c>
      <c r="E155" s="239" t="s">
        <v>286</v>
      </c>
      <c r="F155" s="240" t="s">
        <v>287</v>
      </c>
      <c r="G155" s="241" t="s">
        <v>148</v>
      </c>
      <c r="H155" s="242">
        <v>10</v>
      </c>
      <c r="I155" s="243">
        <v>102.13</v>
      </c>
      <c r="J155" s="244"/>
      <c r="K155" s="243">
        <f>ROUND(P155*H155,2)</f>
        <v>1021.3</v>
      </c>
      <c r="L155" s="240" t="s">
        <v>1</v>
      </c>
      <c r="M155" s="245"/>
      <c r="N155" s="246" t="s">
        <v>1</v>
      </c>
      <c r="O155" s="226" t="s">
        <v>44</v>
      </c>
      <c r="P155" s="227">
        <f>I155+J155</f>
        <v>102.13</v>
      </c>
      <c r="Q155" s="227">
        <f>ROUND(I155*H155,2)</f>
        <v>1021.3</v>
      </c>
      <c r="R155" s="227">
        <f>ROUND(J155*H155,2)</f>
        <v>0</v>
      </c>
      <c r="S155" s="228">
        <v>0</v>
      </c>
      <c r="T155" s="228">
        <f>S155*H155</f>
        <v>0</v>
      </c>
      <c r="U155" s="228">
        <v>0.028000000000000001</v>
      </c>
      <c r="V155" s="228">
        <f>U155*H155</f>
        <v>0.28000000000000003</v>
      </c>
      <c r="W155" s="228">
        <v>0</v>
      </c>
      <c r="X155" s="228">
        <f>W155*H155</f>
        <v>0</v>
      </c>
      <c r="Y155" s="229" t="s">
        <v>1</v>
      </c>
      <c r="Z155" s="33"/>
      <c r="AA155" s="33"/>
      <c r="AB155" s="33"/>
      <c r="AC155" s="33"/>
      <c r="AD155" s="33"/>
      <c r="AE155" s="33"/>
      <c r="AR155" s="230" t="s">
        <v>180</v>
      </c>
      <c r="AT155" s="230" t="s">
        <v>133</v>
      </c>
      <c r="AU155" s="230" t="s">
        <v>87</v>
      </c>
      <c r="AY155" s="14" t="s">
        <v>136</v>
      </c>
      <c r="BE155" s="231">
        <f>IF(O155="základní",K155,0)</f>
        <v>0</v>
      </c>
      <c r="BF155" s="231">
        <f>IF(O155="snížená",K155,0)</f>
        <v>0</v>
      </c>
      <c r="BG155" s="231">
        <f>IF(O155="zákl. přenesená",K155,0)</f>
        <v>1021.3</v>
      </c>
      <c r="BH155" s="231">
        <f>IF(O155="sníž. přenesená",K155,0)</f>
        <v>0</v>
      </c>
      <c r="BI155" s="231">
        <f>IF(O155="nulová",K155,0)</f>
        <v>0</v>
      </c>
      <c r="BJ155" s="14" t="s">
        <v>142</v>
      </c>
      <c r="BK155" s="231">
        <f>ROUND(P155*H155,2)</f>
        <v>1021.3</v>
      </c>
      <c r="BL155" s="14" t="s">
        <v>142</v>
      </c>
      <c r="BM155" s="230" t="s">
        <v>288</v>
      </c>
    </row>
    <row r="156" s="2" customFormat="1">
      <c r="A156" s="33"/>
      <c r="B156" s="34"/>
      <c r="C156" s="35"/>
      <c r="D156" s="232" t="s">
        <v>144</v>
      </c>
      <c r="E156" s="35"/>
      <c r="F156" s="233" t="s">
        <v>287</v>
      </c>
      <c r="G156" s="35"/>
      <c r="H156" s="35"/>
      <c r="I156" s="35"/>
      <c r="J156" s="35"/>
      <c r="K156" s="35"/>
      <c r="L156" s="35"/>
      <c r="M156" s="36"/>
      <c r="N156" s="247"/>
      <c r="O156" s="248"/>
      <c r="P156" s="249"/>
      <c r="Q156" s="249"/>
      <c r="R156" s="249"/>
      <c r="S156" s="249"/>
      <c r="T156" s="249"/>
      <c r="U156" s="249"/>
      <c r="V156" s="249"/>
      <c r="W156" s="249"/>
      <c r="X156" s="249"/>
      <c r="Y156" s="250"/>
      <c r="Z156" s="33"/>
      <c r="AA156" s="33"/>
      <c r="AB156" s="33"/>
      <c r="AC156" s="33"/>
      <c r="AD156" s="33"/>
      <c r="AE156" s="33"/>
      <c r="AT156" s="14" t="s">
        <v>144</v>
      </c>
      <c r="AU156" s="14" t="s">
        <v>87</v>
      </c>
    </row>
    <row r="157" s="2" customFormat="1" ht="6.96" customHeight="1">
      <c r="A157" s="33"/>
      <c r="B157" s="61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36"/>
      <c r="N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</sheetData>
  <sheetProtection sheet="1" autoFilter="0" formatColumns="0" formatRows="0" objects="1" scenarios="1" spinCount="100000" saltValue="C8ZE8+dpX8Rbv3Ea/flABqFz3OkgGXQxinc7sY0vj1vlhMnmKWEEbiUtjfJ3STEmbJZ9O+XAVQT5c6tvSx4FxQ==" hashValue="kzTsfvDOOqfqZVLCON9jodg6Cy+/ELO/NgP5uHMHFcqe+B8ImaaJa7GO5YCBWGjC+0nu/cgist3HInQwcz3FtA==" algorithmName="SHA-512" password="CC35"/>
  <autoFilter ref="C122:L15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7"/>
      <c r="AT3" s="14" t="s">
        <v>89</v>
      </c>
    </row>
    <row r="4" s="1" customFormat="1" ht="24.96" customHeight="1">
      <c r="B4" s="17"/>
      <c r="D4" s="138" t="s">
        <v>100</v>
      </c>
      <c r="M4" s="17"/>
      <c r="N4" s="139" t="s">
        <v>11</v>
      </c>
      <c r="AT4" s="14" t="s">
        <v>5</v>
      </c>
    </row>
    <row r="5" s="1" customFormat="1" ht="6.96" customHeight="1">
      <c r="B5" s="17"/>
      <c r="M5" s="17"/>
    </row>
    <row r="6" s="1" customFormat="1" ht="12" customHeight="1">
      <c r="B6" s="17"/>
      <c r="D6" s="140" t="s">
        <v>15</v>
      </c>
      <c r="M6" s="17"/>
    </row>
    <row r="7" s="1" customFormat="1" ht="16.5" customHeight="1">
      <c r="B7" s="17"/>
      <c r="E7" s="141" t="str">
        <f>'Rekapitulace stavby'!K6</f>
        <v>Oprava kabelizace M. Budějovice - Blížkovice</v>
      </c>
      <c r="F7" s="140"/>
      <c r="G7" s="140"/>
      <c r="H7" s="140"/>
      <c r="M7" s="17"/>
    </row>
    <row r="8" s="2" customFormat="1" ht="12" customHeight="1">
      <c r="A8" s="33"/>
      <c r="B8" s="36"/>
      <c r="C8" s="33"/>
      <c r="D8" s="140" t="s">
        <v>101</v>
      </c>
      <c r="E8" s="33"/>
      <c r="F8" s="33"/>
      <c r="G8" s="33"/>
      <c r="H8" s="33"/>
      <c r="I8" s="33"/>
      <c r="J8" s="33"/>
      <c r="K8" s="33"/>
      <c r="L8" s="33"/>
      <c r="M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6"/>
      <c r="C9" s="33"/>
      <c r="D9" s="33"/>
      <c r="E9" s="142" t="s">
        <v>289</v>
      </c>
      <c r="F9" s="33"/>
      <c r="G9" s="33"/>
      <c r="H9" s="33"/>
      <c r="I9" s="33"/>
      <c r="J9" s="33"/>
      <c r="K9" s="33"/>
      <c r="L9" s="33"/>
      <c r="M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6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6"/>
      <c r="C11" s="33"/>
      <c r="D11" s="140" t="s">
        <v>17</v>
      </c>
      <c r="E11" s="33"/>
      <c r="F11" s="143" t="s">
        <v>1</v>
      </c>
      <c r="G11" s="33"/>
      <c r="H11" s="33"/>
      <c r="I11" s="140" t="s">
        <v>18</v>
      </c>
      <c r="J11" s="143" t="s">
        <v>1</v>
      </c>
      <c r="K11" s="33"/>
      <c r="L11" s="33"/>
      <c r="M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6"/>
      <c r="C12" s="33"/>
      <c r="D12" s="140" t="s">
        <v>19</v>
      </c>
      <c r="E12" s="33"/>
      <c r="F12" s="143" t="s">
        <v>20</v>
      </c>
      <c r="G12" s="33"/>
      <c r="H12" s="33"/>
      <c r="I12" s="140" t="s">
        <v>21</v>
      </c>
      <c r="J12" s="144" t="str">
        <f>'Rekapitulace stavby'!AN8</f>
        <v>14. 7. 2020</v>
      </c>
      <c r="K12" s="33"/>
      <c r="L12" s="33"/>
      <c r="M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6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6"/>
      <c r="C14" s="33"/>
      <c r="D14" s="140" t="s">
        <v>23</v>
      </c>
      <c r="E14" s="33"/>
      <c r="F14" s="33"/>
      <c r="G14" s="33"/>
      <c r="H14" s="33"/>
      <c r="I14" s="140" t="s">
        <v>24</v>
      </c>
      <c r="J14" s="143" t="s">
        <v>25</v>
      </c>
      <c r="K14" s="33"/>
      <c r="L14" s="33"/>
      <c r="M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6"/>
      <c r="C15" s="33"/>
      <c r="D15" s="33"/>
      <c r="E15" s="143" t="s">
        <v>26</v>
      </c>
      <c r="F15" s="33"/>
      <c r="G15" s="33"/>
      <c r="H15" s="33"/>
      <c r="I15" s="140" t="s">
        <v>27</v>
      </c>
      <c r="J15" s="143" t="s">
        <v>28</v>
      </c>
      <c r="K15" s="33"/>
      <c r="L15" s="33"/>
      <c r="M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6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6"/>
      <c r="C17" s="33"/>
      <c r="D17" s="140" t="s">
        <v>29</v>
      </c>
      <c r="E17" s="33"/>
      <c r="F17" s="33"/>
      <c r="G17" s="33"/>
      <c r="H17" s="33"/>
      <c r="I17" s="140" t="s">
        <v>24</v>
      </c>
      <c r="J17" s="143" t="str">
        <f>'Rekapitulace stavby'!AN13</f>
        <v/>
      </c>
      <c r="K17" s="33"/>
      <c r="L17" s="33"/>
      <c r="M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6"/>
      <c r="C18" s="33"/>
      <c r="D18" s="33"/>
      <c r="E18" s="143" t="str">
        <f>'Rekapitulace stavby'!E14</f>
        <v xml:space="preserve"> </v>
      </c>
      <c r="F18" s="143"/>
      <c r="G18" s="143"/>
      <c r="H18" s="143"/>
      <c r="I18" s="140" t="s">
        <v>27</v>
      </c>
      <c r="J18" s="143" t="str">
        <f>'Rekapitulace stavby'!AN14</f>
        <v/>
      </c>
      <c r="K18" s="33"/>
      <c r="L18" s="33"/>
      <c r="M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6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6"/>
      <c r="C20" s="33"/>
      <c r="D20" s="140" t="s">
        <v>30</v>
      </c>
      <c r="E20" s="33"/>
      <c r="F20" s="33"/>
      <c r="G20" s="33"/>
      <c r="H20" s="33"/>
      <c r="I20" s="140" t="s">
        <v>24</v>
      </c>
      <c r="J20" s="143" t="s">
        <v>1</v>
      </c>
      <c r="K20" s="33"/>
      <c r="L20" s="33"/>
      <c r="M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6"/>
      <c r="C21" s="33"/>
      <c r="D21" s="33"/>
      <c r="E21" s="143" t="s">
        <v>20</v>
      </c>
      <c r="F21" s="33"/>
      <c r="G21" s="33"/>
      <c r="H21" s="33"/>
      <c r="I21" s="140" t="s">
        <v>27</v>
      </c>
      <c r="J21" s="143" t="s">
        <v>1</v>
      </c>
      <c r="K21" s="33"/>
      <c r="L21" s="33"/>
      <c r="M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6"/>
      <c r="C23" s="33"/>
      <c r="D23" s="140" t="s">
        <v>31</v>
      </c>
      <c r="E23" s="33"/>
      <c r="F23" s="33"/>
      <c r="G23" s="33"/>
      <c r="H23" s="33"/>
      <c r="I23" s="140" t="s">
        <v>24</v>
      </c>
      <c r="J23" s="143" t="s">
        <v>1</v>
      </c>
      <c r="K23" s="33"/>
      <c r="L23" s="33"/>
      <c r="M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6"/>
      <c r="C24" s="33"/>
      <c r="D24" s="33"/>
      <c r="E24" s="143" t="s">
        <v>20</v>
      </c>
      <c r="F24" s="33"/>
      <c r="G24" s="33"/>
      <c r="H24" s="33"/>
      <c r="I24" s="140" t="s">
        <v>27</v>
      </c>
      <c r="J24" s="143" t="s">
        <v>1</v>
      </c>
      <c r="K24" s="33"/>
      <c r="L24" s="33"/>
      <c r="M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6"/>
      <c r="C26" s="33"/>
      <c r="D26" s="140" t="s">
        <v>32</v>
      </c>
      <c r="E26" s="33"/>
      <c r="F26" s="33"/>
      <c r="G26" s="33"/>
      <c r="H26" s="33"/>
      <c r="I26" s="33"/>
      <c r="J26" s="33"/>
      <c r="K26" s="33"/>
      <c r="L26" s="33"/>
      <c r="M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3"/>
      <c r="B28" s="36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6"/>
      <c r="C29" s="33"/>
      <c r="D29" s="149"/>
      <c r="E29" s="149"/>
      <c r="F29" s="149"/>
      <c r="G29" s="149"/>
      <c r="H29" s="149"/>
      <c r="I29" s="149"/>
      <c r="J29" s="149"/>
      <c r="K29" s="149"/>
      <c r="L29" s="149"/>
      <c r="M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6"/>
      <c r="C30" s="33"/>
      <c r="D30" s="143" t="s">
        <v>103</v>
      </c>
      <c r="E30" s="33"/>
      <c r="F30" s="33"/>
      <c r="G30" s="33"/>
      <c r="H30" s="33"/>
      <c r="I30" s="33"/>
      <c r="J30" s="33"/>
      <c r="K30" s="150">
        <f>K96</f>
        <v>776928</v>
      </c>
      <c r="L30" s="33"/>
      <c r="M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>
      <c r="A31" s="33"/>
      <c r="B31" s="36"/>
      <c r="C31" s="33"/>
      <c r="D31" s="33"/>
      <c r="E31" s="140" t="s">
        <v>34</v>
      </c>
      <c r="F31" s="33"/>
      <c r="G31" s="33"/>
      <c r="H31" s="33"/>
      <c r="I31" s="33"/>
      <c r="J31" s="33"/>
      <c r="K31" s="151">
        <f>I96</f>
        <v>0</v>
      </c>
      <c r="L31" s="33"/>
      <c r="M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6"/>
      <c r="C32" s="33"/>
      <c r="D32" s="33"/>
      <c r="E32" s="140" t="s">
        <v>35</v>
      </c>
      <c r="F32" s="33"/>
      <c r="G32" s="33"/>
      <c r="H32" s="33"/>
      <c r="I32" s="33"/>
      <c r="J32" s="33"/>
      <c r="K32" s="151">
        <f>J96</f>
        <v>776928</v>
      </c>
      <c r="L32" s="33"/>
      <c r="M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6"/>
      <c r="C33" s="33"/>
      <c r="D33" s="152" t="s">
        <v>104</v>
      </c>
      <c r="E33" s="33"/>
      <c r="F33" s="33"/>
      <c r="G33" s="33"/>
      <c r="H33" s="33"/>
      <c r="I33" s="33"/>
      <c r="J33" s="33"/>
      <c r="K33" s="150">
        <f>K104</f>
        <v>0</v>
      </c>
      <c r="L33" s="33"/>
      <c r="M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6"/>
      <c r="C34" s="33"/>
      <c r="D34" s="153" t="s">
        <v>37</v>
      </c>
      <c r="E34" s="33"/>
      <c r="F34" s="33"/>
      <c r="G34" s="33"/>
      <c r="H34" s="33"/>
      <c r="I34" s="33"/>
      <c r="J34" s="33"/>
      <c r="K34" s="154">
        <f>ROUND(K30 + K33, 2)</f>
        <v>776928</v>
      </c>
      <c r="L34" s="33"/>
      <c r="M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6"/>
      <c r="C35" s="33"/>
      <c r="D35" s="149"/>
      <c r="E35" s="149"/>
      <c r="F35" s="149"/>
      <c r="G35" s="149"/>
      <c r="H35" s="149"/>
      <c r="I35" s="149"/>
      <c r="J35" s="149"/>
      <c r="K35" s="149"/>
      <c r="L35" s="149"/>
      <c r="M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6"/>
      <c r="C36" s="33"/>
      <c r="D36" s="33"/>
      <c r="E36" s="33"/>
      <c r="F36" s="155" t="s">
        <v>39</v>
      </c>
      <c r="G36" s="33"/>
      <c r="H36" s="33"/>
      <c r="I36" s="155" t="s">
        <v>38</v>
      </c>
      <c r="J36" s="33"/>
      <c r="K36" s="155" t="s">
        <v>40</v>
      </c>
      <c r="L36" s="33"/>
      <c r="M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6"/>
      <c r="C37" s="33"/>
      <c r="D37" s="156" t="s">
        <v>41</v>
      </c>
      <c r="E37" s="140" t="s">
        <v>42</v>
      </c>
      <c r="F37" s="151">
        <f>ROUND((SUM(BE104:BE105) + SUM(BE125:BE146)),  2)</f>
        <v>0</v>
      </c>
      <c r="G37" s="33"/>
      <c r="H37" s="33"/>
      <c r="I37" s="157">
        <v>0.20999999999999999</v>
      </c>
      <c r="J37" s="33"/>
      <c r="K37" s="151">
        <f>ROUND(((SUM(BE104:BE105) + SUM(BE125:BE146))*I37),  2)</f>
        <v>0</v>
      </c>
      <c r="L37" s="33"/>
      <c r="M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6"/>
      <c r="C38" s="33"/>
      <c r="D38" s="33"/>
      <c r="E38" s="140" t="s">
        <v>43</v>
      </c>
      <c r="F38" s="151">
        <f>ROUND((SUM(BF104:BF105) + SUM(BF125:BF146)),  2)</f>
        <v>0</v>
      </c>
      <c r="G38" s="33"/>
      <c r="H38" s="33"/>
      <c r="I38" s="157">
        <v>0.14999999999999999</v>
      </c>
      <c r="J38" s="33"/>
      <c r="K38" s="151">
        <f>ROUND(((SUM(BF104:BF105) + SUM(BF125:BF146))*I38),  2)</f>
        <v>0</v>
      </c>
      <c r="L38" s="33"/>
      <c r="M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14.4" customHeight="1">
      <c r="A39" s="33"/>
      <c r="B39" s="36"/>
      <c r="C39" s="33"/>
      <c r="D39" s="140" t="s">
        <v>41</v>
      </c>
      <c r="E39" s="140" t="s">
        <v>44</v>
      </c>
      <c r="F39" s="151">
        <f>ROUND((SUM(BG104:BG105) + SUM(BG125:BG146)),  2)</f>
        <v>776928</v>
      </c>
      <c r="G39" s="33"/>
      <c r="H39" s="33"/>
      <c r="I39" s="157">
        <v>0.20999999999999999</v>
      </c>
      <c r="J39" s="33"/>
      <c r="K39" s="151">
        <f>0</f>
        <v>0</v>
      </c>
      <c r="L39" s="33"/>
      <c r="M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6"/>
      <c r="C40" s="33"/>
      <c r="D40" s="33"/>
      <c r="E40" s="140" t="s">
        <v>45</v>
      </c>
      <c r="F40" s="151">
        <f>ROUND((SUM(BH104:BH105) + SUM(BH125:BH146)),  2)</f>
        <v>0</v>
      </c>
      <c r="G40" s="33"/>
      <c r="H40" s="33"/>
      <c r="I40" s="157">
        <v>0.14999999999999999</v>
      </c>
      <c r="J40" s="33"/>
      <c r="K40" s="151">
        <f>0</f>
        <v>0</v>
      </c>
      <c r="L40" s="33"/>
      <c r="M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6"/>
      <c r="C41" s="33"/>
      <c r="D41" s="33"/>
      <c r="E41" s="140" t="s">
        <v>46</v>
      </c>
      <c r="F41" s="151">
        <f>ROUND((SUM(BI104:BI105) + SUM(BI125:BI146)),  2)</f>
        <v>0</v>
      </c>
      <c r="G41" s="33"/>
      <c r="H41" s="33"/>
      <c r="I41" s="157">
        <v>0</v>
      </c>
      <c r="J41" s="33"/>
      <c r="K41" s="151">
        <f>0</f>
        <v>0</v>
      </c>
      <c r="L41" s="33"/>
      <c r="M41" s="5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6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6"/>
      <c r="C43" s="158"/>
      <c r="D43" s="159" t="s">
        <v>47</v>
      </c>
      <c r="E43" s="160"/>
      <c r="F43" s="160"/>
      <c r="G43" s="161" t="s">
        <v>48</v>
      </c>
      <c r="H43" s="162" t="s">
        <v>49</v>
      </c>
      <c r="I43" s="160"/>
      <c r="J43" s="160"/>
      <c r="K43" s="163">
        <f>SUM(K34:K41)</f>
        <v>776928</v>
      </c>
      <c r="L43" s="164"/>
      <c r="M43" s="58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36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5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58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166"/>
      <c r="M50" s="58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3"/>
      <c r="B61" s="36"/>
      <c r="C61" s="33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168"/>
      <c r="M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3"/>
      <c r="B65" s="36"/>
      <c r="C65" s="33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171"/>
      <c r="M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3"/>
      <c r="B76" s="36"/>
      <c r="C76" s="33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168"/>
      <c r="M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0" t="s">
        <v>105</v>
      </c>
      <c r="D82" s="35"/>
      <c r="E82" s="35"/>
      <c r="F82" s="35"/>
      <c r="G82" s="35"/>
      <c r="H82" s="35"/>
      <c r="I82" s="35"/>
      <c r="J82" s="35"/>
      <c r="K82" s="35"/>
      <c r="L82" s="35"/>
      <c r="M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6" t="s">
        <v>15</v>
      </c>
      <c r="D84" s="35"/>
      <c r="E84" s="35"/>
      <c r="F84" s="35"/>
      <c r="G84" s="35"/>
      <c r="H84" s="35"/>
      <c r="I84" s="35"/>
      <c r="J84" s="35"/>
      <c r="K84" s="35"/>
      <c r="L84" s="35"/>
      <c r="M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76" t="str">
        <f>E7</f>
        <v>Oprava kabelizace M. Budějovice - Blížkovice</v>
      </c>
      <c r="F85" s="26"/>
      <c r="G85" s="26"/>
      <c r="H85" s="26"/>
      <c r="I85" s="35"/>
      <c r="J85" s="35"/>
      <c r="K85" s="35"/>
      <c r="L85" s="35"/>
      <c r="M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6" t="s">
        <v>101</v>
      </c>
      <c r="D86" s="35"/>
      <c r="E86" s="35"/>
      <c r="F86" s="35"/>
      <c r="G86" s="35"/>
      <c r="H86" s="35"/>
      <c r="I86" s="35"/>
      <c r="J86" s="35"/>
      <c r="K86" s="35"/>
      <c r="L86" s="35"/>
      <c r="M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1" t="str">
        <f>E9</f>
        <v>03 - VRN</v>
      </c>
      <c r="F87" s="35"/>
      <c r="G87" s="35"/>
      <c r="H87" s="35"/>
      <c r="I87" s="35"/>
      <c r="J87" s="35"/>
      <c r="K87" s="35"/>
      <c r="L87" s="35"/>
      <c r="M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6" t="s">
        <v>19</v>
      </c>
      <c r="D89" s="35"/>
      <c r="E89" s="35"/>
      <c r="F89" s="23" t="str">
        <f>F12</f>
        <v xml:space="preserve"> </v>
      </c>
      <c r="G89" s="35"/>
      <c r="H89" s="35"/>
      <c r="I89" s="26" t="s">
        <v>21</v>
      </c>
      <c r="J89" s="74" t="str">
        <f>IF(J12="","",J12)</f>
        <v>14. 7. 2020</v>
      </c>
      <c r="K89" s="35"/>
      <c r="L89" s="35"/>
      <c r="M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6" t="s">
        <v>23</v>
      </c>
      <c r="D91" s="35"/>
      <c r="E91" s="35"/>
      <c r="F91" s="23" t="str">
        <f>E15</f>
        <v>Správa železnic, státní organizace</v>
      </c>
      <c r="G91" s="35"/>
      <c r="H91" s="35"/>
      <c r="I91" s="26" t="s">
        <v>30</v>
      </c>
      <c r="J91" s="27" t="str">
        <f>E21</f>
        <v xml:space="preserve"> </v>
      </c>
      <c r="K91" s="35"/>
      <c r="L91" s="35"/>
      <c r="M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6" t="s">
        <v>29</v>
      </c>
      <c r="D92" s="35"/>
      <c r="E92" s="35"/>
      <c r="F92" s="23" t="str">
        <f>IF(E18="","",E18)</f>
        <v xml:space="preserve"> </v>
      </c>
      <c r="G92" s="35"/>
      <c r="H92" s="35"/>
      <c r="I92" s="26" t="s">
        <v>31</v>
      </c>
      <c r="J92" s="27" t="str">
        <f>E24</f>
        <v xml:space="preserve"> </v>
      </c>
      <c r="K92" s="35"/>
      <c r="L92" s="35"/>
      <c r="M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77" t="s">
        <v>106</v>
      </c>
      <c r="D94" s="134"/>
      <c r="E94" s="134"/>
      <c r="F94" s="134"/>
      <c r="G94" s="134"/>
      <c r="H94" s="134"/>
      <c r="I94" s="178" t="s">
        <v>107</v>
      </c>
      <c r="J94" s="178" t="s">
        <v>108</v>
      </c>
      <c r="K94" s="178" t="s">
        <v>109</v>
      </c>
      <c r="L94" s="134"/>
      <c r="M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9" t="s">
        <v>110</v>
      </c>
      <c r="D96" s="35"/>
      <c r="E96" s="35"/>
      <c r="F96" s="35"/>
      <c r="G96" s="35"/>
      <c r="H96" s="35"/>
      <c r="I96" s="105">
        <f>Q125</f>
        <v>0</v>
      </c>
      <c r="J96" s="105">
        <f>R125</f>
        <v>776928</v>
      </c>
      <c r="K96" s="105">
        <f>K125</f>
        <v>776928</v>
      </c>
      <c r="L96" s="35"/>
      <c r="M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111</v>
      </c>
    </row>
    <row r="97" s="9" customFormat="1" ht="24.96" customHeight="1">
      <c r="A97" s="9"/>
      <c r="B97" s="180"/>
      <c r="C97" s="181"/>
      <c r="D97" s="182" t="s">
        <v>290</v>
      </c>
      <c r="E97" s="183"/>
      <c r="F97" s="183"/>
      <c r="G97" s="183"/>
      <c r="H97" s="183"/>
      <c r="I97" s="184">
        <f>Q126</f>
        <v>0</v>
      </c>
      <c r="J97" s="184">
        <f>R126</f>
        <v>776928</v>
      </c>
      <c r="K97" s="184">
        <f>K126</f>
        <v>776928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291</v>
      </c>
      <c r="E98" s="189"/>
      <c r="F98" s="189"/>
      <c r="G98" s="189"/>
      <c r="H98" s="189"/>
      <c r="I98" s="190">
        <f>Q127</f>
        <v>0</v>
      </c>
      <c r="J98" s="190">
        <f>R127</f>
        <v>243000</v>
      </c>
      <c r="K98" s="190">
        <f>K127</f>
        <v>243000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292</v>
      </c>
      <c r="E99" s="189"/>
      <c r="F99" s="189"/>
      <c r="G99" s="189"/>
      <c r="H99" s="189"/>
      <c r="I99" s="190">
        <f>Q136</f>
        <v>0</v>
      </c>
      <c r="J99" s="190">
        <f>R136</f>
        <v>85000</v>
      </c>
      <c r="K99" s="190">
        <f>K136</f>
        <v>85000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293</v>
      </c>
      <c r="E100" s="189"/>
      <c r="F100" s="189"/>
      <c r="G100" s="189"/>
      <c r="H100" s="189"/>
      <c r="I100" s="190">
        <f>Q139</f>
        <v>0</v>
      </c>
      <c r="J100" s="190">
        <f>R139</f>
        <v>248000</v>
      </c>
      <c r="K100" s="190">
        <f>K139</f>
        <v>248000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294</v>
      </c>
      <c r="E101" s="189"/>
      <c r="F101" s="189"/>
      <c r="G101" s="189"/>
      <c r="H101" s="189"/>
      <c r="I101" s="190">
        <f>Q142</f>
        <v>0</v>
      </c>
      <c r="J101" s="190">
        <f>R142</f>
        <v>200928</v>
      </c>
      <c r="K101" s="190">
        <f>K142</f>
        <v>200928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6.96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9.28" customHeight="1">
      <c r="A104" s="33"/>
      <c r="B104" s="34"/>
      <c r="C104" s="179" t="s">
        <v>114</v>
      </c>
      <c r="D104" s="35"/>
      <c r="E104" s="35"/>
      <c r="F104" s="35"/>
      <c r="G104" s="35"/>
      <c r="H104" s="35"/>
      <c r="I104" s="35"/>
      <c r="J104" s="35"/>
      <c r="K104" s="192">
        <v>0</v>
      </c>
      <c r="L104" s="35"/>
      <c r="M104" s="58"/>
      <c r="O104" s="193" t="s">
        <v>41</v>
      </c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8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29.28" customHeight="1">
      <c r="A106" s="33"/>
      <c r="B106" s="34"/>
      <c r="C106" s="133" t="s">
        <v>99</v>
      </c>
      <c r="D106" s="134"/>
      <c r="E106" s="134"/>
      <c r="F106" s="134"/>
      <c r="G106" s="134"/>
      <c r="H106" s="134"/>
      <c r="I106" s="134"/>
      <c r="J106" s="134"/>
      <c r="K106" s="135">
        <f>ROUND(K96+K104,2)</f>
        <v>776928</v>
      </c>
      <c r="L106" s="134"/>
      <c r="M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6.96" customHeight="1">
      <c r="A107" s="33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="2" customFormat="1" ht="6.96" customHeight="1">
      <c r="A111" s="33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24.96" customHeight="1">
      <c r="A112" s="33"/>
      <c r="B112" s="34"/>
      <c r="C112" s="20" t="s">
        <v>115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6.96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6" t="s">
        <v>15</v>
      </c>
      <c r="D114" s="35"/>
      <c r="E114" s="35"/>
      <c r="F114" s="35"/>
      <c r="G114" s="35"/>
      <c r="H114" s="35"/>
      <c r="I114" s="35"/>
      <c r="J114" s="35"/>
      <c r="K114" s="35"/>
      <c r="L114" s="35"/>
      <c r="M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6.5" customHeight="1">
      <c r="A115" s="33"/>
      <c r="B115" s="34"/>
      <c r="C115" s="35"/>
      <c r="D115" s="35"/>
      <c r="E115" s="176" t="str">
        <f>E7</f>
        <v>Oprava kabelizace M. Budějovice - Blížkovice</v>
      </c>
      <c r="F115" s="26"/>
      <c r="G115" s="26"/>
      <c r="H115" s="26"/>
      <c r="I115" s="35"/>
      <c r="J115" s="35"/>
      <c r="K115" s="35"/>
      <c r="L115" s="35"/>
      <c r="M115" s="58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2" customHeight="1">
      <c r="A116" s="33"/>
      <c r="B116" s="34"/>
      <c r="C116" s="26" t="s">
        <v>101</v>
      </c>
      <c r="D116" s="35"/>
      <c r="E116" s="35"/>
      <c r="F116" s="35"/>
      <c r="G116" s="35"/>
      <c r="H116" s="35"/>
      <c r="I116" s="35"/>
      <c r="J116" s="35"/>
      <c r="K116" s="35"/>
      <c r="L116" s="35"/>
      <c r="M116" s="58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6.5" customHeight="1">
      <c r="A117" s="33"/>
      <c r="B117" s="34"/>
      <c r="C117" s="35"/>
      <c r="D117" s="35"/>
      <c r="E117" s="71" t="str">
        <f>E9</f>
        <v>03 - VRN</v>
      </c>
      <c r="F117" s="35"/>
      <c r="G117" s="35"/>
      <c r="H117" s="35"/>
      <c r="I117" s="35"/>
      <c r="J117" s="35"/>
      <c r="K117" s="35"/>
      <c r="L117" s="35"/>
      <c r="M117" s="58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6.96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58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2" customHeight="1">
      <c r="A119" s="33"/>
      <c r="B119" s="34"/>
      <c r="C119" s="26" t="s">
        <v>19</v>
      </c>
      <c r="D119" s="35"/>
      <c r="E119" s="35"/>
      <c r="F119" s="23" t="str">
        <f>F12</f>
        <v xml:space="preserve"> </v>
      </c>
      <c r="G119" s="35"/>
      <c r="H119" s="35"/>
      <c r="I119" s="26" t="s">
        <v>21</v>
      </c>
      <c r="J119" s="74" t="str">
        <f>IF(J12="","",J12)</f>
        <v>14. 7. 2020</v>
      </c>
      <c r="K119" s="35"/>
      <c r="L119" s="35"/>
      <c r="M119" s="58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6.96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58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5.15" customHeight="1">
      <c r="A121" s="33"/>
      <c r="B121" s="34"/>
      <c r="C121" s="26" t="s">
        <v>23</v>
      </c>
      <c r="D121" s="35"/>
      <c r="E121" s="35"/>
      <c r="F121" s="23" t="str">
        <f>E15</f>
        <v>Správa železnic, státní organizace</v>
      </c>
      <c r="G121" s="35"/>
      <c r="H121" s="35"/>
      <c r="I121" s="26" t="s">
        <v>30</v>
      </c>
      <c r="J121" s="27" t="str">
        <f>E21</f>
        <v xml:space="preserve"> </v>
      </c>
      <c r="K121" s="35"/>
      <c r="L121" s="35"/>
      <c r="M121" s="58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5.15" customHeight="1">
      <c r="A122" s="33"/>
      <c r="B122" s="34"/>
      <c r="C122" s="26" t="s">
        <v>29</v>
      </c>
      <c r="D122" s="35"/>
      <c r="E122" s="35"/>
      <c r="F122" s="23" t="str">
        <f>IF(E18="","",E18)</f>
        <v xml:space="preserve"> </v>
      </c>
      <c r="G122" s="35"/>
      <c r="H122" s="35"/>
      <c r="I122" s="26" t="s">
        <v>31</v>
      </c>
      <c r="J122" s="27" t="str">
        <f>E24</f>
        <v xml:space="preserve"> </v>
      </c>
      <c r="K122" s="35"/>
      <c r="L122" s="35"/>
      <c r="M122" s="58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2" customFormat="1" ht="10.32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58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="11" customFormat="1" ht="29.28" customHeight="1">
      <c r="A124" s="194"/>
      <c r="B124" s="195"/>
      <c r="C124" s="196" t="s">
        <v>116</v>
      </c>
      <c r="D124" s="197" t="s">
        <v>62</v>
      </c>
      <c r="E124" s="197" t="s">
        <v>58</v>
      </c>
      <c r="F124" s="197" t="s">
        <v>59</v>
      </c>
      <c r="G124" s="197" t="s">
        <v>117</v>
      </c>
      <c r="H124" s="197" t="s">
        <v>118</v>
      </c>
      <c r="I124" s="197" t="s">
        <v>119</v>
      </c>
      <c r="J124" s="197" t="s">
        <v>120</v>
      </c>
      <c r="K124" s="197" t="s">
        <v>109</v>
      </c>
      <c r="L124" s="198" t="s">
        <v>121</v>
      </c>
      <c r="M124" s="199"/>
      <c r="N124" s="95" t="s">
        <v>1</v>
      </c>
      <c r="O124" s="96" t="s">
        <v>41</v>
      </c>
      <c r="P124" s="96" t="s">
        <v>122</v>
      </c>
      <c r="Q124" s="96" t="s">
        <v>123</v>
      </c>
      <c r="R124" s="96" t="s">
        <v>124</v>
      </c>
      <c r="S124" s="96" t="s">
        <v>125</v>
      </c>
      <c r="T124" s="96" t="s">
        <v>126</v>
      </c>
      <c r="U124" s="96" t="s">
        <v>127</v>
      </c>
      <c r="V124" s="96" t="s">
        <v>128</v>
      </c>
      <c r="W124" s="96" t="s">
        <v>129</v>
      </c>
      <c r="X124" s="96" t="s">
        <v>130</v>
      </c>
      <c r="Y124" s="97" t="s">
        <v>131</v>
      </c>
      <c r="Z124" s="194"/>
      <c r="AA124" s="194"/>
      <c r="AB124" s="194"/>
      <c r="AC124" s="194"/>
      <c r="AD124" s="194"/>
      <c r="AE124" s="194"/>
    </row>
    <row r="125" s="2" customFormat="1" ht="22.8" customHeight="1">
      <c r="A125" s="33"/>
      <c r="B125" s="34"/>
      <c r="C125" s="102" t="s">
        <v>132</v>
      </c>
      <c r="D125" s="35"/>
      <c r="E125" s="35"/>
      <c r="F125" s="35"/>
      <c r="G125" s="35"/>
      <c r="H125" s="35"/>
      <c r="I125" s="35"/>
      <c r="J125" s="35"/>
      <c r="K125" s="200">
        <f>BK125</f>
        <v>776928</v>
      </c>
      <c r="L125" s="35"/>
      <c r="M125" s="36"/>
      <c r="N125" s="98"/>
      <c r="O125" s="201"/>
      <c r="P125" s="99"/>
      <c r="Q125" s="202">
        <f>Q126</f>
        <v>0</v>
      </c>
      <c r="R125" s="202">
        <f>R126</f>
        <v>776928</v>
      </c>
      <c r="S125" s="99"/>
      <c r="T125" s="203">
        <f>T126</f>
        <v>0</v>
      </c>
      <c r="U125" s="99"/>
      <c r="V125" s="203">
        <f>V126</f>
        <v>0</v>
      </c>
      <c r="W125" s="99"/>
      <c r="X125" s="203">
        <f>X126</f>
        <v>0</v>
      </c>
      <c r="Y125" s="100"/>
      <c r="Z125" s="33"/>
      <c r="AA125" s="33"/>
      <c r="AB125" s="33"/>
      <c r="AC125" s="33"/>
      <c r="AD125" s="33"/>
      <c r="AE125" s="33"/>
      <c r="AT125" s="14" t="s">
        <v>78</v>
      </c>
      <c r="AU125" s="14" t="s">
        <v>111</v>
      </c>
      <c r="BK125" s="204">
        <f>BK126</f>
        <v>776928</v>
      </c>
    </row>
    <row r="126" s="12" customFormat="1" ht="25.92" customHeight="1">
      <c r="A126" s="12"/>
      <c r="B126" s="205"/>
      <c r="C126" s="206"/>
      <c r="D126" s="207" t="s">
        <v>78</v>
      </c>
      <c r="E126" s="208" t="s">
        <v>94</v>
      </c>
      <c r="F126" s="208" t="s">
        <v>295</v>
      </c>
      <c r="G126" s="206"/>
      <c r="H126" s="206"/>
      <c r="I126" s="206"/>
      <c r="J126" s="206"/>
      <c r="K126" s="209">
        <f>BK126</f>
        <v>776928</v>
      </c>
      <c r="L126" s="206"/>
      <c r="M126" s="210"/>
      <c r="N126" s="211"/>
      <c r="O126" s="212"/>
      <c r="P126" s="212"/>
      <c r="Q126" s="213">
        <f>Q127+Q136+Q139+Q142</f>
        <v>0</v>
      </c>
      <c r="R126" s="213">
        <f>R127+R136+R139+R142</f>
        <v>776928</v>
      </c>
      <c r="S126" s="212"/>
      <c r="T126" s="214">
        <f>T127+T136+T139+T142</f>
        <v>0</v>
      </c>
      <c r="U126" s="212"/>
      <c r="V126" s="214">
        <f>V127+V136+V139+V142</f>
        <v>0</v>
      </c>
      <c r="W126" s="212"/>
      <c r="X126" s="214">
        <f>X127+X136+X139+X142</f>
        <v>0</v>
      </c>
      <c r="Y126" s="215"/>
      <c r="Z126" s="12"/>
      <c r="AA126" s="12"/>
      <c r="AB126" s="12"/>
      <c r="AC126" s="12"/>
      <c r="AD126" s="12"/>
      <c r="AE126" s="12"/>
      <c r="AR126" s="216" t="s">
        <v>168</v>
      </c>
      <c r="AT126" s="217" t="s">
        <v>78</v>
      </c>
      <c r="AU126" s="217" t="s">
        <v>79</v>
      </c>
      <c r="AY126" s="216" t="s">
        <v>136</v>
      </c>
      <c r="BK126" s="218">
        <f>BK127+BK136+BK139+BK142</f>
        <v>776928</v>
      </c>
    </row>
    <row r="127" s="12" customFormat="1" ht="22.8" customHeight="1">
      <c r="A127" s="12"/>
      <c r="B127" s="205"/>
      <c r="C127" s="206"/>
      <c r="D127" s="207" t="s">
        <v>78</v>
      </c>
      <c r="E127" s="236" t="s">
        <v>296</v>
      </c>
      <c r="F127" s="236" t="s">
        <v>297</v>
      </c>
      <c r="G127" s="206"/>
      <c r="H127" s="206"/>
      <c r="I127" s="206"/>
      <c r="J127" s="206"/>
      <c r="K127" s="237">
        <f>BK127</f>
        <v>243000</v>
      </c>
      <c r="L127" s="206"/>
      <c r="M127" s="210"/>
      <c r="N127" s="211"/>
      <c r="O127" s="212"/>
      <c r="P127" s="212"/>
      <c r="Q127" s="213">
        <f>SUM(Q128:Q135)</f>
        <v>0</v>
      </c>
      <c r="R127" s="213">
        <f>SUM(R128:R135)</f>
        <v>243000</v>
      </c>
      <c r="S127" s="212"/>
      <c r="T127" s="214">
        <f>SUM(T128:T135)</f>
        <v>0</v>
      </c>
      <c r="U127" s="212"/>
      <c r="V127" s="214">
        <f>SUM(V128:V135)</f>
        <v>0</v>
      </c>
      <c r="W127" s="212"/>
      <c r="X127" s="214">
        <f>SUM(X128:X135)</f>
        <v>0</v>
      </c>
      <c r="Y127" s="215"/>
      <c r="Z127" s="12"/>
      <c r="AA127" s="12"/>
      <c r="AB127" s="12"/>
      <c r="AC127" s="12"/>
      <c r="AD127" s="12"/>
      <c r="AE127" s="12"/>
      <c r="AR127" s="216" t="s">
        <v>168</v>
      </c>
      <c r="AT127" s="217" t="s">
        <v>78</v>
      </c>
      <c r="AU127" s="217" t="s">
        <v>87</v>
      </c>
      <c r="AY127" s="216" t="s">
        <v>136</v>
      </c>
      <c r="BK127" s="218">
        <f>SUM(BK128:BK135)</f>
        <v>243000</v>
      </c>
    </row>
    <row r="128" s="2" customFormat="1" ht="14.4" customHeight="1">
      <c r="A128" s="33"/>
      <c r="B128" s="34"/>
      <c r="C128" s="219" t="s">
        <v>87</v>
      </c>
      <c r="D128" s="219" t="s">
        <v>137</v>
      </c>
      <c r="E128" s="220" t="s">
        <v>298</v>
      </c>
      <c r="F128" s="221" t="s">
        <v>299</v>
      </c>
      <c r="G128" s="222" t="s">
        <v>300</v>
      </c>
      <c r="H128" s="223">
        <v>1</v>
      </c>
      <c r="I128" s="224">
        <v>0</v>
      </c>
      <c r="J128" s="224">
        <v>45000</v>
      </c>
      <c r="K128" s="224">
        <f>ROUND(P128*H128,2)</f>
        <v>45000</v>
      </c>
      <c r="L128" s="221" t="s">
        <v>1</v>
      </c>
      <c r="M128" s="36"/>
      <c r="N128" s="225" t="s">
        <v>1</v>
      </c>
      <c r="O128" s="226" t="s">
        <v>44</v>
      </c>
      <c r="P128" s="227">
        <f>I128+J128</f>
        <v>45000</v>
      </c>
      <c r="Q128" s="227">
        <f>ROUND(I128*H128,2)</f>
        <v>0</v>
      </c>
      <c r="R128" s="227">
        <f>ROUND(J128*H128,2)</f>
        <v>45000</v>
      </c>
      <c r="S128" s="228">
        <v>0</v>
      </c>
      <c r="T128" s="228">
        <f>S128*H128</f>
        <v>0</v>
      </c>
      <c r="U128" s="228">
        <v>0</v>
      </c>
      <c r="V128" s="228">
        <f>U128*H128</f>
        <v>0</v>
      </c>
      <c r="W128" s="228">
        <v>0</v>
      </c>
      <c r="X128" s="228">
        <f>W128*H128</f>
        <v>0</v>
      </c>
      <c r="Y128" s="229" t="s">
        <v>1</v>
      </c>
      <c r="Z128" s="33"/>
      <c r="AA128" s="33"/>
      <c r="AB128" s="33"/>
      <c r="AC128" s="33"/>
      <c r="AD128" s="33"/>
      <c r="AE128" s="33"/>
      <c r="AR128" s="230" t="s">
        <v>301</v>
      </c>
      <c r="AT128" s="230" t="s">
        <v>137</v>
      </c>
      <c r="AU128" s="230" t="s">
        <v>89</v>
      </c>
      <c r="AY128" s="14" t="s">
        <v>136</v>
      </c>
      <c r="BE128" s="231">
        <f>IF(O128="základní",K128,0)</f>
        <v>0</v>
      </c>
      <c r="BF128" s="231">
        <f>IF(O128="snížená",K128,0)</f>
        <v>0</v>
      </c>
      <c r="BG128" s="231">
        <f>IF(O128="zákl. přenesená",K128,0)</f>
        <v>45000</v>
      </c>
      <c r="BH128" s="231">
        <f>IF(O128="sníž. přenesená",K128,0)</f>
        <v>0</v>
      </c>
      <c r="BI128" s="231">
        <f>IF(O128="nulová",K128,0)</f>
        <v>0</v>
      </c>
      <c r="BJ128" s="14" t="s">
        <v>142</v>
      </c>
      <c r="BK128" s="231">
        <f>ROUND(P128*H128,2)</f>
        <v>45000</v>
      </c>
      <c r="BL128" s="14" t="s">
        <v>301</v>
      </c>
      <c r="BM128" s="230" t="s">
        <v>302</v>
      </c>
    </row>
    <row r="129" s="2" customFormat="1">
      <c r="A129" s="33"/>
      <c r="B129" s="34"/>
      <c r="C129" s="35"/>
      <c r="D129" s="232" t="s">
        <v>144</v>
      </c>
      <c r="E129" s="35"/>
      <c r="F129" s="233" t="s">
        <v>299</v>
      </c>
      <c r="G129" s="35"/>
      <c r="H129" s="35"/>
      <c r="I129" s="35"/>
      <c r="J129" s="35"/>
      <c r="K129" s="35"/>
      <c r="L129" s="35"/>
      <c r="M129" s="36"/>
      <c r="N129" s="234"/>
      <c r="O129" s="235"/>
      <c r="P129" s="86"/>
      <c r="Q129" s="86"/>
      <c r="R129" s="86"/>
      <c r="S129" s="86"/>
      <c r="T129" s="86"/>
      <c r="U129" s="86"/>
      <c r="V129" s="86"/>
      <c r="W129" s="86"/>
      <c r="X129" s="86"/>
      <c r="Y129" s="87"/>
      <c r="Z129" s="33"/>
      <c r="AA129" s="33"/>
      <c r="AB129" s="33"/>
      <c r="AC129" s="33"/>
      <c r="AD129" s="33"/>
      <c r="AE129" s="33"/>
      <c r="AT129" s="14" t="s">
        <v>144</v>
      </c>
      <c r="AU129" s="14" t="s">
        <v>89</v>
      </c>
    </row>
    <row r="130" s="2" customFormat="1" ht="14.4" customHeight="1">
      <c r="A130" s="33"/>
      <c r="B130" s="34"/>
      <c r="C130" s="219" t="s">
        <v>89</v>
      </c>
      <c r="D130" s="219" t="s">
        <v>137</v>
      </c>
      <c r="E130" s="220" t="s">
        <v>303</v>
      </c>
      <c r="F130" s="221" t="s">
        <v>304</v>
      </c>
      <c r="G130" s="222" t="s">
        <v>300</v>
      </c>
      <c r="H130" s="223">
        <v>1</v>
      </c>
      <c r="I130" s="224">
        <v>0</v>
      </c>
      <c r="J130" s="224">
        <v>168000</v>
      </c>
      <c r="K130" s="224">
        <f>ROUND(P130*H130,2)</f>
        <v>168000</v>
      </c>
      <c r="L130" s="221" t="s">
        <v>1</v>
      </c>
      <c r="M130" s="36"/>
      <c r="N130" s="225" t="s">
        <v>1</v>
      </c>
      <c r="O130" s="226" t="s">
        <v>44</v>
      </c>
      <c r="P130" s="227">
        <f>I130+J130</f>
        <v>168000</v>
      </c>
      <c r="Q130" s="227">
        <f>ROUND(I130*H130,2)</f>
        <v>0</v>
      </c>
      <c r="R130" s="227">
        <f>ROUND(J130*H130,2)</f>
        <v>168000</v>
      </c>
      <c r="S130" s="228">
        <v>0</v>
      </c>
      <c r="T130" s="228">
        <f>S130*H130</f>
        <v>0</v>
      </c>
      <c r="U130" s="228">
        <v>0</v>
      </c>
      <c r="V130" s="228">
        <f>U130*H130</f>
        <v>0</v>
      </c>
      <c r="W130" s="228">
        <v>0</v>
      </c>
      <c r="X130" s="228">
        <f>W130*H130</f>
        <v>0</v>
      </c>
      <c r="Y130" s="229" t="s">
        <v>1</v>
      </c>
      <c r="Z130" s="33"/>
      <c r="AA130" s="33"/>
      <c r="AB130" s="33"/>
      <c r="AC130" s="33"/>
      <c r="AD130" s="33"/>
      <c r="AE130" s="33"/>
      <c r="AR130" s="230" t="s">
        <v>301</v>
      </c>
      <c r="AT130" s="230" t="s">
        <v>137</v>
      </c>
      <c r="AU130" s="230" t="s">
        <v>89</v>
      </c>
      <c r="AY130" s="14" t="s">
        <v>136</v>
      </c>
      <c r="BE130" s="231">
        <f>IF(O130="základní",K130,0)</f>
        <v>0</v>
      </c>
      <c r="BF130" s="231">
        <f>IF(O130="snížená",K130,0)</f>
        <v>0</v>
      </c>
      <c r="BG130" s="231">
        <f>IF(O130="zákl. přenesená",K130,0)</f>
        <v>168000</v>
      </c>
      <c r="BH130" s="231">
        <f>IF(O130="sníž. přenesená",K130,0)</f>
        <v>0</v>
      </c>
      <c r="BI130" s="231">
        <f>IF(O130="nulová",K130,0)</f>
        <v>0</v>
      </c>
      <c r="BJ130" s="14" t="s">
        <v>142</v>
      </c>
      <c r="BK130" s="231">
        <f>ROUND(P130*H130,2)</f>
        <v>168000</v>
      </c>
      <c r="BL130" s="14" t="s">
        <v>301</v>
      </c>
      <c r="BM130" s="230" t="s">
        <v>305</v>
      </c>
    </row>
    <row r="131" s="2" customFormat="1">
      <c r="A131" s="33"/>
      <c r="B131" s="34"/>
      <c r="C131" s="35"/>
      <c r="D131" s="232" t="s">
        <v>144</v>
      </c>
      <c r="E131" s="35"/>
      <c r="F131" s="233" t="s">
        <v>304</v>
      </c>
      <c r="G131" s="35"/>
      <c r="H131" s="35"/>
      <c r="I131" s="35"/>
      <c r="J131" s="35"/>
      <c r="K131" s="35"/>
      <c r="L131" s="35"/>
      <c r="M131" s="36"/>
      <c r="N131" s="234"/>
      <c r="O131" s="235"/>
      <c r="P131" s="86"/>
      <c r="Q131" s="86"/>
      <c r="R131" s="86"/>
      <c r="S131" s="86"/>
      <c r="T131" s="86"/>
      <c r="U131" s="86"/>
      <c r="V131" s="86"/>
      <c r="W131" s="86"/>
      <c r="X131" s="86"/>
      <c r="Y131" s="87"/>
      <c r="Z131" s="33"/>
      <c r="AA131" s="33"/>
      <c r="AB131" s="33"/>
      <c r="AC131" s="33"/>
      <c r="AD131" s="33"/>
      <c r="AE131" s="33"/>
      <c r="AT131" s="14" t="s">
        <v>144</v>
      </c>
      <c r="AU131" s="14" t="s">
        <v>89</v>
      </c>
    </row>
    <row r="132" s="2" customFormat="1" ht="14.4" customHeight="1">
      <c r="A132" s="33"/>
      <c r="B132" s="34"/>
      <c r="C132" s="219" t="s">
        <v>135</v>
      </c>
      <c r="D132" s="219" t="s">
        <v>137</v>
      </c>
      <c r="E132" s="220" t="s">
        <v>306</v>
      </c>
      <c r="F132" s="221" t="s">
        <v>307</v>
      </c>
      <c r="G132" s="222" t="s">
        <v>308</v>
      </c>
      <c r="H132" s="223">
        <v>1</v>
      </c>
      <c r="I132" s="224">
        <v>0</v>
      </c>
      <c r="J132" s="224">
        <v>20000</v>
      </c>
      <c r="K132" s="224">
        <f>ROUND(P132*H132,2)</f>
        <v>20000</v>
      </c>
      <c r="L132" s="221" t="s">
        <v>1</v>
      </c>
      <c r="M132" s="36"/>
      <c r="N132" s="225" t="s">
        <v>1</v>
      </c>
      <c r="O132" s="226" t="s">
        <v>44</v>
      </c>
      <c r="P132" s="227">
        <f>I132+J132</f>
        <v>20000</v>
      </c>
      <c r="Q132" s="227">
        <f>ROUND(I132*H132,2)</f>
        <v>0</v>
      </c>
      <c r="R132" s="227">
        <f>ROUND(J132*H132,2)</f>
        <v>20000</v>
      </c>
      <c r="S132" s="228">
        <v>0</v>
      </c>
      <c r="T132" s="228">
        <f>S132*H132</f>
        <v>0</v>
      </c>
      <c r="U132" s="228">
        <v>0</v>
      </c>
      <c r="V132" s="228">
        <f>U132*H132</f>
        <v>0</v>
      </c>
      <c r="W132" s="228">
        <v>0</v>
      </c>
      <c r="X132" s="228">
        <f>W132*H132</f>
        <v>0</v>
      </c>
      <c r="Y132" s="229" t="s">
        <v>1</v>
      </c>
      <c r="Z132" s="33"/>
      <c r="AA132" s="33"/>
      <c r="AB132" s="33"/>
      <c r="AC132" s="33"/>
      <c r="AD132" s="33"/>
      <c r="AE132" s="33"/>
      <c r="AR132" s="230" t="s">
        <v>301</v>
      </c>
      <c r="AT132" s="230" t="s">
        <v>137</v>
      </c>
      <c r="AU132" s="230" t="s">
        <v>89</v>
      </c>
      <c r="AY132" s="14" t="s">
        <v>136</v>
      </c>
      <c r="BE132" s="231">
        <f>IF(O132="základní",K132,0)</f>
        <v>0</v>
      </c>
      <c r="BF132" s="231">
        <f>IF(O132="snížená",K132,0)</f>
        <v>0</v>
      </c>
      <c r="BG132" s="231">
        <f>IF(O132="zákl. přenesená",K132,0)</f>
        <v>20000</v>
      </c>
      <c r="BH132" s="231">
        <f>IF(O132="sníž. přenesená",K132,0)</f>
        <v>0</v>
      </c>
      <c r="BI132" s="231">
        <f>IF(O132="nulová",K132,0)</f>
        <v>0</v>
      </c>
      <c r="BJ132" s="14" t="s">
        <v>142</v>
      </c>
      <c r="BK132" s="231">
        <f>ROUND(P132*H132,2)</f>
        <v>20000</v>
      </c>
      <c r="BL132" s="14" t="s">
        <v>301</v>
      </c>
      <c r="BM132" s="230" t="s">
        <v>309</v>
      </c>
    </row>
    <row r="133" s="2" customFormat="1">
      <c r="A133" s="33"/>
      <c r="B133" s="34"/>
      <c r="C133" s="35"/>
      <c r="D133" s="232" t="s">
        <v>144</v>
      </c>
      <c r="E133" s="35"/>
      <c r="F133" s="233" t="s">
        <v>307</v>
      </c>
      <c r="G133" s="35"/>
      <c r="H133" s="35"/>
      <c r="I133" s="35"/>
      <c r="J133" s="35"/>
      <c r="K133" s="35"/>
      <c r="L133" s="35"/>
      <c r="M133" s="36"/>
      <c r="N133" s="234"/>
      <c r="O133" s="235"/>
      <c r="P133" s="86"/>
      <c r="Q133" s="86"/>
      <c r="R133" s="86"/>
      <c r="S133" s="86"/>
      <c r="T133" s="86"/>
      <c r="U133" s="86"/>
      <c r="V133" s="86"/>
      <c r="W133" s="86"/>
      <c r="X133" s="86"/>
      <c r="Y133" s="87"/>
      <c r="Z133" s="33"/>
      <c r="AA133" s="33"/>
      <c r="AB133" s="33"/>
      <c r="AC133" s="33"/>
      <c r="AD133" s="33"/>
      <c r="AE133" s="33"/>
      <c r="AT133" s="14" t="s">
        <v>144</v>
      </c>
      <c r="AU133" s="14" t="s">
        <v>89</v>
      </c>
    </row>
    <row r="134" s="2" customFormat="1" ht="14.4" customHeight="1">
      <c r="A134" s="33"/>
      <c r="B134" s="34"/>
      <c r="C134" s="219" t="s">
        <v>142</v>
      </c>
      <c r="D134" s="219" t="s">
        <v>137</v>
      </c>
      <c r="E134" s="220" t="s">
        <v>310</v>
      </c>
      <c r="F134" s="221" t="s">
        <v>311</v>
      </c>
      <c r="G134" s="222" t="s">
        <v>308</v>
      </c>
      <c r="H134" s="223">
        <v>1</v>
      </c>
      <c r="I134" s="224">
        <v>0</v>
      </c>
      <c r="J134" s="224">
        <v>10000</v>
      </c>
      <c r="K134" s="224">
        <f>ROUND(P134*H134,2)</f>
        <v>10000</v>
      </c>
      <c r="L134" s="221" t="s">
        <v>1</v>
      </c>
      <c r="M134" s="36"/>
      <c r="N134" s="225" t="s">
        <v>1</v>
      </c>
      <c r="O134" s="226" t="s">
        <v>44</v>
      </c>
      <c r="P134" s="227">
        <f>I134+J134</f>
        <v>10000</v>
      </c>
      <c r="Q134" s="227">
        <f>ROUND(I134*H134,2)</f>
        <v>0</v>
      </c>
      <c r="R134" s="227">
        <f>ROUND(J134*H134,2)</f>
        <v>10000</v>
      </c>
      <c r="S134" s="228">
        <v>0</v>
      </c>
      <c r="T134" s="228">
        <f>S134*H134</f>
        <v>0</v>
      </c>
      <c r="U134" s="228">
        <v>0</v>
      </c>
      <c r="V134" s="228">
        <f>U134*H134</f>
        <v>0</v>
      </c>
      <c r="W134" s="228">
        <v>0</v>
      </c>
      <c r="X134" s="228">
        <f>W134*H134</f>
        <v>0</v>
      </c>
      <c r="Y134" s="229" t="s">
        <v>1</v>
      </c>
      <c r="Z134" s="33"/>
      <c r="AA134" s="33"/>
      <c r="AB134" s="33"/>
      <c r="AC134" s="33"/>
      <c r="AD134" s="33"/>
      <c r="AE134" s="33"/>
      <c r="AR134" s="230" t="s">
        <v>301</v>
      </c>
      <c r="AT134" s="230" t="s">
        <v>137</v>
      </c>
      <c r="AU134" s="230" t="s">
        <v>89</v>
      </c>
      <c r="AY134" s="14" t="s">
        <v>136</v>
      </c>
      <c r="BE134" s="231">
        <f>IF(O134="základní",K134,0)</f>
        <v>0</v>
      </c>
      <c r="BF134" s="231">
        <f>IF(O134="snížená",K134,0)</f>
        <v>0</v>
      </c>
      <c r="BG134" s="231">
        <f>IF(O134="zákl. přenesená",K134,0)</f>
        <v>10000</v>
      </c>
      <c r="BH134" s="231">
        <f>IF(O134="sníž. přenesená",K134,0)</f>
        <v>0</v>
      </c>
      <c r="BI134" s="231">
        <f>IF(O134="nulová",K134,0)</f>
        <v>0</v>
      </c>
      <c r="BJ134" s="14" t="s">
        <v>142</v>
      </c>
      <c r="BK134" s="231">
        <f>ROUND(P134*H134,2)</f>
        <v>10000</v>
      </c>
      <c r="BL134" s="14" t="s">
        <v>301</v>
      </c>
      <c r="BM134" s="230" t="s">
        <v>312</v>
      </c>
    </row>
    <row r="135" s="2" customFormat="1">
      <c r="A135" s="33"/>
      <c r="B135" s="34"/>
      <c r="C135" s="35"/>
      <c r="D135" s="232" t="s">
        <v>144</v>
      </c>
      <c r="E135" s="35"/>
      <c r="F135" s="233" t="s">
        <v>311</v>
      </c>
      <c r="G135" s="35"/>
      <c r="H135" s="35"/>
      <c r="I135" s="35"/>
      <c r="J135" s="35"/>
      <c r="K135" s="35"/>
      <c r="L135" s="35"/>
      <c r="M135" s="36"/>
      <c r="N135" s="234"/>
      <c r="O135" s="235"/>
      <c r="P135" s="86"/>
      <c r="Q135" s="86"/>
      <c r="R135" s="86"/>
      <c r="S135" s="86"/>
      <c r="T135" s="86"/>
      <c r="U135" s="86"/>
      <c r="V135" s="86"/>
      <c r="W135" s="86"/>
      <c r="X135" s="86"/>
      <c r="Y135" s="87"/>
      <c r="Z135" s="33"/>
      <c r="AA135" s="33"/>
      <c r="AB135" s="33"/>
      <c r="AC135" s="33"/>
      <c r="AD135" s="33"/>
      <c r="AE135" s="33"/>
      <c r="AT135" s="14" t="s">
        <v>144</v>
      </c>
      <c r="AU135" s="14" t="s">
        <v>89</v>
      </c>
    </row>
    <row r="136" s="12" customFormat="1" ht="22.8" customHeight="1">
      <c r="A136" s="12"/>
      <c r="B136" s="205"/>
      <c r="C136" s="206"/>
      <c r="D136" s="207" t="s">
        <v>78</v>
      </c>
      <c r="E136" s="236" t="s">
        <v>313</v>
      </c>
      <c r="F136" s="236" t="s">
        <v>314</v>
      </c>
      <c r="G136" s="206"/>
      <c r="H136" s="206"/>
      <c r="I136" s="206"/>
      <c r="J136" s="206"/>
      <c r="K136" s="237">
        <f>BK136</f>
        <v>85000</v>
      </c>
      <c r="L136" s="206"/>
      <c r="M136" s="210"/>
      <c r="N136" s="211"/>
      <c r="O136" s="212"/>
      <c r="P136" s="212"/>
      <c r="Q136" s="213">
        <f>SUM(Q137:Q138)</f>
        <v>0</v>
      </c>
      <c r="R136" s="213">
        <f>SUM(R137:R138)</f>
        <v>85000</v>
      </c>
      <c r="S136" s="212"/>
      <c r="T136" s="214">
        <f>SUM(T137:T138)</f>
        <v>0</v>
      </c>
      <c r="U136" s="212"/>
      <c r="V136" s="214">
        <f>SUM(V137:V138)</f>
        <v>0</v>
      </c>
      <c r="W136" s="212"/>
      <c r="X136" s="214">
        <f>SUM(X137:X138)</f>
        <v>0</v>
      </c>
      <c r="Y136" s="215"/>
      <c r="Z136" s="12"/>
      <c r="AA136" s="12"/>
      <c r="AB136" s="12"/>
      <c r="AC136" s="12"/>
      <c r="AD136" s="12"/>
      <c r="AE136" s="12"/>
      <c r="AR136" s="216" t="s">
        <v>168</v>
      </c>
      <c r="AT136" s="217" t="s">
        <v>78</v>
      </c>
      <c r="AU136" s="217" t="s">
        <v>87</v>
      </c>
      <c r="AY136" s="216" t="s">
        <v>136</v>
      </c>
      <c r="BK136" s="218">
        <f>SUM(BK137:BK138)</f>
        <v>85000</v>
      </c>
    </row>
    <row r="137" s="2" customFormat="1" ht="14.4" customHeight="1">
      <c r="A137" s="33"/>
      <c r="B137" s="34"/>
      <c r="C137" s="219" t="s">
        <v>168</v>
      </c>
      <c r="D137" s="219" t="s">
        <v>137</v>
      </c>
      <c r="E137" s="220" t="s">
        <v>315</v>
      </c>
      <c r="F137" s="221" t="s">
        <v>316</v>
      </c>
      <c r="G137" s="222" t="s">
        <v>308</v>
      </c>
      <c r="H137" s="223">
        <v>1</v>
      </c>
      <c r="I137" s="224">
        <v>0</v>
      </c>
      <c r="J137" s="224">
        <v>85000</v>
      </c>
      <c r="K137" s="224">
        <f>ROUND(P137*H137,2)</f>
        <v>85000</v>
      </c>
      <c r="L137" s="221" t="s">
        <v>1</v>
      </c>
      <c r="M137" s="36"/>
      <c r="N137" s="225" t="s">
        <v>1</v>
      </c>
      <c r="O137" s="226" t="s">
        <v>44</v>
      </c>
      <c r="P137" s="227">
        <f>I137+J137</f>
        <v>85000</v>
      </c>
      <c r="Q137" s="227">
        <f>ROUND(I137*H137,2)</f>
        <v>0</v>
      </c>
      <c r="R137" s="227">
        <f>ROUND(J137*H137,2)</f>
        <v>85000</v>
      </c>
      <c r="S137" s="228">
        <v>0</v>
      </c>
      <c r="T137" s="228">
        <f>S137*H137</f>
        <v>0</v>
      </c>
      <c r="U137" s="228">
        <v>0</v>
      </c>
      <c r="V137" s="228">
        <f>U137*H137</f>
        <v>0</v>
      </c>
      <c r="W137" s="228">
        <v>0</v>
      </c>
      <c r="X137" s="228">
        <f>W137*H137</f>
        <v>0</v>
      </c>
      <c r="Y137" s="229" t="s">
        <v>1</v>
      </c>
      <c r="Z137" s="33"/>
      <c r="AA137" s="33"/>
      <c r="AB137" s="33"/>
      <c r="AC137" s="33"/>
      <c r="AD137" s="33"/>
      <c r="AE137" s="33"/>
      <c r="AR137" s="230" t="s">
        <v>301</v>
      </c>
      <c r="AT137" s="230" t="s">
        <v>137</v>
      </c>
      <c r="AU137" s="230" t="s">
        <v>89</v>
      </c>
      <c r="AY137" s="14" t="s">
        <v>136</v>
      </c>
      <c r="BE137" s="231">
        <f>IF(O137="základní",K137,0)</f>
        <v>0</v>
      </c>
      <c r="BF137" s="231">
        <f>IF(O137="snížená",K137,0)</f>
        <v>0</v>
      </c>
      <c r="BG137" s="231">
        <f>IF(O137="zákl. přenesená",K137,0)</f>
        <v>85000</v>
      </c>
      <c r="BH137" s="231">
        <f>IF(O137="sníž. přenesená",K137,0)</f>
        <v>0</v>
      </c>
      <c r="BI137" s="231">
        <f>IF(O137="nulová",K137,0)</f>
        <v>0</v>
      </c>
      <c r="BJ137" s="14" t="s">
        <v>142</v>
      </c>
      <c r="BK137" s="231">
        <f>ROUND(P137*H137,2)</f>
        <v>85000</v>
      </c>
      <c r="BL137" s="14" t="s">
        <v>301</v>
      </c>
      <c r="BM137" s="230" t="s">
        <v>317</v>
      </c>
    </row>
    <row r="138" s="2" customFormat="1">
      <c r="A138" s="33"/>
      <c r="B138" s="34"/>
      <c r="C138" s="35"/>
      <c r="D138" s="232" t="s">
        <v>144</v>
      </c>
      <c r="E138" s="35"/>
      <c r="F138" s="233" t="s">
        <v>316</v>
      </c>
      <c r="G138" s="35"/>
      <c r="H138" s="35"/>
      <c r="I138" s="35"/>
      <c r="J138" s="35"/>
      <c r="K138" s="35"/>
      <c r="L138" s="35"/>
      <c r="M138" s="36"/>
      <c r="N138" s="234"/>
      <c r="O138" s="235"/>
      <c r="P138" s="86"/>
      <c r="Q138" s="86"/>
      <c r="R138" s="86"/>
      <c r="S138" s="86"/>
      <c r="T138" s="86"/>
      <c r="U138" s="86"/>
      <c r="V138" s="86"/>
      <c r="W138" s="86"/>
      <c r="X138" s="86"/>
      <c r="Y138" s="87"/>
      <c r="Z138" s="33"/>
      <c r="AA138" s="33"/>
      <c r="AB138" s="33"/>
      <c r="AC138" s="33"/>
      <c r="AD138" s="33"/>
      <c r="AE138" s="33"/>
      <c r="AT138" s="14" t="s">
        <v>144</v>
      </c>
      <c r="AU138" s="14" t="s">
        <v>89</v>
      </c>
    </row>
    <row r="139" s="12" customFormat="1" ht="22.8" customHeight="1">
      <c r="A139" s="12"/>
      <c r="B139" s="205"/>
      <c r="C139" s="206"/>
      <c r="D139" s="207" t="s">
        <v>78</v>
      </c>
      <c r="E139" s="236" t="s">
        <v>318</v>
      </c>
      <c r="F139" s="236" t="s">
        <v>319</v>
      </c>
      <c r="G139" s="206"/>
      <c r="H139" s="206"/>
      <c r="I139" s="206"/>
      <c r="J139" s="206"/>
      <c r="K139" s="237">
        <f>BK139</f>
        <v>248000</v>
      </c>
      <c r="L139" s="206"/>
      <c r="M139" s="210"/>
      <c r="N139" s="211"/>
      <c r="O139" s="212"/>
      <c r="P139" s="212"/>
      <c r="Q139" s="213">
        <f>SUM(Q140:Q141)</f>
        <v>0</v>
      </c>
      <c r="R139" s="213">
        <f>SUM(R140:R141)</f>
        <v>248000</v>
      </c>
      <c r="S139" s="212"/>
      <c r="T139" s="214">
        <f>SUM(T140:T141)</f>
        <v>0</v>
      </c>
      <c r="U139" s="212"/>
      <c r="V139" s="214">
        <f>SUM(V140:V141)</f>
        <v>0</v>
      </c>
      <c r="W139" s="212"/>
      <c r="X139" s="214">
        <f>SUM(X140:X141)</f>
        <v>0</v>
      </c>
      <c r="Y139" s="215"/>
      <c r="Z139" s="12"/>
      <c r="AA139" s="12"/>
      <c r="AB139" s="12"/>
      <c r="AC139" s="12"/>
      <c r="AD139" s="12"/>
      <c r="AE139" s="12"/>
      <c r="AR139" s="216" t="s">
        <v>168</v>
      </c>
      <c r="AT139" s="217" t="s">
        <v>78</v>
      </c>
      <c r="AU139" s="217" t="s">
        <v>87</v>
      </c>
      <c r="AY139" s="216" t="s">
        <v>136</v>
      </c>
      <c r="BK139" s="218">
        <f>SUM(BK140:BK141)</f>
        <v>248000</v>
      </c>
    </row>
    <row r="140" s="2" customFormat="1" ht="14.4" customHeight="1">
      <c r="A140" s="33"/>
      <c r="B140" s="34"/>
      <c r="C140" s="219" t="s">
        <v>172</v>
      </c>
      <c r="D140" s="219" t="s">
        <v>137</v>
      </c>
      <c r="E140" s="220" t="s">
        <v>320</v>
      </c>
      <c r="F140" s="221" t="s">
        <v>321</v>
      </c>
      <c r="G140" s="222" t="s">
        <v>322</v>
      </c>
      <c r="H140" s="223">
        <v>1</v>
      </c>
      <c r="I140" s="224">
        <v>0</v>
      </c>
      <c r="J140" s="224">
        <v>248000</v>
      </c>
      <c r="K140" s="224">
        <f>ROUND(P140*H140,2)</f>
        <v>248000</v>
      </c>
      <c r="L140" s="221" t="s">
        <v>1</v>
      </c>
      <c r="M140" s="36"/>
      <c r="N140" s="225" t="s">
        <v>1</v>
      </c>
      <c r="O140" s="226" t="s">
        <v>44</v>
      </c>
      <c r="P140" s="227">
        <f>I140+J140</f>
        <v>248000</v>
      </c>
      <c r="Q140" s="227">
        <f>ROUND(I140*H140,2)</f>
        <v>0</v>
      </c>
      <c r="R140" s="227">
        <f>ROUND(J140*H140,2)</f>
        <v>248000</v>
      </c>
      <c r="S140" s="228">
        <v>0</v>
      </c>
      <c r="T140" s="228">
        <f>S140*H140</f>
        <v>0</v>
      </c>
      <c r="U140" s="228">
        <v>0</v>
      </c>
      <c r="V140" s="228">
        <f>U140*H140</f>
        <v>0</v>
      </c>
      <c r="W140" s="228">
        <v>0</v>
      </c>
      <c r="X140" s="228">
        <f>W140*H140</f>
        <v>0</v>
      </c>
      <c r="Y140" s="229" t="s">
        <v>1</v>
      </c>
      <c r="Z140" s="33"/>
      <c r="AA140" s="33"/>
      <c r="AB140" s="33"/>
      <c r="AC140" s="33"/>
      <c r="AD140" s="33"/>
      <c r="AE140" s="33"/>
      <c r="AR140" s="230" t="s">
        <v>301</v>
      </c>
      <c r="AT140" s="230" t="s">
        <v>137</v>
      </c>
      <c r="AU140" s="230" t="s">
        <v>89</v>
      </c>
      <c r="AY140" s="14" t="s">
        <v>136</v>
      </c>
      <c r="BE140" s="231">
        <f>IF(O140="základní",K140,0)</f>
        <v>0</v>
      </c>
      <c r="BF140" s="231">
        <f>IF(O140="snížená",K140,0)</f>
        <v>0</v>
      </c>
      <c r="BG140" s="231">
        <f>IF(O140="zákl. přenesená",K140,0)</f>
        <v>248000</v>
      </c>
      <c r="BH140" s="231">
        <f>IF(O140="sníž. přenesená",K140,0)</f>
        <v>0</v>
      </c>
      <c r="BI140" s="231">
        <f>IF(O140="nulová",K140,0)</f>
        <v>0</v>
      </c>
      <c r="BJ140" s="14" t="s">
        <v>142</v>
      </c>
      <c r="BK140" s="231">
        <f>ROUND(P140*H140,2)</f>
        <v>248000</v>
      </c>
      <c r="BL140" s="14" t="s">
        <v>301</v>
      </c>
      <c r="BM140" s="230" t="s">
        <v>323</v>
      </c>
    </row>
    <row r="141" s="2" customFormat="1">
      <c r="A141" s="33"/>
      <c r="B141" s="34"/>
      <c r="C141" s="35"/>
      <c r="D141" s="232" t="s">
        <v>144</v>
      </c>
      <c r="E141" s="35"/>
      <c r="F141" s="233" t="s">
        <v>321</v>
      </c>
      <c r="G141" s="35"/>
      <c r="H141" s="35"/>
      <c r="I141" s="35"/>
      <c r="J141" s="35"/>
      <c r="K141" s="35"/>
      <c r="L141" s="35"/>
      <c r="M141" s="36"/>
      <c r="N141" s="234"/>
      <c r="O141" s="235"/>
      <c r="P141" s="86"/>
      <c r="Q141" s="86"/>
      <c r="R141" s="86"/>
      <c r="S141" s="86"/>
      <c r="T141" s="86"/>
      <c r="U141" s="86"/>
      <c r="V141" s="86"/>
      <c r="W141" s="86"/>
      <c r="X141" s="86"/>
      <c r="Y141" s="87"/>
      <c r="Z141" s="33"/>
      <c r="AA141" s="33"/>
      <c r="AB141" s="33"/>
      <c r="AC141" s="33"/>
      <c r="AD141" s="33"/>
      <c r="AE141" s="33"/>
      <c r="AT141" s="14" t="s">
        <v>144</v>
      </c>
      <c r="AU141" s="14" t="s">
        <v>89</v>
      </c>
    </row>
    <row r="142" s="12" customFormat="1" ht="22.8" customHeight="1">
      <c r="A142" s="12"/>
      <c r="B142" s="205"/>
      <c r="C142" s="206"/>
      <c r="D142" s="207" t="s">
        <v>78</v>
      </c>
      <c r="E142" s="236" t="s">
        <v>324</v>
      </c>
      <c r="F142" s="236" t="s">
        <v>325</v>
      </c>
      <c r="G142" s="206"/>
      <c r="H142" s="206"/>
      <c r="I142" s="206"/>
      <c r="J142" s="206"/>
      <c r="K142" s="237">
        <f>BK142</f>
        <v>200928</v>
      </c>
      <c r="L142" s="206"/>
      <c r="M142" s="210"/>
      <c r="N142" s="211"/>
      <c r="O142" s="212"/>
      <c r="P142" s="212"/>
      <c r="Q142" s="213">
        <f>SUM(Q143:Q146)</f>
        <v>0</v>
      </c>
      <c r="R142" s="213">
        <f>SUM(R143:R146)</f>
        <v>200928</v>
      </c>
      <c r="S142" s="212"/>
      <c r="T142" s="214">
        <f>SUM(T143:T146)</f>
        <v>0</v>
      </c>
      <c r="U142" s="212"/>
      <c r="V142" s="214">
        <f>SUM(V143:V146)</f>
        <v>0</v>
      </c>
      <c r="W142" s="212"/>
      <c r="X142" s="214">
        <f>SUM(X143:X146)</f>
        <v>0</v>
      </c>
      <c r="Y142" s="215"/>
      <c r="Z142" s="12"/>
      <c r="AA142" s="12"/>
      <c r="AB142" s="12"/>
      <c r="AC142" s="12"/>
      <c r="AD142" s="12"/>
      <c r="AE142" s="12"/>
      <c r="AR142" s="216" t="s">
        <v>168</v>
      </c>
      <c r="AT142" s="217" t="s">
        <v>78</v>
      </c>
      <c r="AU142" s="217" t="s">
        <v>87</v>
      </c>
      <c r="AY142" s="216" t="s">
        <v>136</v>
      </c>
      <c r="BK142" s="218">
        <f>SUM(BK143:BK146)</f>
        <v>200928</v>
      </c>
    </row>
    <row r="143" s="2" customFormat="1" ht="14.4" customHeight="1">
      <c r="A143" s="33"/>
      <c r="B143" s="34"/>
      <c r="C143" s="219" t="s">
        <v>176</v>
      </c>
      <c r="D143" s="219" t="s">
        <v>137</v>
      </c>
      <c r="E143" s="220" t="s">
        <v>326</v>
      </c>
      <c r="F143" s="221" t="s">
        <v>327</v>
      </c>
      <c r="G143" s="222" t="s">
        <v>252</v>
      </c>
      <c r="H143" s="223">
        <v>320</v>
      </c>
      <c r="I143" s="224">
        <v>0</v>
      </c>
      <c r="J143" s="224">
        <v>30.16</v>
      </c>
      <c r="K143" s="224">
        <f>ROUND(P143*H143,2)</f>
        <v>9651.2000000000007</v>
      </c>
      <c r="L143" s="221" t="s">
        <v>1</v>
      </c>
      <c r="M143" s="36"/>
      <c r="N143" s="225" t="s">
        <v>1</v>
      </c>
      <c r="O143" s="226" t="s">
        <v>44</v>
      </c>
      <c r="P143" s="227">
        <f>I143+J143</f>
        <v>30.16</v>
      </c>
      <c r="Q143" s="227">
        <f>ROUND(I143*H143,2)</f>
        <v>0</v>
      </c>
      <c r="R143" s="227">
        <f>ROUND(J143*H143,2)</f>
        <v>9651.2000000000007</v>
      </c>
      <c r="S143" s="228">
        <v>0</v>
      </c>
      <c r="T143" s="228">
        <f>S143*H143</f>
        <v>0</v>
      </c>
      <c r="U143" s="228">
        <v>0</v>
      </c>
      <c r="V143" s="228">
        <f>U143*H143</f>
        <v>0</v>
      </c>
      <c r="W143" s="228">
        <v>0</v>
      </c>
      <c r="X143" s="228">
        <f>W143*H143</f>
        <v>0</v>
      </c>
      <c r="Y143" s="229" t="s">
        <v>1</v>
      </c>
      <c r="Z143" s="33"/>
      <c r="AA143" s="33"/>
      <c r="AB143" s="33"/>
      <c r="AC143" s="33"/>
      <c r="AD143" s="33"/>
      <c r="AE143" s="33"/>
      <c r="AR143" s="230" t="s">
        <v>301</v>
      </c>
      <c r="AT143" s="230" t="s">
        <v>137</v>
      </c>
      <c r="AU143" s="230" t="s">
        <v>89</v>
      </c>
      <c r="AY143" s="14" t="s">
        <v>136</v>
      </c>
      <c r="BE143" s="231">
        <f>IF(O143="základní",K143,0)</f>
        <v>0</v>
      </c>
      <c r="BF143" s="231">
        <f>IF(O143="snížená",K143,0)</f>
        <v>0</v>
      </c>
      <c r="BG143" s="231">
        <f>IF(O143="zákl. přenesená",K143,0)</f>
        <v>9651.2000000000007</v>
      </c>
      <c r="BH143" s="231">
        <f>IF(O143="sníž. přenesená",K143,0)</f>
        <v>0</v>
      </c>
      <c r="BI143" s="231">
        <f>IF(O143="nulová",K143,0)</f>
        <v>0</v>
      </c>
      <c r="BJ143" s="14" t="s">
        <v>142</v>
      </c>
      <c r="BK143" s="231">
        <f>ROUND(P143*H143,2)</f>
        <v>9651.2000000000007</v>
      </c>
      <c r="BL143" s="14" t="s">
        <v>301</v>
      </c>
      <c r="BM143" s="230" t="s">
        <v>328</v>
      </c>
    </row>
    <row r="144" s="2" customFormat="1">
      <c r="A144" s="33"/>
      <c r="B144" s="34"/>
      <c r="C144" s="35"/>
      <c r="D144" s="232" t="s">
        <v>144</v>
      </c>
      <c r="E144" s="35"/>
      <c r="F144" s="233" t="s">
        <v>327</v>
      </c>
      <c r="G144" s="35"/>
      <c r="H144" s="35"/>
      <c r="I144" s="35"/>
      <c r="J144" s="35"/>
      <c r="K144" s="35"/>
      <c r="L144" s="35"/>
      <c r="M144" s="36"/>
      <c r="N144" s="234"/>
      <c r="O144" s="235"/>
      <c r="P144" s="86"/>
      <c r="Q144" s="86"/>
      <c r="R144" s="86"/>
      <c r="S144" s="86"/>
      <c r="T144" s="86"/>
      <c r="U144" s="86"/>
      <c r="V144" s="86"/>
      <c r="W144" s="86"/>
      <c r="X144" s="86"/>
      <c r="Y144" s="87"/>
      <c r="Z144" s="33"/>
      <c r="AA144" s="33"/>
      <c r="AB144" s="33"/>
      <c r="AC144" s="33"/>
      <c r="AD144" s="33"/>
      <c r="AE144" s="33"/>
      <c r="AT144" s="14" t="s">
        <v>144</v>
      </c>
      <c r="AU144" s="14" t="s">
        <v>89</v>
      </c>
    </row>
    <row r="145" s="2" customFormat="1" ht="14.4" customHeight="1">
      <c r="A145" s="33"/>
      <c r="B145" s="34"/>
      <c r="C145" s="219" t="s">
        <v>180</v>
      </c>
      <c r="D145" s="219" t="s">
        <v>137</v>
      </c>
      <c r="E145" s="220" t="s">
        <v>329</v>
      </c>
      <c r="F145" s="221" t="s">
        <v>330</v>
      </c>
      <c r="G145" s="222" t="s">
        <v>252</v>
      </c>
      <c r="H145" s="223">
        <v>9680</v>
      </c>
      <c r="I145" s="224">
        <v>0</v>
      </c>
      <c r="J145" s="224">
        <v>19.760000000000002</v>
      </c>
      <c r="K145" s="224">
        <f>ROUND(P145*H145,2)</f>
        <v>191276.79999999999</v>
      </c>
      <c r="L145" s="221" t="s">
        <v>1</v>
      </c>
      <c r="M145" s="36"/>
      <c r="N145" s="225" t="s">
        <v>1</v>
      </c>
      <c r="O145" s="226" t="s">
        <v>44</v>
      </c>
      <c r="P145" s="227">
        <f>I145+J145</f>
        <v>19.760000000000002</v>
      </c>
      <c r="Q145" s="227">
        <f>ROUND(I145*H145,2)</f>
        <v>0</v>
      </c>
      <c r="R145" s="227">
        <f>ROUND(J145*H145,2)</f>
        <v>191276.79999999999</v>
      </c>
      <c r="S145" s="228">
        <v>0</v>
      </c>
      <c r="T145" s="228">
        <f>S145*H145</f>
        <v>0</v>
      </c>
      <c r="U145" s="228">
        <v>0</v>
      </c>
      <c r="V145" s="228">
        <f>U145*H145</f>
        <v>0</v>
      </c>
      <c r="W145" s="228">
        <v>0</v>
      </c>
      <c r="X145" s="228">
        <f>W145*H145</f>
        <v>0</v>
      </c>
      <c r="Y145" s="229" t="s">
        <v>1</v>
      </c>
      <c r="Z145" s="33"/>
      <c r="AA145" s="33"/>
      <c r="AB145" s="33"/>
      <c r="AC145" s="33"/>
      <c r="AD145" s="33"/>
      <c r="AE145" s="33"/>
      <c r="AR145" s="230" t="s">
        <v>301</v>
      </c>
      <c r="AT145" s="230" t="s">
        <v>137</v>
      </c>
      <c r="AU145" s="230" t="s">
        <v>89</v>
      </c>
      <c r="AY145" s="14" t="s">
        <v>136</v>
      </c>
      <c r="BE145" s="231">
        <f>IF(O145="základní",K145,0)</f>
        <v>0</v>
      </c>
      <c r="BF145" s="231">
        <f>IF(O145="snížená",K145,0)</f>
        <v>0</v>
      </c>
      <c r="BG145" s="231">
        <f>IF(O145="zákl. přenesená",K145,0)</f>
        <v>191276.79999999999</v>
      </c>
      <c r="BH145" s="231">
        <f>IF(O145="sníž. přenesená",K145,0)</f>
        <v>0</v>
      </c>
      <c r="BI145" s="231">
        <f>IF(O145="nulová",K145,0)</f>
        <v>0</v>
      </c>
      <c r="BJ145" s="14" t="s">
        <v>142</v>
      </c>
      <c r="BK145" s="231">
        <f>ROUND(P145*H145,2)</f>
        <v>191276.79999999999</v>
      </c>
      <c r="BL145" s="14" t="s">
        <v>301</v>
      </c>
      <c r="BM145" s="230" t="s">
        <v>331</v>
      </c>
    </row>
    <row r="146" s="2" customFormat="1">
      <c r="A146" s="33"/>
      <c r="B146" s="34"/>
      <c r="C146" s="35"/>
      <c r="D146" s="232" t="s">
        <v>144</v>
      </c>
      <c r="E146" s="35"/>
      <c r="F146" s="233" t="s">
        <v>330</v>
      </c>
      <c r="G146" s="35"/>
      <c r="H146" s="35"/>
      <c r="I146" s="35"/>
      <c r="J146" s="35"/>
      <c r="K146" s="35"/>
      <c r="L146" s="35"/>
      <c r="M146" s="36"/>
      <c r="N146" s="247"/>
      <c r="O146" s="248"/>
      <c r="P146" s="249"/>
      <c r="Q146" s="249"/>
      <c r="R146" s="249"/>
      <c r="S146" s="249"/>
      <c r="T146" s="249"/>
      <c r="U146" s="249"/>
      <c r="V146" s="249"/>
      <c r="W146" s="249"/>
      <c r="X146" s="249"/>
      <c r="Y146" s="250"/>
      <c r="Z146" s="33"/>
      <c r="AA146" s="33"/>
      <c r="AB146" s="33"/>
      <c r="AC146" s="33"/>
      <c r="AD146" s="33"/>
      <c r="AE146" s="33"/>
      <c r="AT146" s="14" t="s">
        <v>144</v>
      </c>
      <c r="AU146" s="14" t="s">
        <v>89</v>
      </c>
    </row>
    <row r="147" s="2" customFormat="1" ht="6.96" customHeight="1">
      <c r="A147" s="33"/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36"/>
      <c r="N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sheetProtection sheet="1" autoFilter="0" formatColumns="0" formatRows="0" objects="1" scenarios="1" spinCount="100000" saltValue="DWiT+HGRd4YJJvFXZEpazCKEuF25iSdIhzFJCG5cZ74dipV9eW3IhtUBf5SMc2uc8XRrcAFqMKCLmcxdhi5bTg==" hashValue="WzBCXkUJOOMHVdmh31kVCi5xzUWcYkAFHfKYn/BT3bM+I3qzG8WVeVkvMP8pORXA2mX5YgWDiFTnRADSuININg==" algorithmName="SHA-512" password="CC35"/>
  <autoFilter ref="C124:L14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2020-07-28T13:12:54Z</dcterms:created>
  <dcterms:modified xsi:type="dcterms:W3CDTF">2020-07-28T13:13:00Z</dcterms:modified>
</cp:coreProperties>
</file>