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4 - Oprava Elektromechan..." sheetId="2" r:id="rId2"/>
  </sheets>
  <definedNames>
    <definedName name="_xlnm.Print_Area" localSheetId="0">'Rekapitulace stavby'!$C$4:$AP$70,'Rekapitulace stavby'!$C$76:$AP$92</definedName>
    <definedName name="_xlnm.Print_Titles" localSheetId="0">'Rekapitulace stavby'!$85:$85</definedName>
    <definedName name="_xlnm.Print_Area" localSheetId="1">'14 - Oprava Elektromechan...'!$C$4:$Q$70,'14 - Oprava Elektromechan...'!$C$76:$Q$96,'14 - Oprava Elektromechan...'!$C$102:$Q$250</definedName>
    <definedName name="_xlnm.Print_Titles" localSheetId="1">'14 - Oprava Elektromechan...'!$112:$112</definedName>
  </definedNames>
  <calcPr/>
</workbook>
</file>

<file path=xl/calcChain.xml><?xml version="1.0" encoding="utf-8"?>
<calcChain xmlns="http://schemas.openxmlformats.org/spreadsheetml/2006/main">
  <c i="1" r="AY88"/>
  <c r="AX88"/>
  <c i="2" r="BI250"/>
  <c r="BH250"/>
  <c r="BG250"/>
  <c r="BF250"/>
  <c r="AA250"/>
  <c r="Y250"/>
  <c r="W250"/>
  <c r="BK250"/>
  <c r="N250"/>
  <c r="BE250"/>
  <c r="BI249"/>
  <c r="BH249"/>
  <c r="BG249"/>
  <c r="BF249"/>
  <c r="AA249"/>
  <c r="Y249"/>
  <c r="W249"/>
  <c r="BK249"/>
  <c r="N249"/>
  <c r="BE249"/>
  <c r="BI248"/>
  <c r="BH248"/>
  <c r="BG248"/>
  <c r="BF248"/>
  <c r="AA248"/>
  <c r="Y248"/>
  <c r="W248"/>
  <c r="BK248"/>
  <c r="N248"/>
  <c r="BE248"/>
  <c r="BI247"/>
  <c r="BH247"/>
  <c r="BG247"/>
  <c r="BF247"/>
  <c r="AA247"/>
  <c r="Y247"/>
  <c r="W247"/>
  <c r="BK247"/>
  <c r="N247"/>
  <c r="BE247"/>
  <c r="BI246"/>
  <c r="BH246"/>
  <c r="BG246"/>
  <c r="BF246"/>
  <c r="AA246"/>
  <c r="Y246"/>
  <c r="W246"/>
  <c r="BK246"/>
  <c r="N246"/>
  <c r="BE246"/>
  <c r="BI245"/>
  <c r="BH245"/>
  <c r="BG245"/>
  <c r="BF245"/>
  <c r="AA245"/>
  <c r="Y245"/>
  <c r="W245"/>
  <c r="BK245"/>
  <c r="N245"/>
  <c r="BE245"/>
  <c r="BI244"/>
  <c r="BH244"/>
  <c r="BG244"/>
  <c r="BF244"/>
  <c r="AA244"/>
  <c r="Y244"/>
  <c r="W244"/>
  <c r="BK244"/>
  <c r="N244"/>
  <c r="BE244"/>
  <c r="BI243"/>
  <c r="BH243"/>
  <c r="BG243"/>
  <c r="BF243"/>
  <c r="AA243"/>
  <c r="Y243"/>
  <c r="W243"/>
  <c r="BK243"/>
  <c r="N243"/>
  <c r="BE243"/>
  <c r="BI242"/>
  <c r="BH242"/>
  <c r="BG242"/>
  <c r="BF242"/>
  <c r="AA242"/>
  <c r="Y242"/>
  <c r="W242"/>
  <c r="BK242"/>
  <c r="N242"/>
  <c r="BE242"/>
  <c r="BI241"/>
  <c r="BH241"/>
  <c r="BG241"/>
  <c r="BF241"/>
  <c r="AA241"/>
  <c r="Y241"/>
  <c r="W241"/>
  <c r="BK241"/>
  <c r="N241"/>
  <c r="BE241"/>
  <c r="BI240"/>
  <c r="BH240"/>
  <c r="BG240"/>
  <c r="BF240"/>
  <c r="AA240"/>
  <c r="Y240"/>
  <c r="W240"/>
  <c r="BK240"/>
  <c r="N240"/>
  <c r="BE240"/>
  <c r="BI239"/>
  <c r="BH239"/>
  <c r="BG239"/>
  <c r="BF239"/>
  <c r="AA239"/>
  <c r="Y239"/>
  <c r="W239"/>
  <c r="BK239"/>
  <c r="N239"/>
  <c r="BE239"/>
  <c r="BI238"/>
  <c r="BH238"/>
  <c r="BG238"/>
  <c r="BF238"/>
  <c r="AA238"/>
  <c r="Y238"/>
  <c r="W238"/>
  <c r="BK238"/>
  <c r="N238"/>
  <c r="BE238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/>
  <c r="BI235"/>
  <c r="BH235"/>
  <c r="BG235"/>
  <c r="BF235"/>
  <c r="AA235"/>
  <c r="AA234"/>
  <c r="Y235"/>
  <c r="Y234"/>
  <c r="W235"/>
  <c r="W234"/>
  <c r="BK235"/>
  <c r="BK234"/>
  <c r="N234"/>
  <c r="N235"/>
  <c r="BE235"/>
  <c r="N92"/>
  <c r="BI233"/>
  <c r="BH233"/>
  <c r="BG233"/>
  <c r="BF233"/>
  <c r="AA233"/>
  <c r="Y233"/>
  <c r="W233"/>
  <c r="BK233"/>
  <c r="N233"/>
  <c r="BE233"/>
  <c r="BI232"/>
  <c r="BH232"/>
  <c r="BG232"/>
  <c r="BF232"/>
  <c r="AA232"/>
  <c r="Y232"/>
  <c r="W232"/>
  <c r="BK232"/>
  <c r="N232"/>
  <c r="BE232"/>
  <c r="BI231"/>
  <c r="BH231"/>
  <c r="BG231"/>
  <c r="BF231"/>
  <c r="AA231"/>
  <c r="Y231"/>
  <c r="W231"/>
  <c r="BK231"/>
  <c r="N231"/>
  <c r="BE231"/>
  <c r="BI230"/>
  <c r="BH230"/>
  <c r="BG230"/>
  <c r="BF230"/>
  <c r="AA230"/>
  <c r="Y230"/>
  <c r="W230"/>
  <c r="BK230"/>
  <c r="N230"/>
  <c r="BE230"/>
  <c r="BI229"/>
  <c r="BH229"/>
  <c r="BG229"/>
  <c r="BF229"/>
  <c r="AA229"/>
  <c r="Y229"/>
  <c r="W229"/>
  <c r="BK229"/>
  <c r="N229"/>
  <c r="BE229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/>
  <c r="BI224"/>
  <c r="BH224"/>
  <c r="BG224"/>
  <c r="BF224"/>
  <c r="AA224"/>
  <c r="Y224"/>
  <c r="W224"/>
  <c r="BK224"/>
  <c r="N224"/>
  <c r="BE224"/>
  <c r="BI223"/>
  <c r="BH223"/>
  <c r="BG223"/>
  <c r="BF223"/>
  <c r="AA223"/>
  <c r="Y223"/>
  <c r="W223"/>
  <c r="BK223"/>
  <c r="N223"/>
  <c r="BE223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3"/>
  <c r="BH213"/>
  <c r="BG213"/>
  <c r="BF213"/>
  <c r="AA213"/>
  <c r="Y213"/>
  <c r="W213"/>
  <c r="BK213"/>
  <c r="N213"/>
  <c r="BE213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Y209"/>
  <c r="W209"/>
  <c r="BK209"/>
  <c r="N209"/>
  <c r="BE209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AA158"/>
  <c r="Y159"/>
  <c r="Y158"/>
  <c r="W159"/>
  <c r="W158"/>
  <c r="BK159"/>
  <c r="BK158"/>
  <c r="N158"/>
  <c r="N159"/>
  <c r="BE159"/>
  <c r="N91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AA122"/>
  <c r="Y123"/>
  <c r="Y122"/>
  <c r="W123"/>
  <c r="W122"/>
  <c r="BK123"/>
  <c r="BK122"/>
  <c r="N122"/>
  <c r="N123"/>
  <c r="BE123"/>
  <c r="N90"/>
  <c r="BI121"/>
  <c r="BH121"/>
  <c r="BG121"/>
  <c r="BF121"/>
  <c r="AA121"/>
  <c r="Y121"/>
  <c r="W121"/>
  <c r="BK121"/>
  <c r="N121"/>
  <c r="BE121"/>
  <c r="BI120"/>
  <c r="BH120"/>
  <c r="BG120"/>
  <c r="BF120"/>
  <c r="AA120"/>
  <c r="Y120"/>
  <c r="W120"/>
  <c r="BK120"/>
  <c r="N120"/>
  <c r="BE120"/>
  <c r="BI119"/>
  <c r="BH119"/>
  <c r="BG119"/>
  <c r="BF119"/>
  <c r="AA119"/>
  <c r="Y119"/>
  <c r="W119"/>
  <c r="BK119"/>
  <c r="N119"/>
  <c r="BE119"/>
  <c r="BI118"/>
  <c r="BH118"/>
  <c r="BG118"/>
  <c r="BF118"/>
  <c r="AA118"/>
  <c r="Y118"/>
  <c r="W118"/>
  <c r="BK118"/>
  <c r="N118"/>
  <c r="BE118"/>
  <c r="BI117"/>
  <c r="BH117"/>
  <c r="BG117"/>
  <c r="BF117"/>
  <c r="AA117"/>
  <c r="Y117"/>
  <c r="W117"/>
  <c r="BK117"/>
  <c r="N117"/>
  <c r="BE117"/>
  <c r="BI116"/>
  <c r="BH116"/>
  <c r="BG116"/>
  <c r="BF116"/>
  <c r="AA116"/>
  <c r="Y116"/>
  <c r="W116"/>
  <c r="BK116"/>
  <c r="N116"/>
  <c r="BE116"/>
  <c r="BI115"/>
  <c r="H36"/>
  <c i="1" r="BD88"/>
  <c i="2" r="BH115"/>
  <c r="H35"/>
  <c i="1" r="BC88"/>
  <c i="2" r="BG115"/>
  <c r="H34"/>
  <c i="1" r="BB88"/>
  <c i="2" r="BF115"/>
  <c r="M33"/>
  <c i="1" r="AW88"/>
  <c i="2" r="H33"/>
  <c i="1" r="BA88"/>
  <c i="2" r="AA115"/>
  <c r="AA114"/>
  <c r="AA113"/>
  <c r="Y115"/>
  <c r="Y114"/>
  <c r="Y113"/>
  <c r="W115"/>
  <c r="W114"/>
  <c r="W113"/>
  <c i="1" r="AU88"/>
  <c i="2" r="BK115"/>
  <c r="BK114"/>
  <c r="N114"/>
  <c r="BK113"/>
  <c r="N113"/>
  <c r="N88"/>
  <c r="N115"/>
  <c r="BE115"/>
  <c r="M32"/>
  <c i="1" r="AV88"/>
  <c i="2" r="H32"/>
  <c i="1" r="AZ88"/>
  <c i="2" r="N89"/>
  <c r="F107"/>
  <c r="F105"/>
  <c r="L96"/>
  <c r="M28"/>
  <c i="1" r="AS88"/>
  <c i="2" r="M27"/>
  <c r="F81"/>
  <c r="F79"/>
  <c r="M30"/>
  <c i="1" r="AG88"/>
  <c i="2" r="L38"/>
  <c r="O21"/>
  <c r="E21"/>
  <c r="M110"/>
  <c r="M84"/>
  <c r="O20"/>
  <c r="O18"/>
  <c r="E18"/>
  <c r="M109"/>
  <c r="M83"/>
  <c r="O17"/>
  <c r="O15"/>
  <c r="E15"/>
  <c r="F110"/>
  <c r="F84"/>
  <c r="O14"/>
  <c r="O12"/>
  <c r="E12"/>
  <c r="F109"/>
  <c r="F83"/>
  <c r="O11"/>
  <c r="O9"/>
  <c r="M107"/>
  <c r="M81"/>
  <c r="F6"/>
  <c r="F104"/>
  <c r="F78"/>
  <c i="1" r="AK27"/>
  <c r="BD87"/>
  <c r="W35"/>
  <c r="BC87"/>
  <c r="W34"/>
  <c r="BB87"/>
  <c r="W33"/>
  <c r="BA87"/>
  <c r="W32"/>
  <c r="AZ87"/>
  <c r="W31"/>
  <c r="AY87"/>
  <c r="AX87"/>
  <c r="AW87"/>
  <c r="AK32"/>
  <c r="AV87"/>
  <c r="AK31"/>
  <c r="AU87"/>
  <c r="AT87"/>
  <c r="AS87"/>
  <c r="AG87"/>
  <c r="AK26"/>
  <c r="AG92"/>
  <c r="AT88"/>
  <c r="AN88"/>
  <c r="AN87"/>
  <c r="AN92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<sst xmlns="http://schemas.openxmlformats.org/spreadsheetml/2006/main">
  <si>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</si>
  <si>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</si>
  <si>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</si>
  <si>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</si>
  <si>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</si>
  <si>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</si>
  <si>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</si>
  <si>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</si>
  <si>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</si>
  <si>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</si>
  <si>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</si>
  <si>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</si>
  <si>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</si>
  <si>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</si>
  <si>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0,001</t>
  </si>
  <si>
    <t>Kód:</t>
  </si>
  <si>
    <t>446</t>
  </si>
  <si>
    <t>Stavba:</t>
  </si>
  <si>
    <t>Odstaňování závažných poruch, kalamitních událostí, opravy sdělovacího a zabzpečovacího zařízení ve správě SSZT Jihlava</t>
  </si>
  <si>
    <t>0,1</t>
  </si>
  <si>
    <t>JKSO:</t>
  </si>
  <si>
    <t>CC-CZ:</t>
  </si>
  <si>
    <t>1</t>
  </si>
  <si>
    <t>Místo:</t>
  </si>
  <si>
    <t xml:space="preserve"> </t>
  </si>
  <si>
    <t>Datum:</t>
  </si>
  <si>
    <t>27. 11. 2015</t>
  </si>
  <si>
    <t>10</t>
  </si>
  <si>
    <t>100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</si>
  <si>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</si>
  <si>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</si>
  <si>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</si>
  <si>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</si>
  <si>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</si>
  <si>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</si>
  <si>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</si>
  <si>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</si>
  <si>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</si>
  <si>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</si>
  <si>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</si>
  <si>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</si>
  <si>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</si>
  <si>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</si>
  <si>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</si>
  <si>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</si>
  <si>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</si>
  <si>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</si>
  <si>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</si>
  <si>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</si>
  <si>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</si>
  <si>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</si>
  <si>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</si>
  <si>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</si>
  <si>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</si>
  <si>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</si>
  <si>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</si>
  <si>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</si>
  <si>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</si>
  <si>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</si>
  <si>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</si>
  <si>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</si>
  <si>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</si>
  <si>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</si>
  <si>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</si>
  <si>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</si>
  <si>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</si>
  <si>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</si>
  <si>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</si>
  <si>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</si>
  <si>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</si>
  <si>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</si>
  <si>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</si>
  <si>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</si>
  <si>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</si>
  <si>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</si>
  <si>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</si>
  <si>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</si>
  <si>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</si>
  <si>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</si>
  <si>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{e4c499fe-f97f-4851-98af-f9762c9a49eb}</t>
  </si>
  <si>
    <t>{00000000-0000-0000-0000-000000000000}</t>
  </si>
  <si>
    <t>/</t>
  </si>
  <si>
    <t>14</t>
  </si>
  <si>
    <t>Oprava Elektromechanického SZZ vz. 5007 v žst. Horní Cerekev - St.1 - 2017</t>
  </si>
  <si>
    <t>{c18cc810-3cd2-48dd-8a26-ff02fed0af1e}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</si>
  <si>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</si>
  <si>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</si>
  <si>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</si>
  <si>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</si>
  <si>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</si>
  <si>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</si>
  <si>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</si>
  <si>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</si>
  <si>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</si>
  <si>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</si>
  <si>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</si>
  <si>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</si>
  <si>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14 - Oprava Elektromechanického SZZ vz. 5007 v žst. Horní Cerekev - St.1 - 2017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</si>
  <si>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</si>
  <si>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</si>
  <si>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</si>
  <si>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</si>
  <si>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</si>
  <si>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</si>
  <si>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</si>
  <si>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01 - Kabelizace</t>
  </si>
  <si>
    <t xml:space="preserve">    02 - Reléový domek</t>
  </si>
  <si>
    <t xml:space="preserve">    03 - Montáže a dodávky zab.zař.</t>
  </si>
  <si>
    <t>OST - Ostatní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</si>
  <si>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</si>
  <si>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</si>
  <si>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</si>
  <si>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</si>
  <si>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</si>
  <si>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</si>
  <si>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</si>
  <si>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</si>
  <si>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</si>
  <si>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</si>
  <si>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</si>
  <si>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</si>
  <si>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</si>
  <si>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</si>
  <si>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</si>
  <si>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</si>
  <si>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M</t>
  </si>
  <si>
    <t>7590521065</t>
  </si>
  <si>
    <t>Venkovní vedení kabelová - metalické sítě Plněné, párované s ochr. vodičem, armované Al dráty TCEKPFLEZE 12 P 1,0 D</t>
  </si>
  <si>
    <t>Km</t>
  </si>
  <si>
    <t>128</t>
  </si>
  <si>
    <t>-949114902</t>
  </si>
  <si>
    <t>K</t>
  </si>
  <si>
    <t>7590525232</t>
  </si>
  <si>
    <t>Montáž kabelu návěstního volně uloženého s jádrem 1 mm Cu TCEKEZE, TCEKFE, TCEKPFLEY, TCEKPFLEZE do 30 P</t>
  </si>
  <si>
    <t>m</t>
  </si>
  <si>
    <t>512</t>
  </si>
  <si>
    <t>-1837240012</t>
  </si>
  <si>
    <t>3</t>
  </si>
  <si>
    <t>7590105210</t>
  </si>
  <si>
    <t>Montáž závěru kabelového zabezpečovacího na zemní podpěru UPM 24</t>
  </si>
  <si>
    <t>kus</t>
  </si>
  <si>
    <t>-1607224465</t>
  </si>
  <si>
    <t>4</t>
  </si>
  <si>
    <t>7590515596</t>
  </si>
  <si>
    <t>Montáž smršťovací spojky Raychem s pancířem na dvouplášťovém celoplastovém kabelu do 100 žil</t>
  </si>
  <si>
    <t>1941744442</t>
  </si>
  <si>
    <t>5</t>
  </si>
  <si>
    <t>7492501900</t>
  </si>
  <si>
    <t>Kabely, vodiče, šňůry Cu - nn Kabel silový 4 a 5-žílový Cu, plastová izolace CYKY 4J25 (4Bx25)</t>
  </si>
  <si>
    <t>-1134776957</t>
  </si>
  <si>
    <t>6</t>
  </si>
  <si>
    <t>7492554012</t>
  </si>
  <si>
    <t>Montáž kabelů 4- a 5-žílových Cu do 25 mm2</t>
  </si>
  <si>
    <t>992004708</t>
  </si>
  <si>
    <t>7</t>
  </si>
  <si>
    <t>7590140160</t>
  </si>
  <si>
    <t>Závěry Závěr kabelový UPMP-WM II. norma 73670B (CV736709002)</t>
  </si>
  <si>
    <t>-1754945184</t>
  </si>
  <si>
    <t>8</t>
  </si>
  <si>
    <t>7590100039</t>
  </si>
  <si>
    <t xml:space="preserve">Objekty zabezpečovacích zařízení Reléový domek - výška 3,10 m - podle zvl. požadavků a  předložené dokumentace 3x6 m</t>
  </si>
  <si>
    <t>-1201366131</t>
  </si>
  <si>
    <t>9</t>
  </si>
  <si>
    <t>7590100065</t>
  </si>
  <si>
    <t xml:space="preserve">Objekty zabezpečovacích zařízení Okapy a děšťové svody - pro rel. domek podle zvl. požadavků a  předložené dokumentace 3x4 m</t>
  </si>
  <si>
    <t>1857775363</t>
  </si>
  <si>
    <t>7590100072</t>
  </si>
  <si>
    <t>Objekty zabezpečovacích zařízení Ostatní Nástupištní panel (před vchodové dveře RD)</t>
  </si>
  <si>
    <t>-1486050938</t>
  </si>
  <si>
    <t>11</t>
  </si>
  <si>
    <t>7491012828</t>
  </si>
  <si>
    <t>Rozvodnicové a rozváděčové skříně Jističe do 63 A (Icn 6 kA) 1-pólové In 4 A, Ue 230 V a.c., 60 V d.c., charakteristika B</t>
  </si>
  <si>
    <t>259460041</t>
  </si>
  <si>
    <t>12</t>
  </si>
  <si>
    <t>7491012830</t>
  </si>
  <si>
    <t>Rozvodnicové a rozváděčové skříně Jističe do 63 A (Icn 6 kA) 1-pólové In 10 A, Ue 230 V a.c., 60 V d.c., charakteristika B</t>
  </si>
  <si>
    <t>1239073287</t>
  </si>
  <si>
    <t>13</t>
  </si>
  <si>
    <t>7491012832</t>
  </si>
  <si>
    <t>Rozvodnicové a rozváděčové skříně Jističe do 63 A (Icn 6 kA) 1-pólové In 16 A, Ue 230 V a.c., 60 V d.c., charakteristika B</t>
  </si>
  <si>
    <t>2124628478</t>
  </si>
  <si>
    <t>7493000240</t>
  </si>
  <si>
    <t>Silnoproudá zařízení Venkovní osvětlení Svítidla pro montáž na strop nebo stěnu VIPET-II-PC-236, 2x36W</t>
  </si>
  <si>
    <t>86261911</t>
  </si>
  <si>
    <t>7493000242</t>
  </si>
  <si>
    <t>Silnoproudá zařízení Venkovní osvětlení Svítidla pro montáž na strop nebo stěnu VIPET-II-PC-258, 2x58W</t>
  </si>
  <si>
    <t>-142681969</t>
  </si>
  <si>
    <t>16</t>
  </si>
  <si>
    <t>7491000819</t>
  </si>
  <si>
    <t>Elektroinstalační materiál, ocelové konstrukce, uzemnění Elektroinstalační materiál Elektrické přímotopy Panel ECOFLEX 1500W ET 15</t>
  </si>
  <si>
    <t>-194311675</t>
  </si>
  <si>
    <t>17</t>
  </si>
  <si>
    <t>404452600</t>
  </si>
  <si>
    <t>Výrobky a tabule orientační pro návěstí a zabezpečovací zařízení silniční značky dopravní svislé Bandimex - montáž na sloupy upínací páska 12,7 x 0,75 mm (50 m)</t>
  </si>
  <si>
    <t>-781857124</t>
  </si>
  <si>
    <t>18</t>
  </si>
  <si>
    <t>286163360</t>
  </si>
  <si>
    <t>Trubky z vysoko zesíťovaného polyetylénu systém Rehau systém napojení topných těles HAS (násuvná objímka) a podlahového topení RFBH termostat prostorový termostat Control (230 V)</t>
  </si>
  <si>
    <t>-37001800</t>
  </si>
  <si>
    <t>19</t>
  </si>
  <si>
    <t>341110300</t>
  </si>
  <si>
    <t xml:space="preserve">Kabely silové s měděným jádrem pro jmenovité napětí 750 V CYKY   PN-KV-061-00 3 x 1,5</t>
  </si>
  <si>
    <t>-18010909</t>
  </si>
  <si>
    <t>20</t>
  </si>
  <si>
    <t>341110360</t>
  </si>
  <si>
    <t xml:space="preserve">Kabely silové s měděným jádrem pro jmenovité napětí 750 V CYKY   PN-KV-061-00 3 x 2,5</t>
  </si>
  <si>
    <t>-1319077215</t>
  </si>
  <si>
    <t>341110940</t>
  </si>
  <si>
    <t xml:space="preserve">Kabely silové s měděným jádrem pro jmenovité napětí 750 V CYKY   PN-KV-061-00 5 x  2,5</t>
  </si>
  <si>
    <t>818345987</t>
  </si>
  <si>
    <t>22</t>
  </si>
  <si>
    <t>7491000562</t>
  </si>
  <si>
    <t>Elektroinstalační materiál, ocelové konstrukce, uzemnění Elektroinstalační materiál Zásuvky instalační Dvojzásuvka TANGO 5512A-2349 D</t>
  </si>
  <si>
    <t>-1303613157</t>
  </si>
  <si>
    <t>23</t>
  </si>
  <si>
    <t>7491000636</t>
  </si>
  <si>
    <t>Elektroinstalační materiál, ocelové konstrukce, uzemnění Elektroinstalační materiál Zásuvky instalační Zásuvka PRAKTIK 5518-2929 D</t>
  </si>
  <si>
    <t>-687181066</t>
  </si>
  <si>
    <t>24</t>
  </si>
  <si>
    <t>7491000162</t>
  </si>
  <si>
    <t>Elektroinstalační materiál, ocelové konstrukce, uzemnění Elektroinstalační materiál Elektroinstalační lišty a kabelové žlaby Lišta LV 11x10 vkládací bílá 2m</t>
  </si>
  <si>
    <t>571769258</t>
  </si>
  <si>
    <t>25</t>
  </si>
  <si>
    <t>7491000174</t>
  </si>
  <si>
    <t>Elektroinstalační materiál, ocelové konstrukce, uzemnění Elektroinstalační materiál Elektroinstalační lišty a kabelové žlaby Lišta LV 24x22 vkládací bílá 2m</t>
  </si>
  <si>
    <t>-1303069145</t>
  </si>
  <si>
    <t>26</t>
  </si>
  <si>
    <t>7491014904</t>
  </si>
  <si>
    <t>Vzduchové jističe Proudové chrániče s nadproudovou ochranou (lcn 10 kA) typ AC In 20 A, Ue 230 V a.c., charakteristika B, Idn 30 mA</t>
  </si>
  <si>
    <t>2084428784</t>
  </si>
  <si>
    <t>27</t>
  </si>
  <si>
    <t>7491013238</t>
  </si>
  <si>
    <t>Rozvodnicové a rozváděčové skříně Jističe Příslušenství např. pro LPE, LPN, APN 1x zapínací kontakt, 1x rozpínací kontakt / 1x zapínací kontakt, 1x relativní zapínací kontakt, zlacené kontakty</t>
  </si>
  <si>
    <t>1097580278</t>
  </si>
  <si>
    <t>28</t>
  </si>
  <si>
    <t>357131040</t>
  </si>
  <si>
    <t>Rozvaděče nn jednoúčelové rozvodnice nástěnné RNG IP40 , PE+N, barva bílá neprůhledné dveře, otevírání pravé / levé RNG-3N42</t>
  </si>
  <si>
    <t>-1283268099</t>
  </si>
  <si>
    <t>29</t>
  </si>
  <si>
    <t>589316660</t>
  </si>
  <si>
    <t>Směsi pro beton prostý a železový třída B 7,5 betony jemnozrné a běžné C-/7,5 (B7,5) kamenivo do 16 mm</t>
  </si>
  <si>
    <t>m3</t>
  </si>
  <si>
    <t>-194981412</t>
  </si>
  <si>
    <t>30</t>
  </si>
  <si>
    <t>595151280</t>
  </si>
  <si>
    <t xml:space="preserve">Materiály zdící nepálené s cementovými pojivy (tvárnice, cihly a kvádry) tvárnice základové pro ztracené bednění ZBT 50    40 x 50 x 25</t>
  </si>
  <si>
    <t>-780970850</t>
  </si>
  <si>
    <t>31</t>
  </si>
  <si>
    <t>354411290</t>
  </si>
  <si>
    <t>Součásti pro hromosvody a uzemňování tyče jímací jímací tyč s kovaným hrotem nerez JK 2,0 nerez</t>
  </si>
  <si>
    <t>1551303388</t>
  </si>
  <si>
    <t>32</t>
  </si>
  <si>
    <t>341421620</t>
  </si>
  <si>
    <t>Vodiče izolované s měděným jádrem CYA, H07 V-K pro 450/750V H07V-K 50 CR</t>
  </si>
  <si>
    <t>332841191</t>
  </si>
  <si>
    <t>33</t>
  </si>
  <si>
    <t>354420150</t>
  </si>
  <si>
    <t>Součásti pro hromosvody a uzemňování svorky Cu SZ a Cu zkušební</t>
  </si>
  <si>
    <t>1949981363</t>
  </si>
  <si>
    <t>34</t>
  </si>
  <si>
    <t>354420620</t>
  </si>
  <si>
    <t>Součásti pro hromosvody a uzemňování zemniče pásy zemnící 30 x 4 mm FeZn</t>
  </si>
  <si>
    <t>kg</t>
  </si>
  <si>
    <t>-1254790139</t>
  </si>
  <si>
    <t>35</t>
  </si>
  <si>
    <t>210810005</t>
  </si>
  <si>
    <t>Montáž izolovaných kabelů měděných bez ukončení do 1 kV uložených volně CYKY, CYKYD, CYKYDY, NYM, NYY, YSLY, 750 V, počtu a průřezu žil 3 x 1,5 mm2</t>
  </si>
  <si>
    <t>64</t>
  </si>
  <si>
    <t>-2050283420</t>
  </si>
  <si>
    <t>36</t>
  </si>
  <si>
    <t>210810006</t>
  </si>
  <si>
    <t>Montáž izolovaných kabelů měděných bez ukončení do 1 kV uložených volně CYKY, CYKYD, CYKYDY, NYM, NYY, YSLY, 750 V, počtu a průřezu žil 3 x 2,5 mm2</t>
  </si>
  <si>
    <t>-2123672886</t>
  </si>
  <si>
    <t>37</t>
  </si>
  <si>
    <t>210810016</t>
  </si>
  <si>
    <t>Montáž izolovaných kabelů měděných bez ukončení do 1 kV uložených volně CYKY, CYKYD, CYKYDY, NYM, NYY, YSLY, 750 V, počtu a průřezu žil 5 x 2,5 mm2</t>
  </si>
  <si>
    <t>1845537666</t>
  </si>
  <si>
    <t>38</t>
  </si>
  <si>
    <t>7491205030</t>
  </si>
  <si>
    <t>Montáž svítidel základních instalačních zářivkových s krytem s 2 zdroji 1x36 W nebo 1x58 W, IP20 - včetně zapojení a osazení, s klasickým nebo elektronickým předřadníkem, včetně montáže zářivky</t>
  </si>
  <si>
    <t>591191871</t>
  </si>
  <si>
    <t>39</t>
  </si>
  <si>
    <t>7494301020</t>
  </si>
  <si>
    <t>Montáž jističů (do 10 kA) jednopólových do 20 A</t>
  </si>
  <si>
    <t>-1620968647</t>
  </si>
  <si>
    <t>40</t>
  </si>
  <si>
    <t>7590105005</t>
  </si>
  <si>
    <t>Montáž objektu rozměru do 2,5 x 3,6 m - usazení na základy, zatažení kabelů a zřízení kabelové rezervy, opravný nátěr. Neobsahuje výkop a zához jam</t>
  </si>
  <si>
    <t>1878129352</t>
  </si>
  <si>
    <t>41</t>
  </si>
  <si>
    <t>7590107005</t>
  </si>
  <si>
    <t>Demontáž objektu rozměru do 6,0 x 3,0 m - včetně odpojení zařízení od kabelových rozvodů</t>
  </si>
  <si>
    <t>-1504744128</t>
  </si>
  <si>
    <t>42</t>
  </si>
  <si>
    <t>065002000</t>
  </si>
  <si>
    <t>Hlavní tituly průvodních činností a nákladů územní vlivy mimostaveništní doprava materiálů a výrobků</t>
  </si>
  <si>
    <t>…</t>
  </si>
  <si>
    <t>1024</t>
  </si>
  <si>
    <t>-851320045</t>
  </si>
  <si>
    <t>43</t>
  </si>
  <si>
    <t>7591020370</t>
  </si>
  <si>
    <t>Součásti elektromotorických přestavníků Ohrádka přestavníku POP PP norma 2207.11 (HM0321859992207)</t>
  </si>
  <si>
    <t>-174737599</t>
  </si>
  <si>
    <t>44</t>
  </si>
  <si>
    <t>7591010110</t>
  </si>
  <si>
    <t>Přestavníky elekromotorické EP 657.1 P norma 20057A (CV200579001)</t>
  </si>
  <si>
    <t>2030549804</t>
  </si>
  <si>
    <t>45</t>
  </si>
  <si>
    <t>7591015040</t>
  </si>
  <si>
    <t>Montáž elektromotorického přestavníku na výhybce bez kontroly jazyků na pražci</t>
  </si>
  <si>
    <t>-262474422</t>
  </si>
  <si>
    <t>46</t>
  </si>
  <si>
    <t>7591015080</t>
  </si>
  <si>
    <t>Dodatečná montáž ohrazení pro elekromotorický přestavník s plastovou ohrádkou</t>
  </si>
  <si>
    <t>1000870336</t>
  </si>
  <si>
    <t>47</t>
  </si>
  <si>
    <t>7598095070</t>
  </si>
  <si>
    <t>Přezkoušení a regulace elektromotorového přestavníku</t>
  </si>
  <si>
    <t>-1049028552</t>
  </si>
  <si>
    <t>48</t>
  </si>
  <si>
    <t>7591300090</t>
  </si>
  <si>
    <t>Zámky Zámek venkovní stejnosměrný elmag.(UPM 24) norma 73136D (CV731369004)</t>
  </si>
  <si>
    <t>-2043252834</t>
  </si>
  <si>
    <t>49</t>
  </si>
  <si>
    <t>7591305010</t>
  </si>
  <si>
    <t>Montáž zámku výměnového jednoduchého</t>
  </si>
  <si>
    <t>-1158918795</t>
  </si>
  <si>
    <t>50</t>
  </si>
  <si>
    <t>7591305014</t>
  </si>
  <si>
    <t>Montáž zámku výměnového kontrolního</t>
  </si>
  <si>
    <t>1414182611</t>
  </si>
  <si>
    <t>51</t>
  </si>
  <si>
    <t>7591305120</t>
  </si>
  <si>
    <t>Montáž zámku elektromagnetického venkovního stejnosměrného nebo 1 fázového</t>
  </si>
  <si>
    <t>446639014</t>
  </si>
  <si>
    <t>52</t>
  </si>
  <si>
    <t>7593300170</t>
  </si>
  <si>
    <t>Konstrukční díly a prvky Žlab elektroinstalační 40x40x600 norma 72042D-002 (CV720420002)</t>
  </si>
  <si>
    <t>-1982613826</t>
  </si>
  <si>
    <t>53</t>
  </si>
  <si>
    <t>7590600210</t>
  </si>
  <si>
    <t>Indikační desky a ovládací stoly Tlačítko dvoupoloh.vratné norma 72076C (CV720769003)</t>
  </si>
  <si>
    <t>-1524919262</t>
  </si>
  <si>
    <t>54</t>
  </si>
  <si>
    <t>7491016425</t>
  </si>
  <si>
    <t>Přístroje pro spínání a ovládání Ostatní přístroje Instalační stykače Ith 40 A, Uc 230 V a.c., 3x zapínací kontakt, 1x rozpínací kontakt</t>
  </si>
  <si>
    <t>1044135062</t>
  </si>
  <si>
    <t>55</t>
  </si>
  <si>
    <t>7590600190</t>
  </si>
  <si>
    <t>Indikační desky a ovládací stoly Tlačítko dvoupoloh. vratné norma 72076A (CV720769001)</t>
  </si>
  <si>
    <t>757891533</t>
  </si>
  <si>
    <t>56</t>
  </si>
  <si>
    <t>7590600040</t>
  </si>
  <si>
    <t>Indikační desky a ovládací stoly Buňka světelná dvoužárov. norma 72045B (CV720459002)</t>
  </si>
  <si>
    <t>1010564315</t>
  </si>
  <si>
    <t>57</t>
  </si>
  <si>
    <t>7590600020</t>
  </si>
  <si>
    <t>Indikační desky a ovládací stoly Buňka světelná jednožárovková norma 72040B (CV720409002)</t>
  </si>
  <si>
    <t>-2029591838</t>
  </si>
  <si>
    <t>58</t>
  </si>
  <si>
    <t>7590600150</t>
  </si>
  <si>
    <t>Indikační desky a ovládací stoly Řadič třípolohový 2x45st. norma 72068A (CV720689001)</t>
  </si>
  <si>
    <t>-1219058939</t>
  </si>
  <si>
    <t>59</t>
  </si>
  <si>
    <t>7590600280</t>
  </si>
  <si>
    <t>Indikační desky a ovládací stoly Tlačítko třípoloh.vratné prosvětlovací norma 72079B (CV720799002)</t>
  </si>
  <si>
    <t>-140674355</t>
  </si>
  <si>
    <t>60</t>
  </si>
  <si>
    <t>7593300306</t>
  </si>
  <si>
    <t>Konstrukční díly a prvky Kryt se žlabem norma 75512DS009 (CV755125009B)</t>
  </si>
  <si>
    <t>-895597666</t>
  </si>
  <si>
    <t>61</t>
  </si>
  <si>
    <t>7590615040</t>
  </si>
  <si>
    <t>Montáž tlačítka, světelné buňky, počitadla, zvonku, relé, R, C do kolejové desky nebo pultu za provozu</t>
  </si>
  <si>
    <t>-1304623343</t>
  </si>
  <si>
    <t>62</t>
  </si>
  <si>
    <t>7590605030</t>
  </si>
  <si>
    <t>1785054442</t>
  </si>
  <si>
    <t>63</t>
  </si>
  <si>
    <t>7590605035</t>
  </si>
  <si>
    <t>Montáž řadiče, traťového klíče nebo počítače hovoru do kolejové desky nebo pultu za provozu</t>
  </si>
  <si>
    <t>-1136166730</t>
  </si>
  <si>
    <t>7590605045</t>
  </si>
  <si>
    <t>Montáž označovacího štítku do kolejové desky nebo pultu za provozu</t>
  </si>
  <si>
    <t>1951379084</t>
  </si>
  <si>
    <t>65</t>
  </si>
  <si>
    <t>7590605075</t>
  </si>
  <si>
    <t>Úpravy kolejové desky</t>
  </si>
  <si>
    <t>667750000</t>
  </si>
  <si>
    <t>66</t>
  </si>
  <si>
    <t>7590545085</t>
  </si>
  <si>
    <t>Montáž kabelu do truhlíku do 2,5 kg/m</t>
  </si>
  <si>
    <t>1237804832</t>
  </si>
  <si>
    <t>67</t>
  </si>
  <si>
    <t>7590605050</t>
  </si>
  <si>
    <t>Montáž rozvodného žlábku do ovládacího pultu</t>
  </si>
  <si>
    <t>-1134264667</t>
  </si>
  <si>
    <t>68</t>
  </si>
  <si>
    <t>7492801040</t>
  </si>
  <si>
    <t>Montáž ukončení kabelů nn v rozvaděči nebo na přístroji izolovaných s označením 2 - 5-ti žílových do 2,5 mm2</t>
  </si>
  <si>
    <t>-1852881118</t>
  </si>
  <si>
    <t>69</t>
  </si>
  <si>
    <t>7590615070</t>
  </si>
  <si>
    <t>1089634184</t>
  </si>
  <si>
    <t>70</t>
  </si>
  <si>
    <t>7590615080</t>
  </si>
  <si>
    <t>1346820264</t>
  </si>
  <si>
    <t>71</t>
  </si>
  <si>
    <t>7590615060</t>
  </si>
  <si>
    <t>Vygravírování 1 znaku v označovacím štítku</t>
  </si>
  <si>
    <t>1345694998</t>
  </si>
  <si>
    <t>72</t>
  </si>
  <si>
    <t>7593315164</t>
  </si>
  <si>
    <t>Montáž žlabu skříňové provedení pro přívod kabelů</t>
  </si>
  <si>
    <t>-1526078265</t>
  </si>
  <si>
    <t>73</t>
  </si>
  <si>
    <t>7593315168</t>
  </si>
  <si>
    <t>Montáž žlabu skříňové provedení volné vazby</t>
  </si>
  <si>
    <t>554702092</t>
  </si>
  <si>
    <t>74</t>
  </si>
  <si>
    <t>7593315198</t>
  </si>
  <si>
    <t>Montáž žlabu stojanové řady krytu žlabu</t>
  </si>
  <si>
    <t>-1568132592</t>
  </si>
  <si>
    <t>75</t>
  </si>
  <si>
    <t>7499151010</t>
  </si>
  <si>
    <t>Dokončovací práce na elektrickém zařízení</t>
  </si>
  <si>
    <t>hod</t>
  </si>
  <si>
    <t>-1156041394</t>
  </si>
  <si>
    <t>76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</si>
  <si>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</si>
  <si>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</si>
  <si>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555739165</t>
  </si>
  <si>
    <t>77</t>
  </si>
  <si>
    <t>7593005022</t>
  </si>
  <si>
    <t>Montáž dobíječe, usměrňovače, napáječe skříňového vysokého</t>
  </si>
  <si>
    <t>-2055866120</t>
  </si>
  <si>
    <t>78</t>
  </si>
  <si>
    <t>7592900172</t>
  </si>
  <si>
    <t>Baterie Staniční akumulátory Pb blok 6 V/140 Ah C10 s pancéřovanou trubkovou elektrodou, uzavřený - gel, cena včetně spojovacího materiálu a bateriového nosiče či stojanu</t>
  </si>
  <si>
    <t>1954310236</t>
  </si>
  <si>
    <t>79</t>
  </si>
  <si>
    <t>7592900174</t>
  </si>
  <si>
    <t>Baterie Staniční akumulátory Pb blok 6 V/175 Ah C10 s pancéřovanou trubkovou elektrodou, uzavřený - gel, cena včetně spojovacího materiálu a bateriového nosiče či stojanu</t>
  </si>
  <si>
    <t>-1620103186</t>
  </si>
  <si>
    <t>80</t>
  </si>
  <si>
    <t>7496655016</t>
  </si>
  <si>
    <t>Montáž staničních baterií (akumulátorů) gelových do 12 V přes 100 do 200 Ah</t>
  </si>
  <si>
    <t>-2021860148</t>
  </si>
  <si>
    <t>81</t>
  </si>
  <si>
    <t>7593315090</t>
  </si>
  <si>
    <t>Montáž bateriové skříně do reléového objektu 2,5/3,6</t>
  </si>
  <si>
    <t>-1626434209</t>
  </si>
  <si>
    <t>82</t>
  </si>
  <si>
    <t>7593100880</t>
  </si>
  <si>
    <t>Měniče Elektronický měnič napětí EM 50/250 a EM 50/250.2</t>
  </si>
  <si>
    <t>-2124074404</t>
  </si>
  <si>
    <t>83</t>
  </si>
  <si>
    <t>7593100890</t>
  </si>
  <si>
    <t>Měniče Elektronický měnič napětí EM 50/750/3</t>
  </si>
  <si>
    <t>1438470236</t>
  </si>
  <si>
    <t>84</t>
  </si>
  <si>
    <t>7496551045</t>
  </si>
  <si>
    <t>Montáž transformátorů, měničů, tlumivek, kondenzátorů vn tlumivky</t>
  </si>
  <si>
    <t>1513928697</t>
  </si>
  <si>
    <t>85</t>
  </si>
  <si>
    <t>7593300209</t>
  </si>
  <si>
    <t>Konstrukční díly a prvky Stojan kabelový DIN norma 72490B (CV724909002)</t>
  </si>
  <si>
    <t>1858849461</t>
  </si>
  <si>
    <t>86</t>
  </si>
  <si>
    <t>7593305025</t>
  </si>
  <si>
    <t>Montáž stojanu kabelového pro kabelové závěry</t>
  </si>
  <si>
    <t>2080478448</t>
  </si>
  <si>
    <t>87</t>
  </si>
  <si>
    <t>7593300210R</t>
  </si>
  <si>
    <t xml:space="preserve">Stojan  releový pro RZZ plně vydrátovaný a vystrojený bez výměnných/vyjímatelných dílů_x000d_
</t>
  </si>
  <si>
    <t>1452809977</t>
  </si>
  <si>
    <t>88</t>
  </si>
  <si>
    <t>7593300672</t>
  </si>
  <si>
    <t>Konstrukční díly a prvky Stojanova řada pro 2 stoj. - 19POLI INOV. norma 723679019 (HM0404215990312)</t>
  </si>
  <si>
    <t>-1963219504</t>
  </si>
  <si>
    <t>89</t>
  </si>
  <si>
    <t>7593300184</t>
  </si>
  <si>
    <t>Konstrukční díly a prvky Izolace stojanu úplná norma 72368DS005 (CV723685005M)</t>
  </si>
  <si>
    <t>1749065120</t>
  </si>
  <si>
    <t>90</t>
  </si>
  <si>
    <t>7593305190</t>
  </si>
  <si>
    <t>Montáž žlabu stojanové řady jednoduchého</t>
  </si>
  <si>
    <t>-209015506</t>
  </si>
  <si>
    <t>91</t>
  </si>
  <si>
    <t>7593305215</t>
  </si>
  <si>
    <t>Montáž žlabu stojanové řady rozvodného</t>
  </si>
  <si>
    <t>-732337166</t>
  </si>
  <si>
    <t>92</t>
  </si>
  <si>
    <t>7593305075</t>
  </si>
  <si>
    <t>Montáž zabezpečovacího stojanu reléového</t>
  </si>
  <si>
    <t>-1006915631</t>
  </si>
  <si>
    <t>93</t>
  </si>
  <si>
    <t>7593305130</t>
  </si>
  <si>
    <t>Ukotvení stojanové řady do stěny jednou spojnicí</t>
  </si>
  <si>
    <t>-1337837060</t>
  </si>
  <si>
    <t>94</t>
  </si>
  <si>
    <t>7593305195</t>
  </si>
  <si>
    <t>Montáž žlabu stojanové řady pro přívod kabelu</t>
  </si>
  <si>
    <t>-1369194507</t>
  </si>
  <si>
    <t>95</t>
  </si>
  <si>
    <t>7593305200</t>
  </si>
  <si>
    <t>Montáž žlabu stojanové řady podélného</t>
  </si>
  <si>
    <t>1003291822</t>
  </si>
  <si>
    <t>96</t>
  </si>
  <si>
    <t>7593305205</t>
  </si>
  <si>
    <t>Montáž žlabu stojanové řady příčného nad stojanovou řadou</t>
  </si>
  <si>
    <t>1260278071</t>
  </si>
  <si>
    <t>97</t>
  </si>
  <si>
    <t>7593305210</t>
  </si>
  <si>
    <t>763437179</t>
  </si>
  <si>
    <t>98</t>
  </si>
  <si>
    <t>7593305085</t>
  </si>
  <si>
    <t>Montáž zabezpečovacího stojanu napájecího</t>
  </si>
  <si>
    <t>-22610858</t>
  </si>
  <si>
    <t>99</t>
  </si>
  <si>
    <t>7593305090</t>
  </si>
  <si>
    <t>Montáž zabezpečovacího stojanu s elektronickými prvky a panely</t>
  </si>
  <si>
    <t>-9888598</t>
  </si>
  <si>
    <t>7593305135</t>
  </si>
  <si>
    <t>Ukotvení stojanové řady na vedlejší stojanovou řadu</t>
  </si>
  <si>
    <t>1445947502</t>
  </si>
  <si>
    <t>101</t>
  </si>
  <si>
    <t>7593305140</t>
  </si>
  <si>
    <t>Montáž police do releového stojanu</t>
  </si>
  <si>
    <t>-1485529485</t>
  </si>
  <si>
    <t>102</t>
  </si>
  <si>
    <t>7590105365</t>
  </si>
  <si>
    <t>Montáž uzemňovací svorky úplná rozpojovací zkušební</t>
  </si>
  <si>
    <t>-575395189</t>
  </si>
  <si>
    <t>103</t>
  </si>
  <si>
    <t>7593305395</t>
  </si>
  <si>
    <t>Zhotovení jednoho zapojení při volné vazbě</t>
  </si>
  <si>
    <t>374373672</t>
  </si>
  <si>
    <t>104</t>
  </si>
  <si>
    <t>7590410010</t>
  </si>
  <si>
    <t>Elektromechanické přístroje Dotek osový dvojitý dlouhý norma 136649001 (HM0404161790000)</t>
  </si>
  <si>
    <t>1502951793</t>
  </si>
  <si>
    <t>105</t>
  </si>
  <si>
    <t>7590415240</t>
  </si>
  <si>
    <t>Montáž osového doteku úplná dvojitého dlouhého</t>
  </si>
  <si>
    <t>-2132845751</t>
  </si>
  <si>
    <t>106</t>
  </si>
  <si>
    <t>7492602030</t>
  </si>
  <si>
    <t>Montáž kabelů jednožílových Cu do 120 mm2 - uložení do země, chráničky, na rošty, pod omítku apod.</t>
  </si>
  <si>
    <t>2144614689</t>
  </si>
  <si>
    <t>107</t>
  </si>
  <si>
    <t>7492604010</t>
  </si>
  <si>
    <t>Montáž kabelů 4 a 5-žílových Cu do 16 mm2 - uložení do země, chráničky, na rošty, pod omítku apod.</t>
  </si>
  <si>
    <t>7348528</t>
  </si>
  <si>
    <t>108</t>
  </si>
  <si>
    <t>7492604030</t>
  </si>
  <si>
    <t>Montáž kabelů 4 a 5-žílových Cu do 50 mm2 - uložení do země, chráničky, na rošty, pod omítku apod.</t>
  </si>
  <si>
    <t>599654503</t>
  </si>
  <si>
    <t>110</t>
  </si>
  <si>
    <t>7493111010</t>
  </si>
  <si>
    <t>Montáž rozvaděče pro napájení osvětlení železničních prostranství do 8 kusů 3-f vývodů - do terénu nebo rozvodny včetně elektrovýzbroje</t>
  </si>
  <si>
    <t>721285650</t>
  </si>
  <si>
    <t>111</t>
  </si>
  <si>
    <t>7494301030</t>
  </si>
  <si>
    <t>Montáž jističů (do 10 kA) jednopólových přes 20 do 63 A</t>
  </si>
  <si>
    <t>-1676064652</t>
  </si>
  <si>
    <t>112</t>
  </si>
  <si>
    <t>7495402010</t>
  </si>
  <si>
    <t>Montáž transformátorů nn/nn 3-f do 63 kVA - včetně uvedení do provozu včetně předepsaných zkoušek a atestů</t>
  </si>
  <si>
    <t>1758358485</t>
  </si>
  <si>
    <t>113</t>
  </si>
  <si>
    <t>7496801020</t>
  </si>
  <si>
    <t>Montáž rozvaděčů vlastní spotřeby bez baterií - montáž rozvodnice, rozvaděče řídícího systému, zobrazovací dotykové obrazovky, optického převodníku, jistících a ochranných prvků, stykačů, svodiče přepětí, měření, přípojnic, vývodů, měniče nn/mn, svorkovni</t>
  </si>
  <si>
    <t>-1543024700</t>
  </si>
  <si>
    <t>114</t>
  </si>
  <si>
    <t>7590105215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</si>
  <si>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</si>
  <si>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-1199654699</t>
  </si>
  <si>
    <t>115</t>
  </si>
  <si>
    <t>7590535035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</si>
  <si>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</si>
  <si>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-422968841</t>
  </si>
  <si>
    <t>116</t>
  </si>
  <si>
    <t>7590535040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</si>
  <si>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</si>
  <si>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-1518384382</t>
  </si>
  <si>
    <t>117</t>
  </si>
  <si>
    <t>7590535045</t>
  </si>
  <si>
    <t>Ukončení kabelu TCEKY pomocí rozvodného žlábku v ovládacím pultu - zatažení kabelu do sekce řídicího stolu, manipulátoru nebo kabelové skříně a jeho upevnění, odstranění pláště, rozpletení a protažení žil otvory rozvodného žlábku, prozvonění a zapojení na</t>
  </si>
  <si>
    <t>-1811301614</t>
  </si>
  <si>
    <t>118</t>
  </si>
  <si>
    <t>7590535055</t>
  </si>
  <si>
    <t>Ukončení vodičů a lan do D 50 mm2 - včetně odizolování, montáže kabelových ok, odmontování krytu svorkovnice, zapojení na svorku, označení a vyzkoušení</t>
  </si>
  <si>
    <t>úsek</t>
  </si>
  <si>
    <t>774286746</t>
  </si>
  <si>
    <t>119</t>
  </si>
  <si>
    <t>7498105020</t>
  </si>
  <si>
    <t>Vydání průkazu způsobilosti pro funkční celek, provizorní stav</t>
  </si>
  <si>
    <t>2099179612</t>
  </si>
  <si>
    <t>120</t>
  </si>
  <si>
    <t>7598095060</t>
  </si>
  <si>
    <t>Přezkoušení tabule na zavěšování klíčů</t>
  </si>
  <si>
    <t>-436634939</t>
  </si>
  <si>
    <t>121</t>
  </si>
  <si>
    <t>7598095170</t>
  </si>
  <si>
    <t>Přezkoušení a regulace obvodů souhlasu</t>
  </si>
  <si>
    <t>-1594908155</t>
  </si>
  <si>
    <t>122</t>
  </si>
  <si>
    <t>7598095215</t>
  </si>
  <si>
    <t>Přezkoušení závěru výměn pojížděných a odvratných - za jednu výměnovou jednotku</t>
  </si>
  <si>
    <t>-1064422968</t>
  </si>
  <si>
    <t>123</t>
  </si>
  <si>
    <t>7598095220</t>
  </si>
  <si>
    <t>Přezkoušení závěru jízdních cest za 1 závěrný úsek</t>
  </si>
  <si>
    <t>-180332689</t>
  </si>
  <si>
    <t>124</t>
  </si>
  <si>
    <t>7598095390</t>
  </si>
  <si>
    <t>Příprava ke komplexním zkouškám za 1 jízdní cestu do 30 výhybek</t>
  </si>
  <si>
    <t>2084407500</t>
  </si>
  <si>
    <t>125</t>
  </si>
  <si>
    <t>7598095500</t>
  </si>
  <si>
    <t>Komplexní zkouška statických měničů za 1 napájecí systém</t>
  </si>
  <si>
    <t>1396252354</t>
  </si>
  <si>
    <t>126</t>
  </si>
  <si>
    <t>7598095546</t>
  </si>
  <si>
    <t>Vyhotovení protokolu UTZ pro SZZ reléové a elektronické do 10 výhybkových jednotek</t>
  </si>
  <si>
    <t>-220335672</t>
  </si>
  <si>
    <t>7598095185</t>
  </si>
  <si>
    <t>Přezkoušení vlakových cest (vlakových i posunových) za 1 vlakovou cestu</t>
  </si>
  <si>
    <t>-19690872</t>
  </si>
  <si>
    <t>129</t>
  </si>
  <si>
    <t>7598095460</t>
  </si>
  <si>
    <t>Komplexní zkouška za 1 jízdní cestu do 30 výhybek</t>
  </si>
  <si>
    <t>-1370856189</t>
  </si>
  <si>
    <t>130</t>
  </si>
  <si>
    <t>013244000</t>
  </si>
  <si>
    <t>Dokumentace pro provádění stavby</t>
  </si>
  <si>
    <t>Kč</t>
  </si>
  <si>
    <t>-66057913</t>
  </si>
  <si>
    <t>131</t>
  </si>
  <si>
    <t>013254000</t>
  </si>
  <si>
    <t>Dokumentace skutečného provedení stavby</t>
  </si>
  <si>
    <t>2130331617</t>
  </si>
  <si>
    <t>132</t>
  </si>
  <si>
    <t>9901000600</t>
  </si>
  <si>
    <t>Doprava mechanizací o nosnosti do 3,5 t elektrosoučástek, montážního materiálu, kameniva, písku, dlažebních kostek, suti, atd. Měrnou jednotkou je kus stroje. do 80 km</t>
  </si>
  <si>
    <t>-146747104</t>
  </si>
  <si>
    <t>133</t>
  </si>
  <si>
    <t>9902200600</t>
  </si>
  <si>
    <t>Doprava mechanizací přes 3,5 t Měrnou jednotkou je t přepravovaného materiálu. objemnějšího kusového materiálu prefabrikátů, stožárů, výhybek, rozvaděčů, vybouraných hmot atd. do 80 km</t>
  </si>
  <si>
    <t>t</t>
  </si>
  <si>
    <t>492498548</t>
  </si>
  <si>
    <t>134</t>
  </si>
  <si>
    <t>9902900100</t>
  </si>
  <si>
    <t>Naložení sypanin, drobného kusového materiálu, suti</t>
  </si>
  <si>
    <t>306916933</t>
  </si>
  <si>
    <t>135</t>
  </si>
  <si>
    <t>9903100100</t>
  </si>
  <si>
    <t>Přepava mechanizace na místo prováděných prací o hmotnosti do 12 t přes 50 do 100 km</t>
  </si>
  <si>
    <t>-586852446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</si>
</sst>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7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4" fontId="28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left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S4" s="20" t="s">
        <v>14</v>
      </c>
    </row>
    <row r="5" ht="14.4" customHeight="1">
      <c r="B5" s="24"/>
      <c r="C5" s="28"/>
      <c r="D5" s="29" t="s">
        <v>15</v>
      </c>
      <c r="E5" s="28"/>
      <c r="F5" s="28"/>
      <c r="G5" s="28"/>
      <c r="H5" s="28"/>
      <c r="I5" s="28"/>
      <c r="J5" s="28"/>
      <c r="K5" s="30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7"/>
      <c r="BS5" s="20" t="s">
        <v>9</v>
      </c>
    </row>
    <row r="6" ht="36.96" customHeight="1">
      <c r="B6" s="24"/>
      <c r="C6" s="28"/>
      <c r="D6" s="31" t="s">
        <v>17</v>
      </c>
      <c r="E6" s="28"/>
      <c r="F6" s="28"/>
      <c r="G6" s="28"/>
      <c r="H6" s="28"/>
      <c r="I6" s="28"/>
      <c r="J6" s="28"/>
      <c r="K6" s="32" t="s">
        <v>18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7"/>
      <c r="BS6" s="20" t="s">
        <v>19</v>
      </c>
    </row>
    <row r="7" ht="14.4" customHeight="1">
      <c r="B7" s="24"/>
      <c r="C7" s="28"/>
      <c r="D7" s="33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3" t="s">
        <v>21</v>
      </c>
      <c r="AL7" s="28"/>
      <c r="AM7" s="28"/>
      <c r="AN7" s="30" t="s">
        <v>5</v>
      </c>
      <c r="AO7" s="28"/>
      <c r="AP7" s="28"/>
      <c r="AQ7" s="27"/>
      <c r="BS7" s="20" t="s">
        <v>22</v>
      </c>
    </row>
    <row r="8" ht="14.4" customHeight="1">
      <c r="B8" s="24"/>
      <c r="C8" s="28"/>
      <c r="D8" s="33" t="s">
        <v>23</v>
      </c>
      <c r="E8" s="28"/>
      <c r="F8" s="28"/>
      <c r="G8" s="28"/>
      <c r="H8" s="28"/>
      <c r="I8" s="28"/>
      <c r="J8" s="28"/>
      <c r="K8" s="30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3" t="s">
        <v>25</v>
      </c>
      <c r="AL8" s="28"/>
      <c r="AM8" s="28"/>
      <c r="AN8" s="30" t="s">
        <v>26</v>
      </c>
      <c r="AO8" s="28"/>
      <c r="AP8" s="28"/>
      <c r="AQ8" s="27"/>
      <c r="BS8" s="20" t="s">
        <v>27</v>
      </c>
    </row>
    <row r="9" ht="14.4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7"/>
      <c r="BS9" s="20" t="s">
        <v>28</v>
      </c>
    </row>
    <row r="10" ht="14.4" customHeight="1">
      <c r="B10" s="24"/>
      <c r="C10" s="28"/>
      <c r="D10" s="33" t="s">
        <v>29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3" t="s">
        <v>30</v>
      </c>
      <c r="AL10" s="28"/>
      <c r="AM10" s="28"/>
      <c r="AN10" s="30" t="s">
        <v>5</v>
      </c>
      <c r="AO10" s="28"/>
      <c r="AP10" s="28"/>
      <c r="AQ10" s="27"/>
      <c r="BS10" s="20" t="s">
        <v>19</v>
      </c>
    </row>
    <row r="11" ht="18.48" customHeight="1">
      <c r="B11" s="24"/>
      <c r="C11" s="28"/>
      <c r="D11" s="28"/>
      <c r="E11" s="30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3" t="s">
        <v>31</v>
      </c>
      <c r="AL11" s="28"/>
      <c r="AM11" s="28"/>
      <c r="AN11" s="30" t="s">
        <v>5</v>
      </c>
      <c r="AO11" s="28"/>
      <c r="AP11" s="28"/>
      <c r="AQ11" s="27"/>
      <c r="BS11" s="20" t="s">
        <v>19</v>
      </c>
    </row>
    <row r="12" ht="6.96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7"/>
      <c r="BS12" s="20" t="s">
        <v>19</v>
      </c>
    </row>
    <row r="13" ht="14.4" customHeight="1">
      <c r="B13" s="24"/>
      <c r="C13" s="28"/>
      <c r="D13" s="33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3" t="s">
        <v>30</v>
      </c>
      <c r="AL13" s="28"/>
      <c r="AM13" s="28"/>
      <c r="AN13" s="30" t="s">
        <v>5</v>
      </c>
      <c r="AO13" s="28"/>
      <c r="AP13" s="28"/>
      <c r="AQ13" s="27"/>
      <c r="BS13" s="20" t="s">
        <v>19</v>
      </c>
    </row>
    <row r="14">
      <c r="B14" s="24"/>
      <c r="C14" s="28"/>
      <c r="D14" s="28"/>
      <c r="E14" s="30" t="s">
        <v>24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3" t="s">
        <v>31</v>
      </c>
      <c r="AL14" s="28"/>
      <c r="AM14" s="28"/>
      <c r="AN14" s="30" t="s">
        <v>5</v>
      </c>
      <c r="AO14" s="28"/>
      <c r="AP14" s="28"/>
      <c r="AQ14" s="27"/>
      <c r="BS14" s="20" t="s">
        <v>19</v>
      </c>
    </row>
    <row r="15" ht="6.96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7"/>
      <c r="BS15" s="20" t="s">
        <v>6</v>
      </c>
    </row>
    <row r="16" ht="14.4" customHeight="1">
      <c r="B16" s="24"/>
      <c r="C16" s="28"/>
      <c r="D16" s="33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3" t="s">
        <v>30</v>
      </c>
      <c r="AL16" s="28"/>
      <c r="AM16" s="28"/>
      <c r="AN16" s="30" t="s">
        <v>5</v>
      </c>
      <c r="AO16" s="28"/>
      <c r="AP16" s="28"/>
      <c r="AQ16" s="27"/>
      <c r="BS16" s="20" t="s">
        <v>6</v>
      </c>
    </row>
    <row r="17" ht="18.48" customHeight="1">
      <c r="B17" s="24"/>
      <c r="C17" s="28"/>
      <c r="D17" s="28"/>
      <c r="E17" s="30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3" t="s">
        <v>31</v>
      </c>
      <c r="AL17" s="28"/>
      <c r="AM17" s="28"/>
      <c r="AN17" s="30" t="s">
        <v>5</v>
      </c>
      <c r="AO17" s="28"/>
      <c r="AP17" s="28"/>
      <c r="AQ17" s="27"/>
      <c r="BS17" s="20" t="s">
        <v>34</v>
      </c>
    </row>
    <row r="18" ht="6.96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7"/>
      <c r="BS18" s="20" t="s">
        <v>9</v>
      </c>
    </row>
    <row r="19" ht="14.4" customHeight="1">
      <c r="B19" s="24"/>
      <c r="C19" s="28"/>
      <c r="D19" s="33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3" t="s">
        <v>30</v>
      </c>
      <c r="AL19" s="28"/>
      <c r="AM19" s="28"/>
      <c r="AN19" s="30" t="s">
        <v>5</v>
      </c>
      <c r="AO19" s="28"/>
      <c r="AP19" s="28"/>
      <c r="AQ19" s="27"/>
      <c r="BS19" s="20" t="s">
        <v>9</v>
      </c>
    </row>
    <row r="20" ht="18.48" customHeight="1">
      <c r="B20" s="24"/>
      <c r="C20" s="28"/>
      <c r="D20" s="28"/>
      <c r="E20" s="30" t="s">
        <v>24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3" t="s">
        <v>31</v>
      </c>
      <c r="AL20" s="28"/>
      <c r="AM20" s="28"/>
      <c r="AN20" s="30" t="s">
        <v>5</v>
      </c>
      <c r="AO20" s="28"/>
      <c r="AP20" s="28"/>
      <c r="AQ20" s="27"/>
    </row>
    <row r="21" ht="6.96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7"/>
    </row>
    <row r="22">
      <c r="B22" s="24"/>
      <c r="C22" s="28"/>
      <c r="D22" s="33" t="s">
        <v>36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7"/>
    </row>
    <row r="23" ht="16.5" customHeight="1">
      <c r="B23" s="24"/>
      <c r="C23" s="28"/>
      <c r="D23" s="28"/>
      <c r="E23" s="34" t="s">
        <v>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8"/>
      <c r="AP23" s="28"/>
      <c r="AQ23" s="27"/>
    </row>
    <row r="24" ht="6.96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7"/>
    </row>
    <row r="25" ht="6.96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7"/>
    </row>
    <row r="26" ht="14.4" customHeight="1">
      <c r="B26" s="24"/>
      <c r="C26" s="28"/>
      <c r="D26" s="36" t="s">
        <v>37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37">
        <f>ROUND(AG87,2)</f>
        <v>5180219.0899999999</v>
      </c>
      <c r="AL26" s="28"/>
      <c r="AM26" s="28"/>
      <c r="AN26" s="28"/>
      <c r="AO26" s="28"/>
      <c r="AP26" s="28"/>
      <c r="AQ26" s="27"/>
    </row>
    <row r="27" ht="14.4" customHeight="1">
      <c r="B27" s="24"/>
      <c r="C27" s="28"/>
      <c r="D27" s="36" t="s">
        <v>38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37">
        <f>ROUND(AG90,2)</f>
        <v>0</v>
      </c>
      <c r="AL27" s="37"/>
      <c r="AM27" s="37"/>
      <c r="AN27" s="37"/>
      <c r="AO27" s="37"/>
      <c r="AP27" s="28"/>
      <c r="AQ27" s="27"/>
    </row>
    <row r="28" s="1" customFormat="1" ht="6.96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</row>
    <row r="29" s="1" customFormat="1" ht="25.92" customHeight="1">
      <c r="B29" s="38"/>
      <c r="C29" s="39"/>
      <c r="D29" s="41" t="s">
        <v>39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ROUND(AK26+AK27,2)</f>
        <v>5180219.0899999999</v>
      </c>
      <c r="AL29" s="42"/>
      <c r="AM29" s="42"/>
      <c r="AN29" s="42"/>
      <c r="AO29" s="42"/>
      <c r="AP29" s="39"/>
      <c r="AQ29" s="40"/>
    </row>
    <row r="30" s="1" customFormat="1" ht="6.96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</row>
    <row r="31" s="2" customFormat="1" ht="14.4" customHeight="1">
      <c r="B31" s="44"/>
      <c r="C31" s="45"/>
      <c r="D31" s="46" t="s">
        <v>40</v>
      </c>
      <c r="E31" s="45"/>
      <c r="F31" s="46" t="s">
        <v>41</v>
      </c>
      <c r="G31" s="45"/>
      <c r="H31" s="45"/>
      <c r="I31" s="45"/>
      <c r="J31" s="45"/>
      <c r="K31" s="45"/>
      <c r="L31" s="47">
        <v>0.20999999999999999</v>
      </c>
      <c r="M31" s="45"/>
      <c r="N31" s="45"/>
      <c r="O31" s="45"/>
      <c r="P31" s="45"/>
      <c r="Q31" s="45"/>
      <c r="R31" s="45"/>
      <c r="S31" s="45"/>
      <c r="T31" s="48" t="s">
        <v>42</v>
      </c>
      <c r="U31" s="45"/>
      <c r="V31" s="45"/>
      <c r="W31" s="49">
        <f>ROUND(AZ87+SUM(CD91),2)</f>
        <v>5180219.0899999999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9">
        <f>ROUND(AV87+SUM(BY91),2)</f>
        <v>1087846.01</v>
      </c>
      <c r="AL31" s="45"/>
      <c r="AM31" s="45"/>
      <c r="AN31" s="45"/>
      <c r="AO31" s="45"/>
      <c r="AP31" s="45"/>
      <c r="AQ31" s="50"/>
    </row>
    <row r="32" s="2" customFormat="1" ht="14.4" customHeight="1">
      <c r="B32" s="44"/>
      <c r="C32" s="45"/>
      <c r="D32" s="45"/>
      <c r="E32" s="45"/>
      <c r="F32" s="46" t="s">
        <v>43</v>
      </c>
      <c r="G32" s="45"/>
      <c r="H32" s="45"/>
      <c r="I32" s="45"/>
      <c r="J32" s="45"/>
      <c r="K32" s="45"/>
      <c r="L32" s="47">
        <v>0.14999999999999999</v>
      </c>
      <c r="M32" s="45"/>
      <c r="N32" s="45"/>
      <c r="O32" s="45"/>
      <c r="P32" s="45"/>
      <c r="Q32" s="45"/>
      <c r="R32" s="45"/>
      <c r="S32" s="45"/>
      <c r="T32" s="48" t="s">
        <v>42</v>
      </c>
      <c r="U32" s="45"/>
      <c r="V32" s="45"/>
      <c r="W32" s="49">
        <f>ROUND(BA87+SUM(CE91),2)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9">
        <f>ROUND(AW87+SUM(BZ91),2)</f>
        <v>0</v>
      </c>
      <c r="AL32" s="45"/>
      <c r="AM32" s="45"/>
      <c r="AN32" s="45"/>
      <c r="AO32" s="45"/>
      <c r="AP32" s="45"/>
      <c r="AQ32" s="50"/>
    </row>
    <row r="33" hidden="1" s="2" customFormat="1" ht="14.4" customHeight="1">
      <c r="B33" s="44"/>
      <c r="C33" s="45"/>
      <c r="D33" s="45"/>
      <c r="E33" s="45"/>
      <c r="F33" s="46" t="s">
        <v>44</v>
      </c>
      <c r="G33" s="45"/>
      <c r="H33" s="45"/>
      <c r="I33" s="45"/>
      <c r="J33" s="45"/>
      <c r="K33" s="45"/>
      <c r="L33" s="47">
        <v>0.20999999999999999</v>
      </c>
      <c r="M33" s="45"/>
      <c r="N33" s="45"/>
      <c r="O33" s="45"/>
      <c r="P33" s="45"/>
      <c r="Q33" s="45"/>
      <c r="R33" s="45"/>
      <c r="S33" s="45"/>
      <c r="T33" s="48" t="s">
        <v>42</v>
      </c>
      <c r="U33" s="45"/>
      <c r="V33" s="45"/>
      <c r="W33" s="49">
        <f>ROUND(BB87+SUM(CF91),2)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9">
        <v>0</v>
      </c>
      <c r="AL33" s="45"/>
      <c r="AM33" s="45"/>
      <c r="AN33" s="45"/>
      <c r="AO33" s="45"/>
      <c r="AP33" s="45"/>
      <c r="AQ33" s="50"/>
    </row>
    <row r="34" hidden="1" s="2" customFormat="1" ht="14.4" customHeight="1">
      <c r="B34" s="44"/>
      <c r="C34" s="45"/>
      <c r="D34" s="45"/>
      <c r="E34" s="45"/>
      <c r="F34" s="46" t="s">
        <v>45</v>
      </c>
      <c r="G34" s="45"/>
      <c r="H34" s="45"/>
      <c r="I34" s="45"/>
      <c r="J34" s="45"/>
      <c r="K34" s="45"/>
      <c r="L34" s="47">
        <v>0.14999999999999999</v>
      </c>
      <c r="M34" s="45"/>
      <c r="N34" s="45"/>
      <c r="O34" s="45"/>
      <c r="P34" s="45"/>
      <c r="Q34" s="45"/>
      <c r="R34" s="45"/>
      <c r="S34" s="45"/>
      <c r="T34" s="48" t="s">
        <v>42</v>
      </c>
      <c r="U34" s="45"/>
      <c r="V34" s="45"/>
      <c r="W34" s="49">
        <f>ROUND(BC87+SUM(CG91),2)</f>
        <v>0</v>
      </c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9">
        <v>0</v>
      </c>
      <c r="AL34" s="45"/>
      <c r="AM34" s="45"/>
      <c r="AN34" s="45"/>
      <c r="AO34" s="45"/>
      <c r="AP34" s="45"/>
      <c r="AQ34" s="50"/>
    </row>
    <row r="35" hidden="1" s="2" customFormat="1" ht="14.4" customHeight="1">
      <c r="B35" s="44"/>
      <c r="C35" s="45"/>
      <c r="D35" s="45"/>
      <c r="E35" s="45"/>
      <c r="F35" s="46" t="s">
        <v>46</v>
      </c>
      <c r="G35" s="45"/>
      <c r="H35" s="45"/>
      <c r="I35" s="45"/>
      <c r="J35" s="45"/>
      <c r="K35" s="45"/>
      <c r="L35" s="47">
        <v>0</v>
      </c>
      <c r="M35" s="45"/>
      <c r="N35" s="45"/>
      <c r="O35" s="45"/>
      <c r="P35" s="45"/>
      <c r="Q35" s="45"/>
      <c r="R35" s="45"/>
      <c r="S35" s="45"/>
      <c r="T35" s="48" t="s">
        <v>42</v>
      </c>
      <c r="U35" s="45"/>
      <c r="V35" s="45"/>
      <c r="W35" s="49">
        <f>ROUND(BD87+SUM(CH91),2)</f>
        <v>0</v>
      </c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9">
        <v>0</v>
      </c>
      <c r="AL35" s="45"/>
      <c r="AM35" s="45"/>
      <c r="AN35" s="45"/>
      <c r="AO35" s="45"/>
      <c r="AP35" s="45"/>
      <c r="AQ35" s="50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="1" customFormat="1" ht="25.92" customHeight="1">
      <c r="B37" s="38"/>
      <c r="C37" s="51"/>
      <c r="D37" s="52" t="s">
        <v>47</v>
      </c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4" t="s">
        <v>48</v>
      </c>
      <c r="U37" s="53"/>
      <c r="V37" s="53"/>
      <c r="W37" s="53"/>
      <c r="X37" s="55" t="s">
        <v>49</v>
      </c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6">
        <f>SUM(AK29:AK35)</f>
        <v>6268065.0999999996</v>
      </c>
      <c r="AL37" s="53"/>
      <c r="AM37" s="53"/>
      <c r="AN37" s="53"/>
      <c r="AO37" s="57"/>
      <c r="AP37" s="51"/>
      <c r="AQ37" s="40"/>
    </row>
    <row r="38" s="1" customFormat="1" ht="14.4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7"/>
    </row>
    <row r="40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7"/>
    </row>
    <row r="41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7"/>
    </row>
    <row r="4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7"/>
    </row>
    <row r="43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7"/>
    </row>
    <row r="44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7"/>
    </row>
    <row r="4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7"/>
    </row>
    <row r="46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7"/>
    </row>
    <row r="47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7"/>
    </row>
    <row r="4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7"/>
    </row>
    <row r="49" s="1" customFormat="1">
      <c r="B49" s="38"/>
      <c r="C49" s="39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60"/>
      <c r="AA49" s="39"/>
      <c r="AB49" s="39"/>
      <c r="AC49" s="58" t="s">
        <v>51</v>
      </c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60"/>
      <c r="AP49" s="39"/>
      <c r="AQ49" s="40"/>
    </row>
    <row r="50">
      <c r="B50" s="24"/>
      <c r="C50" s="28"/>
      <c r="D50" s="61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62"/>
      <c r="AA50" s="28"/>
      <c r="AB50" s="28"/>
      <c r="AC50" s="61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62"/>
      <c r="AP50" s="28"/>
      <c r="AQ50" s="27"/>
    </row>
    <row r="51">
      <c r="B51" s="24"/>
      <c r="C51" s="28"/>
      <c r="D51" s="61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62"/>
      <c r="AA51" s="28"/>
      <c r="AB51" s="28"/>
      <c r="AC51" s="61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62"/>
      <c r="AP51" s="28"/>
      <c r="AQ51" s="27"/>
    </row>
    <row r="52">
      <c r="B52" s="24"/>
      <c r="C52" s="28"/>
      <c r="D52" s="61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62"/>
      <c r="AA52" s="28"/>
      <c r="AB52" s="28"/>
      <c r="AC52" s="61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62"/>
      <c r="AP52" s="28"/>
      <c r="AQ52" s="27"/>
    </row>
    <row r="53">
      <c r="B53" s="24"/>
      <c r="C53" s="28"/>
      <c r="D53" s="61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62"/>
      <c r="AA53" s="28"/>
      <c r="AB53" s="28"/>
      <c r="AC53" s="61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62"/>
      <c r="AP53" s="28"/>
      <c r="AQ53" s="27"/>
    </row>
    <row r="54">
      <c r="B54" s="24"/>
      <c r="C54" s="28"/>
      <c r="D54" s="61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62"/>
      <c r="AA54" s="28"/>
      <c r="AB54" s="28"/>
      <c r="AC54" s="61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62"/>
      <c r="AP54" s="28"/>
      <c r="AQ54" s="27"/>
    </row>
    <row r="55">
      <c r="B55" s="24"/>
      <c r="C55" s="28"/>
      <c r="D55" s="61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62"/>
      <c r="AA55" s="28"/>
      <c r="AB55" s="28"/>
      <c r="AC55" s="61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62"/>
      <c r="AP55" s="28"/>
      <c r="AQ55" s="27"/>
    </row>
    <row r="56">
      <c r="B56" s="24"/>
      <c r="C56" s="28"/>
      <c r="D56" s="61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62"/>
      <c r="AA56" s="28"/>
      <c r="AB56" s="28"/>
      <c r="AC56" s="61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62"/>
      <c r="AP56" s="28"/>
      <c r="AQ56" s="27"/>
    </row>
    <row r="57">
      <c r="B57" s="24"/>
      <c r="C57" s="28"/>
      <c r="D57" s="61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62"/>
      <c r="AA57" s="28"/>
      <c r="AB57" s="28"/>
      <c r="AC57" s="61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62"/>
      <c r="AP57" s="28"/>
      <c r="AQ57" s="27"/>
    </row>
    <row r="58" s="1" customFormat="1">
      <c r="B58" s="38"/>
      <c r="C58" s="39"/>
      <c r="D58" s="63" t="s">
        <v>52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5" t="s">
        <v>53</v>
      </c>
      <c r="S58" s="64"/>
      <c r="T58" s="64"/>
      <c r="U58" s="64"/>
      <c r="V58" s="64"/>
      <c r="W58" s="64"/>
      <c r="X58" s="64"/>
      <c r="Y58" s="64"/>
      <c r="Z58" s="66"/>
      <c r="AA58" s="39"/>
      <c r="AB58" s="39"/>
      <c r="AC58" s="63" t="s">
        <v>52</v>
      </c>
      <c r="AD58" s="64"/>
      <c r="AE58" s="64"/>
      <c r="AF58" s="64"/>
      <c r="AG58" s="64"/>
      <c r="AH58" s="64"/>
      <c r="AI58" s="64"/>
      <c r="AJ58" s="64"/>
      <c r="AK58" s="64"/>
      <c r="AL58" s="64"/>
      <c r="AM58" s="65" t="s">
        <v>53</v>
      </c>
      <c r="AN58" s="64"/>
      <c r="AO58" s="66"/>
      <c r="AP58" s="39"/>
      <c r="AQ58" s="40"/>
    </row>
    <row r="59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7"/>
    </row>
    <row r="60" s="1" customFormat="1">
      <c r="B60" s="38"/>
      <c r="C60" s="39"/>
      <c r="D60" s="58" t="s">
        <v>54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60"/>
      <c r="AA60" s="39"/>
      <c r="AB60" s="39"/>
      <c r="AC60" s="58" t="s">
        <v>55</v>
      </c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60"/>
      <c r="AP60" s="39"/>
      <c r="AQ60" s="40"/>
    </row>
    <row r="61">
      <c r="B61" s="24"/>
      <c r="C61" s="28"/>
      <c r="D61" s="61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62"/>
      <c r="AA61" s="28"/>
      <c r="AB61" s="28"/>
      <c r="AC61" s="61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62"/>
      <c r="AP61" s="28"/>
      <c r="AQ61" s="27"/>
    </row>
    <row r="62">
      <c r="B62" s="24"/>
      <c r="C62" s="28"/>
      <c r="D62" s="61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62"/>
      <c r="AA62" s="28"/>
      <c r="AB62" s="28"/>
      <c r="AC62" s="61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62"/>
      <c r="AP62" s="28"/>
      <c r="AQ62" s="27"/>
    </row>
    <row r="63">
      <c r="B63" s="24"/>
      <c r="C63" s="28"/>
      <c r="D63" s="61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62"/>
      <c r="AA63" s="28"/>
      <c r="AB63" s="28"/>
      <c r="AC63" s="61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62"/>
      <c r="AP63" s="28"/>
      <c r="AQ63" s="27"/>
    </row>
    <row r="64">
      <c r="B64" s="24"/>
      <c r="C64" s="28"/>
      <c r="D64" s="61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62"/>
      <c r="AA64" s="28"/>
      <c r="AB64" s="28"/>
      <c r="AC64" s="61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62"/>
      <c r="AP64" s="28"/>
      <c r="AQ64" s="27"/>
    </row>
    <row r="65">
      <c r="B65" s="24"/>
      <c r="C65" s="28"/>
      <c r="D65" s="61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62"/>
      <c r="AA65" s="28"/>
      <c r="AB65" s="28"/>
      <c r="AC65" s="61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62"/>
      <c r="AP65" s="28"/>
      <c r="AQ65" s="27"/>
    </row>
    <row r="66">
      <c r="B66" s="24"/>
      <c r="C66" s="28"/>
      <c r="D66" s="61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62"/>
      <c r="AA66" s="28"/>
      <c r="AB66" s="28"/>
      <c r="AC66" s="61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62"/>
      <c r="AP66" s="28"/>
      <c r="AQ66" s="27"/>
    </row>
    <row r="67">
      <c r="B67" s="24"/>
      <c r="C67" s="28"/>
      <c r="D67" s="61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62"/>
      <c r="AA67" s="28"/>
      <c r="AB67" s="28"/>
      <c r="AC67" s="61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62"/>
      <c r="AP67" s="28"/>
      <c r="AQ67" s="27"/>
    </row>
    <row r="68">
      <c r="B68" s="24"/>
      <c r="C68" s="28"/>
      <c r="D68" s="61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62"/>
      <c r="AA68" s="28"/>
      <c r="AB68" s="28"/>
      <c r="AC68" s="61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62"/>
      <c r="AP68" s="28"/>
      <c r="AQ68" s="27"/>
    </row>
    <row r="69" s="1" customFormat="1">
      <c r="B69" s="38"/>
      <c r="C69" s="39"/>
      <c r="D69" s="63" t="s">
        <v>52</v>
      </c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5" t="s">
        <v>53</v>
      </c>
      <c r="S69" s="64"/>
      <c r="T69" s="64"/>
      <c r="U69" s="64"/>
      <c r="V69" s="64"/>
      <c r="W69" s="64"/>
      <c r="X69" s="64"/>
      <c r="Y69" s="64"/>
      <c r="Z69" s="66"/>
      <c r="AA69" s="39"/>
      <c r="AB69" s="39"/>
      <c r="AC69" s="63" t="s">
        <v>52</v>
      </c>
      <c r="AD69" s="64"/>
      <c r="AE69" s="64"/>
      <c r="AF69" s="64"/>
      <c r="AG69" s="64"/>
      <c r="AH69" s="64"/>
      <c r="AI69" s="64"/>
      <c r="AJ69" s="64"/>
      <c r="AK69" s="64"/>
      <c r="AL69" s="64"/>
      <c r="AM69" s="65" t="s">
        <v>53</v>
      </c>
      <c r="AN69" s="64"/>
      <c r="AO69" s="66"/>
      <c r="AP69" s="39"/>
      <c r="AQ69" s="40"/>
    </row>
    <row r="70" s="1" customFormat="1" ht="6.96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="1" customFormat="1" ht="6.96" customHeight="1">
      <c r="B71" s="67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9"/>
    </row>
    <row r="75" s="1" customFormat="1" ht="6.96" customHeight="1">
      <c r="B75" s="70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2"/>
    </row>
    <row r="76" s="1" customFormat="1" ht="36.96" customHeight="1">
      <c r="B76" s="38"/>
      <c r="C76" s="25" t="s">
        <v>56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0"/>
    </row>
    <row r="77" s="3" customFormat="1" ht="14.4" customHeight="1">
      <c r="B77" s="73"/>
      <c r="C77" s="33" t="s">
        <v>15</v>
      </c>
      <c r="D77" s="74"/>
      <c r="E77" s="74"/>
      <c r="F77" s="74"/>
      <c r="G77" s="74"/>
      <c r="H77" s="74"/>
      <c r="I77" s="74"/>
      <c r="J77" s="74"/>
      <c r="K77" s="74"/>
      <c r="L77" s="74" t="str">
        <f>K5</f>
        <v>446</v>
      </c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5"/>
    </row>
    <row r="78" s="4" customFormat="1" ht="36.96" customHeight="1">
      <c r="B78" s="76"/>
      <c r="C78" s="77" t="s">
        <v>17</v>
      </c>
      <c r="D78" s="78"/>
      <c r="E78" s="78"/>
      <c r="F78" s="78"/>
      <c r="G78" s="78"/>
      <c r="H78" s="78"/>
      <c r="I78" s="78"/>
      <c r="J78" s="78"/>
      <c r="K78" s="78"/>
      <c r="L78" s="79" t="str">
        <f>K6</f>
        <v>Odstaňování závažných poruch, kalamitních událostí, opravy sdělovacího a zabzpečovacího zařízení ve správě SSZT Jihlava</v>
      </c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80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="1" customFormat="1">
      <c r="B80" s="38"/>
      <c r="C80" s="33" t="s">
        <v>23</v>
      </c>
      <c r="D80" s="39"/>
      <c r="E80" s="39"/>
      <c r="F80" s="39"/>
      <c r="G80" s="39"/>
      <c r="H80" s="39"/>
      <c r="I80" s="39"/>
      <c r="J80" s="39"/>
      <c r="K80" s="39"/>
      <c r="L80" s="81" t="str">
        <f>IF(K8="","",K8)</f>
        <v xml:space="preserve"> 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25</v>
      </c>
      <c r="AJ80" s="39"/>
      <c r="AK80" s="39"/>
      <c r="AL80" s="39"/>
      <c r="AM80" s="82" t="str">
        <f> IF(AN8= "","",AN8)</f>
        <v>27. 11. 2015</v>
      </c>
      <c r="AN80" s="39"/>
      <c r="AO80" s="39"/>
      <c r="AP80" s="39"/>
      <c r="AQ80" s="40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="1" customFormat="1">
      <c r="B82" s="38"/>
      <c r="C82" s="33" t="s">
        <v>29</v>
      </c>
      <c r="D82" s="39"/>
      <c r="E82" s="39"/>
      <c r="F82" s="39"/>
      <c r="G82" s="39"/>
      <c r="H82" s="39"/>
      <c r="I82" s="39"/>
      <c r="J82" s="39"/>
      <c r="K82" s="39"/>
      <c r="L82" s="74" t="str">
        <f>IF(E11= "","",E11)</f>
        <v xml:space="preserve"> 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33</v>
      </c>
      <c r="AJ82" s="39"/>
      <c r="AK82" s="39"/>
      <c r="AL82" s="39"/>
      <c r="AM82" s="74" t="str">
        <f>IF(E17="","",E17)</f>
        <v xml:space="preserve"> </v>
      </c>
      <c r="AN82" s="74"/>
      <c r="AO82" s="74"/>
      <c r="AP82" s="74"/>
      <c r="AQ82" s="40"/>
      <c r="AS82" s="83" t="s">
        <v>57</v>
      </c>
      <c r="AT82" s="84"/>
      <c r="AU82" s="59"/>
      <c r="AV82" s="59"/>
      <c r="AW82" s="59"/>
      <c r="AX82" s="59"/>
      <c r="AY82" s="59"/>
      <c r="AZ82" s="59"/>
      <c r="BA82" s="59"/>
      <c r="BB82" s="59"/>
      <c r="BC82" s="59"/>
      <c r="BD82" s="60"/>
    </row>
    <row r="83" s="1" customFormat="1">
      <c r="B83" s="38"/>
      <c r="C83" s="33" t="s">
        <v>32</v>
      </c>
      <c r="D83" s="39"/>
      <c r="E83" s="39"/>
      <c r="F83" s="39"/>
      <c r="G83" s="39"/>
      <c r="H83" s="39"/>
      <c r="I83" s="39"/>
      <c r="J83" s="39"/>
      <c r="K83" s="39"/>
      <c r="L83" s="74" t="str">
        <f>IF(E14="","",E14)</f>
        <v xml:space="preserve"> </v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35</v>
      </c>
      <c r="AJ83" s="39"/>
      <c r="AK83" s="39"/>
      <c r="AL83" s="39"/>
      <c r="AM83" s="74" t="str">
        <f>IF(E20="","",E20)</f>
        <v xml:space="preserve"> </v>
      </c>
      <c r="AN83" s="74"/>
      <c r="AO83" s="74"/>
      <c r="AP83" s="74"/>
      <c r="AQ83" s="40"/>
      <c r="AS83" s="85"/>
      <c r="AT83" s="46"/>
      <c r="AU83" s="39"/>
      <c r="AV83" s="39"/>
      <c r="AW83" s="39"/>
      <c r="AX83" s="39"/>
      <c r="AY83" s="39"/>
      <c r="AZ83" s="39"/>
      <c r="BA83" s="39"/>
      <c r="BB83" s="39"/>
      <c r="BC83" s="39"/>
      <c r="BD83" s="86"/>
    </row>
    <row r="84" s="1" customFormat="1" ht="10.8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85"/>
      <c r="AT84" s="46"/>
      <c r="AU84" s="39"/>
      <c r="AV84" s="39"/>
      <c r="AW84" s="39"/>
      <c r="AX84" s="39"/>
      <c r="AY84" s="39"/>
      <c r="AZ84" s="39"/>
      <c r="BA84" s="39"/>
      <c r="BB84" s="39"/>
      <c r="BC84" s="39"/>
      <c r="BD84" s="86"/>
    </row>
    <row r="85" s="1" customFormat="1" ht="29.28" customHeight="1">
      <c r="B85" s="38"/>
      <c r="C85" s="87" t="s">
        <v>58</v>
      </c>
      <c r="D85" s="88"/>
      <c r="E85" s="88"/>
      <c r="F85" s="88"/>
      <c r="G85" s="88"/>
      <c r="H85" s="89"/>
      <c r="I85" s="90" t="s">
        <v>59</v>
      </c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90" t="s">
        <v>60</v>
      </c>
      <c r="AH85" s="88"/>
      <c r="AI85" s="88"/>
      <c r="AJ85" s="88"/>
      <c r="AK85" s="88"/>
      <c r="AL85" s="88"/>
      <c r="AM85" s="88"/>
      <c r="AN85" s="90" t="s">
        <v>61</v>
      </c>
      <c r="AO85" s="88"/>
      <c r="AP85" s="91"/>
      <c r="AQ85" s="40"/>
      <c r="AS85" s="92" t="s">
        <v>62</v>
      </c>
      <c r="AT85" s="93" t="s">
        <v>63</v>
      </c>
      <c r="AU85" s="93" t="s">
        <v>64</v>
      </c>
      <c r="AV85" s="93" t="s">
        <v>65</v>
      </c>
      <c r="AW85" s="93" t="s">
        <v>66</v>
      </c>
      <c r="AX85" s="93" t="s">
        <v>67</v>
      </c>
      <c r="AY85" s="93" t="s">
        <v>68</v>
      </c>
      <c r="AZ85" s="93" t="s">
        <v>69</v>
      </c>
      <c r="BA85" s="93" t="s">
        <v>70</v>
      </c>
      <c r="BB85" s="93" t="s">
        <v>71</v>
      </c>
      <c r="BC85" s="93" t="s">
        <v>72</v>
      </c>
      <c r="BD85" s="94" t="s">
        <v>73</v>
      </c>
    </row>
    <row r="86" s="1" customFormat="1" ht="10.8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95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60"/>
    </row>
    <row r="87" s="4" customFormat="1" ht="32.4" customHeight="1">
      <c r="B87" s="76"/>
      <c r="C87" s="96" t="s">
        <v>74</v>
      </c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8">
        <f>ROUND(AG88,2)</f>
        <v>5180219.0899999999</v>
      </c>
      <c r="AH87" s="98"/>
      <c r="AI87" s="98"/>
      <c r="AJ87" s="98"/>
      <c r="AK87" s="98"/>
      <c r="AL87" s="98"/>
      <c r="AM87" s="98"/>
      <c r="AN87" s="99">
        <f>SUM(AG87,AT87)</f>
        <v>6268065.0999999996</v>
      </c>
      <c r="AO87" s="99"/>
      <c r="AP87" s="99"/>
      <c r="AQ87" s="80"/>
      <c r="AS87" s="100">
        <f>ROUND(AS88,2)</f>
        <v>0</v>
      </c>
      <c r="AT87" s="101">
        <f>ROUND(SUM(AV87:AW87),2)</f>
        <v>1087846.01</v>
      </c>
      <c r="AU87" s="102">
        <f>ROUND(AU88,5)</f>
        <v>87.767349999999993</v>
      </c>
      <c r="AV87" s="101">
        <f>ROUND(AZ87*L31,2)</f>
        <v>1087846.01</v>
      </c>
      <c r="AW87" s="101">
        <f>ROUND(BA87*L32,2)</f>
        <v>0</v>
      </c>
      <c r="AX87" s="101">
        <f>ROUND(BB87*L31,2)</f>
        <v>0</v>
      </c>
      <c r="AY87" s="101">
        <f>ROUND(BC87*L32,2)</f>
        <v>0</v>
      </c>
      <c r="AZ87" s="101">
        <f>ROUND(AZ88,2)</f>
        <v>5180219.0899999999</v>
      </c>
      <c r="BA87" s="101">
        <f>ROUND(BA88,2)</f>
        <v>0</v>
      </c>
      <c r="BB87" s="101">
        <f>ROUND(BB88,2)</f>
        <v>0</v>
      </c>
      <c r="BC87" s="101">
        <f>ROUND(BC88,2)</f>
        <v>0</v>
      </c>
      <c r="BD87" s="103">
        <f>ROUND(BD88,2)</f>
        <v>0</v>
      </c>
      <c r="BS87" s="104" t="s">
        <v>75</v>
      </c>
      <c r="BT87" s="104" t="s">
        <v>76</v>
      </c>
      <c r="BU87" s="105" t="s">
        <v>77</v>
      </c>
      <c r="BV87" s="104" t="s">
        <v>78</v>
      </c>
      <c r="BW87" s="104" t="s">
        <v>79</v>
      </c>
      <c r="BX87" s="104" t="s">
        <v>80</v>
      </c>
    </row>
    <row r="88" s="5" customFormat="1" ht="47.25" customHeight="1">
      <c r="A88" s="106" t="s">
        <v>81</v>
      </c>
      <c r="B88" s="107"/>
      <c r="C88" s="108"/>
      <c r="D88" s="109" t="s">
        <v>82</v>
      </c>
      <c r="E88" s="109"/>
      <c r="F88" s="109"/>
      <c r="G88" s="109"/>
      <c r="H88" s="109"/>
      <c r="I88" s="110"/>
      <c r="J88" s="109" t="s">
        <v>83</v>
      </c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11">
        <f>'14 - Oprava Elektromechan...'!M30</f>
        <v>5180219.0899999999</v>
      </c>
      <c r="AH88" s="110"/>
      <c r="AI88" s="110"/>
      <c r="AJ88" s="110"/>
      <c r="AK88" s="110"/>
      <c r="AL88" s="110"/>
      <c r="AM88" s="110"/>
      <c r="AN88" s="111">
        <f>SUM(AG88,AT88)</f>
        <v>6268065.0999999996</v>
      </c>
      <c r="AO88" s="110"/>
      <c r="AP88" s="110"/>
      <c r="AQ88" s="112"/>
      <c r="AS88" s="113">
        <f>'14 - Oprava Elektromechan...'!M28</f>
        <v>0</v>
      </c>
      <c r="AT88" s="114">
        <f>ROUND(SUM(AV88:AW88),2)</f>
        <v>1087846.01</v>
      </c>
      <c r="AU88" s="115">
        <f>'14 - Oprava Elektromechan...'!W113</f>
        <v>87.767350000000008</v>
      </c>
      <c r="AV88" s="114">
        <f>'14 - Oprava Elektromechan...'!M32</f>
        <v>1087846.01</v>
      </c>
      <c r="AW88" s="114">
        <f>'14 - Oprava Elektromechan...'!M33</f>
        <v>0</v>
      </c>
      <c r="AX88" s="114">
        <f>'14 - Oprava Elektromechan...'!M34</f>
        <v>0</v>
      </c>
      <c r="AY88" s="114">
        <f>'14 - Oprava Elektromechan...'!M35</f>
        <v>0</v>
      </c>
      <c r="AZ88" s="114">
        <f>'14 - Oprava Elektromechan...'!H32</f>
        <v>5180219.0899999999</v>
      </c>
      <c r="BA88" s="114">
        <f>'14 - Oprava Elektromechan...'!H33</f>
        <v>0</v>
      </c>
      <c r="BB88" s="114">
        <f>'14 - Oprava Elektromechan...'!H34</f>
        <v>0</v>
      </c>
      <c r="BC88" s="114">
        <f>'14 - Oprava Elektromechan...'!H35</f>
        <v>0</v>
      </c>
      <c r="BD88" s="116">
        <f>'14 - Oprava Elektromechan...'!H36</f>
        <v>0</v>
      </c>
      <c r="BT88" s="117" t="s">
        <v>22</v>
      </c>
      <c r="BV88" s="117" t="s">
        <v>78</v>
      </c>
      <c r="BW88" s="117" t="s">
        <v>84</v>
      </c>
      <c r="BX88" s="117" t="s">
        <v>79</v>
      </c>
    </row>
    <row r="89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7"/>
    </row>
    <row r="90" s="1" customFormat="1" ht="30" customHeight="1">
      <c r="B90" s="38"/>
      <c r="C90" s="96" t="s">
        <v>85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99">
        <v>0</v>
      </c>
      <c r="AH90" s="99"/>
      <c r="AI90" s="99"/>
      <c r="AJ90" s="99"/>
      <c r="AK90" s="99"/>
      <c r="AL90" s="99"/>
      <c r="AM90" s="99"/>
      <c r="AN90" s="99">
        <v>0</v>
      </c>
      <c r="AO90" s="99"/>
      <c r="AP90" s="99"/>
      <c r="AQ90" s="40"/>
      <c r="AS90" s="92" t="s">
        <v>86</v>
      </c>
      <c r="AT90" s="93" t="s">
        <v>87</v>
      </c>
      <c r="AU90" s="93" t="s">
        <v>40</v>
      </c>
      <c r="AV90" s="94" t="s">
        <v>63</v>
      </c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40"/>
      <c r="AS91" s="118"/>
      <c r="AT91" s="64"/>
      <c r="AU91" s="64"/>
      <c r="AV91" s="66"/>
    </row>
    <row r="92" s="1" customFormat="1" ht="30" customHeight="1">
      <c r="B92" s="38"/>
      <c r="C92" s="119" t="s">
        <v>88</v>
      </c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1">
        <f>ROUND(AG87+AG90,2)</f>
        <v>5180219.0899999999</v>
      </c>
      <c r="AH92" s="121"/>
      <c r="AI92" s="121"/>
      <c r="AJ92" s="121"/>
      <c r="AK92" s="121"/>
      <c r="AL92" s="121"/>
      <c r="AM92" s="121"/>
      <c r="AN92" s="121">
        <f>AN87+AN90</f>
        <v>6268065.0999999996</v>
      </c>
      <c r="AO92" s="121"/>
      <c r="AP92" s="121"/>
      <c r="AQ92" s="40"/>
    </row>
    <row r="93" s="1" customFormat="1" ht="6.96" customHeight="1">
      <c r="B93" s="67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9"/>
    </row>
  </sheetData>
  <mergeCells count="45">
    <mergeCell ref="C2:AP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G92:AM92"/>
    <mergeCell ref="AN92:AP92"/>
    <mergeCell ref="AR2:BE2"/>
  </mergeCells>
  <hyperlinks>
    <hyperlink ref="K1:S1" location="C2" display="1) Souhrnný list stavby"/>
    <hyperlink ref="W1:AF1" location="C87" display="2) Rekapitulace objektů"/>
    <hyperlink ref="A88" location="'14 - Oprava Elektromechan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22"/>
      <c r="B1" s="11"/>
      <c r="C1" s="11"/>
      <c r="D1" s="12" t="s">
        <v>1</v>
      </c>
      <c r="E1" s="11"/>
      <c r="F1" s="13" t="s">
        <v>89</v>
      </c>
      <c r="G1" s="13"/>
      <c r="H1" s="123" t="s">
        <v>90</v>
      </c>
      <c r="I1" s="123"/>
      <c r="J1" s="123"/>
      <c r="K1" s="123"/>
      <c r="L1" s="13" t="s">
        <v>91</v>
      </c>
      <c r="M1" s="11"/>
      <c r="N1" s="11"/>
      <c r="O1" s="12" t="s">
        <v>92</v>
      </c>
      <c r="P1" s="11"/>
      <c r="Q1" s="11"/>
      <c r="R1" s="11"/>
      <c r="S1" s="13" t="s">
        <v>93</v>
      </c>
      <c r="T1" s="13"/>
      <c r="U1" s="122"/>
      <c r="V1" s="122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84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94</v>
      </c>
    </row>
    <row r="4" ht="36.96" customHeight="1">
      <c r="B4" s="24"/>
      <c r="C4" s="25" t="s">
        <v>95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</row>
    <row r="6" ht="25.44" customHeight="1">
      <c r="B6" s="24"/>
      <c r="C6" s="28"/>
      <c r="D6" s="33" t="s">
        <v>17</v>
      </c>
      <c r="E6" s="28"/>
      <c r="F6" s="124" t="str">
        <f>'Rekapitulace stavby'!K6</f>
        <v>Odstaňování závažných poruch, kalamitních událostí, opravy sdělovacího a zabzpečovacího zařízení ve správě SSZT Jihlava</v>
      </c>
      <c r="G6" s="33"/>
      <c r="H6" s="33"/>
      <c r="I6" s="33"/>
      <c r="J6" s="33"/>
      <c r="K6" s="33"/>
      <c r="L6" s="33"/>
      <c r="M6" s="33"/>
      <c r="N6" s="33"/>
      <c r="O6" s="33"/>
      <c r="P6" s="33"/>
      <c r="Q6" s="28"/>
      <c r="R6" s="27"/>
    </row>
    <row r="7" s="1" customFormat="1" ht="32.88" customHeight="1">
      <c r="B7" s="38"/>
      <c r="C7" s="39"/>
      <c r="D7" s="31" t="s">
        <v>96</v>
      </c>
      <c r="E7" s="39"/>
      <c r="F7" s="32" t="s">
        <v>97</v>
      </c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40"/>
    </row>
    <row r="8" s="1" customFormat="1" ht="14.4" customHeight="1">
      <c r="B8" s="38"/>
      <c r="C8" s="39"/>
      <c r="D8" s="33" t="s">
        <v>20</v>
      </c>
      <c r="E8" s="39"/>
      <c r="F8" s="30" t="s">
        <v>5</v>
      </c>
      <c r="G8" s="39"/>
      <c r="H8" s="39"/>
      <c r="I8" s="39"/>
      <c r="J8" s="39"/>
      <c r="K8" s="39"/>
      <c r="L8" s="39"/>
      <c r="M8" s="33" t="s">
        <v>21</v>
      </c>
      <c r="N8" s="39"/>
      <c r="O8" s="30" t="s">
        <v>5</v>
      </c>
      <c r="P8" s="39"/>
      <c r="Q8" s="39"/>
      <c r="R8" s="40"/>
    </row>
    <row r="9" s="1" customFormat="1" ht="14.4" customHeight="1">
      <c r="B9" s="38"/>
      <c r="C9" s="39"/>
      <c r="D9" s="33" t="s">
        <v>23</v>
      </c>
      <c r="E9" s="39"/>
      <c r="F9" s="30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82" t="str">
        <f>'Rekapitulace stavby'!AN8</f>
        <v>27. 11. 2015</v>
      </c>
      <c r="P9" s="82"/>
      <c r="Q9" s="39"/>
      <c r="R9" s="40"/>
    </row>
    <row r="10" s="1" customFormat="1" ht="10.8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="1" customFormat="1" ht="14.4" customHeight="1">
      <c r="B11" s="38"/>
      <c r="C11" s="39"/>
      <c r="D11" s="33" t="s">
        <v>29</v>
      </c>
      <c r="E11" s="39"/>
      <c r="F11" s="39"/>
      <c r="G11" s="39"/>
      <c r="H11" s="39"/>
      <c r="I11" s="39"/>
      <c r="J11" s="39"/>
      <c r="K11" s="39"/>
      <c r="L11" s="39"/>
      <c r="M11" s="33" t="s">
        <v>30</v>
      </c>
      <c r="N11" s="39"/>
      <c r="O11" s="30" t="str">
        <f>IF('Rekapitulace stavby'!AN10="","",'Rekapitulace stavby'!AN10)</f>
        <v/>
      </c>
      <c r="P11" s="30"/>
      <c r="Q11" s="39"/>
      <c r="R11" s="40"/>
    </row>
    <row r="12" s="1" customFormat="1" ht="18" customHeight="1">
      <c r="B12" s="38"/>
      <c r="C12" s="39"/>
      <c r="D12" s="39"/>
      <c r="E12" s="30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31</v>
      </c>
      <c r="N12" s="39"/>
      <c r="O12" s="30" t="str">
        <f>IF('Rekapitulace stavby'!AN11="","",'Rekapitulace stavby'!AN11)</f>
        <v/>
      </c>
      <c r="P12" s="30"/>
      <c r="Q12" s="39"/>
      <c r="R12" s="40"/>
    </row>
    <row r="13" s="1" customFormat="1" ht="6.96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="1" customFormat="1" ht="14.4" customHeight="1">
      <c r="B14" s="38"/>
      <c r="C14" s="39"/>
      <c r="D14" s="33" t="s">
        <v>32</v>
      </c>
      <c r="E14" s="39"/>
      <c r="F14" s="39"/>
      <c r="G14" s="39"/>
      <c r="H14" s="39"/>
      <c r="I14" s="39"/>
      <c r="J14" s="39"/>
      <c r="K14" s="39"/>
      <c r="L14" s="39"/>
      <c r="M14" s="33" t="s">
        <v>30</v>
      </c>
      <c r="N14" s="39"/>
      <c r="O14" s="30" t="str">
        <f>IF('Rekapitulace stavby'!AN13="","",'Rekapitulace stavby'!AN13)</f>
        <v/>
      </c>
      <c r="P14" s="30"/>
      <c r="Q14" s="39"/>
      <c r="R14" s="40"/>
    </row>
    <row r="15" s="1" customFormat="1" ht="18" customHeight="1">
      <c r="B15" s="38"/>
      <c r="C15" s="39"/>
      <c r="D15" s="39"/>
      <c r="E15" s="30" t="str">
        <f>IF('Rekapitulace stavby'!E14="","",'Rekapitulace stavby'!E14)</f>
        <v xml:space="preserve"> </v>
      </c>
      <c r="F15" s="39"/>
      <c r="G15" s="39"/>
      <c r="H15" s="39"/>
      <c r="I15" s="39"/>
      <c r="J15" s="39"/>
      <c r="K15" s="39"/>
      <c r="L15" s="39"/>
      <c r="M15" s="33" t="s">
        <v>31</v>
      </c>
      <c r="N15" s="39"/>
      <c r="O15" s="30" t="str">
        <f>IF('Rekapitulace stavby'!AN14="","",'Rekapitulace stavby'!AN14)</f>
        <v/>
      </c>
      <c r="P15" s="30"/>
      <c r="Q15" s="39"/>
      <c r="R15" s="40"/>
    </row>
    <row r="16" s="1" customFormat="1" ht="6.96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="1" customFormat="1" ht="14.4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30</v>
      </c>
      <c r="N17" s="39"/>
      <c r="O17" s="30" t="str">
        <f>IF('Rekapitulace stavby'!AN16="","",'Rekapitulace stavby'!AN16)</f>
        <v/>
      </c>
      <c r="P17" s="30"/>
      <c r="Q17" s="39"/>
      <c r="R17" s="40"/>
    </row>
    <row r="18" s="1" customFormat="1" ht="18" customHeight="1">
      <c r="B18" s="38"/>
      <c r="C18" s="39"/>
      <c r="D18" s="39"/>
      <c r="E18" s="30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31</v>
      </c>
      <c r="N18" s="39"/>
      <c r="O18" s="30" t="str">
        <f>IF('Rekapitulace stavby'!AN17="","",'Rekapitulace stavby'!AN17)</f>
        <v/>
      </c>
      <c r="P18" s="30"/>
      <c r="Q18" s="39"/>
      <c r="R18" s="40"/>
    </row>
    <row r="19" s="1" customFormat="1" ht="6.96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="1" customFormat="1" ht="14.4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30</v>
      </c>
      <c r="N20" s="39"/>
      <c r="O20" s="30" t="str">
        <f>IF('Rekapitulace stavby'!AN19="","",'Rekapitulace stavby'!AN19)</f>
        <v/>
      </c>
      <c r="P20" s="30"/>
      <c r="Q20" s="39"/>
      <c r="R20" s="40"/>
    </row>
    <row r="21" s="1" customFormat="1" ht="18" customHeight="1">
      <c r="B21" s="38"/>
      <c r="C21" s="39"/>
      <c r="D21" s="39"/>
      <c r="E21" s="30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31</v>
      </c>
      <c r="N21" s="39"/>
      <c r="O21" s="30" t="str">
        <f>IF('Rekapitulace stavby'!AN20="","",'Rekapitulace stavby'!AN20)</f>
        <v/>
      </c>
      <c r="P21" s="30"/>
      <c r="Q21" s="39"/>
      <c r="R21" s="40"/>
    </row>
    <row r="22" s="1" customFormat="1" ht="6.96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="1" customFormat="1" ht="14.4" customHeight="1">
      <c r="B23" s="38"/>
      <c r="C23" s="39"/>
      <c r="D23" s="33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="1" customFormat="1" ht="16.5" customHeight="1">
      <c r="B24" s="38"/>
      <c r="C24" s="39"/>
      <c r="D24" s="39"/>
      <c r="E24" s="34" t="s">
        <v>5</v>
      </c>
      <c r="F24" s="34"/>
      <c r="G24" s="34"/>
      <c r="H24" s="34"/>
      <c r="I24" s="34"/>
      <c r="J24" s="34"/>
      <c r="K24" s="34"/>
      <c r="L24" s="34"/>
      <c r="M24" s="39"/>
      <c r="N24" s="39"/>
      <c r="O24" s="39"/>
      <c r="P24" s="39"/>
      <c r="Q24" s="39"/>
      <c r="R24" s="40"/>
    </row>
    <row r="25" s="1" customFormat="1" ht="6.96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="1" customFormat="1" ht="6.96" customHeight="1">
      <c r="B26" s="38"/>
      <c r="C26" s="3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39"/>
      <c r="R26" s="40"/>
    </row>
    <row r="27" s="1" customFormat="1" ht="14.4" customHeight="1">
      <c r="B27" s="38"/>
      <c r="C27" s="39"/>
      <c r="D27" s="125" t="s">
        <v>98</v>
      </c>
      <c r="E27" s="39"/>
      <c r="F27" s="39"/>
      <c r="G27" s="39"/>
      <c r="H27" s="39"/>
      <c r="I27" s="39"/>
      <c r="J27" s="39"/>
      <c r="K27" s="39"/>
      <c r="L27" s="39"/>
      <c r="M27" s="37">
        <f>N88</f>
        <v>5180219.0899999999</v>
      </c>
      <c r="N27" s="37"/>
      <c r="O27" s="37"/>
      <c r="P27" s="37"/>
      <c r="Q27" s="39"/>
      <c r="R27" s="40"/>
    </row>
    <row r="28" s="1" customFormat="1" ht="14.4" customHeight="1">
      <c r="B28" s="38"/>
      <c r="C28" s="39"/>
      <c r="D28" s="36" t="s">
        <v>99</v>
      </c>
      <c r="E28" s="39"/>
      <c r="F28" s="39"/>
      <c r="G28" s="39"/>
      <c r="H28" s="39"/>
      <c r="I28" s="39"/>
      <c r="J28" s="39"/>
      <c r="K28" s="39"/>
      <c r="L28" s="39"/>
      <c r="M28" s="37">
        <f>N94</f>
        <v>0</v>
      </c>
      <c r="N28" s="37"/>
      <c r="O28" s="37"/>
      <c r="P28" s="37"/>
      <c r="Q28" s="39"/>
      <c r="R28" s="40"/>
    </row>
    <row r="29" s="1" customFormat="1" ht="6.96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="1" customFormat="1" ht="25.44" customHeight="1">
      <c r="B30" s="38"/>
      <c r="C30" s="39"/>
      <c r="D30" s="126" t="s">
        <v>39</v>
      </c>
      <c r="E30" s="39"/>
      <c r="F30" s="39"/>
      <c r="G30" s="39"/>
      <c r="H30" s="39"/>
      <c r="I30" s="39"/>
      <c r="J30" s="39"/>
      <c r="K30" s="39"/>
      <c r="L30" s="39"/>
      <c r="M30" s="127">
        <f>ROUND(M27+M28,2)</f>
        <v>5180219.0899999999</v>
      </c>
      <c r="N30" s="39"/>
      <c r="O30" s="39"/>
      <c r="P30" s="39"/>
      <c r="Q30" s="39"/>
      <c r="R30" s="40"/>
    </row>
    <row r="31" s="1" customFormat="1" ht="6.96" customHeight="1">
      <c r="B31" s="38"/>
      <c r="C31" s="3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39"/>
      <c r="R31" s="40"/>
    </row>
    <row r="32" s="1" customFormat="1" ht="14.4" customHeight="1">
      <c r="B32" s="38"/>
      <c r="C32" s="39"/>
      <c r="D32" s="46" t="s">
        <v>40</v>
      </c>
      <c r="E32" s="46" t="s">
        <v>41</v>
      </c>
      <c r="F32" s="47">
        <v>0.20999999999999999</v>
      </c>
      <c r="G32" s="128" t="s">
        <v>42</v>
      </c>
      <c r="H32" s="129">
        <f>ROUND((SUM(BE94:BE95)+SUM(BE113:BE250)), 2)</f>
        <v>5180219.0899999999</v>
      </c>
      <c r="I32" s="39"/>
      <c r="J32" s="39"/>
      <c r="K32" s="39"/>
      <c r="L32" s="39"/>
      <c r="M32" s="129">
        <f>ROUND(ROUND((SUM(BE94:BE95)+SUM(BE113:BE250)), 2)*F32, 2)</f>
        <v>1087846.01</v>
      </c>
      <c r="N32" s="39"/>
      <c r="O32" s="39"/>
      <c r="P32" s="39"/>
      <c r="Q32" s="39"/>
      <c r="R32" s="40"/>
    </row>
    <row r="33" s="1" customFormat="1" ht="14.4" customHeight="1">
      <c r="B33" s="38"/>
      <c r="C33" s="39"/>
      <c r="D33" s="39"/>
      <c r="E33" s="46" t="s">
        <v>43</v>
      </c>
      <c r="F33" s="47">
        <v>0.14999999999999999</v>
      </c>
      <c r="G33" s="128" t="s">
        <v>42</v>
      </c>
      <c r="H33" s="129">
        <f>ROUND((SUM(BF94:BF95)+SUM(BF113:BF250)), 2)</f>
        <v>0</v>
      </c>
      <c r="I33" s="39"/>
      <c r="J33" s="39"/>
      <c r="K33" s="39"/>
      <c r="L33" s="39"/>
      <c r="M33" s="129">
        <f>ROUND(ROUND((SUM(BF94:BF95)+SUM(BF113:BF250)), 2)*F33, 2)</f>
        <v>0</v>
      </c>
      <c r="N33" s="39"/>
      <c r="O33" s="39"/>
      <c r="P33" s="39"/>
      <c r="Q33" s="39"/>
      <c r="R33" s="40"/>
    </row>
    <row r="34" hidden="1" s="1" customFormat="1" ht="14.4" customHeight="1">
      <c r="B34" s="38"/>
      <c r="C34" s="39"/>
      <c r="D34" s="39"/>
      <c r="E34" s="46" t="s">
        <v>44</v>
      </c>
      <c r="F34" s="47">
        <v>0.20999999999999999</v>
      </c>
      <c r="G34" s="128" t="s">
        <v>42</v>
      </c>
      <c r="H34" s="129">
        <f>ROUND((SUM(BG94:BG95)+SUM(BG113:BG250)), 2)</f>
        <v>0</v>
      </c>
      <c r="I34" s="39"/>
      <c r="J34" s="39"/>
      <c r="K34" s="39"/>
      <c r="L34" s="39"/>
      <c r="M34" s="129">
        <v>0</v>
      </c>
      <c r="N34" s="39"/>
      <c r="O34" s="39"/>
      <c r="P34" s="39"/>
      <c r="Q34" s="39"/>
      <c r="R34" s="40"/>
    </row>
    <row r="35" hidden="1" s="1" customFormat="1" ht="14.4" customHeight="1">
      <c r="B35" s="38"/>
      <c r="C35" s="39"/>
      <c r="D35" s="39"/>
      <c r="E35" s="46" t="s">
        <v>45</v>
      </c>
      <c r="F35" s="47">
        <v>0.14999999999999999</v>
      </c>
      <c r="G35" s="128" t="s">
        <v>42</v>
      </c>
      <c r="H35" s="129">
        <f>ROUND((SUM(BH94:BH95)+SUM(BH113:BH250)), 2)</f>
        <v>0</v>
      </c>
      <c r="I35" s="39"/>
      <c r="J35" s="39"/>
      <c r="K35" s="39"/>
      <c r="L35" s="39"/>
      <c r="M35" s="129">
        <v>0</v>
      </c>
      <c r="N35" s="39"/>
      <c r="O35" s="39"/>
      <c r="P35" s="39"/>
      <c r="Q35" s="39"/>
      <c r="R35" s="40"/>
    </row>
    <row r="36" hidden="1" s="1" customFormat="1" ht="14.4" customHeight="1">
      <c r="B36" s="38"/>
      <c r="C36" s="39"/>
      <c r="D36" s="39"/>
      <c r="E36" s="46" t="s">
        <v>46</v>
      </c>
      <c r="F36" s="47">
        <v>0</v>
      </c>
      <c r="G36" s="128" t="s">
        <v>42</v>
      </c>
      <c r="H36" s="129">
        <f>ROUND((SUM(BI94:BI95)+SUM(BI113:BI250)), 2)</f>
        <v>0</v>
      </c>
      <c r="I36" s="39"/>
      <c r="J36" s="39"/>
      <c r="K36" s="39"/>
      <c r="L36" s="39"/>
      <c r="M36" s="129">
        <v>0</v>
      </c>
      <c r="N36" s="39"/>
      <c r="O36" s="39"/>
      <c r="P36" s="39"/>
      <c r="Q36" s="39"/>
      <c r="R36" s="40"/>
    </row>
    <row r="37" s="1" customFormat="1" ht="6.96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="1" customFormat="1" ht="25.44" customHeight="1">
      <c r="B38" s="38"/>
      <c r="C38" s="120"/>
      <c r="D38" s="130" t="s">
        <v>47</v>
      </c>
      <c r="E38" s="89"/>
      <c r="F38" s="89"/>
      <c r="G38" s="131" t="s">
        <v>48</v>
      </c>
      <c r="H38" s="132" t="s">
        <v>49</v>
      </c>
      <c r="I38" s="89"/>
      <c r="J38" s="89"/>
      <c r="K38" s="89"/>
      <c r="L38" s="133">
        <f>SUM(M30:M36)</f>
        <v>6268065.0999999996</v>
      </c>
      <c r="M38" s="133"/>
      <c r="N38" s="133"/>
      <c r="O38" s="133"/>
      <c r="P38" s="134"/>
      <c r="Q38" s="120"/>
      <c r="R38" s="40"/>
    </row>
    <row r="39" s="1" customFormat="1" ht="14.4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="1" customFormat="1" ht="14.4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7"/>
    </row>
    <row r="4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7"/>
    </row>
    <row r="43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7"/>
    </row>
    <row r="44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7"/>
    </row>
    <row r="4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7"/>
    </row>
    <row r="46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7"/>
    </row>
    <row r="47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7"/>
    </row>
    <row r="4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</row>
    <row r="49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7"/>
    </row>
    <row r="50" s="1" customFormat="1">
      <c r="B50" s="38"/>
      <c r="C50" s="39"/>
      <c r="D50" s="58" t="s">
        <v>50</v>
      </c>
      <c r="E50" s="59"/>
      <c r="F50" s="59"/>
      <c r="G50" s="59"/>
      <c r="H50" s="60"/>
      <c r="I50" s="39"/>
      <c r="J50" s="58" t="s">
        <v>51</v>
      </c>
      <c r="K50" s="59"/>
      <c r="L50" s="59"/>
      <c r="M50" s="59"/>
      <c r="N50" s="59"/>
      <c r="O50" s="59"/>
      <c r="P50" s="60"/>
      <c r="Q50" s="39"/>
      <c r="R50" s="40"/>
    </row>
    <row r="51">
      <c r="B51" s="24"/>
      <c r="C51" s="28"/>
      <c r="D51" s="61"/>
      <c r="E51" s="28"/>
      <c r="F51" s="28"/>
      <c r="G51" s="28"/>
      <c r="H51" s="62"/>
      <c r="I51" s="28"/>
      <c r="J51" s="61"/>
      <c r="K51" s="28"/>
      <c r="L51" s="28"/>
      <c r="M51" s="28"/>
      <c r="N51" s="28"/>
      <c r="O51" s="28"/>
      <c r="P51" s="62"/>
      <c r="Q51" s="28"/>
      <c r="R51" s="27"/>
    </row>
    <row r="52">
      <c r="B52" s="24"/>
      <c r="C52" s="28"/>
      <c r="D52" s="61"/>
      <c r="E52" s="28"/>
      <c r="F52" s="28"/>
      <c r="G52" s="28"/>
      <c r="H52" s="62"/>
      <c r="I52" s="28"/>
      <c r="J52" s="61"/>
      <c r="K52" s="28"/>
      <c r="L52" s="28"/>
      <c r="M52" s="28"/>
      <c r="N52" s="28"/>
      <c r="O52" s="28"/>
      <c r="P52" s="62"/>
      <c r="Q52" s="28"/>
      <c r="R52" s="27"/>
    </row>
    <row r="53">
      <c r="B53" s="24"/>
      <c r="C53" s="28"/>
      <c r="D53" s="61"/>
      <c r="E53" s="28"/>
      <c r="F53" s="28"/>
      <c r="G53" s="28"/>
      <c r="H53" s="62"/>
      <c r="I53" s="28"/>
      <c r="J53" s="61"/>
      <c r="K53" s="28"/>
      <c r="L53" s="28"/>
      <c r="M53" s="28"/>
      <c r="N53" s="28"/>
      <c r="O53" s="28"/>
      <c r="P53" s="62"/>
      <c r="Q53" s="28"/>
      <c r="R53" s="27"/>
    </row>
    <row r="54">
      <c r="B54" s="24"/>
      <c r="C54" s="28"/>
      <c r="D54" s="61"/>
      <c r="E54" s="28"/>
      <c r="F54" s="28"/>
      <c r="G54" s="28"/>
      <c r="H54" s="62"/>
      <c r="I54" s="28"/>
      <c r="J54" s="61"/>
      <c r="K54" s="28"/>
      <c r="L54" s="28"/>
      <c r="M54" s="28"/>
      <c r="N54" s="28"/>
      <c r="O54" s="28"/>
      <c r="P54" s="62"/>
      <c r="Q54" s="28"/>
      <c r="R54" s="27"/>
    </row>
    <row r="55">
      <c r="B55" s="24"/>
      <c r="C55" s="28"/>
      <c r="D55" s="61"/>
      <c r="E55" s="28"/>
      <c r="F55" s="28"/>
      <c r="G55" s="28"/>
      <c r="H55" s="62"/>
      <c r="I55" s="28"/>
      <c r="J55" s="61"/>
      <c r="K55" s="28"/>
      <c r="L55" s="28"/>
      <c r="M55" s="28"/>
      <c r="N55" s="28"/>
      <c r="O55" s="28"/>
      <c r="P55" s="62"/>
      <c r="Q55" s="28"/>
      <c r="R55" s="27"/>
    </row>
    <row r="56">
      <c r="B56" s="24"/>
      <c r="C56" s="28"/>
      <c r="D56" s="61"/>
      <c r="E56" s="28"/>
      <c r="F56" s="28"/>
      <c r="G56" s="28"/>
      <c r="H56" s="62"/>
      <c r="I56" s="28"/>
      <c r="J56" s="61"/>
      <c r="K56" s="28"/>
      <c r="L56" s="28"/>
      <c r="M56" s="28"/>
      <c r="N56" s="28"/>
      <c r="O56" s="28"/>
      <c r="P56" s="62"/>
      <c r="Q56" s="28"/>
      <c r="R56" s="27"/>
    </row>
    <row r="57">
      <c r="B57" s="24"/>
      <c r="C57" s="28"/>
      <c r="D57" s="61"/>
      <c r="E57" s="28"/>
      <c r="F57" s="28"/>
      <c r="G57" s="28"/>
      <c r="H57" s="62"/>
      <c r="I57" s="28"/>
      <c r="J57" s="61"/>
      <c r="K57" s="28"/>
      <c r="L57" s="28"/>
      <c r="M57" s="28"/>
      <c r="N57" s="28"/>
      <c r="O57" s="28"/>
      <c r="P57" s="62"/>
      <c r="Q57" s="28"/>
      <c r="R57" s="27"/>
    </row>
    <row r="58">
      <c r="B58" s="24"/>
      <c r="C58" s="28"/>
      <c r="D58" s="61"/>
      <c r="E58" s="28"/>
      <c r="F58" s="28"/>
      <c r="G58" s="28"/>
      <c r="H58" s="62"/>
      <c r="I58" s="28"/>
      <c r="J58" s="61"/>
      <c r="K58" s="28"/>
      <c r="L58" s="28"/>
      <c r="M58" s="28"/>
      <c r="N58" s="28"/>
      <c r="O58" s="28"/>
      <c r="P58" s="62"/>
      <c r="Q58" s="28"/>
      <c r="R58" s="27"/>
    </row>
    <row r="59" s="1" customFormat="1">
      <c r="B59" s="38"/>
      <c r="C59" s="39"/>
      <c r="D59" s="63" t="s">
        <v>52</v>
      </c>
      <c r="E59" s="64"/>
      <c r="F59" s="64"/>
      <c r="G59" s="65" t="s">
        <v>53</v>
      </c>
      <c r="H59" s="66"/>
      <c r="I59" s="39"/>
      <c r="J59" s="63" t="s">
        <v>52</v>
      </c>
      <c r="K59" s="64"/>
      <c r="L59" s="64"/>
      <c r="M59" s="64"/>
      <c r="N59" s="65" t="s">
        <v>53</v>
      </c>
      <c r="O59" s="64"/>
      <c r="P59" s="66"/>
      <c r="Q59" s="39"/>
      <c r="R59" s="40"/>
    </row>
    <row r="60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7"/>
    </row>
    <row r="61" s="1" customFormat="1">
      <c r="B61" s="38"/>
      <c r="C61" s="39"/>
      <c r="D61" s="58" t="s">
        <v>54</v>
      </c>
      <c r="E61" s="59"/>
      <c r="F61" s="59"/>
      <c r="G61" s="59"/>
      <c r="H61" s="60"/>
      <c r="I61" s="39"/>
      <c r="J61" s="58" t="s">
        <v>55</v>
      </c>
      <c r="K61" s="59"/>
      <c r="L61" s="59"/>
      <c r="M61" s="59"/>
      <c r="N61" s="59"/>
      <c r="O61" s="59"/>
      <c r="P61" s="60"/>
      <c r="Q61" s="39"/>
      <c r="R61" s="40"/>
    </row>
    <row r="62">
      <c r="B62" s="24"/>
      <c r="C62" s="28"/>
      <c r="D62" s="61"/>
      <c r="E62" s="28"/>
      <c r="F62" s="28"/>
      <c r="G62" s="28"/>
      <c r="H62" s="62"/>
      <c r="I62" s="28"/>
      <c r="J62" s="61"/>
      <c r="K62" s="28"/>
      <c r="L62" s="28"/>
      <c r="M62" s="28"/>
      <c r="N62" s="28"/>
      <c r="O62" s="28"/>
      <c r="P62" s="62"/>
      <c r="Q62" s="28"/>
      <c r="R62" s="27"/>
    </row>
    <row r="63">
      <c r="B63" s="24"/>
      <c r="C63" s="28"/>
      <c r="D63" s="61"/>
      <c r="E63" s="28"/>
      <c r="F63" s="28"/>
      <c r="G63" s="28"/>
      <c r="H63" s="62"/>
      <c r="I63" s="28"/>
      <c r="J63" s="61"/>
      <c r="K63" s="28"/>
      <c r="L63" s="28"/>
      <c r="M63" s="28"/>
      <c r="N63" s="28"/>
      <c r="O63" s="28"/>
      <c r="P63" s="62"/>
      <c r="Q63" s="28"/>
      <c r="R63" s="27"/>
    </row>
    <row r="64">
      <c r="B64" s="24"/>
      <c r="C64" s="28"/>
      <c r="D64" s="61"/>
      <c r="E64" s="28"/>
      <c r="F64" s="28"/>
      <c r="G64" s="28"/>
      <c r="H64" s="62"/>
      <c r="I64" s="28"/>
      <c r="J64" s="61"/>
      <c r="K64" s="28"/>
      <c r="L64" s="28"/>
      <c r="M64" s="28"/>
      <c r="N64" s="28"/>
      <c r="O64" s="28"/>
      <c r="P64" s="62"/>
      <c r="Q64" s="28"/>
      <c r="R64" s="27"/>
    </row>
    <row r="65">
      <c r="B65" s="24"/>
      <c r="C65" s="28"/>
      <c r="D65" s="61"/>
      <c r="E65" s="28"/>
      <c r="F65" s="28"/>
      <c r="G65" s="28"/>
      <c r="H65" s="62"/>
      <c r="I65" s="28"/>
      <c r="J65" s="61"/>
      <c r="K65" s="28"/>
      <c r="L65" s="28"/>
      <c r="M65" s="28"/>
      <c r="N65" s="28"/>
      <c r="O65" s="28"/>
      <c r="P65" s="62"/>
      <c r="Q65" s="28"/>
      <c r="R65" s="27"/>
    </row>
    <row r="66">
      <c r="B66" s="24"/>
      <c r="C66" s="28"/>
      <c r="D66" s="61"/>
      <c r="E66" s="28"/>
      <c r="F66" s="28"/>
      <c r="G66" s="28"/>
      <c r="H66" s="62"/>
      <c r="I66" s="28"/>
      <c r="J66" s="61"/>
      <c r="K66" s="28"/>
      <c r="L66" s="28"/>
      <c r="M66" s="28"/>
      <c r="N66" s="28"/>
      <c r="O66" s="28"/>
      <c r="P66" s="62"/>
      <c r="Q66" s="28"/>
      <c r="R66" s="27"/>
    </row>
    <row r="67">
      <c r="B67" s="24"/>
      <c r="C67" s="28"/>
      <c r="D67" s="61"/>
      <c r="E67" s="28"/>
      <c r="F67" s="28"/>
      <c r="G67" s="28"/>
      <c r="H67" s="62"/>
      <c r="I67" s="28"/>
      <c r="J67" s="61"/>
      <c r="K67" s="28"/>
      <c r="L67" s="28"/>
      <c r="M67" s="28"/>
      <c r="N67" s="28"/>
      <c r="O67" s="28"/>
      <c r="P67" s="62"/>
      <c r="Q67" s="28"/>
      <c r="R67" s="27"/>
    </row>
    <row r="68">
      <c r="B68" s="24"/>
      <c r="C68" s="28"/>
      <c r="D68" s="61"/>
      <c r="E68" s="28"/>
      <c r="F68" s="28"/>
      <c r="G68" s="28"/>
      <c r="H68" s="62"/>
      <c r="I68" s="28"/>
      <c r="J68" s="61"/>
      <c r="K68" s="28"/>
      <c r="L68" s="28"/>
      <c r="M68" s="28"/>
      <c r="N68" s="28"/>
      <c r="O68" s="28"/>
      <c r="P68" s="62"/>
      <c r="Q68" s="28"/>
      <c r="R68" s="27"/>
    </row>
    <row r="69">
      <c r="B69" s="24"/>
      <c r="C69" s="28"/>
      <c r="D69" s="61"/>
      <c r="E69" s="28"/>
      <c r="F69" s="28"/>
      <c r="G69" s="28"/>
      <c r="H69" s="62"/>
      <c r="I69" s="28"/>
      <c r="J69" s="61"/>
      <c r="K69" s="28"/>
      <c r="L69" s="28"/>
      <c r="M69" s="28"/>
      <c r="N69" s="28"/>
      <c r="O69" s="28"/>
      <c r="P69" s="62"/>
      <c r="Q69" s="28"/>
      <c r="R69" s="27"/>
    </row>
    <row r="70" s="1" customFormat="1">
      <c r="B70" s="38"/>
      <c r="C70" s="39"/>
      <c r="D70" s="63" t="s">
        <v>52</v>
      </c>
      <c r="E70" s="64"/>
      <c r="F70" s="64"/>
      <c r="G70" s="65" t="s">
        <v>53</v>
      </c>
      <c r="H70" s="66"/>
      <c r="I70" s="39"/>
      <c r="J70" s="63" t="s">
        <v>52</v>
      </c>
      <c r="K70" s="64"/>
      <c r="L70" s="64"/>
      <c r="M70" s="64"/>
      <c r="N70" s="65" t="s">
        <v>53</v>
      </c>
      <c r="O70" s="64"/>
      <c r="P70" s="66"/>
      <c r="Q70" s="39"/>
      <c r="R70" s="40"/>
    </row>
    <row r="71" s="1" customFormat="1" ht="14.4" customHeight="1">
      <c r="B71" s="67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9"/>
    </row>
    <row r="75" s="1" customFormat="1" ht="6.96" customHeight="1">
      <c r="B75" s="70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2"/>
    </row>
    <row r="76" s="1" customFormat="1" ht="36.96" customHeight="1">
      <c r="B76" s="38"/>
      <c r="C76" s="25" t="s">
        <v>100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0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="1" customFormat="1" ht="30" customHeight="1">
      <c r="B78" s="38"/>
      <c r="C78" s="33" t="s">
        <v>17</v>
      </c>
      <c r="D78" s="39"/>
      <c r="E78" s="39"/>
      <c r="F78" s="124" t="str">
        <f>F6</f>
        <v>Odstaňování závažných poruch, kalamitních událostí, opravy sdělovacího a zabzpečovacího zařízení ve správě SSZT Jihlava</v>
      </c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9"/>
      <c r="R78" s="40"/>
    </row>
    <row r="79" s="1" customFormat="1" ht="36.96" customHeight="1">
      <c r="B79" s="38"/>
      <c r="C79" s="77" t="s">
        <v>96</v>
      </c>
      <c r="D79" s="39"/>
      <c r="E79" s="39"/>
      <c r="F79" s="79" t="str">
        <f>F7</f>
        <v>14 - Oprava Elektromechanického SZZ vz. 5007 v žst. Horní Cerekev - St.1 - 2017</v>
      </c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="1" customFormat="1" ht="18" customHeight="1">
      <c r="B81" s="38"/>
      <c r="C81" s="33" t="s">
        <v>23</v>
      </c>
      <c r="D81" s="39"/>
      <c r="E81" s="39"/>
      <c r="F81" s="30" t="str">
        <f>F9</f>
        <v xml:space="preserve"> </v>
      </c>
      <c r="G81" s="39"/>
      <c r="H81" s="39"/>
      <c r="I81" s="39"/>
      <c r="J81" s="39"/>
      <c r="K81" s="33" t="s">
        <v>25</v>
      </c>
      <c r="L81" s="39"/>
      <c r="M81" s="82" t="str">
        <f>IF(O9="","",O9)</f>
        <v>27. 11. 2015</v>
      </c>
      <c r="N81" s="82"/>
      <c r="O81" s="82"/>
      <c r="P81" s="82"/>
      <c r="Q81" s="39"/>
      <c r="R81" s="40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="1" customFormat="1">
      <c r="B83" s="38"/>
      <c r="C83" s="33" t="s">
        <v>29</v>
      </c>
      <c r="D83" s="39"/>
      <c r="E83" s="39"/>
      <c r="F83" s="30" t="str">
        <f>E12</f>
        <v xml:space="preserve"> </v>
      </c>
      <c r="G83" s="39"/>
      <c r="H83" s="39"/>
      <c r="I83" s="39"/>
      <c r="J83" s="39"/>
      <c r="K83" s="33" t="s">
        <v>33</v>
      </c>
      <c r="L83" s="39"/>
      <c r="M83" s="30" t="str">
        <f>E18</f>
        <v xml:space="preserve"> </v>
      </c>
      <c r="N83" s="30"/>
      <c r="O83" s="30"/>
      <c r="P83" s="30"/>
      <c r="Q83" s="30"/>
      <c r="R83" s="40"/>
    </row>
    <row r="84" s="1" customFormat="1" ht="14.4" customHeight="1">
      <c r="B84" s="38"/>
      <c r="C84" s="33" t="s">
        <v>32</v>
      </c>
      <c r="D84" s="39"/>
      <c r="E84" s="39"/>
      <c r="F84" s="30" t="str">
        <f>IF(E15="","",E15)</f>
        <v xml:space="preserve"> </v>
      </c>
      <c r="G84" s="39"/>
      <c r="H84" s="39"/>
      <c r="I84" s="39"/>
      <c r="J84" s="39"/>
      <c r="K84" s="33" t="s">
        <v>35</v>
      </c>
      <c r="L84" s="39"/>
      <c r="M84" s="30" t="str">
        <f>E21</f>
        <v xml:space="preserve"> </v>
      </c>
      <c r="N84" s="30"/>
      <c r="O84" s="30"/>
      <c r="P84" s="30"/>
      <c r="Q84" s="30"/>
      <c r="R84" s="40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="1" customFormat="1" ht="29.28" customHeight="1">
      <c r="B86" s="38"/>
      <c r="C86" s="135" t="s">
        <v>101</v>
      </c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35" t="s">
        <v>102</v>
      </c>
      <c r="O86" s="120"/>
      <c r="P86" s="120"/>
      <c r="Q86" s="120"/>
      <c r="R86" s="40"/>
    </row>
    <row r="87" s="1" customFormat="1" ht="10.32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="1" customFormat="1" ht="29.28" customHeight="1">
      <c r="B88" s="38"/>
      <c r="C88" s="136" t="s">
        <v>103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99">
        <f>N113</f>
        <v>5180219.0899999999</v>
      </c>
      <c r="O88" s="137"/>
      <c r="P88" s="137"/>
      <c r="Q88" s="137"/>
      <c r="R88" s="40"/>
      <c r="AU88" s="20" t="s">
        <v>104</v>
      </c>
    </row>
    <row r="89" s="6" customFormat="1" ht="24.96" customHeight="1">
      <c r="B89" s="138"/>
      <c r="C89" s="139"/>
      <c r="D89" s="140" t="s">
        <v>105</v>
      </c>
      <c r="E89" s="139"/>
      <c r="F89" s="139"/>
      <c r="G89" s="139"/>
      <c r="H89" s="139"/>
      <c r="I89" s="139"/>
      <c r="J89" s="139"/>
      <c r="K89" s="139"/>
      <c r="L89" s="139"/>
      <c r="M89" s="139"/>
      <c r="N89" s="141">
        <f>N114</f>
        <v>4811225.0899999999</v>
      </c>
      <c r="O89" s="139"/>
      <c r="P89" s="139"/>
      <c r="Q89" s="139"/>
      <c r="R89" s="142"/>
    </row>
    <row r="90" s="7" customFormat="1" ht="19.92" customHeight="1">
      <c r="B90" s="143"/>
      <c r="C90" s="144"/>
      <c r="D90" s="145" t="s">
        <v>106</v>
      </c>
      <c r="E90" s="144"/>
      <c r="F90" s="144"/>
      <c r="G90" s="144"/>
      <c r="H90" s="144"/>
      <c r="I90" s="144"/>
      <c r="J90" s="144"/>
      <c r="K90" s="144"/>
      <c r="L90" s="144"/>
      <c r="M90" s="144"/>
      <c r="N90" s="146">
        <f>N122</f>
        <v>447015.91999999998</v>
      </c>
      <c r="O90" s="144"/>
      <c r="P90" s="144"/>
      <c r="Q90" s="144"/>
      <c r="R90" s="147"/>
    </row>
    <row r="91" s="7" customFormat="1" ht="19.92" customHeight="1">
      <c r="B91" s="143"/>
      <c r="C91" s="144"/>
      <c r="D91" s="145" t="s">
        <v>107</v>
      </c>
      <c r="E91" s="144"/>
      <c r="F91" s="144"/>
      <c r="G91" s="144"/>
      <c r="H91" s="144"/>
      <c r="I91" s="144"/>
      <c r="J91" s="144"/>
      <c r="K91" s="144"/>
      <c r="L91" s="144"/>
      <c r="M91" s="144"/>
      <c r="N91" s="146">
        <f>N158</f>
        <v>4186006.6000000001</v>
      </c>
      <c r="O91" s="144"/>
      <c r="P91" s="144"/>
      <c r="Q91" s="144"/>
      <c r="R91" s="147"/>
    </row>
    <row r="92" s="6" customFormat="1" ht="24.96" customHeight="1">
      <c r="B92" s="138"/>
      <c r="C92" s="139"/>
      <c r="D92" s="140" t="s">
        <v>108</v>
      </c>
      <c r="E92" s="139"/>
      <c r="F92" s="139"/>
      <c r="G92" s="139"/>
      <c r="H92" s="139"/>
      <c r="I92" s="139"/>
      <c r="J92" s="139"/>
      <c r="K92" s="139"/>
      <c r="L92" s="139"/>
      <c r="M92" s="139"/>
      <c r="N92" s="141">
        <f>N234</f>
        <v>368994</v>
      </c>
      <c r="O92" s="139"/>
      <c r="P92" s="139"/>
      <c r="Q92" s="139"/>
      <c r="R92" s="142"/>
    </row>
    <row r="93" s="1" customFormat="1" ht="21.84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40"/>
    </row>
    <row r="94" s="1" customFormat="1" ht="29.28" customHeight="1">
      <c r="B94" s="38"/>
      <c r="C94" s="136" t="s">
        <v>109</v>
      </c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137">
        <v>0</v>
      </c>
      <c r="O94" s="148"/>
      <c r="P94" s="148"/>
      <c r="Q94" s="148"/>
      <c r="R94" s="40"/>
      <c r="T94" s="149"/>
      <c r="U94" s="150" t="s">
        <v>40</v>
      </c>
    </row>
    <row r="95" s="1" customFormat="1" ht="18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6" s="1" customFormat="1" ht="29.28" customHeight="1">
      <c r="B96" s="38"/>
      <c r="C96" s="119" t="s">
        <v>88</v>
      </c>
      <c r="D96" s="120"/>
      <c r="E96" s="120"/>
      <c r="F96" s="120"/>
      <c r="G96" s="120"/>
      <c r="H96" s="120"/>
      <c r="I96" s="120"/>
      <c r="J96" s="120"/>
      <c r="K96" s="120"/>
      <c r="L96" s="121">
        <f>ROUND(SUM(N88+N94),2)</f>
        <v>5180219.0899999999</v>
      </c>
      <c r="M96" s="121"/>
      <c r="N96" s="121"/>
      <c r="O96" s="121"/>
      <c r="P96" s="121"/>
      <c r="Q96" s="121"/>
      <c r="R96" s="40"/>
    </row>
    <row r="97" s="1" customFormat="1" ht="6.96" customHeight="1"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9"/>
    </row>
    <row r="101" s="1" customFormat="1" ht="6.96" customHeight="1">
      <c r="B101" s="70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2"/>
    </row>
    <row r="102" s="1" customFormat="1" ht="36.96" customHeight="1">
      <c r="B102" s="38"/>
      <c r="C102" s="25" t="s">
        <v>110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</row>
    <row r="103" s="1" customFormat="1" ht="6.96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</row>
    <row r="104" s="1" customFormat="1" ht="30" customHeight="1">
      <c r="B104" s="38"/>
      <c r="C104" s="33" t="s">
        <v>17</v>
      </c>
      <c r="D104" s="39"/>
      <c r="E104" s="39"/>
      <c r="F104" s="124" t="str">
        <f>F6</f>
        <v>Odstaňování závažných poruch, kalamitních událostí, opravy sdělovacího a zabzpečovacího zařízení ve správě SSZT Jihlava</v>
      </c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9"/>
      <c r="R104" s="40"/>
    </row>
    <row r="105" s="1" customFormat="1" ht="36.96" customHeight="1">
      <c r="B105" s="38"/>
      <c r="C105" s="77" t="s">
        <v>96</v>
      </c>
      <c r="D105" s="39"/>
      <c r="E105" s="39"/>
      <c r="F105" s="79" t="str">
        <f>F7</f>
        <v>14 - Oprava Elektromechanického SZZ vz. 5007 v žst. Horní Cerekev - St.1 - 2017</v>
      </c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40"/>
    </row>
    <row r="106" s="1" customFormat="1" ht="6.96" customHeight="1"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40"/>
    </row>
    <row r="107" s="1" customFormat="1" ht="18" customHeight="1">
      <c r="B107" s="38"/>
      <c r="C107" s="33" t="s">
        <v>23</v>
      </c>
      <c r="D107" s="39"/>
      <c r="E107" s="39"/>
      <c r="F107" s="30" t="str">
        <f>F9</f>
        <v xml:space="preserve"> </v>
      </c>
      <c r="G107" s="39"/>
      <c r="H107" s="39"/>
      <c r="I107" s="39"/>
      <c r="J107" s="39"/>
      <c r="K107" s="33" t="s">
        <v>25</v>
      </c>
      <c r="L107" s="39"/>
      <c r="M107" s="82" t="str">
        <f>IF(O9="","",O9)</f>
        <v>27. 11. 2015</v>
      </c>
      <c r="N107" s="82"/>
      <c r="O107" s="82"/>
      <c r="P107" s="82"/>
      <c r="Q107" s="39"/>
      <c r="R107" s="40"/>
    </row>
    <row r="108" s="1" customFormat="1" ht="6.96" customHeight="1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</row>
    <row r="109" s="1" customFormat="1">
      <c r="B109" s="38"/>
      <c r="C109" s="33" t="s">
        <v>29</v>
      </c>
      <c r="D109" s="39"/>
      <c r="E109" s="39"/>
      <c r="F109" s="30" t="str">
        <f>E12</f>
        <v xml:space="preserve"> </v>
      </c>
      <c r="G109" s="39"/>
      <c r="H109" s="39"/>
      <c r="I109" s="39"/>
      <c r="J109" s="39"/>
      <c r="K109" s="33" t="s">
        <v>33</v>
      </c>
      <c r="L109" s="39"/>
      <c r="M109" s="30" t="str">
        <f>E18</f>
        <v xml:space="preserve"> </v>
      </c>
      <c r="N109" s="30"/>
      <c r="O109" s="30"/>
      <c r="P109" s="30"/>
      <c r="Q109" s="30"/>
      <c r="R109" s="40"/>
    </row>
    <row r="110" s="1" customFormat="1" ht="14.4" customHeight="1">
      <c r="B110" s="38"/>
      <c r="C110" s="33" t="s">
        <v>32</v>
      </c>
      <c r="D110" s="39"/>
      <c r="E110" s="39"/>
      <c r="F110" s="30" t="str">
        <f>IF(E15="","",E15)</f>
        <v xml:space="preserve"> </v>
      </c>
      <c r="G110" s="39"/>
      <c r="H110" s="39"/>
      <c r="I110" s="39"/>
      <c r="J110" s="39"/>
      <c r="K110" s="33" t="s">
        <v>35</v>
      </c>
      <c r="L110" s="39"/>
      <c r="M110" s="30" t="str">
        <f>E21</f>
        <v xml:space="preserve"> </v>
      </c>
      <c r="N110" s="30"/>
      <c r="O110" s="30"/>
      <c r="P110" s="30"/>
      <c r="Q110" s="30"/>
      <c r="R110" s="40"/>
    </row>
    <row r="111" s="1" customFormat="1" ht="10.32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="8" customFormat="1" ht="29.28" customHeight="1">
      <c r="B112" s="151"/>
      <c r="C112" s="152" t="s">
        <v>111</v>
      </c>
      <c r="D112" s="153" t="s">
        <v>112</v>
      </c>
      <c r="E112" s="153" t="s">
        <v>58</v>
      </c>
      <c r="F112" s="153" t="s">
        <v>113</v>
      </c>
      <c r="G112" s="153"/>
      <c r="H112" s="153"/>
      <c r="I112" s="153"/>
      <c r="J112" s="153" t="s">
        <v>114</v>
      </c>
      <c r="K112" s="153" t="s">
        <v>115</v>
      </c>
      <c r="L112" s="153" t="s">
        <v>116</v>
      </c>
      <c r="M112" s="153"/>
      <c r="N112" s="153" t="s">
        <v>102</v>
      </c>
      <c r="O112" s="153"/>
      <c r="P112" s="153"/>
      <c r="Q112" s="154"/>
      <c r="R112" s="155"/>
      <c r="T112" s="92" t="s">
        <v>117</v>
      </c>
      <c r="U112" s="93" t="s">
        <v>40</v>
      </c>
      <c r="V112" s="93" t="s">
        <v>118</v>
      </c>
      <c r="W112" s="93" t="s">
        <v>119</v>
      </c>
      <c r="X112" s="93" t="s">
        <v>120</v>
      </c>
      <c r="Y112" s="93" t="s">
        <v>121</v>
      </c>
      <c r="Z112" s="93" t="s">
        <v>122</v>
      </c>
      <c r="AA112" s="94" t="s">
        <v>123</v>
      </c>
    </row>
    <row r="113" s="1" customFormat="1" ht="29.28" customHeight="1">
      <c r="B113" s="38"/>
      <c r="C113" s="96" t="s">
        <v>98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156">
        <f>BK113</f>
        <v>5180219.0899999999</v>
      </c>
      <c r="O113" s="157"/>
      <c r="P113" s="157"/>
      <c r="Q113" s="157"/>
      <c r="R113" s="40"/>
      <c r="T113" s="95"/>
      <c r="U113" s="59"/>
      <c r="V113" s="59"/>
      <c r="W113" s="158">
        <f>W114+W234</f>
        <v>87.767350000000008</v>
      </c>
      <c r="X113" s="59"/>
      <c r="Y113" s="158">
        <f>Y114+Y234</f>
        <v>4.1166740000000006</v>
      </c>
      <c r="Z113" s="59"/>
      <c r="AA113" s="159">
        <f>AA114+AA234</f>
        <v>0</v>
      </c>
      <c r="AT113" s="20" t="s">
        <v>75</v>
      </c>
      <c r="AU113" s="20" t="s">
        <v>104</v>
      </c>
      <c r="BK113" s="160">
        <f>BK114+BK234</f>
        <v>5180219.0899999999</v>
      </c>
    </row>
    <row r="114" s="9" customFormat="1" ht="37.44" customHeight="1">
      <c r="B114" s="161"/>
      <c r="C114" s="162"/>
      <c r="D114" s="163" t="s">
        <v>105</v>
      </c>
      <c r="E114" s="163"/>
      <c r="F114" s="163"/>
      <c r="G114" s="163"/>
      <c r="H114" s="163"/>
      <c r="I114" s="163"/>
      <c r="J114" s="163"/>
      <c r="K114" s="163"/>
      <c r="L114" s="163"/>
      <c r="M114" s="163"/>
      <c r="N114" s="164">
        <f>BK114</f>
        <v>4811225.0899999999</v>
      </c>
      <c r="O114" s="165"/>
      <c r="P114" s="165"/>
      <c r="Q114" s="165"/>
      <c r="R114" s="166"/>
      <c r="T114" s="167"/>
      <c r="U114" s="162"/>
      <c r="V114" s="162"/>
      <c r="W114" s="168">
        <f>W115+SUM(W116:W122)+W158</f>
        <v>87.767350000000008</v>
      </c>
      <c r="X114" s="162"/>
      <c r="Y114" s="168">
        <f>Y115+SUM(Y116:Y122)+Y158</f>
        <v>4.1166740000000006</v>
      </c>
      <c r="Z114" s="162"/>
      <c r="AA114" s="169">
        <f>AA115+SUM(AA116:AA122)+AA158</f>
        <v>0</v>
      </c>
      <c r="AR114" s="170" t="s">
        <v>22</v>
      </c>
      <c r="AT114" s="171" t="s">
        <v>75</v>
      </c>
      <c r="AU114" s="171" t="s">
        <v>76</v>
      </c>
      <c r="AY114" s="170" t="s">
        <v>124</v>
      </c>
      <c r="BK114" s="172">
        <f>BK115+SUM(BK116:BK122)+BK158</f>
        <v>4811225.0899999999</v>
      </c>
    </row>
    <row r="115" s="1" customFormat="1" ht="51" customHeight="1">
      <c r="B115" s="173"/>
      <c r="C115" s="174" t="s">
        <v>22</v>
      </c>
      <c r="D115" s="174" t="s">
        <v>125</v>
      </c>
      <c r="E115" s="175" t="s">
        <v>126</v>
      </c>
      <c r="F115" s="176" t="s">
        <v>127</v>
      </c>
      <c r="G115" s="176"/>
      <c r="H115" s="176"/>
      <c r="I115" s="176"/>
      <c r="J115" s="177" t="s">
        <v>128</v>
      </c>
      <c r="K115" s="178">
        <v>0.29999999999999999</v>
      </c>
      <c r="L115" s="179">
        <v>158462.89999999999</v>
      </c>
      <c r="M115" s="179"/>
      <c r="N115" s="179">
        <f>ROUND(L115*K115,2)</f>
        <v>47538.870000000003</v>
      </c>
      <c r="O115" s="180"/>
      <c r="P115" s="180"/>
      <c r="Q115" s="180"/>
      <c r="R115" s="181"/>
      <c r="T115" s="182" t="s">
        <v>5</v>
      </c>
      <c r="U115" s="48" t="s">
        <v>41</v>
      </c>
      <c r="V115" s="183">
        <v>0</v>
      </c>
      <c r="W115" s="183">
        <f>V115*K115</f>
        <v>0</v>
      </c>
      <c r="X115" s="183">
        <v>0</v>
      </c>
      <c r="Y115" s="183">
        <f>X115*K115</f>
        <v>0</v>
      </c>
      <c r="Z115" s="183">
        <v>0</v>
      </c>
      <c r="AA115" s="184">
        <f>Z115*K115</f>
        <v>0</v>
      </c>
      <c r="AR115" s="20" t="s">
        <v>129</v>
      </c>
      <c r="AT115" s="20" t="s">
        <v>125</v>
      </c>
      <c r="AU115" s="20" t="s">
        <v>22</v>
      </c>
      <c r="AY115" s="20" t="s">
        <v>124</v>
      </c>
      <c r="BE115" s="185">
        <f>IF(U115="základní",N115,0)</f>
        <v>47538.870000000003</v>
      </c>
      <c r="BF115" s="185">
        <f>IF(U115="snížená",N115,0)</f>
        <v>0</v>
      </c>
      <c r="BG115" s="185">
        <f>IF(U115="zákl. přenesená",N115,0)</f>
        <v>0</v>
      </c>
      <c r="BH115" s="185">
        <f>IF(U115="sníž. přenesená",N115,0)</f>
        <v>0</v>
      </c>
      <c r="BI115" s="185">
        <f>IF(U115="nulová",N115,0)</f>
        <v>0</v>
      </c>
      <c r="BJ115" s="20" t="s">
        <v>22</v>
      </c>
      <c r="BK115" s="185">
        <f>ROUND(L115*K115,2)</f>
        <v>47538.870000000003</v>
      </c>
      <c r="BL115" s="20" t="s">
        <v>129</v>
      </c>
      <c r="BM115" s="20" t="s">
        <v>130</v>
      </c>
    </row>
    <row r="116" s="1" customFormat="1" ht="38.25" customHeight="1">
      <c r="B116" s="173"/>
      <c r="C116" s="186" t="s">
        <v>94</v>
      </c>
      <c r="D116" s="186" t="s">
        <v>131</v>
      </c>
      <c r="E116" s="187" t="s">
        <v>132</v>
      </c>
      <c r="F116" s="188" t="s">
        <v>133</v>
      </c>
      <c r="G116" s="188"/>
      <c r="H116" s="188"/>
      <c r="I116" s="188"/>
      <c r="J116" s="189" t="s">
        <v>134</v>
      </c>
      <c r="K116" s="190">
        <v>0.29999999999999999</v>
      </c>
      <c r="L116" s="180">
        <v>29</v>
      </c>
      <c r="M116" s="180"/>
      <c r="N116" s="180">
        <f>ROUND(L116*K116,2)</f>
        <v>8.6999999999999993</v>
      </c>
      <c r="O116" s="180"/>
      <c r="P116" s="180"/>
      <c r="Q116" s="180"/>
      <c r="R116" s="181"/>
      <c r="T116" s="182" t="s">
        <v>5</v>
      </c>
      <c r="U116" s="48" t="s">
        <v>41</v>
      </c>
      <c r="V116" s="183">
        <v>0</v>
      </c>
      <c r="W116" s="183">
        <f>V116*K116</f>
        <v>0</v>
      </c>
      <c r="X116" s="183">
        <v>0</v>
      </c>
      <c r="Y116" s="183">
        <f>X116*K116</f>
        <v>0</v>
      </c>
      <c r="Z116" s="183">
        <v>0</v>
      </c>
      <c r="AA116" s="184">
        <f>Z116*K116</f>
        <v>0</v>
      </c>
      <c r="AR116" s="20" t="s">
        <v>135</v>
      </c>
      <c r="AT116" s="20" t="s">
        <v>131</v>
      </c>
      <c r="AU116" s="20" t="s">
        <v>22</v>
      </c>
      <c r="AY116" s="20" t="s">
        <v>124</v>
      </c>
      <c r="BE116" s="185">
        <f>IF(U116="základní",N116,0)</f>
        <v>8.6999999999999993</v>
      </c>
      <c r="BF116" s="185">
        <f>IF(U116="snížená",N116,0)</f>
        <v>0</v>
      </c>
      <c r="BG116" s="185">
        <f>IF(U116="zákl. přenesená",N116,0)</f>
        <v>0</v>
      </c>
      <c r="BH116" s="185">
        <f>IF(U116="sníž. přenesená",N116,0)</f>
        <v>0</v>
      </c>
      <c r="BI116" s="185">
        <f>IF(U116="nulová",N116,0)</f>
        <v>0</v>
      </c>
      <c r="BJ116" s="20" t="s">
        <v>22</v>
      </c>
      <c r="BK116" s="185">
        <f>ROUND(L116*K116,2)</f>
        <v>8.6999999999999993</v>
      </c>
      <c r="BL116" s="20" t="s">
        <v>135</v>
      </c>
      <c r="BM116" s="20" t="s">
        <v>136</v>
      </c>
    </row>
    <row r="117" s="1" customFormat="1" ht="25.5" customHeight="1">
      <c r="B117" s="173"/>
      <c r="C117" s="186" t="s">
        <v>137</v>
      </c>
      <c r="D117" s="186" t="s">
        <v>131</v>
      </c>
      <c r="E117" s="187" t="s">
        <v>138</v>
      </c>
      <c r="F117" s="188" t="s">
        <v>139</v>
      </c>
      <c r="G117" s="188"/>
      <c r="H117" s="188"/>
      <c r="I117" s="188"/>
      <c r="J117" s="189" t="s">
        <v>140</v>
      </c>
      <c r="K117" s="190">
        <v>1</v>
      </c>
      <c r="L117" s="180">
        <v>1480</v>
      </c>
      <c r="M117" s="180"/>
      <c r="N117" s="180">
        <f>ROUND(L117*K117,2)</f>
        <v>1480</v>
      </c>
      <c r="O117" s="180"/>
      <c r="P117" s="180"/>
      <c r="Q117" s="180"/>
      <c r="R117" s="181"/>
      <c r="T117" s="182" t="s">
        <v>5</v>
      </c>
      <c r="U117" s="48" t="s">
        <v>41</v>
      </c>
      <c r="V117" s="183">
        <v>0</v>
      </c>
      <c r="W117" s="183">
        <f>V117*K117</f>
        <v>0</v>
      </c>
      <c r="X117" s="183">
        <v>0</v>
      </c>
      <c r="Y117" s="183">
        <f>X117*K117</f>
        <v>0</v>
      </c>
      <c r="Z117" s="183">
        <v>0</v>
      </c>
      <c r="AA117" s="184">
        <f>Z117*K117</f>
        <v>0</v>
      </c>
      <c r="AR117" s="20" t="s">
        <v>22</v>
      </c>
      <c r="AT117" s="20" t="s">
        <v>131</v>
      </c>
      <c r="AU117" s="20" t="s">
        <v>22</v>
      </c>
      <c r="AY117" s="20" t="s">
        <v>124</v>
      </c>
      <c r="BE117" s="185">
        <f>IF(U117="základní",N117,0)</f>
        <v>1480</v>
      </c>
      <c r="BF117" s="185">
        <f>IF(U117="snížená",N117,0)</f>
        <v>0</v>
      </c>
      <c r="BG117" s="185">
        <f>IF(U117="zákl. přenesená",N117,0)</f>
        <v>0</v>
      </c>
      <c r="BH117" s="185">
        <f>IF(U117="sníž. přenesená",N117,0)</f>
        <v>0</v>
      </c>
      <c r="BI117" s="185">
        <f>IF(U117="nulová",N117,0)</f>
        <v>0</v>
      </c>
      <c r="BJ117" s="20" t="s">
        <v>22</v>
      </c>
      <c r="BK117" s="185">
        <f>ROUND(L117*K117,2)</f>
        <v>1480</v>
      </c>
      <c r="BL117" s="20" t="s">
        <v>22</v>
      </c>
      <c r="BM117" s="20" t="s">
        <v>141</v>
      </c>
    </row>
    <row r="118" s="1" customFormat="1" ht="38.25" customHeight="1">
      <c r="B118" s="173"/>
      <c r="C118" s="186" t="s">
        <v>142</v>
      </c>
      <c r="D118" s="186" t="s">
        <v>131</v>
      </c>
      <c r="E118" s="187" t="s">
        <v>143</v>
      </c>
      <c r="F118" s="188" t="s">
        <v>144</v>
      </c>
      <c r="G118" s="188"/>
      <c r="H118" s="188"/>
      <c r="I118" s="188"/>
      <c r="J118" s="189" t="s">
        <v>140</v>
      </c>
      <c r="K118" s="190">
        <v>4</v>
      </c>
      <c r="L118" s="180">
        <v>5060</v>
      </c>
      <c r="M118" s="180"/>
      <c r="N118" s="180">
        <f>ROUND(L118*K118,2)</f>
        <v>20240</v>
      </c>
      <c r="O118" s="180"/>
      <c r="P118" s="180"/>
      <c r="Q118" s="180"/>
      <c r="R118" s="181"/>
      <c r="T118" s="182" t="s">
        <v>5</v>
      </c>
      <c r="U118" s="48" t="s">
        <v>41</v>
      </c>
      <c r="V118" s="183">
        <v>0</v>
      </c>
      <c r="W118" s="183">
        <f>V118*K118</f>
        <v>0</v>
      </c>
      <c r="X118" s="183">
        <v>0</v>
      </c>
      <c r="Y118" s="183">
        <f>X118*K118</f>
        <v>0</v>
      </c>
      <c r="Z118" s="183">
        <v>0</v>
      </c>
      <c r="AA118" s="184">
        <f>Z118*K118</f>
        <v>0</v>
      </c>
      <c r="AR118" s="20" t="s">
        <v>22</v>
      </c>
      <c r="AT118" s="20" t="s">
        <v>131</v>
      </c>
      <c r="AU118" s="20" t="s">
        <v>22</v>
      </c>
      <c r="AY118" s="20" t="s">
        <v>124</v>
      </c>
      <c r="BE118" s="185">
        <f>IF(U118="základní",N118,0)</f>
        <v>20240</v>
      </c>
      <c r="BF118" s="185">
        <f>IF(U118="snížená",N118,0)</f>
        <v>0</v>
      </c>
      <c r="BG118" s="185">
        <f>IF(U118="zákl. přenesená",N118,0)</f>
        <v>0</v>
      </c>
      <c r="BH118" s="185">
        <f>IF(U118="sníž. přenesená",N118,0)</f>
        <v>0</v>
      </c>
      <c r="BI118" s="185">
        <f>IF(U118="nulová",N118,0)</f>
        <v>0</v>
      </c>
      <c r="BJ118" s="20" t="s">
        <v>22</v>
      </c>
      <c r="BK118" s="185">
        <f>ROUND(L118*K118,2)</f>
        <v>20240</v>
      </c>
      <c r="BL118" s="20" t="s">
        <v>22</v>
      </c>
      <c r="BM118" s="20" t="s">
        <v>145</v>
      </c>
    </row>
    <row r="119" s="1" customFormat="1" ht="38.25" customHeight="1">
      <c r="B119" s="173"/>
      <c r="C119" s="174" t="s">
        <v>146</v>
      </c>
      <c r="D119" s="174" t="s">
        <v>125</v>
      </c>
      <c r="E119" s="175" t="s">
        <v>147</v>
      </c>
      <c r="F119" s="176" t="s">
        <v>148</v>
      </c>
      <c r="G119" s="176"/>
      <c r="H119" s="176"/>
      <c r="I119" s="176"/>
      <c r="J119" s="177" t="s">
        <v>134</v>
      </c>
      <c r="K119" s="178">
        <v>300</v>
      </c>
      <c r="L119" s="179">
        <v>232.09999999999999</v>
      </c>
      <c r="M119" s="179"/>
      <c r="N119" s="179">
        <f>ROUND(L119*K119,2)</f>
        <v>69630</v>
      </c>
      <c r="O119" s="180"/>
      <c r="P119" s="180"/>
      <c r="Q119" s="180"/>
      <c r="R119" s="181"/>
      <c r="T119" s="182" t="s">
        <v>5</v>
      </c>
      <c r="U119" s="48" t="s">
        <v>41</v>
      </c>
      <c r="V119" s="183">
        <v>0</v>
      </c>
      <c r="W119" s="183">
        <f>V119*K119</f>
        <v>0</v>
      </c>
      <c r="X119" s="183">
        <v>0</v>
      </c>
      <c r="Y119" s="183">
        <f>X119*K119</f>
        <v>0</v>
      </c>
      <c r="Z119" s="183">
        <v>0</v>
      </c>
      <c r="AA119" s="184">
        <f>Z119*K119</f>
        <v>0</v>
      </c>
      <c r="AR119" s="20" t="s">
        <v>129</v>
      </c>
      <c r="AT119" s="20" t="s">
        <v>125</v>
      </c>
      <c r="AU119" s="20" t="s">
        <v>22</v>
      </c>
      <c r="AY119" s="20" t="s">
        <v>124</v>
      </c>
      <c r="BE119" s="185">
        <f>IF(U119="základní",N119,0)</f>
        <v>69630</v>
      </c>
      <c r="BF119" s="185">
        <f>IF(U119="snížená",N119,0)</f>
        <v>0</v>
      </c>
      <c r="BG119" s="185">
        <f>IF(U119="zákl. přenesená",N119,0)</f>
        <v>0</v>
      </c>
      <c r="BH119" s="185">
        <f>IF(U119="sníž. přenesená",N119,0)</f>
        <v>0</v>
      </c>
      <c r="BI119" s="185">
        <f>IF(U119="nulová",N119,0)</f>
        <v>0</v>
      </c>
      <c r="BJ119" s="20" t="s">
        <v>22</v>
      </c>
      <c r="BK119" s="185">
        <f>ROUND(L119*K119,2)</f>
        <v>69630</v>
      </c>
      <c r="BL119" s="20" t="s">
        <v>129</v>
      </c>
      <c r="BM119" s="20" t="s">
        <v>149</v>
      </c>
    </row>
    <row r="120" s="1" customFormat="1" ht="25.5" customHeight="1">
      <c r="B120" s="173"/>
      <c r="C120" s="186" t="s">
        <v>150</v>
      </c>
      <c r="D120" s="186" t="s">
        <v>131</v>
      </c>
      <c r="E120" s="187" t="s">
        <v>151</v>
      </c>
      <c r="F120" s="188" t="s">
        <v>152</v>
      </c>
      <c r="G120" s="188"/>
      <c r="H120" s="188"/>
      <c r="I120" s="188"/>
      <c r="J120" s="189" t="s">
        <v>134</v>
      </c>
      <c r="K120" s="190">
        <v>300</v>
      </c>
      <c r="L120" s="180">
        <v>95.900000000000006</v>
      </c>
      <c r="M120" s="180"/>
      <c r="N120" s="180">
        <f>ROUND(L120*K120,2)</f>
        <v>28770</v>
      </c>
      <c r="O120" s="180"/>
      <c r="P120" s="180"/>
      <c r="Q120" s="180"/>
      <c r="R120" s="181"/>
      <c r="T120" s="182" t="s">
        <v>5</v>
      </c>
      <c r="U120" s="48" t="s">
        <v>41</v>
      </c>
      <c r="V120" s="183">
        <v>0</v>
      </c>
      <c r="W120" s="183">
        <f>V120*K120</f>
        <v>0</v>
      </c>
      <c r="X120" s="183">
        <v>0</v>
      </c>
      <c r="Y120" s="183">
        <f>X120*K120</f>
        <v>0</v>
      </c>
      <c r="Z120" s="183">
        <v>0</v>
      </c>
      <c r="AA120" s="184">
        <f>Z120*K120</f>
        <v>0</v>
      </c>
      <c r="AR120" s="20" t="s">
        <v>135</v>
      </c>
      <c r="AT120" s="20" t="s">
        <v>131</v>
      </c>
      <c r="AU120" s="20" t="s">
        <v>22</v>
      </c>
      <c r="AY120" s="20" t="s">
        <v>124</v>
      </c>
      <c r="BE120" s="185">
        <f>IF(U120="základní",N120,0)</f>
        <v>28770</v>
      </c>
      <c r="BF120" s="185">
        <f>IF(U120="snížená",N120,0)</f>
        <v>0</v>
      </c>
      <c r="BG120" s="185">
        <f>IF(U120="zákl. přenesená",N120,0)</f>
        <v>0</v>
      </c>
      <c r="BH120" s="185">
        <f>IF(U120="sníž. přenesená",N120,0)</f>
        <v>0</v>
      </c>
      <c r="BI120" s="185">
        <f>IF(U120="nulová",N120,0)</f>
        <v>0</v>
      </c>
      <c r="BJ120" s="20" t="s">
        <v>22</v>
      </c>
      <c r="BK120" s="185">
        <f>ROUND(L120*K120,2)</f>
        <v>28770</v>
      </c>
      <c r="BL120" s="20" t="s">
        <v>135</v>
      </c>
      <c r="BM120" s="20" t="s">
        <v>153</v>
      </c>
    </row>
    <row r="121" s="1" customFormat="1" ht="25.5" customHeight="1">
      <c r="B121" s="173"/>
      <c r="C121" s="174" t="s">
        <v>154</v>
      </c>
      <c r="D121" s="174" t="s">
        <v>125</v>
      </c>
      <c r="E121" s="175" t="s">
        <v>155</v>
      </c>
      <c r="F121" s="176" t="s">
        <v>156</v>
      </c>
      <c r="G121" s="176"/>
      <c r="H121" s="176"/>
      <c r="I121" s="176"/>
      <c r="J121" s="177" t="s">
        <v>140</v>
      </c>
      <c r="K121" s="178">
        <v>1</v>
      </c>
      <c r="L121" s="179">
        <v>10535</v>
      </c>
      <c r="M121" s="179"/>
      <c r="N121" s="179">
        <f>ROUND(L121*K121,2)</f>
        <v>10535</v>
      </c>
      <c r="O121" s="180"/>
      <c r="P121" s="180"/>
      <c r="Q121" s="180"/>
      <c r="R121" s="181"/>
      <c r="T121" s="182" t="s">
        <v>5</v>
      </c>
      <c r="U121" s="48" t="s">
        <v>41</v>
      </c>
      <c r="V121" s="183">
        <v>0</v>
      </c>
      <c r="W121" s="183">
        <f>V121*K121</f>
        <v>0</v>
      </c>
      <c r="X121" s="183">
        <v>0</v>
      </c>
      <c r="Y121" s="183">
        <f>X121*K121</f>
        <v>0</v>
      </c>
      <c r="Z121" s="183">
        <v>0</v>
      </c>
      <c r="AA121" s="184">
        <f>Z121*K121</f>
        <v>0</v>
      </c>
      <c r="AR121" s="20" t="s">
        <v>129</v>
      </c>
      <c r="AT121" s="20" t="s">
        <v>125</v>
      </c>
      <c r="AU121" s="20" t="s">
        <v>22</v>
      </c>
      <c r="AY121" s="20" t="s">
        <v>124</v>
      </c>
      <c r="BE121" s="185">
        <f>IF(U121="základní",N121,0)</f>
        <v>10535</v>
      </c>
      <c r="BF121" s="185">
        <f>IF(U121="snížená",N121,0)</f>
        <v>0</v>
      </c>
      <c r="BG121" s="185">
        <f>IF(U121="zákl. přenesená",N121,0)</f>
        <v>0</v>
      </c>
      <c r="BH121" s="185">
        <f>IF(U121="sníž. přenesená",N121,0)</f>
        <v>0</v>
      </c>
      <c r="BI121" s="185">
        <f>IF(U121="nulová",N121,0)</f>
        <v>0</v>
      </c>
      <c r="BJ121" s="20" t="s">
        <v>22</v>
      </c>
      <c r="BK121" s="185">
        <f>ROUND(L121*K121,2)</f>
        <v>10535</v>
      </c>
      <c r="BL121" s="20" t="s">
        <v>129</v>
      </c>
      <c r="BM121" s="20" t="s">
        <v>157</v>
      </c>
    </row>
    <row r="122" s="9" customFormat="1" ht="29.88" customHeight="1">
      <c r="B122" s="161"/>
      <c r="C122" s="162"/>
      <c r="D122" s="191" t="s">
        <v>106</v>
      </c>
      <c r="E122" s="191"/>
      <c r="F122" s="191"/>
      <c r="G122" s="191"/>
      <c r="H122" s="191"/>
      <c r="I122" s="191"/>
      <c r="J122" s="191"/>
      <c r="K122" s="191"/>
      <c r="L122" s="191"/>
      <c r="M122" s="191"/>
      <c r="N122" s="192">
        <f>BK122</f>
        <v>447015.91999999998</v>
      </c>
      <c r="O122" s="193"/>
      <c r="P122" s="193"/>
      <c r="Q122" s="193"/>
      <c r="R122" s="166"/>
      <c r="T122" s="167"/>
      <c r="U122" s="162"/>
      <c r="V122" s="162"/>
      <c r="W122" s="168">
        <f>SUM(W123:W157)</f>
        <v>0</v>
      </c>
      <c r="X122" s="162"/>
      <c r="Y122" s="168">
        <f>SUM(Y123:Y157)</f>
        <v>4.1166740000000006</v>
      </c>
      <c r="Z122" s="162"/>
      <c r="AA122" s="169">
        <f>SUM(AA123:AA157)</f>
        <v>0</v>
      </c>
      <c r="AR122" s="170" t="s">
        <v>22</v>
      </c>
      <c r="AT122" s="171" t="s">
        <v>75</v>
      </c>
      <c r="AU122" s="171" t="s">
        <v>22</v>
      </c>
      <c r="AY122" s="170" t="s">
        <v>124</v>
      </c>
      <c r="BK122" s="172">
        <f>SUM(BK123:BK157)</f>
        <v>447015.91999999998</v>
      </c>
    </row>
    <row r="123" s="1" customFormat="1" ht="51" customHeight="1">
      <c r="B123" s="173"/>
      <c r="C123" s="174" t="s">
        <v>158</v>
      </c>
      <c r="D123" s="174" t="s">
        <v>125</v>
      </c>
      <c r="E123" s="175" t="s">
        <v>159</v>
      </c>
      <c r="F123" s="176" t="s">
        <v>160</v>
      </c>
      <c r="G123" s="176"/>
      <c r="H123" s="176"/>
      <c r="I123" s="176"/>
      <c r="J123" s="177" t="s">
        <v>140</v>
      </c>
      <c r="K123" s="178">
        <v>1</v>
      </c>
      <c r="L123" s="179">
        <v>340022.5</v>
      </c>
      <c r="M123" s="179"/>
      <c r="N123" s="179">
        <f>ROUND(L123*K123,2)</f>
        <v>340022.5</v>
      </c>
      <c r="O123" s="180"/>
      <c r="P123" s="180"/>
      <c r="Q123" s="180"/>
      <c r="R123" s="181"/>
      <c r="T123" s="182" t="s">
        <v>5</v>
      </c>
      <c r="U123" s="48" t="s">
        <v>41</v>
      </c>
      <c r="V123" s="183">
        <v>0</v>
      </c>
      <c r="W123" s="183">
        <f>V123*K123</f>
        <v>0</v>
      </c>
      <c r="X123" s="183">
        <v>0</v>
      </c>
      <c r="Y123" s="183">
        <f>X123*K123</f>
        <v>0</v>
      </c>
      <c r="Z123" s="183">
        <v>0</v>
      </c>
      <c r="AA123" s="184">
        <f>Z123*K123</f>
        <v>0</v>
      </c>
      <c r="AR123" s="20" t="s">
        <v>158</v>
      </c>
      <c r="AT123" s="20" t="s">
        <v>125</v>
      </c>
      <c r="AU123" s="20" t="s">
        <v>94</v>
      </c>
      <c r="AY123" s="20" t="s">
        <v>124</v>
      </c>
      <c r="BE123" s="185">
        <f>IF(U123="základní",N123,0)</f>
        <v>340022.5</v>
      </c>
      <c r="BF123" s="185">
        <f>IF(U123="snížená",N123,0)</f>
        <v>0</v>
      </c>
      <c r="BG123" s="185">
        <f>IF(U123="zákl. přenesená",N123,0)</f>
        <v>0</v>
      </c>
      <c r="BH123" s="185">
        <f>IF(U123="sníž. přenesená",N123,0)</f>
        <v>0</v>
      </c>
      <c r="BI123" s="185">
        <f>IF(U123="nulová",N123,0)</f>
        <v>0</v>
      </c>
      <c r="BJ123" s="20" t="s">
        <v>22</v>
      </c>
      <c r="BK123" s="185">
        <f>ROUND(L123*K123,2)</f>
        <v>340022.5</v>
      </c>
      <c r="BL123" s="20" t="s">
        <v>142</v>
      </c>
      <c r="BM123" s="20" t="s">
        <v>161</v>
      </c>
    </row>
    <row r="124" s="1" customFormat="1" ht="51" customHeight="1">
      <c r="B124" s="173"/>
      <c r="C124" s="174" t="s">
        <v>162</v>
      </c>
      <c r="D124" s="174" t="s">
        <v>125</v>
      </c>
      <c r="E124" s="175" t="s">
        <v>163</v>
      </c>
      <c r="F124" s="176" t="s">
        <v>164</v>
      </c>
      <c r="G124" s="176"/>
      <c r="H124" s="176"/>
      <c r="I124" s="176"/>
      <c r="J124" s="177" t="s">
        <v>140</v>
      </c>
      <c r="K124" s="178">
        <v>1</v>
      </c>
      <c r="L124" s="179">
        <v>11018.799999999999</v>
      </c>
      <c r="M124" s="179"/>
      <c r="N124" s="179">
        <f>ROUND(L124*K124,2)</f>
        <v>11018.799999999999</v>
      </c>
      <c r="O124" s="180"/>
      <c r="P124" s="180"/>
      <c r="Q124" s="180"/>
      <c r="R124" s="181"/>
      <c r="T124" s="182" t="s">
        <v>5</v>
      </c>
      <c r="U124" s="48" t="s">
        <v>41</v>
      </c>
      <c r="V124" s="183">
        <v>0</v>
      </c>
      <c r="W124" s="183">
        <f>V124*K124</f>
        <v>0</v>
      </c>
      <c r="X124" s="183">
        <v>0</v>
      </c>
      <c r="Y124" s="183">
        <f>X124*K124</f>
        <v>0</v>
      </c>
      <c r="Z124" s="183">
        <v>0</v>
      </c>
      <c r="AA124" s="184">
        <f>Z124*K124</f>
        <v>0</v>
      </c>
      <c r="AR124" s="20" t="s">
        <v>158</v>
      </c>
      <c r="AT124" s="20" t="s">
        <v>125</v>
      </c>
      <c r="AU124" s="20" t="s">
        <v>94</v>
      </c>
      <c r="AY124" s="20" t="s">
        <v>124</v>
      </c>
      <c r="BE124" s="185">
        <f>IF(U124="základní",N124,0)</f>
        <v>11018.799999999999</v>
      </c>
      <c r="BF124" s="185">
        <f>IF(U124="snížená",N124,0)</f>
        <v>0</v>
      </c>
      <c r="BG124" s="185">
        <f>IF(U124="zákl. přenesená",N124,0)</f>
        <v>0</v>
      </c>
      <c r="BH124" s="185">
        <f>IF(U124="sníž. přenesená",N124,0)</f>
        <v>0</v>
      </c>
      <c r="BI124" s="185">
        <f>IF(U124="nulová",N124,0)</f>
        <v>0</v>
      </c>
      <c r="BJ124" s="20" t="s">
        <v>22</v>
      </c>
      <c r="BK124" s="185">
        <f>ROUND(L124*K124,2)</f>
        <v>11018.799999999999</v>
      </c>
      <c r="BL124" s="20" t="s">
        <v>142</v>
      </c>
      <c r="BM124" s="20" t="s">
        <v>165</v>
      </c>
    </row>
    <row r="125" s="1" customFormat="1" ht="38.25" customHeight="1">
      <c r="B125" s="173"/>
      <c r="C125" s="174" t="s">
        <v>27</v>
      </c>
      <c r="D125" s="174" t="s">
        <v>125</v>
      </c>
      <c r="E125" s="175" t="s">
        <v>166</v>
      </c>
      <c r="F125" s="176" t="s">
        <v>167</v>
      </c>
      <c r="G125" s="176"/>
      <c r="H125" s="176"/>
      <c r="I125" s="176"/>
      <c r="J125" s="177" t="s">
        <v>140</v>
      </c>
      <c r="K125" s="178">
        <v>1</v>
      </c>
      <c r="L125" s="179">
        <v>3762.5</v>
      </c>
      <c r="M125" s="179"/>
      <c r="N125" s="179">
        <f>ROUND(L125*K125,2)</f>
        <v>3762.5</v>
      </c>
      <c r="O125" s="180"/>
      <c r="P125" s="180"/>
      <c r="Q125" s="180"/>
      <c r="R125" s="181"/>
      <c r="T125" s="182" t="s">
        <v>5</v>
      </c>
      <c r="U125" s="48" t="s">
        <v>41</v>
      </c>
      <c r="V125" s="183">
        <v>0</v>
      </c>
      <c r="W125" s="183">
        <f>V125*K125</f>
        <v>0</v>
      </c>
      <c r="X125" s="183">
        <v>0</v>
      </c>
      <c r="Y125" s="183">
        <f>X125*K125</f>
        <v>0</v>
      </c>
      <c r="Z125" s="183">
        <v>0</v>
      </c>
      <c r="AA125" s="184">
        <f>Z125*K125</f>
        <v>0</v>
      </c>
      <c r="AR125" s="20" t="s">
        <v>158</v>
      </c>
      <c r="AT125" s="20" t="s">
        <v>125</v>
      </c>
      <c r="AU125" s="20" t="s">
        <v>94</v>
      </c>
      <c r="AY125" s="20" t="s">
        <v>124</v>
      </c>
      <c r="BE125" s="185">
        <f>IF(U125="základní",N125,0)</f>
        <v>3762.5</v>
      </c>
      <c r="BF125" s="185">
        <f>IF(U125="snížená",N125,0)</f>
        <v>0</v>
      </c>
      <c r="BG125" s="185">
        <f>IF(U125="zákl. přenesená",N125,0)</f>
        <v>0</v>
      </c>
      <c r="BH125" s="185">
        <f>IF(U125="sníž. přenesená",N125,0)</f>
        <v>0</v>
      </c>
      <c r="BI125" s="185">
        <f>IF(U125="nulová",N125,0)</f>
        <v>0</v>
      </c>
      <c r="BJ125" s="20" t="s">
        <v>22</v>
      </c>
      <c r="BK125" s="185">
        <f>ROUND(L125*K125,2)</f>
        <v>3762.5</v>
      </c>
      <c r="BL125" s="20" t="s">
        <v>142</v>
      </c>
      <c r="BM125" s="20" t="s">
        <v>168</v>
      </c>
    </row>
    <row r="126" s="1" customFormat="1" ht="38.25" customHeight="1">
      <c r="B126" s="173"/>
      <c r="C126" s="174" t="s">
        <v>169</v>
      </c>
      <c r="D126" s="174" t="s">
        <v>125</v>
      </c>
      <c r="E126" s="175" t="s">
        <v>170</v>
      </c>
      <c r="F126" s="176" t="s">
        <v>171</v>
      </c>
      <c r="G126" s="176"/>
      <c r="H126" s="176"/>
      <c r="I126" s="176"/>
      <c r="J126" s="177" t="s">
        <v>140</v>
      </c>
      <c r="K126" s="178">
        <v>1</v>
      </c>
      <c r="L126" s="179">
        <v>140.80000000000001</v>
      </c>
      <c r="M126" s="179"/>
      <c r="N126" s="179">
        <f>ROUND(L126*K126,2)</f>
        <v>140.80000000000001</v>
      </c>
      <c r="O126" s="180"/>
      <c r="P126" s="180"/>
      <c r="Q126" s="180"/>
      <c r="R126" s="181"/>
      <c r="T126" s="182" t="s">
        <v>5</v>
      </c>
      <c r="U126" s="48" t="s">
        <v>41</v>
      </c>
      <c r="V126" s="183">
        <v>0</v>
      </c>
      <c r="W126" s="183">
        <f>V126*K126</f>
        <v>0</v>
      </c>
      <c r="X126" s="183">
        <v>0</v>
      </c>
      <c r="Y126" s="183">
        <f>X126*K126</f>
        <v>0</v>
      </c>
      <c r="Z126" s="183">
        <v>0</v>
      </c>
      <c r="AA126" s="184">
        <f>Z126*K126</f>
        <v>0</v>
      </c>
      <c r="AR126" s="20" t="s">
        <v>158</v>
      </c>
      <c r="AT126" s="20" t="s">
        <v>125</v>
      </c>
      <c r="AU126" s="20" t="s">
        <v>94</v>
      </c>
      <c r="AY126" s="20" t="s">
        <v>124</v>
      </c>
      <c r="BE126" s="185">
        <f>IF(U126="základní",N126,0)</f>
        <v>140.80000000000001</v>
      </c>
      <c r="BF126" s="185">
        <f>IF(U126="snížená",N126,0)</f>
        <v>0</v>
      </c>
      <c r="BG126" s="185">
        <f>IF(U126="zákl. přenesená",N126,0)</f>
        <v>0</v>
      </c>
      <c r="BH126" s="185">
        <f>IF(U126="sníž. přenesená",N126,0)</f>
        <v>0</v>
      </c>
      <c r="BI126" s="185">
        <f>IF(U126="nulová",N126,0)</f>
        <v>0</v>
      </c>
      <c r="BJ126" s="20" t="s">
        <v>22</v>
      </c>
      <c r="BK126" s="185">
        <f>ROUND(L126*K126,2)</f>
        <v>140.80000000000001</v>
      </c>
      <c r="BL126" s="20" t="s">
        <v>142</v>
      </c>
      <c r="BM126" s="20" t="s">
        <v>172</v>
      </c>
    </row>
    <row r="127" s="1" customFormat="1" ht="51" customHeight="1">
      <c r="B127" s="173"/>
      <c r="C127" s="174" t="s">
        <v>173</v>
      </c>
      <c r="D127" s="174" t="s">
        <v>125</v>
      </c>
      <c r="E127" s="175" t="s">
        <v>174</v>
      </c>
      <c r="F127" s="176" t="s">
        <v>175</v>
      </c>
      <c r="G127" s="176"/>
      <c r="H127" s="176"/>
      <c r="I127" s="176"/>
      <c r="J127" s="177" t="s">
        <v>140</v>
      </c>
      <c r="K127" s="178">
        <v>2</v>
      </c>
      <c r="L127" s="179">
        <v>83.900000000000006</v>
      </c>
      <c r="M127" s="179"/>
      <c r="N127" s="179">
        <f>ROUND(L127*K127,2)</f>
        <v>167.80000000000001</v>
      </c>
      <c r="O127" s="180"/>
      <c r="P127" s="180"/>
      <c r="Q127" s="180"/>
      <c r="R127" s="181"/>
      <c r="T127" s="182" t="s">
        <v>5</v>
      </c>
      <c r="U127" s="48" t="s">
        <v>41</v>
      </c>
      <c r="V127" s="183">
        <v>0</v>
      </c>
      <c r="W127" s="183">
        <f>V127*K127</f>
        <v>0</v>
      </c>
      <c r="X127" s="183">
        <v>0</v>
      </c>
      <c r="Y127" s="183">
        <f>X127*K127</f>
        <v>0</v>
      </c>
      <c r="Z127" s="183">
        <v>0</v>
      </c>
      <c r="AA127" s="184">
        <f>Z127*K127</f>
        <v>0</v>
      </c>
      <c r="AR127" s="20" t="s">
        <v>158</v>
      </c>
      <c r="AT127" s="20" t="s">
        <v>125</v>
      </c>
      <c r="AU127" s="20" t="s">
        <v>94</v>
      </c>
      <c r="AY127" s="20" t="s">
        <v>124</v>
      </c>
      <c r="BE127" s="185">
        <f>IF(U127="základní",N127,0)</f>
        <v>167.80000000000001</v>
      </c>
      <c r="BF127" s="185">
        <f>IF(U127="snížená",N127,0)</f>
        <v>0</v>
      </c>
      <c r="BG127" s="185">
        <f>IF(U127="zákl. přenesená",N127,0)</f>
        <v>0</v>
      </c>
      <c r="BH127" s="185">
        <f>IF(U127="sníž. přenesená",N127,0)</f>
        <v>0</v>
      </c>
      <c r="BI127" s="185">
        <f>IF(U127="nulová",N127,0)</f>
        <v>0</v>
      </c>
      <c r="BJ127" s="20" t="s">
        <v>22</v>
      </c>
      <c r="BK127" s="185">
        <f>ROUND(L127*K127,2)</f>
        <v>167.80000000000001</v>
      </c>
      <c r="BL127" s="20" t="s">
        <v>142</v>
      </c>
      <c r="BM127" s="20" t="s">
        <v>176</v>
      </c>
    </row>
    <row r="128" s="1" customFormat="1" ht="51" customHeight="1">
      <c r="B128" s="173"/>
      <c r="C128" s="174" t="s">
        <v>177</v>
      </c>
      <c r="D128" s="174" t="s">
        <v>125</v>
      </c>
      <c r="E128" s="175" t="s">
        <v>178</v>
      </c>
      <c r="F128" s="176" t="s">
        <v>179</v>
      </c>
      <c r="G128" s="176"/>
      <c r="H128" s="176"/>
      <c r="I128" s="176"/>
      <c r="J128" s="177" t="s">
        <v>140</v>
      </c>
      <c r="K128" s="178">
        <v>5</v>
      </c>
      <c r="L128" s="179">
        <v>80.599999999999994</v>
      </c>
      <c r="M128" s="179"/>
      <c r="N128" s="179">
        <f>ROUND(L128*K128,2)</f>
        <v>403</v>
      </c>
      <c r="O128" s="180"/>
      <c r="P128" s="180"/>
      <c r="Q128" s="180"/>
      <c r="R128" s="181"/>
      <c r="T128" s="182" t="s">
        <v>5</v>
      </c>
      <c r="U128" s="48" t="s">
        <v>41</v>
      </c>
      <c r="V128" s="183">
        <v>0</v>
      </c>
      <c r="W128" s="183">
        <f>V128*K128</f>
        <v>0</v>
      </c>
      <c r="X128" s="183">
        <v>0</v>
      </c>
      <c r="Y128" s="183">
        <f>X128*K128</f>
        <v>0</v>
      </c>
      <c r="Z128" s="183">
        <v>0</v>
      </c>
      <c r="AA128" s="184">
        <f>Z128*K128</f>
        <v>0</v>
      </c>
      <c r="AR128" s="20" t="s">
        <v>158</v>
      </c>
      <c r="AT128" s="20" t="s">
        <v>125</v>
      </c>
      <c r="AU128" s="20" t="s">
        <v>94</v>
      </c>
      <c r="AY128" s="20" t="s">
        <v>124</v>
      </c>
      <c r="BE128" s="185">
        <f>IF(U128="základní",N128,0)</f>
        <v>403</v>
      </c>
      <c r="BF128" s="185">
        <f>IF(U128="snížená",N128,0)</f>
        <v>0</v>
      </c>
      <c r="BG128" s="185">
        <f>IF(U128="zákl. přenesená",N128,0)</f>
        <v>0</v>
      </c>
      <c r="BH128" s="185">
        <f>IF(U128="sníž. přenesená",N128,0)</f>
        <v>0</v>
      </c>
      <c r="BI128" s="185">
        <f>IF(U128="nulová",N128,0)</f>
        <v>0</v>
      </c>
      <c r="BJ128" s="20" t="s">
        <v>22</v>
      </c>
      <c r="BK128" s="185">
        <f>ROUND(L128*K128,2)</f>
        <v>403</v>
      </c>
      <c r="BL128" s="20" t="s">
        <v>142</v>
      </c>
      <c r="BM128" s="20" t="s">
        <v>180</v>
      </c>
    </row>
    <row r="129" s="1" customFormat="1" ht="38.25" customHeight="1">
      <c r="B129" s="173"/>
      <c r="C129" s="174" t="s">
        <v>82</v>
      </c>
      <c r="D129" s="174" t="s">
        <v>125</v>
      </c>
      <c r="E129" s="175" t="s">
        <v>181</v>
      </c>
      <c r="F129" s="176" t="s">
        <v>182</v>
      </c>
      <c r="G129" s="176"/>
      <c r="H129" s="176"/>
      <c r="I129" s="176"/>
      <c r="J129" s="177" t="s">
        <v>140</v>
      </c>
      <c r="K129" s="178">
        <v>6</v>
      </c>
      <c r="L129" s="179">
        <v>2700.4000000000001</v>
      </c>
      <c r="M129" s="179"/>
      <c r="N129" s="179">
        <f>ROUND(L129*K129,2)</f>
        <v>16202.4</v>
      </c>
      <c r="O129" s="180"/>
      <c r="P129" s="180"/>
      <c r="Q129" s="180"/>
      <c r="R129" s="181"/>
      <c r="T129" s="182" t="s">
        <v>5</v>
      </c>
      <c r="U129" s="48" t="s">
        <v>41</v>
      </c>
      <c r="V129" s="183">
        <v>0</v>
      </c>
      <c r="W129" s="183">
        <f>V129*K129</f>
        <v>0</v>
      </c>
      <c r="X129" s="183">
        <v>0</v>
      </c>
      <c r="Y129" s="183">
        <f>X129*K129</f>
        <v>0</v>
      </c>
      <c r="Z129" s="183">
        <v>0</v>
      </c>
      <c r="AA129" s="184">
        <f>Z129*K129</f>
        <v>0</v>
      </c>
      <c r="AR129" s="20" t="s">
        <v>158</v>
      </c>
      <c r="AT129" s="20" t="s">
        <v>125</v>
      </c>
      <c r="AU129" s="20" t="s">
        <v>94</v>
      </c>
      <c r="AY129" s="20" t="s">
        <v>124</v>
      </c>
      <c r="BE129" s="185">
        <f>IF(U129="základní",N129,0)</f>
        <v>16202.4</v>
      </c>
      <c r="BF129" s="185">
        <f>IF(U129="snížená",N129,0)</f>
        <v>0</v>
      </c>
      <c r="BG129" s="185">
        <f>IF(U129="zákl. přenesená",N129,0)</f>
        <v>0</v>
      </c>
      <c r="BH129" s="185">
        <f>IF(U129="sníž. přenesená",N129,0)</f>
        <v>0</v>
      </c>
      <c r="BI129" s="185">
        <f>IF(U129="nulová",N129,0)</f>
        <v>0</v>
      </c>
      <c r="BJ129" s="20" t="s">
        <v>22</v>
      </c>
      <c r="BK129" s="185">
        <f>ROUND(L129*K129,2)</f>
        <v>16202.4</v>
      </c>
      <c r="BL129" s="20" t="s">
        <v>142</v>
      </c>
      <c r="BM129" s="20" t="s">
        <v>183</v>
      </c>
    </row>
    <row r="130" s="1" customFormat="1" ht="38.25" customHeight="1">
      <c r="B130" s="173"/>
      <c r="C130" s="174" t="s">
        <v>11</v>
      </c>
      <c r="D130" s="174" t="s">
        <v>125</v>
      </c>
      <c r="E130" s="175" t="s">
        <v>184</v>
      </c>
      <c r="F130" s="176" t="s">
        <v>185</v>
      </c>
      <c r="G130" s="176"/>
      <c r="H130" s="176"/>
      <c r="I130" s="176"/>
      <c r="J130" s="177" t="s">
        <v>140</v>
      </c>
      <c r="K130" s="178">
        <v>2</v>
      </c>
      <c r="L130" s="179">
        <v>2905.6999999999998</v>
      </c>
      <c r="M130" s="179"/>
      <c r="N130" s="179">
        <f>ROUND(L130*K130,2)</f>
        <v>5811.3999999999996</v>
      </c>
      <c r="O130" s="180"/>
      <c r="P130" s="180"/>
      <c r="Q130" s="180"/>
      <c r="R130" s="181"/>
      <c r="T130" s="182" t="s">
        <v>5</v>
      </c>
      <c r="U130" s="48" t="s">
        <v>41</v>
      </c>
      <c r="V130" s="183">
        <v>0</v>
      </c>
      <c r="W130" s="183">
        <f>V130*K130</f>
        <v>0</v>
      </c>
      <c r="X130" s="183">
        <v>0</v>
      </c>
      <c r="Y130" s="183">
        <f>X130*K130</f>
        <v>0</v>
      </c>
      <c r="Z130" s="183">
        <v>0</v>
      </c>
      <c r="AA130" s="184">
        <f>Z130*K130</f>
        <v>0</v>
      </c>
      <c r="AR130" s="20" t="s">
        <v>158</v>
      </c>
      <c r="AT130" s="20" t="s">
        <v>125</v>
      </c>
      <c r="AU130" s="20" t="s">
        <v>94</v>
      </c>
      <c r="AY130" s="20" t="s">
        <v>124</v>
      </c>
      <c r="BE130" s="185">
        <f>IF(U130="základní",N130,0)</f>
        <v>5811.3999999999996</v>
      </c>
      <c r="BF130" s="185">
        <f>IF(U130="snížená",N130,0)</f>
        <v>0</v>
      </c>
      <c r="BG130" s="185">
        <f>IF(U130="zákl. přenesená",N130,0)</f>
        <v>0</v>
      </c>
      <c r="BH130" s="185">
        <f>IF(U130="sníž. přenesená",N130,0)</f>
        <v>0</v>
      </c>
      <c r="BI130" s="185">
        <f>IF(U130="nulová",N130,0)</f>
        <v>0</v>
      </c>
      <c r="BJ130" s="20" t="s">
        <v>22</v>
      </c>
      <c r="BK130" s="185">
        <f>ROUND(L130*K130,2)</f>
        <v>5811.3999999999996</v>
      </c>
      <c r="BL130" s="20" t="s">
        <v>142</v>
      </c>
      <c r="BM130" s="20" t="s">
        <v>186</v>
      </c>
    </row>
    <row r="131" s="1" customFormat="1" ht="51" customHeight="1">
      <c r="B131" s="173"/>
      <c r="C131" s="174" t="s">
        <v>187</v>
      </c>
      <c r="D131" s="174" t="s">
        <v>125</v>
      </c>
      <c r="E131" s="175" t="s">
        <v>188</v>
      </c>
      <c r="F131" s="176" t="s">
        <v>189</v>
      </c>
      <c r="G131" s="176"/>
      <c r="H131" s="176"/>
      <c r="I131" s="176"/>
      <c r="J131" s="177" t="s">
        <v>140</v>
      </c>
      <c r="K131" s="178">
        <v>1</v>
      </c>
      <c r="L131" s="179">
        <v>2200.5</v>
      </c>
      <c r="M131" s="179"/>
      <c r="N131" s="179">
        <f>ROUND(L131*K131,2)</f>
        <v>2200.5</v>
      </c>
      <c r="O131" s="180"/>
      <c r="P131" s="180"/>
      <c r="Q131" s="180"/>
      <c r="R131" s="181"/>
      <c r="T131" s="182" t="s">
        <v>5</v>
      </c>
      <c r="U131" s="48" t="s">
        <v>41</v>
      </c>
      <c r="V131" s="183">
        <v>0</v>
      </c>
      <c r="W131" s="183">
        <f>V131*K131</f>
        <v>0</v>
      </c>
      <c r="X131" s="183">
        <v>0</v>
      </c>
      <c r="Y131" s="183">
        <f>X131*K131</f>
        <v>0</v>
      </c>
      <c r="Z131" s="183">
        <v>0</v>
      </c>
      <c r="AA131" s="184">
        <f>Z131*K131</f>
        <v>0</v>
      </c>
      <c r="AR131" s="20" t="s">
        <v>158</v>
      </c>
      <c r="AT131" s="20" t="s">
        <v>125</v>
      </c>
      <c r="AU131" s="20" t="s">
        <v>94</v>
      </c>
      <c r="AY131" s="20" t="s">
        <v>124</v>
      </c>
      <c r="BE131" s="185">
        <f>IF(U131="základní",N131,0)</f>
        <v>2200.5</v>
      </c>
      <c r="BF131" s="185">
        <f>IF(U131="snížená",N131,0)</f>
        <v>0</v>
      </c>
      <c r="BG131" s="185">
        <f>IF(U131="zákl. přenesená",N131,0)</f>
        <v>0</v>
      </c>
      <c r="BH131" s="185">
        <f>IF(U131="sníž. přenesená",N131,0)</f>
        <v>0</v>
      </c>
      <c r="BI131" s="185">
        <f>IF(U131="nulová",N131,0)</f>
        <v>0</v>
      </c>
      <c r="BJ131" s="20" t="s">
        <v>22</v>
      </c>
      <c r="BK131" s="185">
        <f>ROUND(L131*K131,2)</f>
        <v>2200.5</v>
      </c>
      <c r="BL131" s="20" t="s">
        <v>142</v>
      </c>
      <c r="BM131" s="20" t="s">
        <v>190</v>
      </c>
    </row>
    <row r="132" s="1" customFormat="1" ht="63.75" customHeight="1">
      <c r="B132" s="173"/>
      <c r="C132" s="174" t="s">
        <v>191</v>
      </c>
      <c r="D132" s="174" t="s">
        <v>125</v>
      </c>
      <c r="E132" s="175" t="s">
        <v>192</v>
      </c>
      <c r="F132" s="176" t="s">
        <v>193</v>
      </c>
      <c r="G132" s="176"/>
      <c r="H132" s="176"/>
      <c r="I132" s="176"/>
      <c r="J132" s="177" t="s">
        <v>134</v>
      </c>
      <c r="K132" s="178">
        <v>1</v>
      </c>
      <c r="L132" s="179">
        <v>37.799999999999997</v>
      </c>
      <c r="M132" s="179"/>
      <c r="N132" s="179">
        <f>ROUND(L132*K132,2)</f>
        <v>37.799999999999997</v>
      </c>
      <c r="O132" s="180"/>
      <c r="P132" s="180"/>
      <c r="Q132" s="180"/>
      <c r="R132" s="181"/>
      <c r="T132" s="182" t="s">
        <v>5</v>
      </c>
      <c r="U132" s="48" t="s">
        <v>41</v>
      </c>
      <c r="V132" s="183">
        <v>0</v>
      </c>
      <c r="W132" s="183">
        <f>V132*K132</f>
        <v>0</v>
      </c>
      <c r="X132" s="183">
        <v>8.0000000000000007E-05</v>
      </c>
      <c r="Y132" s="183">
        <f>X132*K132</f>
        <v>8.0000000000000007E-05</v>
      </c>
      <c r="Z132" s="183">
        <v>0</v>
      </c>
      <c r="AA132" s="184">
        <f>Z132*K132</f>
        <v>0</v>
      </c>
      <c r="AR132" s="20" t="s">
        <v>158</v>
      </c>
      <c r="AT132" s="20" t="s">
        <v>125</v>
      </c>
      <c r="AU132" s="20" t="s">
        <v>94</v>
      </c>
      <c r="AY132" s="20" t="s">
        <v>124</v>
      </c>
      <c r="BE132" s="185">
        <f>IF(U132="základní",N132,0)</f>
        <v>37.799999999999997</v>
      </c>
      <c r="BF132" s="185">
        <f>IF(U132="snížená",N132,0)</f>
        <v>0</v>
      </c>
      <c r="BG132" s="185">
        <f>IF(U132="zákl. přenesená",N132,0)</f>
        <v>0</v>
      </c>
      <c r="BH132" s="185">
        <f>IF(U132="sníž. přenesená",N132,0)</f>
        <v>0</v>
      </c>
      <c r="BI132" s="185">
        <f>IF(U132="nulová",N132,0)</f>
        <v>0</v>
      </c>
      <c r="BJ132" s="20" t="s">
        <v>22</v>
      </c>
      <c r="BK132" s="185">
        <f>ROUND(L132*K132,2)</f>
        <v>37.799999999999997</v>
      </c>
      <c r="BL132" s="20" t="s">
        <v>142</v>
      </c>
      <c r="BM132" s="20" t="s">
        <v>194</v>
      </c>
    </row>
    <row r="133" s="1" customFormat="1" ht="63.75" customHeight="1">
      <c r="B133" s="173"/>
      <c r="C133" s="174" t="s">
        <v>195</v>
      </c>
      <c r="D133" s="174" t="s">
        <v>125</v>
      </c>
      <c r="E133" s="175" t="s">
        <v>196</v>
      </c>
      <c r="F133" s="176" t="s">
        <v>197</v>
      </c>
      <c r="G133" s="176"/>
      <c r="H133" s="176"/>
      <c r="I133" s="176"/>
      <c r="J133" s="177" t="s">
        <v>140</v>
      </c>
      <c r="K133" s="178">
        <v>2</v>
      </c>
      <c r="L133" s="179">
        <v>3558.3000000000002</v>
      </c>
      <c r="M133" s="179"/>
      <c r="N133" s="179">
        <f>ROUND(L133*K133,2)</f>
        <v>7116.6000000000004</v>
      </c>
      <c r="O133" s="180"/>
      <c r="P133" s="180"/>
      <c r="Q133" s="180"/>
      <c r="R133" s="181"/>
      <c r="T133" s="182" t="s">
        <v>5</v>
      </c>
      <c r="U133" s="48" t="s">
        <v>41</v>
      </c>
      <c r="V133" s="183">
        <v>0</v>
      </c>
      <c r="W133" s="183">
        <f>V133*K133</f>
        <v>0</v>
      </c>
      <c r="X133" s="183">
        <v>8.0000000000000007E-05</v>
      </c>
      <c r="Y133" s="183">
        <f>X133*K133</f>
        <v>0.00016000000000000001</v>
      </c>
      <c r="Z133" s="183">
        <v>0</v>
      </c>
      <c r="AA133" s="184">
        <f>Z133*K133</f>
        <v>0</v>
      </c>
      <c r="AR133" s="20" t="s">
        <v>158</v>
      </c>
      <c r="AT133" s="20" t="s">
        <v>125</v>
      </c>
      <c r="AU133" s="20" t="s">
        <v>94</v>
      </c>
      <c r="AY133" s="20" t="s">
        <v>124</v>
      </c>
      <c r="BE133" s="185">
        <f>IF(U133="základní",N133,0)</f>
        <v>7116.6000000000004</v>
      </c>
      <c r="BF133" s="185">
        <f>IF(U133="snížená",N133,0)</f>
        <v>0</v>
      </c>
      <c r="BG133" s="185">
        <f>IF(U133="zákl. přenesená",N133,0)</f>
        <v>0</v>
      </c>
      <c r="BH133" s="185">
        <f>IF(U133="sníž. přenesená",N133,0)</f>
        <v>0</v>
      </c>
      <c r="BI133" s="185">
        <f>IF(U133="nulová",N133,0)</f>
        <v>0</v>
      </c>
      <c r="BJ133" s="20" t="s">
        <v>22</v>
      </c>
      <c r="BK133" s="185">
        <f>ROUND(L133*K133,2)</f>
        <v>7116.6000000000004</v>
      </c>
      <c r="BL133" s="20" t="s">
        <v>142</v>
      </c>
      <c r="BM133" s="20" t="s">
        <v>198</v>
      </c>
    </row>
    <row r="134" s="1" customFormat="1" ht="38.25" customHeight="1">
      <c r="B134" s="173"/>
      <c r="C134" s="174" t="s">
        <v>199</v>
      </c>
      <c r="D134" s="174" t="s">
        <v>125</v>
      </c>
      <c r="E134" s="175" t="s">
        <v>200</v>
      </c>
      <c r="F134" s="176" t="s">
        <v>201</v>
      </c>
      <c r="G134" s="176"/>
      <c r="H134" s="176"/>
      <c r="I134" s="176"/>
      <c r="J134" s="177" t="s">
        <v>134</v>
      </c>
      <c r="K134" s="178">
        <v>45</v>
      </c>
      <c r="L134" s="179">
        <v>13.1</v>
      </c>
      <c r="M134" s="179"/>
      <c r="N134" s="179">
        <f>ROUND(L134*K134,2)</f>
        <v>589.5</v>
      </c>
      <c r="O134" s="180"/>
      <c r="P134" s="180"/>
      <c r="Q134" s="180"/>
      <c r="R134" s="181"/>
      <c r="T134" s="182" t="s">
        <v>5</v>
      </c>
      <c r="U134" s="48" t="s">
        <v>41</v>
      </c>
      <c r="V134" s="183">
        <v>0</v>
      </c>
      <c r="W134" s="183">
        <f>V134*K134</f>
        <v>0</v>
      </c>
      <c r="X134" s="183">
        <v>0.000117</v>
      </c>
      <c r="Y134" s="183">
        <f>X134*K134</f>
        <v>0.0052649999999999997</v>
      </c>
      <c r="Z134" s="183">
        <v>0</v>
      </c>
      <c r="AA134" s="184">
        <f>Z134*K134</f>
        <v>0</v>
      </c>
      <c r="AR134" s="20" t="s">
        <v>158</v>
      </c>
      <c r="AT134" s="20" t="s">
        <v>125</v>
      </c>
      <c r="AU134" s="20" t="s">
        <v>94</v>
      </c>
      <c r="AY134" s="20" t="s">
        <v>124</v>
      </c>
      <c r="BE134" s="185">
        <f>IF(U134="základní",N134,0)</f>
        <v>589.5</v>
      </c>
      <c r="BF134" s="185">
        <f>IF(U134="snížená",N134,0)</f>
        <v>0</v>
      </c>
      <c r="BG134" s="185">
        <f>IF(U134="zákl. přenesená",N134,0)</f>
        <v>0</v>
      </c>
      <c r="BH134" s="185">
        <f>IF(U134="sníž. přenesená",N134,0)</f>
        <v>0</v>
      </c>
      <c r="BI134" s="185">
        <f>IF(U134="nulová",N134,0)</f>
        <v>0</v>
      </c>
      <c r="BJ134" s="20" t="s">
        <v>22</v>
      </c>
      <c r="BK134" s="185">
        <f>ROUND(L134*K134,2)</f>
        <v>589.5</v>
      </c>
      <c r="BL134" s="20" t="s">
        <v>142</v>
      </c>
      <c r="BM134" s="20" t="s">
        <v>202</v>
      </c>
    </row>
    <row r="135" s="1" customFormat="1" ht="38.25" customHeight="1">
      <c r="B135" s="173"/>
      <c r="C135" s="174" t="s">
        <v>203</v>
      </c>
      <c r="D135" s="174" t="s">
        <v>125</v>
      </c>
      <c r="E135" s="175" t="s">
        <v>204</v>
      </c>
      <c r="F135" s="176" t="s">
        <v>205</v>
      </c>
      <c r="G135" s="176"/>
      <c r="H135" s="176"/>
      <c r="I135" s="176"/>
      <c r="J135" s="177" t="s">
        <v>134</v>
      </c>
      <c r="K135" s="178">
        <v>32</v>
      </c>
      <c r="L135" s="179">
        <v>21.100000000000001</v>
      </c>
      <c r="M135" s="179"/>
      <c r="N135" s="179">
        <f>ROUND(L135*K135,2)</f>
        <v>675.20000000000005</v>
      </c>
      <c r="O135" s="180"/>
      <c r="P135" s="180"/>
      <c r="Q135" s="180"/>
      <c r="R135" s="181"/>
      <c r="T135" s="182" t="s">
        <v>5</v>
      </c>
      <c r="U135" s="48" t="s">
        <v>41</v>
      </c>
      <c r="V135" s="183">
        <v>0</v>
      </c>
      <c r="W135" s="183">
        <f>V135*K135</f>
        <v>0</v>
      </c>
      <c r="X135" s="183">
        <v>0.00016699999999999999</v>
      </c>
      <c r="Y135" s="183">
        <f>X135*K135</f>
        <v>0.0053439999999999998</v>
      </c>
      <c r="Z135" s="183">
        <v>0</v>
      </c>
      <c r="AA135" s="184">
        <f>Z135*K135</f>
        <v>0</v>
      </c>
      <c r="AR135" s="20" t="s">
        <v>158</v>
      </c>
      <c r="AT135" s="20" t="s">
        <v>125</v>
      </c>
      <c r="AU135" s="20" t="s">
        <v>94</v>
      </c>
      <c r="AY135" s="20" t="s">
        <v>124</v>
      </c>
      <c r="BE135" s="185">
        <f>IF(U135="základní",N135,0)</f>
        <v>675.20000000000005</v>
      </c>
      <c r="BF135" s="185">
        <f>IF(U135="snížená",N135,0)</f>
        <v>0</v>
      </c>
      <c r="BG135" s="185">
        <f>IF(U135="zákl. přenesená",N135,0)</f>
        <v>0</v>
      </c>
      <c r="BH135" s="185">
        <f>IF(U135="sníž. přenesená",N135,0)</f>
        <v>0</v>
      </c>
      <c r="BI135" s="185">
        <f>IF(U135="nulová",N135,0)</f>
        <v>0</v>
      </c>
      <c r="BJ135" s="20" t="s">
        <v>22</v>
      </c>
      <c r="BK135" s="185">
        <f>ROUND(L135*K135,2)</f>
        <v>675.20000000000005</v>
      </c>
      <c r="BL135" s="20" t="s">
        <v>142</v>
      </c>
      <c r="BM135" s="20" t="s">
        <v>206</v>
      </c>
    </row>
    <row r="136" s="1" customFormat="1" ht="38.25" customHeight="1">
      <c r="B136" s="173"/>
      <c r="C136" s="174" t="s">
        <v>10</v>
      </c>
      <c r="D136" s="174" t="s">
        <v>125</v>
      </c>
      <c r="E136" s="175" t="s">
        <v>207</v>
      </c>
      <c r="F136" s="176" t="s">
        <v>208</v>
      </c>
      <c r="G136" s="176"/>
      <c r="H136" s="176"/>
      <c r="I136" s="176"/>
      <c r="J136" s="177" t="s">
        <v>134</v>
      </c>
      <c r="K136" s="178">
        <v>20</v>
      </c>
      <c r="L136" s="179">
        <v>34.299999999999997</v>
      </c>
      <c r="M136" s="179"/>
      <c r="N136" s="179">
        <f>ROUND(L136*K136,2)</f>
        <v>686</v>
      </c>
      <c r="O136" s="180"/>
      <c r="P136" s="180"/>
      <c r="Q136" s="180"/>
      <c r="R136" s="181"/>
      <c r="T136" s="182" t="s">
        <v>5</v>
      </c>
      <c r="U136" s="48" t="s">
        <v>41</v>
      </c>
      <c r="V136" s="183">
        <v>0</v>
      </c>
      <c r="W136" s="183">
        <f>V136*K136</f>
        <v>0</v>
      </c>
      <c r="X136" s="183">
        <v>0.00025300000000000002</v>
      </c>
      <c r="Y136" s="183">
        <f>X136*K136</f>
        <v>0.0050600000000000003</v>
      </c>
      <c r="Z136" s="183">
        <v>0</v>
      </c>
      <c r="AA136" s="184">
        <f>Z136*K136</f>
        <v>0</v>
      </c>
      <c r="AR136" s="20" t="s">
        <v>158</v>
      </c>
      <c r="AT136" s="20" t="s">
        <v>125</v>
      </c>
      <c r="AU136" s="20" t="s">
        <v>94</v>
      </c>
      <c r="AY136" s="20" t="s">
        <v>124</v>
      </c>
      <c r="BE136" s="185">
        <f>IF(U136="základní",N136,0)</f>
        <v>686</v>
      </c>
      <c r="BF136" s="185">
        <f>IF(U136="snížená",N136,0)</f>
        <v>0</v>
      </c>
      <c r="BG136" s="185">
        <f>IF(U136="zákl. přenesená",N136,0)</f>
        <v>0</v>
      </c>
      <c r="BH136" s="185">
        <f>IF(U136="sníž. přenesená",N136,0)</f>
        <v>0</v>
      </c>
      <c r="BI136" s="185">
        <f>IF(U136="nulová",N136,0)</f>
        <v>0</v>
      </c>
      <c r="BJ136" s="20" t="s">
        <v>22</v>
      </c>
      <c r="BK136" s="185">
        <f>ROUND(L136*K136,2)</f>
        <v>686</v>
      </c>
      <c r="BL136" s="20" t="s">
        <v>142</v>
      </c>
      <c r="BM136" s="20" t="s">
        <v>209</v>
      </c>
    </row>
    <row r="137" s="1" customFormat="1" ht="51" customHeight="1">
      <c r="B137" s="173"/>
      <c r="C137" s="174" t="s">
        <v>210</v>
      </c>
      <c r="D137" s="174" t="s">
        <v>125</v>
      </c>
      <c r="E137" s="175" t="s">
        <v>211</v>
      </c>
      <c r="F137" s="176" t="s">
        <v>212</v>
      </c>
      <c r="G137" s="176"/>
      <c r="H137" s="176"/>
      <c r="I137" s="176"/>
      <c r="J137" s="177" t="s">
        <v>140</v>
      </c>
      <c r="K137" s="178">
        <v>7</v>
      </c>
      <c r="L137" s="179">
        <v>131.80000000000001</v>
      </c>
      <c r="M137" s="179"/>
      <c r="N137" s="179">
        <f>ROUND(L137*K137,2)</f>
        <v>922.60000000000002</v>
      </c>
      <c r="O137" s="180"/>
      <c r="P137" s="180"/>
      <c r="Q137" s="180"/>
      <c r="R137" s="181"/>
      <c r="T137" s="182" t="s">
        <v>5</v>
      </c>
      <c r="U137" s="48" t="s">
        <v>41</v>
      </c>
      <c r="V137" s="183">
        <v>0</v>
      </c>
      <c r="W137" s="183">
        <f>V137*K137</f>
        <v>0</v>
      </c>
      <c r="X137" s="183">
        <v>0</v>
      </c>
      <c r="Y137" s="183">
        <f>X137*K137</f>
        <v>0</v>
      </c>
      <c r="Z137" s="183">
        <v>0</v>
      </c>
      <c r="AA137" s="184">
        <f>Z137*K137</f>
        <v>0</v>
      </c>
      <c r="AR137" s="20" t="s">
        <v>129</v>
      </c>
      <c r="AT137" s="20" t="s">
        <v>125</v>
      </c>
      <c r="AU137" s="20" t="s">
        <v>94</v>
      </c>
      <c r="AY137" s="20" t="s">
        <v>124</v>
      </c>
      <c r="BE137" s="185">
        <f>IF(U137="základní",N137,0)</f>
        <v>922.60000000000002</v>
      </c>
      <c r="BF137" s="185">
        <f>IF(U137="snížená",N137,0)</f>
        <v>0</v>
      </c>
      <c r="BG137" s="185">
        <f>IF(U137="zákl. přenesená",N137,0)</f>
        <v>0</v>
      </c>
      <c r="BH137" s="185">
        <f>IF(U137="sníž. přenesená",N137,0)</f>
        <v>0</v>
      </c>
      <c r="BI137" s="185">
        <f>IF(U137="nulová",N137,0)</f>
        <v>0</v>
      </c>
      <c r="BJ137" s="20" t="s">
        <v>22</v>
      </c>
      <c r="BK137" s="185">
        <f>ROUND(L137*K137,2)</f>
        <v>922.60000000000002</v>
      </c>
      <c r="BL137" s="20" t="s">
        <v>129</v>
      </c>
      <c r="BM137" s="20" t="s">
        <v>213</v>
      </c>
    </row>
    <row r="138" s="1" customFormat="1" ht="51" customHeight="1">
      <c r="B138" s="173"/>
      <c r="C138" s="174" t="s">
        <v>214</v>
      </c>
      <c r="D138" s="174" t="s">
        <v>125</v>
      </c>
      <c r="E138" s="175" t="s">
        <v>215</v>
      </c>
      <c r="F138" s="176" t="s">
        <v>216</v>
      </c>
      <c r="G138" s="176"/>
      <c r="H138" s="176"/>
      <c r="I138" s="176"/>
      <c r="J138" s="177" t="s">
        <v>140</v>
      </c>
      <c r="K138" s="178">
        <v>1</v>
      </c>
      <c r="L138" s="179">
        <v>81.900000000000006</v>
      </c>
      <c r="M138" s="179"/>
      <c r="N138" s="179">
        <f>ROUND(L138*K138,2)</f>
        <v>81.900000000000006</v>
      </c>
      <c r="O138" s="180"/>
      <c r="P138" s="180"/>
      <c r="Q138" s="180"/>
      <c r="R138" s="181"/>
      <c r="T138" s="182" t="s">
        <v>5</v>
      </c>
      <c r="U138" s="48" t="s">
        <v>41</v>
      </c>
      <c r="V138" s="183">
        <v>0</v>
      </c>
      <c r="W138" s="183">
        <f>V138*K138</f>
        <v>0</v>
      </c>
      <c r="X138" s="183">
        <v>0</v>
      </c>
      <c r="Y138" s="183">
        <f>X138*K138</f>
        <v>0</v>
      </c>
      <c r="Z138" s="183">
        <v>0</v>
      </c>
      <c r="AA138" s="184">
        <f>Z138*K138</f>
        <v>0</v>
      </c>
      <c r="AR138" s="20" t="s">
        <v>129</v>
      </c>
      <c r="AT138" s="20" t="s">
        <v>125</v>
      </c>
      <c r="AU138" s="20" t="s">
        <v>94</v>
      </c>
      <c r="AY138" s="20" t="s">
        <v>124</v>
      </c>
      <c r="BE138" s="185">
        <f>IF(U138="základní",N138,0)</f>
        <v>81.900000000000006</v>
      </c>
      <c r="BF138" s="185">
        <f>IF(U138="snížená",N138,0)</f>
        <v>0</v>
      </c>
      <c r="BG138" s="185">
        <f>IF(U138="zákl. přenesená",N138,0)</f>
        <v>0</v>
      </c>
      <c r="BH138" s="185">
        <f>IF(U138="sníž. přenesená",N138,0)</f>
        <v>0</v>
      </c>
      <c r="BI138" s="185">
        <f>IF(U138="nulová",N138,0)</f>
        <v>0</v>
      </c>
      <c r="BJ138" s="20" t="s">
        <v>22</v>
      </c>
      <c r="BK138" s="185">
        <f>ROUND(L138*K138,2)</f>
        <v>81.900000000000006</v>
      </c>
      <c r="BL138" s="20" t="s">
        <v>129</v>
      </c>
      <c r="BM138" s="20" t="s">
        <v>217</v>
      </c>
    </row>
    <row r="139" s="1" customFormat="1" ht="51" customHeight="1">
      <c r="B139" s="173"/>
      <c r="C139" s="174" t="s">
        <v>218</v>
      </c>
      <c r="D139" s="174" t="s">
        <v>125</v>
      </c>
      <c r="E139" s="175" t="s">
        <v>219</v>
      </c>
      <c r="F139" s="176" t="s">
        <v>220</v>
      </c>
      <c r="G139" s="176"/>
      <c r="H139" s="176"/>
      <c r="I139" s="176"/>
      <c r="J139" s="177" t="s">
        <v>140</v>
      </c>
      <c r="K139" s="178">
        <v>50</v>
      </c>
      <c r="L139" s="179">
        <v>16.300000000000001</v>
      </c>
      <c r="M139" s="179"/>
      <c r="N139" s="179">
        <f>ROUND(L139*K139,2)</f>
        <v>815</v>
      </c>
      <c r="O139" s="180"/>
      <c r="P139" s="180"/>
      <c r="Q139" s="180"/>
      <c r="R139" s="181"/>
      <c r="T139" s="182" t="s">
        <v>5</v>
      </c>
      <c r="U139" s="48" t="s">
        <v>41</v>
      </c>
      <c r="V139" s="183">
        <v>0</v>
      </c>
      <c r="W139" s="183">
        <f>V139*K139</f>
        <v>0</v>
      </c>
      <c r="X139" s="183">
        <v>0</v>
      </c>
      <c r="Y139" s="183">
        <f>X139*K139</f>
        <v>0</v>
      </c>
      <c r="Z139" s="183">
        <v>0</v>
      </c>
      <c r="AA139" s="184">
        <f>Z139*K139</f>
        <v>0</v>
      </c>
      <c r="AR139" s="20" t="s">
        <v>129</v>
      </c>
      <c r="AT139" s="20" t="s">
        <v>125</v>
      </c>
      <c r="AU139" s="20" t="s">
        <v>94</v>
      </c>
      <c r="AY139" s="20" t="s">
        <v>124</v>
      </c>
      <c r="BE139" s="185">
        <f>IF(U139="základní",N139,0)</f>
        <v>815</v>
      </c>
      <c r="BF139" s="185">
        <f>IF(U139="snížená",N139,0)</f>
        <v>0</v>
      </c>
      <c r="BG139" s="185">
        <f>IF(U139="zákl. přenesená",N139,0)</f>
        <v>0</v>
      </c>
      <c r="BH139" s="185">
        <f>IF(U139="sníž. přenesená",N139,0)</f>
        <v>0</v>
      </c>
      <c r="BI139" s="185">
        <f>IF(U139="nulová",N139,0)</f>
        <v>0</v>
      </c>
      <c r="BJ139" s="20" t="s">
        <v>22</v>
      </c>
      <c r="BK139" s="185">
        <f>ROUND(L139*K139,2)</f>
        <v>815</v>
      </c>
      <c r="BL139" s="20" t="s">
        <v>129</v>
      </c>
      <c r="BM139" s="20" t="s">
        <v>221</v>
      </c>
    </row>
    <row r="140" s="1" customFormat="1" ht="51" customHeight="1">
      <c r="B140" s="173"/>
      <c r="C140" s="174" t="s">
        <v>222</v>
      </c>
      <c r="D140" s="174" t="s">
        <v>125</v>
      </c>
      <c r="E140" s="175" t="s">
        <v>223</v>
      </c>
      <c r="F140" s="176" t="s">
        <v>224</v>
      </c>
      <c r="G140" s="176"/>
      <c r="H140" s="176"/>
      <c r="I140" s="176"/>
      <c r="J140" s="177" t="s">
        <v>140</v>
      </c>
      <c r="K140" s="178">
        <v>40</v>
      </c>
      <c r="L140" s="179">
        <v>24.300000000000001</v>
      </c>
      <c r="M140" s="179"/>
      <c r="N140" s="179">
        <f>ROUND(L140*K140,2)</f>
        <v>972</v>
      </c>
      <c r="O140" s="180"/>
      <c r="P140" s="180"/>
      <c r="Q140" s="180"/>
      <c r="R140" s="181"/>
      <c r="T140" s="182" t="s">
        <v>5</v>
      </c>
      <c r="U140" s="48" t="s">
        <v>41</v>
      </c>
      <c r="V140" s="183">
        <v>0</v>
      </c>
      <c r="W140" s="183">
        <f>V140*K140</f>
        <v>0</v>
      </c>
      <c r="X140" s="183">
        <v>0</v>
      </c>
      <c r="Y140" s="183">
        <f>X140*K140</f>
        <v>0</v>
      </c>
      <c r="Z140" s="183">
        <v>0</v>
      </c>
      <c r="AA140" s="184">
        <f>Z140*K140</f>
        <v>0</v>
      </c>
      <c r="AR140" s="20" t="s">
        <v>129</v>
      </c>
      <c r="AT140" s="20" t="s">
        <v>125</v>
      </c>
      <c r="AU140" s="20" t="s">
        <v>94</v>
      </c>
      <c r="AY140" s="20" t="s">
        <v>124</v>
      </c>
      <c r="BE140" s="185">
        <f>IF(U140="základní",N140,0)</f>
        <v>972</v>
      </c>
      <c r="BF140" s="185">
        <f>IF(U140="snížená",N140,0)</f>
        <v>0</v>
      </c>
      <c r="BG140" s="185">
        <f>IF(U140="zákl. přenesená",N140,0)</f>
        <v>0</v>
      </c>
      <c r="BH140" s="185">
        <f>IF(U140="sníž. přenesená",N140,0)</f>
        <v>0</v>
      </c>
      <c r="BI140" s="185">
        <f>IF(U140="nulová",N140,0)</f>
        <v>0</v>
      </c>
      <c r="BJ140" s="20" t="s">
        <v>22</v>
      </c>
      <c r="BK140" s="185">
        <f>ROUND(L140*K140,2)</f>
        <v>972</v>
      </c>
      <c r="BL140" s="20" t="s">
        <v>129</v>
      </c>
      <c r="BM140" s="20" t="s">
        <v>225</v>
      </c>
    </row>
    <row r="141" s="1" customFormat="1" ht="51" customHeight="1">
      <c r="B141" s="173"/>
      <c r="C141" s="174" t="s">
        <v>226</v>
      </c>
      <c r="D141" s="174" t="s">
        <v>125</v>
      </c>
      <c r="E141" s="175" t="s">
        <v>227</v>
      </c>
      <c r="F141" s="176" t="s">
        <v>228</v>
      </c>
      <c r="G141" s="176"/>
      <c r="H141" s="176"/>
      <c r="I141" s="176"/>
      <c r="J141" s="177" t="s">
        <v>140</v>
      </c>
      <c r="K141" s="178">
        <v>1</v>
      </c>
      <c r="L141" s="179">
        <v>2076.9000000000001</v>
      </c>
      <c r="M141" s="179"/>
      <c r="N141" s="179">
        <f>ROUND(L141*K141,2)</f>
        <v>2076.9000000000001</v>
      </c>
      <c r="O141" s="180"/>
      <c r="P141" s="180"/>
      <c r="Q141" s="180"/>
      <c r="R141" s="181"/>
      <c r="T141" s="182" t="s">
        <v>5</v>
      </c>
      <c r="U141" s="48" t="s">
        <v>41</v>
      </c>
      <c r="V141" s="183">
        <v>0</v>
      </c>
      <c r="W141" s="183">
        <f>V141*K141</f>
        <v>0</v>
      </c>
      <c r="X141" s="183">
        <v>0</v>
      </c>
      <c r="Y141" s="183">
        <f>X141*K141</f>
        <v>0</v>
      </c>
      <c r="Z141" s="183">
        <v>0</v>
      </c>
      <c r="AA141" s="184">
        <f>Z141*K141</f>
        <v>0</v>
      </c>
      <c r="AR141" s="20" t="s">
        <v>129</v>
      </c>
      <c r="AT141" s="20" t="s">
        <v>125</v>
      </c>
      <c r="AU141" s="20" t="s">
        <v>94</v>
      </c>
      <c r="AY141" s="20" t="s">
        <v>124</v>
      </c>
      <c r="BE141" s="185">
        <f>IF(U141="základní",N141,0)</f>
        <v>2076.9000000000001</v>
      </c>
      <c r="BF141" s="185">
        <f>IF(U141="snížená",N141,0)</f>
        <v>0</v>
      </c>
      <c r="BG141" s="185">
        <f>IF(U141="zákl. přenesená",N141,0)</f>
        <v>0</v>
      </c>
      <c r="BH141" s="185">
        <f>IF(U141="sníž. přenesená",N141,0)</f>
        <v>0</v>
      </c>
      <c r="BI141" s="185">
        <f>IF(U141="nulová",N141,0)</f>
        <v>0</v>
      </c>
      <c r="BJ141" s="20" t="s">
        <v>22</v>
      </c>
      <c r="BK141" s="185">
        <f>ROUND(L141*K141,2)</f>
        <v>2076.9000000000001</v>
      </c>
      <c r="BL141" s="20" t="s">
        <v>129</v>
      </c>
      <c r="BM141" s="20" t="s">
        <v>229</v>
      </c>
    </row>
    <row r="142" s="1" customFormat="1" ht="63.75" customHeight="1">
      <c r="B142" s="173"/>
      <c r="C142" s="174" t="s">
        <v>230</v>
      </c>
      <c r="D142" s="174" t="s">
        <v>125</v>
      </c>
      <c r="E142" s="175" t="s">
        <v>231</v>
      </c>
      <c r="F142" s="176" t="s">
        <v>232</v>
      </c>
      <c r="G142" s="176"/>
      <c r="H142" s="176"/>
      <c r="I142" s="176"/>
      <c r="J142" s="177" t="s">
        <v>140</v>
      </c>
      <c r="K142" s="178">
        <v>1</v>
      </c>
      <c r="L142" s="179">
        <v>445.10000000000002</v>
      </c>
      <c r="M142" s="179"/>
      <c r="N142" s="179">
        <f>ROUND(L142*K142,2)</f>
        <v>445.10000000000002</v>
      </c>
      <c r="O142" s="180"/>
      <c r="P142" s="180"/>
      <c r="Q142" s="180"/>
      <c r="R142" s="181"/>
      <c r="T142" s="182" t="s">
        <v>5</v>
      </c>
      <c r="U142" s="48" t="s">
        <v>41</v>
      </c>
      <c r="V142" s="183">
        <v>0</v>
      </c>
      <c r="W142" s="183">
        <f>V142*K142</f>
        <v>0</v>
      </c>
      <c r="X142" s="183">
        <v>0</v>
      </c>
      <c r="Y142" s="183">
        <f>X142*K142</f>
        <v>0</v>
      </c>
      <c r="Z142" s="183">
        <v>0</v>
      </c>
      <c r="AA142" s="184">
        <f>Z142*K142</f>
        <v>0</v>
      </c>
      <c r="AR142" s="20" t="s">
        <v>129</v>
      </c>
      <c r="AT142" s="20" t="s">
        <v>125</v>
      </c>
      <c r="AU142" s="20" t="s">
        <v>94</v>
      </c>
      <c r="AY142" s="20" t="s">
        <v>124</v>
      </c>
      <c r="BE142" s="185">
        <f>IF(U142="základní",N142,0)</f>
        <v>445.10000000000002</v>
      </c>
      <c r="BF142" s="185">
        <f>IF(U142="snížená",N142,0)</f>
        <v>0</v>
      </c>
      <c r="BG142" s="185">
        <f>IF(U142="zákl. přenesená",N142,0)</f>
        <v>0</v>
      </c>
      <c r="BH142" s="185">
        <f>IF(U142="sníž. přenesená",N142,0)</f>
        <v>0</v>
      </c>
      <c r="BI142" s="185">
        <f>IF(U142="nulová",N142,0)</f>
        <v>0</v>
      </c>
      <c r="BJ142" s="20" t="s">
        <v>22</v>
      </c>
      <c r="BK142" s="185">
        <f>ROUND(L142*K142,2)</f>
        <v>445.10000000000002</v>
      </c>
      <c r="BL142" s="20" t="s">
        <v>129</v>
      </c>
      <c r="BM142" s="20" t="s">
        <v>233</v>
      </c>
    </row>
    <row r="143" s="1" customFormat="1" ht="51" customHeight="1">
      <c r="B143" s="173"/>
      <c r="C143" s="174" t="s">
        <v>234</v>
      </c>
      <c r="D143" s="174" t="s">
        <v>125</v>
      </c>
      <c r="E143" s="175" t="s">
        <v>235</v>
      </c>
      <c r="F143" s="176" t="s">
        <v>236</v>
      </c>
      <c r="G143" s="176"/>
      <c r="H143" s="176"/>
      <c r="I143" s="176"/>
      <c r="J143" s="177" t="s">
        <v>140</v>
      </c>
      <c r="K143" s="178">
        <v>1</v>
      </c>
      <c r="L143" s="179">
        <v>1010.5</v>
      </c>
      <c r="M143" s="179"/>
      <c r="N143" s="179">
        <f>ROUND(L143*K143,2)</f>
        <v>1010.5</v>
      </c>
      <c r="O143" s="180"/>
      <c r="P143" s="180"/>
      <c r="Q143" s="180"/>
      <c r="R143" s="181"/>
      <c r="T143" s="182" t="s">
        <v>5</v>
      </c>
      <c r="U143" s="48" t="s">
        <v>41</v>
      </c>
      <c r="V143" s="183">
        <v>0</v>
      </c>
      <c r="W143" s="183">
        <f>V143*K143</f>
        <v>0</v>
      </c>
      <c r="X143" s="183">
        <v>0.0027499999999999998</v>
      </c>
      <c r="Y143" s="183">
        <f>X143*K143</f>
        <v>0.0027499999999999998</v>
      </c>
      <c r="Z143" s="183">
        <v>0</v>
      </c>
      <c r="AA143" s="184">
        <f>Z143*K143</f>
        <v>0</v>
      </c>
      <c r="AR143" s="20" t="s">
        <v>129</v>
      </c>
      <c r="AT143" s="20" t="s">
        <v>125</v>
      </c>
      <c r="AU143" s="20" t="s">
        <v>94</v>
      </c>
      <c r="AY143" s="20" t="s">
        <v>124</v>
      </c>
      <c r="BE143" s="185">
        <f>IF(U143="základní",N143,0)</f>
        <v>1010.5</v>
      </c>
      <c r="BF143" s="185">
        <f>IF(U143="snížená",N143,0)</f>
        <v>0</v>
      </c>
      <c r="BG143" s="185">
        <f>IF(U143="zákl. přenesená",N143,0)</f>
        <v>0</v>
      </c>
      <c r="BH143" s="185">
        <f>IF(U143="sníž. přenesená",N143,0)</f>
        <v>0</v>
      </c>
      <c r="BI143" s="185">
        <f>IF(U143="nulová",N143,0)</f>
        <v>0</v>
      </c>
      <c r="BJ143" s="20" t="s">
        <v>22</v>
      </c>
      <c r="BK143" s="185">
        <f>ROUND(L143*K143,2)</f>
        <v>1010.5</v>
      </c>
      <c r="BL143" s="20" t="s">
        <v>129</v>
      </c>
      <c r="BM143" s="20" t="s">
        <v>237</v>
      </c>
    </row>
    <row r="144" s="1" customFormat="1" ht="38.25" customHeight="1">
      <c r="B144" s="173"/>
      <c r="C144" s="174" t="s">
        <v>238</v>
      </c>
      <c r="D144" s="174" t="s">
        <v>125</v>
      </c>
      <c r="E144" s="175" t="s">
        <v>239</v>
      </c>
      <c r="F144" s="176" t="s">
        <v>240</v>
      </c>
      <c r="G144" s="176"/>
      <c r="H144" s="176"/>
      <c r="I144" s="176"/>
      <c r="J144" s="177" t="s">
        <v>241</v>
      </c>
      <c r="K144" s="178">
        <v>1.3999999999999999</v>
      </c>
      <c r="L144" s="179">
        <v>2246.8000000000002</v>
      </c>
      <c r="M144" s="179"/>
      <c r="N144" s="179">
        <f>ROUND(L144*K144,2)</f>
        <v>3145.52</v>
      </c>
      <c r="O144" s="180"/>
      <c r="P144" s="180"/>
      <c r="Q144" s="180"/>
      <c r="R144" s="181"/>
      <c r="T144" s="182" t="s">
        <v>5</v>
      </c>
      <c r="U144" s="48" t="s">
        <v>41</v>
      </c>
      <c r="V144" s="183">
        <v>0</v>
      </c>
      <c r="W144" s="183">
        <f>V144*K144</f>
        <v>0</v>
      </c>
      <c r="X144" s="183">
        <v>2.234</v>
      </c>
      <c r="Y144" s="183">
        <f>X144*K144</f>
        <v>3.1275999999999997</v>
      </c>
      <c r="Z144" s="183">
        <v>0</v>
      </c>
      <c r="AA144" s="184">
        <f>Z144*K144</f>
        <v>0</v>
      </c>
      <c r="AR144" s="20" t="s">
        <v>158</v>
      </c>
      <c r="AT144" s="20" t="s">
        <v>125</v>
      </c>
      <c r="AU144" s="20" t="s">
        <v>94</v>
      </c>
      <c r="AY144" s="20" t="s">
        <v>124</v>
      </c>
      <c r="BE144" s="185">
        <f>IF(U144="základní",N144,0)</f>
        <v>3145.52</v>
      </c>
      <c r="BF144" s="185">
        <f>IF(U144="snížená",N144,0)</f>
        <v>0</v>
      </c>
      <c r="BG144" s="185">
        <f>IF(U144="zákl. přenesená",N144,0)</f>
        <v>0</v>
      </c>
      <c r="BH144" s="185">
        <f>IF(U144="sníž. přenesená",N144,0)</f>
        <v>0</v>
      </c>
      <c r="BI144" s="185">
        <f>IF(U144="nulová",N144,0)</f>
        <v>0</v>
      </c>
      <c r="BJ144" s="20" t="s">
        <v>22</v>
      </c>
      <c r="BK144" s="185">
        <f>ROUND(L144*K144,2)</f>
        <v>3145.52</v>
      </c>
      <c r="BL144" s="20" t="s">
        <v>142</v>
      </c>
      <c r="BM144" s="20" t="s">
        <v>242</v>
      </c>
    </row>
    <row r="145" s="1" customFormat="1" ht="51" customHeight="1">
      <c r="B145" s="173"/>
      <c r="C145" s="174" t="s">
        <v>243</v>
      </c>
      <c r="D145" s="174" t="s">
        <v>125</v>
      </c>
      <c r="E145" s="175" t="s">
        <v>244</v>
      </c>
      <c r="F145" s="176" t="s">
        <v>245</v>
      </c>
      <c r="G145" s="176"/>
      <c r="H145" s="176"/>
      <c r="I145" s="176"/>
      <c r="J145" s="177" t="s">
        <v>140</v>
      </c>
      <c r="K145" s="178">
        <v>28</v>
      </c>
      <c r="L145" s="179">
        <v>62.600000000000001</v>
      </c>
      <c r="M145" s="179"/>
      <c r="N145" s="179">
        <f>ROUND(L145*K145,2)</f>
        <v>1752.8</v>
      </c>
      <c r="O145" s="180"/>
      <c r="P145" s="180"/>
      <c r="Q145" s="180"/>
      <c r="R145" s="181"/>
      <c r="T145" s="182" t="s">
        <v>5</v>
      </c>
      <c r="U145" s="48" t="s">
        <v>41</v>
      </c>
      <c r="V145" s="183">
        <v>0</v>
      </c>
      <c r="W145" s="183">
        <f>V145*K145</f>
        <v>0</v>
      </c>
      <c r="X145" s="183">
        <v>0.033000000000000002</v>
      </c>
      <c r="Y145" s="183">
        <f>X145*K145</f>
        <v>0.92400000000000004</v>
      </c>
      <c r="Z145" s="183">
        <v>0</v>
      </c>
      <c r="AA145" s="184">
        <f>Z145*K145</f>
        <v>0</v>
      </c>
      <c r="AR145" s="20" t="s">
        <v>158</v>
      </c>
      <c r="AT145" s="20" t="s">
        <v>125</v>
      </c>
      <c r="AU145" s="20" t="s">
        <v>94</v>
      </c>
      <c r="AY145" s="20" t="s">
        <v>124</v>
      </c>
      <c r="BE145" s="185">
        <f>IF(U145="základní",N145,0)</f>
        <v>1752.8</v>
      </c>
      <c r="BF145" s="185">
        <f>IF(U145="snížená",N145,0)</f>
        <v>0</v>
      </c>
      <c r="BG145" s="185">
        <f>IF(U145="zákl. přenesená",N145,0)</f>
        <v>0</v>
      </c>
      <c r="BH145" s="185">
        <f>IF(U145="sníž. přenesená",N145,0)</f>
        <v>0</v>
      </c>
      <c r="BI145" s="185">
        <f>IF(U145="nulová",N145,0)</f>
        <v>0</v>
      </c>
      <c r="BJ145" s="20" t="s">
        <v>22</v>
      </c>
      <c r="BK145" s="185">
        <f>ROUND(L145*K145,2)</f>
        <v>1752.8</v>
      </c>
      <c r="BL145" s="20" t="s">
        <v>142</v>
      </c>
      <c r="BM145" s="20" t="s">
        <v>246</v>
      </c>
    </row>
    <row r="146" s="1" customFormat="1" ht="38.25" customHeight="1">
      <c r="B146" s="173"/>
      <c r="C146" s="174" t="s">
        <v>247</v>
      </c>
      <c r="D146" s="174" t="s">
        <v>125</v>
      </c>
      <c r="E146" s="175" t="s">
        <v>248</v>
      </c>
      <c r="F146" s="176" t="s">
        <v>249</v>
      </c>
      <c r="G146" s="176"/>
      <c r="H146" s="176"/>
      <c r="I146" s="176"/>
      <c r="J146" s="177" t="s">
        <v>140</v>
      </c>
      <c r="K146" s="178">
        <v>1</v>
      </c>
      <c r="L146" s="179">
        <v>1408.3</v>
      </c>
      <c r="M146" s="179"/>
      <c r="N146" s="179">
        <f>ROUND(L146*K146,2)</f>
        <v>1408.3</v>
      </c>
      <c r="O146" s="180"/>
      <c r="P146" s="180"/>
      <c r="Q146" s="180"/>
      <c r="R146" s="181"/>
      <c r="T146" s="182" t="s">
        <v>5</v>
      </c>
      <c r="U146" s="48" t="s">
        <v>41</v>
      </c>
      <c r="V146" s="183">
        <v>0</v>
      </c>
      <c r="W146" s="183">
        <f>V146*K146</f>
        <v>0</v>
      </c>
      <c r="X146" s="183">
        <v>0.0045500000000000002</v>
      </c>
      <c r="Y146" s="183">
        <f>X146*K146</f>
        <v>0.0045500000000000002</v>
      </c>
      <c r="Z146" s="183">
        <v>0</v>
      </c>
      <c r="AA146" s="184">
        <f>Z146*K146</f>
        <v>0</v>
      </c>
      <c r="AR146" s="20" t="s">
        <v>158</v>
      </c>
      <c r="AT146" s="20" t="s">
        <v>125</v>
      </c>
      <c r="AU146" s="20" t="s">
        <v>94</v>
      </c>
      <c r="AY146" s="20" t="s">
        <v>124</v>
      </c>
      <c r="BE146" s="185">
        <f>IF(U146="základní",N146,0)</f>
        <v>1408.3</v>
      </c>
      <c r="BF146" s="185">
        <f>IF(U146="snížená",N146,0)</f>
        <v>0</v>
      </c>
      <c r="BG146" s="185">
        <f>IF(U146="zákl. přenesená",N146,0)</f>
        <v>0</v>
      </c>
      <c r="BH146" s="185">
        <f>IF(U146="sníž. přenesená",N146,0)</f>
        <v>0</v>
      </c>
      <c r="BI146" s="185">
        <f>IF(U146="nulová",N146,0)</f>
        <v>0</v>
      </c>
      <c r="BJ146" s="20" t="s">
        <v>22</v>
      </c>
      <c r="BK146" s="185">
        <f>ROUND(L146*K146,2)</f>
        <v>1408.3</v>
      </c>
      <c r="BL146" s="20" t="s">
        <v>142</v>
      </c>
      <c r="BM146" s="20" t="s">
        <v>250</v>
      </c>
    </row>
    <row r="147" s="1" customFormat="1" ht="25.5" customHeight="1">
      <c r="B147" s="173"/>
      <c r="C147" s="174" t="s">
        <v>251</v>
      </c>
      <c r="D147" s="174" t="s">
        <v>125</v>
      </c>
      <c r="E147" s="175" t="s">
        <v>252</v>
      </c>
      <c r="F147" s="176" t="s">
        <v>253</v>
      </c>
      <c r="G147" s="176"/>
      <c r="H147" s="176"/>
      <c r="I147" s="176"/>
      <c r="J147" s="177" t="s">
        <v>134</v>
      </c>
      <c r="K147" s="178">
        <v>35</v>
      </c>
      <c r="L147" s="179">
        <v>111.8</v>
      </c>
      <c r="M147" s="179"/>
      <c r="N147" s="179">
        <f>ROUND(L147*K147,2)</f>
        <v>3913</v>
      </c>
      <c r="O147" s="180"/>
      <c r="P147" s="180"/>
      <c r="Q147" s="180"/>
      <c r="R147" s="181"/>
      <c r="T147" s="182" t="s">
        <v>5</v>
      </c>
      <c r="U147" s="48" t="s">
        <v>41</v>
      </c>
      <c r="V147" s="183">
        <v>0</v>
      </c>
      <c r="W147" s="183">
        <f>V147*K147</f>
        <v>0</v>
      </c>
      <c r="X147" s="183">
        <v>0.00056099999999999998</v>
      </c>
      <c r="Y147" s="183">
        <f>X147*K147</f>
        <v>0.019635</v>
      </c>
      <c r="Z147" s="183">
        <v>0</v>
      </c>
      <c r="AA147" s="184">
        <f>Z147*K147</f>
        <v>0</v>
      </c>
      <c r="AR147" s="20" t="s">
        <v>158</v>
      </c>
      <c r="AT147" s="20" t="s">
        <v>125</v>
      </c>
      <c r="AU147" s="20" t="s">
        <v>94</v>
      </c>
      <c r="AY147" s="20" t="s">
        <v>124</v>
      </c>
      <c r="BE147" s="185">
        <f>IF(U147="základní",N147,0)</f>
        <v>3913</v>
      </c>
      <c r="BF147" s="185">
        <f>IF(U147="snížená",N147,0)</f>
        <v>0</v>
      </c>
      <c r="BG147" s="185">
        <f>IF(U147="zákl. přenesená",N147,0)</f>
        <v>0</v>
      </c>
      <c r="BH147" s="185">
        <f>IF(U147="sníž. přenesená",N147,0)</f>
        <v>0</v>
      </c>
      <c r="BI147" s="185">
        <f>IF(U147="nulová",N147,0)</f>
        <v>0</v>
      </c>
      <c r="BJ147" s="20" t="s">
        <v>22</v>
      </c>
      <c r="BK147" s="185">
        <f>ROUND(L147*K147,2)</f>
        <v>3913</v>
      </c>
      <c r="BL147" s="20" t="s">
        <v>142</v>
      </c>
      <c r="BM147" s="20" t="s">
        <v>254</v>
      </c>
    </row>
    <row r="148" s="1" customFormat="1" ht="25.5" customHeight="1">
      <c r="B148" s="173"/>
      <c r="C148" s="174" t="s">
        <v>255</v>
      </c>
      <c r="D148" s="174" t="s">
        <v>125</v>
      </c>
      <c r="E148" s="175" t="s">
        <v>256</v>
      </c>
      <c r="F148" s="176" t="s">
        <v>257</v>
      </c>
      <c r="G148" s="176"/>
      <c r="H148" s="176"/>
      <c r="I148" s="176"/>
      <c r="J148" s="177" t="s">
        <v>140</v>
      </c>
      <c r="K148" s="178">
        <v>1</v>
      </c>
      <c r="L148" s="179">
        <v>161.30000000000001</v>
      </c>
      <c r="M148" s="179"/>
      <c r="N148" s="179">
        <f>ROUND(L148*K148,2)</f>
        <v>161.30000000000001</v>
      </c>
      <c r="O148" s="180"/>
      <c r="P148" s="180"/>
      <c r="Q148" s="180"/>
      <c r="R148" s="181"/>
      <c r="T148" s="182" t="s">
        <v>5</v>
      </c>
      <c r="U148" s="48" t="s">
        <v>41</v>
      </c>
      <c r="V148" s="183">
        <v>0</v>
      </c>
      <c r="W148" s="183">
        <f>V148*K148</f>
        <v>0</v>
      </c>
      <c r="X148" s="183">
        <v>0.00023000000000000001</v>
      </c>
      <c r="Y148" s="183">
        <f>X148*K148</f>
        <v>0.00023000000000000001</v>
      </c>
      <c r="Z148" s="183">
        <v>0</v>
      </c>
      <c r="AA148" s="184">
        <f>Z148*K148</f>
        <v>0</v>
      </c>
      <c r="AR148" s="20" t="s">
        <v>158</v>
      </c>
      <c r="AT148" s="20" t="s">
        <v>125</v>
      </c>
      <c r="AU148" s="20" t="s">
        <v>94</v>
      </c>
      <c r="AY148" s="20" t="s">
        <v>124</v>
      </c>
      <c r="BE148" s="185">
        <f>IF(U148="základní",N148,0)</f>
        <v>161.30000000000001</v>
      </c>
      <c r="BF148" s="185">
        <f>IF(U148="snížená",N148,0)</f>
        <v>0</v>
      </c>
      <c r="BG148" s="185">
        <f>IF(U148="zákl. přenesená",N148,0)</f>
        <v>0</v>
      </c>
      <c r="BH148" s="185">
        <f>IF(U148="sníž. přenesená",N148,0)</f>
        <v>0</v>
      </c>
      <c r="BI148" s="185">
        <f>IF(U148="nulová",N148,0)</f>
        <v>0</v>
      </c>
      <c r="BJ148" s="20" t="s">
        <v>22</v>
      </c>
      <c r="BK148" s="185">
        <f>ROUND(L148*K148,2)</f>
        <v>161.30000000000001</v>
      </c>
      <c r="BL148" s="20" t="s">
        <v>142</v>
      </c>
      <c r="BM148" s="20" t="s">
        <v>258</v>
      </c>
    </row>
    <row r="149" s="1" customFormat="1" ht="25.5" customHeight="1">
      <c r="B149" s="173"/>
      <c r="C149" s="174" t="s">
        <v>259</v>
      </c>
      <c r="D149" s="174" t="s">
        <v>125</v>
      </c>
      <c r="E149" s="175" t="s">
        <v>260</v>
      </c>
      <c r="F149" s="176" t="s">
        <v>261</v>
      </c>
      <c r="G149" s="176"/>
      <c r="H149" s="176"/>
      <c r="I149" s="176"/>
      <c r="J149" s="177" t="s">
        <v>262</v>
      </c>
      <c r="K149" s="178">
        <v>22</v>
      </c>
      <c r="L149" s="179">
        <v>41.200000000000003</v>
      </c>
      <c r="M149" s="179"/>
      <c r="N149" s="179">
        <f>ROUND(L149*K149,2)</f>
        <v>906.39999999999998</v>
      </c>
      <c r="O149" s="180"/>
      <c r="P149" s="180"/>
      <c r="Q149" s="180"/>
      <c r="R149" s="181"/>
      <c r="T149" s="182" t="s">
        <v>5</v>
      </c>
      <c r="U149" s="48" t="s">
        <v>41</v>
      </c>
      <c r="V149" s="183">
        <v>0</v>
      </c>
      <c r="W149" s="183">
        <f>V149*K149</f>
        <v>0</v>
      </c>
      <c r="X149" s="183">
        <v>0.001</v>
      </c>
      <c r="Y149" s="183">
        <f>X149*K149</f>
        <v>0.021999999999999999</v>
      </c>
      <c r="Z149" s="183">
        <v>0</v>
      </c>
      <c r="AA149" s="184">
        <f>Z149*K149</f>
        <v>0</v>
      </c>
      <c r="AR149" s="20" t="s">
        <v>158</v>
      </c>
      <c r="AT149" s="20" t="s">
        <v>125</v>
      </c>
      <c r="AU149" s="20" t="s">
        <v>94</v>
      </c>
      <c r="AY149" s="20" t="s">
        <v>124</v>
      </c>
      <c r="BE149" s="185">
        <f>IF(U149="základní",N149,0)</f>
        <v>906.39999999999998</v>
      </c>
      <c r="BF149" s="185">
        <f>IF(U149="snížená",N149,0)</f>
        <v>0</v>
      </c>
      <c r="BG149" s="185">
        <f>IF(U149="zákl. přenesená",N149,0)</f>
        <v>0</v>
      </c>
      <c r="BH149" s="185">
        <f>IF(U149="sníž. přenesená",N149,0)</f>
        <v>0</v>
      </c>
      <c r="BI149" s="185">
        <f>IF(U149="nulová",N149,0)</f>
        <v>0</v>
      </c>
      <c r="BJ149" s="20" t="s">
        <v>22</v>
      </c>
      <c r="BK149" s="185">
        <f>ROUND(L149*K149,2)</f>
        <v>906.39999999999998</v>
      </c>
      <c r="BL149" s="20" t="s">
        <v>142</v>
      </c>
      <c r="BM149" s="20" t="s">
        <v>263</v>
      </c>
    </row>
    <row r="150" s="1" customFormat="1" ht="51" customHeight="1">
      <c r="B150" s="173"/>
      <c r="C150" s="186" t="s">
        <v>264</v>
      </c>
      <c r="D150" s="186" t="s">
        <v>131</v>
      </c>
      <c r="E150" s="187" t="s">
        <v>265</v>
      </c>
      <c r="F150" s="188" t="s">
        <v>266</v>
      </c>
      <c r="G150" s="188"/>
      <c r="H150" s="188"/>
      <c r="I150" s="188"/>
      <c r="J150" s="189" t="s">
        <v>134</v>
      </c>
      <c r="K150" s="190">
        <v>45</v>
      </c>
      <c r="L150" s="180">
        <v>19.399999999999999</v>
      </c>
      <c r="M150" s="180"/>
      <c r="N150" s="180">
        <f>ROUND(L150*K150,2)</f>
        <v>873</v>
      </c>
      <c r="O150" s="180"/>
      <c r="P150" s="180"/>
      <c r="Q150" s="180"/>
      <c r="R150" s="181"/>
      <c r="T150" s="182" t="s">
        <v>5</v>
      </c>
      <c r="U150" s="48" t="s">
        <v>41</v>
      </c>
      <c r="V150" s="183">
        <v>0</v>
      </c>
      <c r="W150" s="183">
        <f>V150*K150</f>
        <v>0</v>
      </c>
      <c r="X150" s="183">
        <v>0</v>
      </c>
      <c r="Y150" s="183">
        <f>X150*K150</f>
        <v>0</v>
      </c>
      <c r="Z150" s="183">
        <v>0</v>
      </c>
      <c r="AA150" s="184">
        <f>Z150*K150</f>
        <v>0</v>
      </c>
      <c r="AR150" s="20" t="s">
        <v>267</v>
      </c>
      <c r="AT150" s="20" t="s">
        <v>131</v>
      </c>
      <c r="AU150" s="20" t="s">
        <v>94</v>
      </c>
      <c r="AY150" s="20" t="s">
        <v>124</v>
      </c>
      <c r="BE150" s="185">
        <f>IF(U150="základní",N150,0)</f>
        <v>873</v>
      </c>
      <c r="BF150" s="185">
        <f>IF(U150="snížená",N150,0)</f>
        <v>0</v>
      </c>
      <c r="BG150" s="185">
        <f>IF(U150="zákl. přenesená",N150,0)</f>
        <v>0</v>
      </c>
      <c r="BH150" s="185">
        <f>IF(U150="sníž. přenesená",N150,0)</f>
        <v>0</v>
      </c>
      <c r="BI150" s="185">
        <f>IF(U150="nulová",N150,0)</f>
        <v>0</v>
      </c>
      <c r="BJ150" s="20" t="s">
        <v>22</v>
      </c>
      <c r="BK150" s="185">
        <f>ROUND(L150*K150,2)</f>
        <v>873</v>
      </c>
      <c r="BL150" s="20" t="s">
        <v>267</v>
      </c>
      <c r="BM150" s="20" t="s">
        <v>268</v>
      </c>
    </row>
    <row r="151" s="1" customFormat="1" ht="51" customHeight="1">
      <c r="B151" s="173"/>
      <c r="C151" s="186" t="s">
        <v>269</v>
      </c>
      <c r="D151" s="186" t="s">
        <v>131</v>
      </c>
      <c r="E151" s="187" t="s">
        <v>270</v>
      </c>
      <c r="F151" s="188" t="s">
        <v>271</v>
      </c>
      <c r="G151" s="188"/>
      <c r="H151" s="188"/>
      <c r="I151" s="188"/>
      <c r="J151" s="189" t="s">
        <v>134</v>
      </c>
      <c r="K151" s="190">
        <v>32</v>
      </c>
      <c r="L151" s="180">
        <v>19.399999999999999</v>
      </c>
      <c r="M151" s="180"/>
      <c r="N151" s="180">
        <f>ROUND(L151*K151,2)</f>
        <v>620.79999999999995</v>
      </c>
      <c r="O151" s="180"/>
      <c r="P151" s="180"/>
      <c r="Q151" s="180"/>
      <c r="R151" s="181"/>
      <c r="T151" s="182" t="s">
        <v>5</v>
      </c>
      <c r="U151" s="48" t="s">
        <v>41</v>
      </c>
      <c r="V151" s="183">
        <v>0</v>
      </c>
      <c r="W151" s="183">
        <f>V151*K151</f>
        <v>0</v>
      </c>
      <c r="X151" s="183">
        <v>0</v>
      </c>
      <c r="Y151" s="183">
        <f>X151*K151</f>
        <v>0</v>
      </c>
      <c r="Z151" s="183">
        <v>0</v>
      </c>
      <c r="AA151" s="184">
        <f>Z151*K151</f>
        <v>0</v>
      </c>
      <c r="AR151" s="20" t="s">
        <v>267</v>
      </c>
      <c r="AT151" s="20" t="s">
        <v>131</v>
      </c>
      <c r="AU151" s="20" t="s">
        <v>94</v>
      </c>
      <c r="AY151" s="20" t="s">
        <v>124</v>
      </c>
      <c r="BE151" s="185">
        <f>IF(U151="základní",N151,0)</f>
        <v>620.79999999999995</v>
      </c>
      <c r="BF151" s="185">
        <f>IF(U151="snížená",N151,0)</f>
        <v>0</v>
      </c>
      <c r="BG151" s="185">
        <f>IF(U151="zákl. přenesená",N151,0)</f>
        <v>0</v>
      </c>
      <c r="BH151" s="185">
        <f>IF(U151="sníž. přenesená",N151,0)</f>
        <v>0</v>
      </c>
      <c r="BI151" s="185">
        <f>IF(U151="nulová",N151,0)</f>
        <v>0</v>
      </c>
      <c r="BJ151" s="20" t="s">
        <v>22</v>
      </c>
      <c r="BK151" s="185">
        <f>ROUND(L151*K151,2)</f>
        <v>620.79999999999995</v>
      </c>
      <c r="BL151" s="20" t="s">
        <v>267</v>
      </c>
      <c r="BM151" s="20" t="s">
        <v>272</v>
      </c>
    </row>
    <row r="152" s="1" customFormat="1" ht="51" customHeight="1">
      <c r="B152" s="173"/>
      <c r="C152" s="186" t="s">
        <v>273</v>
      </c>
      <c r="D152" s="186" t="s">
        <v>131</v>
      </c>
      <c r="E152" s="187" t="s">
        <v>274</v>
      </c>
      <c r="F152" s="188" t="s">
        <v>275</v>
      </c>
      <c r="G152" s="188"/>
      <c r="H152" s="188"/>
      <c r="I152" s="188"/>
      <c r="J152" s="189" t="s">
        <v>134</v>
      </c>
      <c r="K152" s="190">
        <v>20</v>
      </c>
      <c r="L152" s="180">
        <v>19.399999999999999</v>
      </c>
      <c r="M152" s="180"/>
      <c r="N152" s="180">
        <f>ROUND(L152*K152,2)</f>
        <v>388</v>
      </c>
      <c r="O152" s="180"/>
      <c r="P152" s="180"/>
      <c r="Q152" s="180"/>
      <c r="R152" s="181"/>
      <c r="T152" s="182" t="s">
        <v>5</v>
      </c>
      <c r="U152" s="48" t="s">
        <v>41</v>
      </c>
      <c r="V152" s="183">
        <v>0</v>
      </c>
      <c r="W152" s="183">
        <f>V152*K152</f>
        <v>0</v>
      </c>
      <c r="X152" s="183">
        <v>0</v>
      </c>
      <c r="Y152" s="183">
        <f>X152*K152</f>
        <v>0</v>
      </c>
      <c r="Z152" s="183">
        <v>0</v>
      </c>
      <c r="AA152" s="184">
        <f>Z152*K152</f>
        <v>0</v>
      </c>
      <c r="AR152" s="20" t="s">
        <v>267</v>
      </c>
      <c r="AT152" s="20" t="s">
        <v>131</v>
      </c>
      <c r="AU152" s="20" t="s">
        <v>94</v>
      </c>
      <c r="AY152" s="20" t="s">
        <v>124</v>
      </c>
      <c r="BE152" s="185">
        <f>IF(U152="základní",N152,0)</f>
        <v>388</v>
      </c>
      <c r="BF152" s="185">
        <f>IF(U152="snížená",N152,0)</f>
        <v>0</v>
      </c>
      <c r="BG152" s="185">
        <f>IF(U152="zákl. přenesená",N152,0)</f>
        <v>0</v>
      </c>
      <c r="BH152" s="185">
        <f>IF(U152="sníž. přenesená",N152,0)</f>
        <v>0</v>
      </c>
      <c r="BI152" s="185">
        <f>IF(U152="nulová",N152,0)</f>
        <v>0</v>
      </c>
      <c r="BJ152" s="20" t="s">
        <v>22</v>
      </c>
      <c r="BK152" s="185">
        <f>ROUND(L152*K152,2)</f>
        <v>388</v>
      </c>
      <c r="BL152" s="20" t="s">
        <v>267</v>
      </c>
      <c r="BM152" s="20" t="s">
        <v>276</v>
      </c>
    </row>
    <row r="153" s="1" customFormat="1" ht="63.75" customHeight="1">
      <c r="B153" s="173"/>
      <c r="C153" s="186" t="s">
        <v>277</v>
      </c>
      <c r="D153" s="186" t="s">
        <v>131</v>
      </c>
      <c r="E153" s="187" t="s">
        <v>278</v>
      </c>
      <c r="F153" s="188" t="s">
        <v>279</v>
      </c>
      <c r="G153" s="188"/>
      <c r="H153" s="188"/>
      <c r="I153" s="188"/>
      <c r="J153" s="189" t="s">
        <v>140</v>
      </c>
      <c r="K153" s="190">
        <v>8</v>
      </c>
      <c r="L153" s="180">
        <v>458</v>
      </c>
      <c r="M153" s="180"/>
      <c r="N153" s="180">
        <f>ROUND(L153*K153,2)</f>
        <v>3664</v>
      </c>
      <c r="O153" s="180"/>
      <c r="P153" s="180"/>
      <c r="Q153" s="180"/>
      <c r="R153" s="181"/>
      <c r="T153" s="182" t="s">
        <v>5</v>
      </c>
      <c r="U153" s="48" t="s">
        <v>41</v>
      </c>
      <c r="V153" s="183">
        <v>0</v>
      </c>
      <c r="W153" s="183">
        <f>V153*K153</f>
        <v>0</v>
      </c>
      <c r="X153" s="183">
        <v>0</v>
      </c>
      <c r="Y153" s="183">
        <f>X153*K153</f>
        <v>0</v>
      </c>
      <c r="Z153" s="183">
        <v>0</v>
      </c>
      <c r="AA153" s="184">
        <f>Z153*K153</f>
        <v>0</v>
      </c>
      <c r="AR153" s="20" t="s">
        <v>135</v>
      </c>
      <c r="AT153" s="20" t="s">
        <v>131</v>
      </c>
      <c r="AU153" s="20" t="s">
        <v>94</v>
      </c>
      <c r="AY153" s="20" t="s">
        <v>124</v>
      </c>
      <c r="BE153" s="185">
        <f>IF(U153="základní",N153,0)</f>
        <v>3664</v>
      </c>
      <c r="BF153" s="185">
        <f>IF(U153="snížená",N153,0)</f>
        <v>0</v>
      </c>
      <c r="BG153" s="185">
        <f>IF(U153="zákl. přenesená",N153,0)</f>
        <v>0</v>
      </c>
      <c r="BH153" s="185">
        <f>IF(U153="sníž. přenesená",N153,0)</f>
        <v>0</v>
      </c>
      <c r="BI153" s="185">
        <f>IF(U153="nulová",N153,0)</f>
        <v>0</v>
      </c>
      <c r="BJ153" s="20" t="s">
        <v>22</v>
      </c>
      <c r="BK153" s="185">
        <f>ROUND(L153*K153,2)</f>
        <v>3664</v>
      </c>
      <c r="BL153" s="20" t="s">
        <v>135</v>
      </c>
      <c r="BM153" s="20" t="s">
        <v>280</v>
      </c>
    </row>
    <row r="154" s="1" customFormat="1" ht="25.5" customHeight="1">
      <c r="B154" s="173"/>
      <c r="C154" s="186" t="s">
        <v>281</v>
      </c>
      <c r="D154" s="186" t="s">
        <v>131</v>
      </c>
      <c r="E154" s="187" t="s">
        <v>282</v>
      </c>
      <c r="F154" s="188" t="s">
        <v>283</v>
      </c>
      <c r="G154" s="188"/>
      <c r="H154" s="188"/>
      <c r="I154" s="188"/>
      <c r="J154" s="189" t="s">
        <v>140</v>
      </c>
      <c r="K154" s="190">
        <v>8</v>
      </c>
      <c r="L154" s="180">
        <v>203</v>
      </c>
      <c r="M154" s="180"/>
      <c r="N154" s="180">
        <f>ROUND(L154*K154,2)</f>
        <v>1624</v>
      </c>
      <c r="O154" s="180"/>
      <c r="P154" s="180"/>
      <c r="Q154" s="180"/>
      <c r="R154" s="181"/>
      <c r="T154" s="182" t="s">
        <v>5</v>
      </c>
      <c r="U154" s="48" t="s">
        <v>41</v>
      </c>
      <c r="V154" s="183">
        <v>0</v>
      </c>
      <c r="W154" s="183">
        <f>V154*K154</f>
        <v>0</v>
      </c>
      <c r="X154" s="183">
        <v>0</v>
      </c>
      <c r="Y154" s="183">
        <f>X154*K154</f>
        <v>0</v>
      </c>
      <c r="Z154" s="183">
        <v>0</v>
      </c>
      <c r="AA154" s="184">
        <f>Z154*K154</f>
        <v>0</v>
      </c>
      <c r="AR154" s="20" t="s">
        <v>135</v>
      </c>
      <c r="AT154" s="20" t="s">
        <v>131</v>
      </c>
      <c r="AU154" s="20" t="s">
        <v>94</v>
      </c>
      <c r="AY154" s="20" t="s">
        <v>124</v>
      </c>
      <c r="BE154" s="185">
        <f>IF(U154="základní",N154,0)</f>
        <v>1624</v>
      </c>
      <c r="BF154" s="185">
        <f>IF(U154="snížená",N154,0)</f>
        <v>0</v>
      </c>
      <c r="BG154" s="185">
        <f>IF(U154="zákl. přenesená",N154,0)</f>
        <v>0</v>
      </c>
      <c r="BH154" s="185">
        <f>IF(U154="sníž. přenesená",N154,0)</f>
        <v>0</v>
      </c>
      <c r="BI154" s="185">
        <f>IF(U154="nulová",N154,0)</f>
        <v>0</v>
      </c>
      <c r="BJ154" s="20" t="s">
        <v>22</v>
      </c>
      <c r="BK154" s="185">
        <f>ROUND(L154*K154,2)</f>
        <v>1624</v>
      </c>
      <c r="BL154" s="20" t="s">
        <v>135</v>
      </c>
      <c r="BM154" s="20" t="s">
        <v>284</v>
      </c>
    </row>
    <row r="155" s="1" customFormat="1" ht="51" customHeight="1">
      <c r="B155" s="173"/>
      <c r="C155" s="186" t="s">
        <v>285</v>
      </c>
      <c r="D155" s="186" t="s">
        <v>131</v>
      </c>
      <c r="E155" s="187" t="s">
        <v>286</v>
      </c>
      <c r="F155" s="188" t="s">
        <v>287</v>
      </c>
      <c r="G155" s="188"/>
      <c r="H155" s="188"/>
      <c r="I155" s="188"/>
      <c r="J155" s="189" t="s">
        <v>140</v>
      </c>
      <c r="K155" s="190">
        <v>1</v>
      </c>
      <c r="L155" s="180">
        <v>22800</v>
      </c>
      <c r="M155" s="180"/>
      <c r="N155" s="180">
        <f>ROUND(L155*K155,2)</f>
        <v>22800</v>
      </c>
      <c r="O155" s="180"/>
      <c r="P155" s="180"/>
      <c r="Q155" s="180"/>
      <c r="R155" s="181"/>
      <c r="T155" s="182" t="s">
        <v>5</v>
      </c>
      <c r="U155" s="48" t="s">
        <v>41</v>
      </c>
      <c r="V155" s="183">
        <v>0</v>
      </c>
      <c r="W155" s="183">
        <f>V155*K155</f>
        <v>0</v>
      </c>
      <c r="X155" s="183">
        <v>0</v>
      </c>
      <c r="Y155" s="183">
        <f>X155*K155</f>
        <v>0</v>
      </c>
      <c r="Z155" s="183">
        <v>0</v>
      </c>
      <c r="AA155" s="184">
        <f>Z155*K155</f>
        <v>0</v>
      </c>
      <c r="AR155" s="20" t="s">
        <v>135</v>
      </c>
      <c r="AT155" s="20" t="s">
        <v>131</v>
      </c>
      <c r="AU155" s="20" t="s">
        <v>94</v>
      </c>
      <c r="AY155" s="20" t="s">
        <v>124</v>
      </c>
      <c r="BE155" s="185">
        <f>IF(U155="základní",N155,0)</f>
        <v>22800</v>
      </c>
      <c r="BF155" s="185">
        <f>IF(U155="snížená",N155,0)</f>
        <v>0</v>
      </c>
      <c r="BG155" s="185">
        <f>IF(U155="zákl. přenesená",N155,0)</f>
        <v>0</v>
      </c>
      <c r="BH155" s="185">
        <f>IF(U155="sníž. přenesená",N155,0)</f>
        <v>0</v>
      </c>
      <c r="BI155" s="185">
        <f>IF(U155="nulová",N155,0)</f>
        <v>0</v>
      </c>
      <c r="BJ155" s="20" t="s">
        <v>22</v>
      </c>
      <c r="BK155" s="185">
        <f>ROUND(L155*K155,2)</f>
        <v>22800</v>
      </c>
      <c r="BL155" s="20" t="s">
        <v>135</v>
      </c>
      <c r="BM155" s="20" t="s">
        <v>288</v>
      </c>
    </row>
    <row r="156" s="1" customFormat="1" ht="38.25" customHeight="1">
      <c r="B156" s="173"/>
      <c r="C156" s="186" t="s">
        <v>289</v>
      </c>
      <c r="D156" s="186" t="s">
        <v>131</v>
      </c>
      <c r="E156" s="187" t="s">
        <v>290</v>
      </c>
      <c r="F156" s="188" t="s">
        <v>291</v>
      </c>
      <c r="G156" s="188"/>
      <c r="H156" s="188"/>
      <c r="I156" s="188"/>
      <c r="J156" s="189" t="s">
        <v>140</v>
      </c>
      <c r="K156" s="190">
        <v>1</v>
      </c>
      <c r="L156" s="180">
        <v>10600</v>
      </c>
      <c r="M156" s="180"/>
      <c r="N156" s="180">
        <f>ROUND(L156*K156,2)</f>
        <v>10600</v>
      </c>
      <c r="O156" s="180"/>
      <c r="P156" s="180"/>
      <c r="Q156" s="180"/>
      <c r="R156" s="181"/>
      <c r="T156" s="182" t="s">
        <v>5</v>
      </c>
      <c r="U156" s="48" t="s">
        <v>41</v>
      </c>
      <c r="V156" s="183">
        <v>0</v>
      </c>
      <c r="W156" s="183">
        <f>V156*K156</f>
        <v>0</v>
      </c>
      <c r="X156" s="183">
        <v>0</v>
      </c>
      <c r="Y156" s="183">
        <f>X156*K156</f>
        <v>0</v>
      </c>
      <c r="Z156" s="183">
        <v>0</v>
      </c>
      <c r="AA156" s="184">
        <f>Z156*K156</f>
        <v>0</v>
      </c>
      <c r="AR156" s="20" t="s">
        <v>135</v>
      </c>
      <c r="AT156" s="20" t="s">
        <v>131</v>
      </c>
      <c r="AU156" s="20" t="s">
        <v>94</v>
      </c>
      <c r="AY156" s="20" t="s">
        <v>124</v>
      </c>
      <c r="BE156" s="185">
        <f>IF(U156="základní",N156,0)</f>
        <v>10600</v>
      </c>
      <c r="BF156" s="185">
        <f>IF(U156="snížená",N156,0)</f>
        <v>0</v>
      </c>
      <c r="BG156" s="185">
        <f>IF(U156="zákl. přenesená",N156,0)</f>
        <v>0</v>
      </c>
      <c r="BH156" s="185">
        <f>IF(U156="sníž. přenesená",N156,0)</f>
        <v>0</v>
      </c>
      <c r="BI156" s="185">
        <f>IF(U156="nulová",N156,0)</f>
        <v>0</v>
      </c>
      <c r="BJ156" s="20" t="s">
        <v>22</v>
      </c>
      <c r="BK156" s="185">
        <f>ROUND(L156*K156,2)</f>
        <v>10600</v>
      </c>
      <c r="BL156" s="20" t="s">
        <v>135</v>
      </c>
      <c r="BM156" s="20" t="s">
        <v>292</v>
      </c>
    </row>
    <row r="157" s="1" customFormat="1" ht="38.25" customHeight="1">
      <c r="B157" s="173"/>
      <c r="C157" s="186" t="s">
        <v>293</v>
      </c>
      <c r="D157" s="186" t="s">
        <v>131</v>
      </c>
      <c r="E157" s="187" t="s">
        <v>294</v>
      </c>
      <c r="F157" s="188" t="s">
        <v>295</v>
      </c>
      <c r="G157" s="188"/>
      <c r="H157" s="188"/>
      <c r="I157" s="188"/>
      <c r="J157" s="189" t="s">
        <v>296</v>
      </c>
      <c r="K157" s="190">
        <v>1</v>
      </c>
      <c r="L157" s="180">
        <v>0</v>
      </c>
      <c r="M157" s="180"/>
      <c r="N157" s="180">
        <f>ROUND(L157*K157,2)</f>
        <v>0</v>
      </c>
      <c r="O157" s="180"/>
      <c r="P157" s="180"/>
      <c r="Q157" s="180"/>
      <c r="R157" s="181"/>
      <c r="T157" s="182" t="s">
        <v>5</v>
      </c>
      <c r="U157" s="48" t="s">
        <v>41</v>
      </c>
      <c r="V157" s="183">
        <v>0</v>
      </c>
      <c r="W157" s="183">
        <f>V157*K157</f>
        <v>0</v>
      </c>
      <c r="X157" s="183">
        <v>0</v>
      </c>
      <c r="Y157" s="183">
        <f>X157*K157</f>
        <v>0</v>
      </c>
      <c r="Z157" s="183">
        <v>0</v>
      </c>
      <c r="AA157" s="184">
        <f>Z157*K157</f>
        <v>0</v>
      </c>
      <c r="AR157" s="20" t="s">
        <v>297</v>
      </c>
      <c r="AT157" s="20" t="s">
        <v>131</v>
      </c>
      <c r="AU157" s="20" t="s">
        <v>94</v>
      </c>
      <c r="AY157" s="20" t="s">
        <v>124</v>
      </c>
      <c r="BE157" s="185">
        <f>IF(U157="základní",N157,0)</f>
        <v>0</v>
      </c>
      <c r="BF157" s="185">
        <f>IF(U157="snížená",N157,0)</f>
        <v>0</v>
      </c>
      <c r="BG157" s="185">
        <f>IF(U157="zákl. přenesená",N157,0)</f>
        <v>0</v>
      </c>
      <c r="BH157" s="185">
        <f>IF(U157="sníž. přenesená",N157,0)</f>
        <v>0</v>
      </c>
      <c r="BI157" s="185">
        <f>IF(U157="nulová",N157,0)</f>
        <v>0</v>
      </c>
      <c r="BJ157" s="20" t="s">
        <v>22</v>
      </c>
      <c r="BK157" s="185">
        <f>ROUND(L157*K157,2)</f>
        <v>0</v>
      </c>
      <c r="BL157" s="20" t="s">
        <v>297</v>
      </c>
      <c r="BM157" s="20" t="s">
        <v>298</v>
      </c>
    </row>
    <row r="158" s="9" customFormat="1" ht="29.88" customHeight="1">
      <c r="B158" s="161"/>
      <c r="C158" s="162"/>
      <c r="D158" s="191" t="s">
        <v>107</v>
      </c>
      <c r="E158" s="191"/>
      <c r="F158" s="191"/>
      <c r="G158" s="191"/>
      <c r="H158" s="191"/>
      <c r="I158" s="191"/>
      <c r="J158" s="191"/>
      <c r="K158" s="191"/>
      <c r="L158" s="191"/>
      <c r="M158" s="191"/>
      <c r="N158" s="192">
        <f>BK158</f>
        <v>4186006.6000000001</v>
      </c>
      <c r="O158" s="193"/>
      <c r="P158" s="193"/>
      <c r="Q158" s="193"/>
      <c r="R158" s="166"/>
      <c r="T158" s="167"/>
      <c r="U158" s="162"/>
      <c r="V158" s="162"/>
      <c r="W158" s="168">
        <f>SUM(W159:W233)</f>
        <v>87.767350000000008</v>
      </c>
      <c r="X158" s="162"/>
      <c r="Y158" s="168">
        <f>SUM(Y159:Y233)</f>
        <v>0</v>
      </c>
      <c r="Z158" s="162"/>
      <c r="AA158" s="169">
        <f>SUM(AA159:AA233)</f>
        <v>0</v>
      </c>
      <c r="AR158" s="170" t="s">
        <v>22</v>
      </c>
      <c r="AT158" s="171" t="s">
        <v>75</v>
      </c>
      <c r="AU158" s="171" t="s">
        <v>22</v>
      </c>
      <c r="AY158" s="170" t="s">
        <v>124</v>
      </c>
      <c r="BK158" s="172">
        <f>SUM(BK159:BK233)</f>
        <v>4186006.6000000001</v>
      </c>
    </row>
    <row r="159" s="1" customFormat="1" ht="38.25" customHeight="1">
      <c r="B159" s="173"/>
      <c r="C159" s="174" t="s">
        <v>299</v>
      </c>
      <c r="D159" s="174" t="s">
        <v>125</v>
      </c>
      <c r="E159" s="175" t="s">
        <v>300</v>
      </c>
      <c r="F159" s="176" t="s">
        <v>301</v>
      </c>
      <c r="G159" s="176"/>
      <c r="H159" s="176"/>
      <c r="I159" s="176"/>
      <c r="J159" s="177" t="s">
        <v>140</v>
      </c>
      <c r="K159" s="178">
        <v>9</v>
      </c>
      <c r="L159" s="179">
        <v>2913.3000000000002</v>
      </c>
      <c r="M159" s="179"/>
      <c r="N159" s="179">
        <f>ROUND(L159*K159,2)</f>
        <v>26219.700000000001</v>
      </c>
      <c r="O159" s="180"/>
      <c r="P159" s="180"/>
      <c r="Q159" s="180"/>
      <c r="R159" s="181"/>
      <c r="T159" s="182" t="s">
        <v>5</v>
      </c>
      <c r="U159" s="48" t="s">
        <v>41</v>
      </c>
      <c r="V159" s="183">
        <v>0</v>
      </c>
      <c r="W159" s="183">
        <f>V159*K159</f>
        <v>0</v>
      </c>
      <c r="X159" s="183">
        <v>0</v>
      </c>
      <c r="Y159" s="183">
        <f>X159*K159</f>
        <v>0</v>
      </c>
      <c r="Z159" s="183">
        <v>0</v>
      </c>
      <c r="AA159" s="184">
        <f>Z159*K159</f>
        <v>0</v>
      </c>
      <c r="AR159" s="20" t="s">
        <v>129</v>
      </c>
      <c r="AT159" s="20" t="s">
        <v>125</v>
      </c>
      <c r="AU159" s="20" t="s">
        <v>94</v>
      </c>
      <c r="AY159" s="20" t="s">
        <v>124</v>
      </c>
      <c r="BE159" s="185">
        <f>IF(U159="základní",N159,0)</f>
        <v>26219.700000000001</v>
      </c>
      <c r="BF159" s="185">
        <f>IF(U159="snížená",N159,0)</f>
        <v>0</v>
      </c>
      <c r="BG159" s="185">
        <f>IF(U159="zákl. přenesená",N159,0)</f>
        <v>0</v>
      </c>
      <c r="BH159" s="185">
        <f>IF(U159="sníž. přenesená",N159,0)</f>
        <v>0</v>
      </c>
      <c r="BI159" s="185">
        <f>IF(U159="nulová",N159,0)</f>
        <v>0</v>
      </c>
      <c r="BJ159" s="20" t="s">
        <v>22</v>
      </c>
      <c r="BK159" s="185">
        <f>ROUND(L159*K159,2)</f>
        <v>26219.700000000001</v>
      </c>
      <c r="BL159" s="20" t="s">
        <v>129</v>
      </c>
      <c r="BM159" s="20" t="s">
        <v>302</v>
      </c>
    </row>
    <row r="160" s="1" customFormat="1" ht="25.5" customHeight="1">
      <c r="B160" s="173"/>
      <c r="C160" s="174" t="s">
        <v>303</v>
      </c>
      <c r="D160" s="174" t="s">
        <v>125</v>
      </c>
      <c r="E160" s="175" t="s">
        <v>304</v>
      </c>
      <c r="F160" s="176" t="s">
        <v>305</v>
      </c>
      <c r="G160" s="176"/>
      <c r="H160" s="176"/>
      <c r="I160" s="176"/>
      <c r="J160" s="177" t="s">
        <v>140</v>
      </c>
      <c r="K160" s="178">
        <v>9</v>
      </c>
      <c r="L160" s="179">
        <v>132762.5</v>
      </c>
      <c r="M160" s="179"/>
      <c r="N160" s="179">
        <f>ROUND(L160*K160,2)</f>
        <v>1194862.5</v>
      </c>
      <c r="O160" s="180"/>
      <c r="P160" s="180"/>
      <c r="Q160" s="180"/>
      <c r="R160" s="181"/>
      <c r="T160" s="182" t="s">
        <v>5</v>
      </c>
      <c r="U160" s="48" t="s">
        <v>41</v>
      </c>
      <c r="V160" s="183">
        <v>0</v>
      </c>
      <c r="W160" s="183">
        <f>V160*K160</f>
        <v>0</v>
      </c>
      <c r="X160" s="183">
        <v>0</v>
      </c>
      <c r="Y160" s="183">
        <f>X160*K160</f>
        <v>0</v>
      </c>
      <c r="Z160" s="183">
        <v>0</v>
      </c>
      <c r="AA160" s="184">
        <f>Z160*K160</f>
        <v>0</v>
      </c>
      <c r="AR160" s="20" t="s">
        <v>129</v>
      </c>
      <c r="AT160" s="20" t="s">
        <v>125</v>
      </c>
      <c r="AU160" s="20" t="s">
        <v>94</v>
      </c>
      <c r="AY160" s="20" t="s">
        <v>124</v>
      </c>
      <c r="BE160" s="185">
        <f>IF(U160="základní",N160,0)</f>
        <v>1194862.5</v>
      </c>
      <c r="BF160" s="185">
        <f>IF(U160="snížená",N160,0)</f>
        <v>0</v>
      </c>
      <c r="BG160" s="185">
        <f>IF(U160="zákl. přenesená",N160,0)</f>
        <v>0</v>
      </c>
      <c r="BH160" s="185">
        <f>IF(U160="sníž. přenesená",N160,0)</f>
        <v>0</v>
      </c>
      <c r="BI160" s="185">
        <f>IF(U160="nulová",N160,0)</f>
        <v>0</v>
      </c>
      <c r="BJ160" s="20" t="s">
        <v>22</v>
      </c>
      <c r="BK160" s="185">
        <f>ROUND(L160*K160,2)</f>
        <v>1194862.5</v>
      </c>
      <c r="BL160" s="20" t="s">
        <v>129</v>
      </c>
      <c r="BM160" s="20" t="s">
        <v>306</v>
      </c>
    </row>
    <row r="161" s="1" customFormat="1" ht="25.5" customHeight="1">
      <c r="B161" s="173"/>
      <c r="C161" s="186" t="s">
        <v>307</v>
      </c>
      <c r="D161" s="186" t="s">
        <v>131</v>
      </c>
      <c r="E161" s="187" t="s">
        <v>308</v>
      </c>
      <c r="F161" s="188" t="s">
        <v>309</v>
      </c>
      <c r="G161" s="188"/>
      <c r="H161" s="188"/>
      <c r="I161" s="188"/>
      <c r="J161" s="189" t="s">
        <v>140</v>
      </c>
      <c r="K161" s="190">
        <v>9</v>
      </c>
      <c r="L161" s="180">
        <v>11700</v>
      </c>
      <c r="M161" s="180"/>
      <c r="N161" s="180">
        <f>ROUND(L161*K161,2)</f>
        <v>105300</v>
      </c>
      <c r="O161" s="180"/>
      <c r="P161" s="180"/>
      <c r="Q161" s="180"/>
      <c r="R161" s="181"/>
      <c r="T161" s="182" t="s">
        <v>5</v>
      </c>
      <c r="U161" s="48" t="s">
        <v>41</v>
      </c>
      <c r="V161" s="183">
        <v>0</v>
      </c>
      <c r="W161" s="183">
        <f>V161*K161</f>
        <v>0</v>
      </c>
      <c r="X161" s="183">
        <v>0</v>
      </c>
      <c r="Y161" s="183">
        <f>X161*K161</f>
        <v>0</v>
      </c>
      <c r="Z161" s="183">
        <v>0</v>
      </c>
      <c r="AA161" s="184">
        <f>Z161*K161</f>
        <v>0</v>
      </c>
      <c r="AR161" s="20" t="s">
        <v>135</v>
      </c>
      <c r="AT161" s="20" t="s">
        <v>131</v>
      </c>
      <c r="AU161" s="20" t="s">
        <v>94</v>
      </c>
      <c r="AY161" s="20" t="s">
        <v>124</v>
      </c>
      <c r="BE161" s="185">
        <f>IF(U161="základní",N161,0)</f>
        <v>105300</v>
      </c>
      <c r="BF161" s="185">
        <f>IF(U161="snížená",N161,0)</f>
        <v>0</v>
      </c>
      <c r="BG161" s="185">
        <f>IF(U161="zákl. přenesená",N161,0)</f>
        <v>0</v>
      </c>
      <c r="BH161" s="185">
        <f>IF(U161="sníž. přenesená",N161,0)</f>
        <v>0</v>
      </c>
      <c r="BI161" s="185">
        <f>IF(U161="nulová",N161,0)</f>
        <v>0</v>
      </c>
      <c r="BJ161" s="20" t="s">
        <v>22</v>
      </c>
      <c r="BK161" s="185">
        <f>ROUND(L161*K161,2)</f>
        <v>105300</v>
      </c>
      <c r="BL161" s="20" t="s">
        <v>135</v>
      </c>
      <c r="BM161" s="20" t="s">
        <v>310</v>
      </c>
    </row>
    <row r="162" s="1" customFormat="1" ht="38.25" customHeight="1">
      <c r="B162" s="173"/>
      <c r="C162" s="186" t="s">
        <v>311</v>
      </c>
      <c r="D162" s="186" t="s">
        <v>131</v>
      </c>
      <c r="E162" s="187" t="s">
        <v>312</v>
      </c>
      <c r="F162" s="188" t="s">
        <v>313</v>
      </c>
      <c r="G162" s="188"/>
      <c r="H162" s="188"/>
      <c r="I162" s="188"/>
      <c r="J162" s="189" t="s">
        <v>140</v>
      </c>
      <c r="K162" s="190">
        <v>9</v>
      </c>
      <c r="L162" s="180">
        <v>3260</v>
      </c>
      <c r="M162" s="180"/>
      <c r="N162" s="180">
        <f>ROUND(L162*K162,2)</f>
        <v>29340</v>
      </c>
      <c r="O162" s="180"/>
      <c r="P162" s="180"/>
      <c r="Q162" s="180"/>
      <c r="R162" s="181"/>
      <c r="T162" s="182" t="s">
        <v>5</v>
      </c>
      <c r="U162" s="48" t="s">
        <v>41</v>
      </c>
      <c r="V162" s="183">
        <v>0</v>
      </c>
      <c r="W162" s="183">
        <f>V162*K162</f>
        <v>0</v>
      </c>
      <c r="X162" s="183">
        <v>0</v>
      </c>
      <c r="Y162" s="183">
        <f>X162*K162</f>
        <v>0</v>
      </c>
      <c r="Z162" s="183">
        <v>0</v>
      </c>
      <c r="AA162" s="184">
        <f>Z162*K162</f>
        <v>0</v>
      </c>
      <c r="AR162" s="20" t="s">
        <v>135</v>
      </c>
      <c r="AT162" s="20" t="s">
        <v>131</v>
      </c>
      <c r="AU162" s="20" t="s">
        <v>94</v>
      </c>
      <c r="AY162" s="20" t="s">
        <v>124</v>
      </c>
      <c r="BE162" s="185">
        <f>IF(U162="základní",N162,0)</f>
        <v>29340</v>
      </c>
      <c r="BF162" s="185">
        <f>IF(U162="snížená",N162,0)</f>
        <v>0</v>
      </c>
      <c r="BG162" s="185">
        <f>IF(U162="zákl. přenesená",N162,0)</f>
        <v>0</v>
      </c>
      <c r="BH162" s="185">
        <f>IF(U162="sníž. přenesená",N162,0)</f>
        <v>0</v>
      </c>
      <c r="BI162" s="185">
        <f>IF(U162="nulová",N162,0)</f>
        <v>0</v>
      </c>
      <c r="BJ162" s="20" t="s">
        <v>22</v>
      </c>
      <c r="BK162" s="185">
        <f>ROUND(L162*K162,2)</f>
        <v>29340</v>
      </c>
      <c r="BL162" s="20" t="s">
        <v>135</v>
      </c>
      <c r="BM162" s="20" t="s">
        <v>314</v>
      </c>
    </row>
    <row r="163" s="1" customFormat="1" ht="25.5" customHeight="1">
      <c r="B163" s="173"/>
      <c r="C163" s="186" t="s">
        <v>315</v>
      </c>
      <c r="D163" s="186" t="s">
        <v>131</v>
      </c>
      <c r="E163" s="187" t="s">
        <v>316</v>
      </c>
      <c r="F163" s="188" t="s">
        <v>317</v>
      </c>
      <c r="G163" s="188"/>
      <c r="H163" s="188"/>
      <c r="I163" s="188"/>
      <c r="J163" s="189" t="s">
        <v>140</v>
      </c>
      <c r="K163" s="190">
        <v>9</v>
      </c>
      <c r="L163" s="180">
        <v>1810</v>
      </c>
      <c r="M163" s="180"/>
      <c r="N163" s="180">
        <f>ROUND(L163*K163,2)</f>
        <v>16290</v>
      </c>
      <c r="O163" s="180"/>
      <c r="P163" s="180"/>
      <c r="Q163" s="180"/>
      <c r="R163" s="181"/>
      <c r="T163" s="182" t="s">
        <v>5</v>
      </c>
      <c r="U163" s="48" t="s">
        <v>41</v>
      </c>
      <c r="V163" s="183">
        <v>0</v>
      </c>
      <c r="W163" s="183">
        <f>V163*K163</f>
        <v>0</v>
      </c>
      <c r="X163" s="183">
        <v>0</v>
      </c>
      <c r="Y163" s="183">
        <f>X163*K163</f>
        <v>0</v>
      </c>
      <c r="Z163" s="183">
        <v>0</v>
      </c>
      <c r="AA163" s="184">
        <f>Z163*K163</f>
        <v>0</v>
      </c>
      <c r="AR163" s="20" t="s">
        <v>135</v>
      </c>
      <c r="AT163" s="20" t="s">
        <v>131</v>
      </c>
      <c r="AU163" s="20" t="s">
        <v>94</v>
      </c>
      <c r="AY163" s="20" t="s">
        <v>124</v>
      </c>
      <c r="BE163" s="185">
        <f>IF(U163="základní",N163,0)</f>
        <v>16290</v>
      </c>
      <c r="BF163" s="185">
        <f>IF(U163="snížená",N163,0)</f>
        <v>0</v>
      </c>
      <c r="BG163" s="185">
        <f>IF(U163="zákl. přenesená",N163,0)</f>
        <v>0</v>
      </c>
      <c r="BH163" s="185">
        <f>IF(U163="sníž. přenesená",N163,0)</f>
        <v>0</v>
      </c>
      <c r="BI163" s="185">
        <f>IF(U163="nulová",N163,0)</f>
        <v>0</v>
      </c>
      <c r="BJ163" s="20" t="s">
        <v>22</v>
      </c>
      <c r="BK163" s="185">
        <f>ROUND(L163*K163,2)</f>
        <v>16290</v>
      </c>
      <c r="BL163" s="20" t="s">
        <v>135</v>
      </c>
      <c r="BM163" s="20" t="s">
        <v>318</v>
      </c>
    </row>
    <row r="164" s="1" customFormat="1" ht="38.25" customHeight="1">
      <c r="B164" s="173"/>
      <c r="C164" s="174" t="s">
        <v>319</v>
      </c>
      <c r="D164" s="174" t="s">
        <v>125</v>
      </c>
      <c r="E164" s="175" t="s">
        <v>320</v>
      </c>
      <c r="F164" s="176" t="s">
        <v>321</v>
      </c>
      <c r="G164" s="176"/>
      <c r="H164" s="176"/>
      <c r="I164" s="176"/>
      <c r="J164" s="177" t="s">
        <v>140</v>
      </c>
      <c r="K164" s="178">
        <v>2</v>
      </c>
      <c r="L164" s="179">
        <v>44182.5</v>
      </c>
      <c r="M164" s="179"/>
      <c r="N164" s="179">
        <f>ROUND(L164*K164,2)</f>
        <v>88365</v>
      </c>
      <c r="O164" s="180"/>
      <c r="P164" s="180"/>
      <c r="Q164" s="180"/>
      <c r="R164" s="181"/>
      <c r="T164" s="182" t="s">
        <v>5</v>
      </c>
      <c r="U164" s="48" t="s">
        <v>41</v>
      </c>
      <c r="V164" s="183">
        <v>0</v>
      </c>
      <c r="W164" s="183">
        <f>V164*K164</f>
        <v>0</v>
      </c>
      <c r="X164" s="183">
        <v>0</v>
      </c>
      <c r="Y164" s="183">
        <f>X164*K164</f>
        <v>0</v>
      </c>
      <c r="Z164" s="183">
        <v>0</v>
      </c>
      <c r="AA164" s="184">
        <f>Z164*K164</f>
        <v>0</v>
      </c>
      <c r="AR164" s="20" t="s">
        <v>129</v>
      </c>
      <c r="AT164" s="20" t="s">
        <v>125</v>
      </c>
      <c r="AU164" s="20" t="s">
        <v>94</v>
      </c>
      <c r="AY164" s="20" t="s">
        <v>124</v>
      </c>
      <c r="BE164" s="185">
        <f>IF(U164="základní",N164,0)</f>
        <v>88365</v>
      </c>
      <c r="BF164" s="185">
        <f>IF(U164="snížená",N164,0)</f>
        <v>0</v>
      </c>
      <c r="BG164" s="185">
        <f>IF(U164="zákl. přenesená",N164,0)</f>
        <v>0</v>
      </c>
      <c r="BH164" s="185">
        <f>IF(U164="sníž. přenesená",N164,0)</f>
        <v>0</v>
      </c>
      <c r="BI164" s="185">
        <f>IF(U164="nulová",N164,0)</f>
        <v>0</v>
      </c>
      <c r="BJ164" s="20" t="s">
        <v>22</v>
      </c>
      <c r="BK164" s="185">
        <f>ROUND(L164*K164,2)</f>
        <v>88365</v>
      </c>
      <c r="BL164" s="20" t="s">
        <v>129</v>
      </c>
      <c r="BM164" s="20" t="s">
        <v>322</v>
      </c>
    </row>
    <row r="165" s="1" customFormat="1" ht="16.5" customHeight="1">
      <c r="B165" s="173"/>
      <c r="C165" s="186" t="s">
        <v>323</v>
      </c>
      <c r="D165" s="186" t="s">
        <v>131</v>
      </c>
      <c r="E165" s="187" t="s">
        <v>324</v>
      </c>
      <c r="F165" s="188" t="s">
        <v>325</v>
      </c>
      <c r="G165" s="188"/>
      <c r="H165" s="188"/>
      <c r="I165" s="188"/>
      <c r="J165" s="189" t="s">
        <v>140</v>
      </c>
      <c r="K165" s="190">
        <v>1</v>
      </c>
      <c r="L165" s="180">
        <v>1380</v>
      </c>
      <c r="M165" s="180"/>
      <c r="N165" s="180">
        <f>ROUND(L165*K165,2)</f>
        <v>1380</v>
      </c>
      <c r="O165" s="180"/>
      <c r="P165" s="180"/>
      <c r="Q165" s="180"/>
      <c r="R165" s="181"/>
      <c r="T165" s="182" t="s">
        <v>5</v>
      </c>
      <c r="U165" s="48" t="s">
        <v>41</v>
      </c>
      <c r="V165" s="183">
        <v>0</v>
      </c>
      <c r="W165" s="183">
        <f>V165*K165</f>
        <v>0</v>
      </c>
      <c r="X165" s="183">
        <v>0</v>
      </c>
      <c r="Y165" s="183">
        <f>X165*K165</f>
        <v>0</v>
      </c>
      <c r="Z165" s="183">
        <v>0</v>
      </c>
      <c r="AA165" s="184">
        <f>Z165*K165</f>
        <v>0</v>
      </c>
      <c r="AR165" s="20" t="s">
        <v>135</v>
      </c>
      <c r="AT165" s="20" t="s">
        <v>131</v>
      </c>
      <c r="AU165" s="20" t="s">
        <v>94</v>
      </c>
      <c r="AY165" s="20" t="s">
        <v>124</v>
      </c>
      <c r="BE165" s="185">
        <f>IF(U165="základní",N165,0)</f>
        <v>1380</v>
      </c>
      <c r="BF165" s="185">
        <f>IF(U165="snížená",N165,0)</f>
        <v>0</v>
      </c>
      <c r="BG165" s="185">
        <f>IF(U165="zákl. přenesená",N165,0)</f>
        <v>0</v>
      </c>
      <c r="BH165" s="185">
        <f>IF(U165="sníž. přenesená",N165,0)</f>
        <v>0</v>
      </c>
      <c r="BI165" s="185">
        <f>IF(U165="nulová",N165,0)</f>
        <v>0</v>
      </c>
      <c r="BJ165" s="20" t="s">
        <v>22</v>
      </c>
      <c r="BK165" s="185">
        <f>ROUND(L165*K165,2)</f>
        <v>1380</v>
      </c>
      <c r="BL165" s="20" t="s">
        <v>135</v>
      </c>
      <c r="BM165" s="20" t="s">
        <v>326</v>
      </c>
    </row>
    <row r="166" s="1" customFormat="1" ht="16.5" customHeight="1">
      <c r="B166" s="173"/>
      <c r="C166" s="186" t="s">
        <v>327</v>
      </c>
      <c r="D166" s="186" t="s">
        <v>131</v>
      </c>
      <c r="E166" s="187" t="s">
        <v>328</v>
      </c>
      <c r="F166" s="188" t="s">
        <v>329</v>
      </c>
      <c r="G166" s="188"/>
      <c r="H166" s="188"/>
      <c r="I166" s="188"/>
      <c r="J166" s="189" t="s">
        <v>140</v>
      </c>
      <c r="K166" s="190">
        <v>1</v>
      </c>
      <c r="L166" s="180">
        <v>1480</v>
      </c>
      <c r="M166" s="180"/>
      <c r="N166" s="180">
        <f>ROUND(L166*K166,2)</f>
        <v>1480</v>
      </c>
      <c r="O166" s="180"/>
      <c r="P166" s="180"/>
      <c r="Q166" s="180"/>
      <c r="R166" s="181"/>
      <c r="T166" s="182" t="s">
        <v>5</v>
      </c>
      <c r="U166" s="48" t="s">
        <v>41</v>
      </c>
      <c r="V166" s="183">
        <v>0</v>
      </c>
      <c r="W166" s="183">
        <f>V166*K166</f>
        <v>0</v>
      </c>
      <c r="X166" s="183">
        <v>0</v>
      </c>
      <c r="Y166" s="183">
        <f>X166*K166</f>
        <v>0</v>
      </c>
      <c r="Z166" s="183">
        <v>0</v>
      </c>
      <c r="AA166" s="184">
        <f>Z166*K166</f>
        <v>0</v>
      </c>
      <c r="AR166" s="20" t="s">
        <v>135</v>
      </c>
      <c r="AT166" s="20" t="s">
        <v>131</v>
      </c>
      <c r="AU166" s="20" t="s">
        <v>94</v>
      </c>
      <c r="AY166" s="20" t="s">
        <v>124</v>
      </c>
      <c r="BE166" s="185">
        <f>IF(U166="základní",N166,0)</f>
        <v>1480</v>
      </c>
      <c r="BF166" s="185">
        <f>IF(U166="snížená",N166,0)</f>
        <v>0</v>
      </c>
      <c r="BG166" s="185">
        <f>IF(U166="zákl. přenesená",N166,0)</f>
        <v>0</v>
      </c>
      <c r="BH166" s="185">
        <f>IF(U166="sníž. přenesená",N166,0)</f>
        <v>0</v>
      </c>
      <c r="BI166" s="185">
        <f>IF(U166="nulová",N166,0)</f>
        <v>0</v>
      </c>
      <c r="BJ166" s="20" t="s">
        <v>22</v>
      </c>
      <c r="BK166" s="185">
        <f>ROUND(L166*K166,2)</f>
        <v>1480</v>
      </c>
      <c r="BL166" s="20" t="s">
        <v>135</v>
      </c>
      <c r="BM166" s="20" t="s">
        <v>330</v>
      </c>
    </row>
    <row r="167" s="1" customFormat="1" ht="38.25" customHeight="1">
      <c r="B167" s="173"/>
      <c r="C167" s="186" t="s">
        <v>331</v>
      </c>
      <c r="D167" s="186" t="s">
        <v>131</v>
      </c>
      <c r="E167" s="187" t="s">
        <v>332</v>
      </c>
      <c r="F167" s="188" t="s">
        <v>333</v>
      </c>
      <c r="G167" s="188"/>
      <c r="H167" s="188"/>
      <c r="I167" s="188"/>
      <c r="J167" s="189" t="s">
        <v>140</v>
      </c>
      <c r="K167" s="190">
        <v>2</v>
      </c>
      <c r="L167" s="180">
        <v>1510</v>
      </c>
      <c r="M167" s="180"/>
      <c r="N167" s="180">
        <f>ROUND(L167*K167,2)</f>
        <v>3020</v>
      </c>
      <c r="O167" s="180"/>
      <c r="P167" s="180"/>
      <c r="Q167" s="180"/>
      <c r="R167" s="181"/>
      <c r="T167" s="182" t="s">
        <v>5</v>
      </c>
      <c r="U167" s="48" t="s">
        <v>41</v>
      </c>
      <c r="V167" s="183">
        <v>0</v>
      </c>
      <c r="W167" s="183">
        <f>V167*K167</f>
        <v>0</v>
      </c>
      <c r="X167" s="183">
        <v>0</v>
      </c>
      <c r="Y167" s="183">
        <f>X167*K167</f>
        <v>0</v>
      </c>
      <c r="Z167" s="183">
        <v>0</v>
      </c>
      <c r="AA167" s="184">
        <f>Z167*K167</f>
        <v>0</v>
      </c>
      <c r="AR167" s="20" t="s">
        <v>135</v>
      </c>
      <c r="AT167" s="20" t="s">
        <v>131</v>
      </c>
      <c r="AU167" s="20" t="s">
        <v>94</v>
      </c>
      <c r="AY167" s="20" t="s">
        <v>124</v>
      </c>
      <c r="BE167" s="185">
        <f>IF(U167="základní",N167,0)</f>
        <v>3020</v>
      </c>
      <c r="BF167" s="185">
        <f>IF(U167="snížená",N167,0)</f>
        <v>0</v>
      </c>
      <c r="BG167" s="185">
        <f>IF(U167="zákl. přenesená",N167,0)</f>
        <v>0</v>
      </c>
      <c r="BH167" s="185">
        <f>IF(U167="sníž. přenesená",N167,0)</f>
        <v>0</v>
      </c>
      <c r="BI167" s="185">
        <f>IF(U167="nulová",N167,0)</f>
        <v>0</v>
      </c>
      <c r="BJ167" s="20" t="s">
        <v>22</v>
      </c>
      <c r="BK167" s="185">
        <f>ROUND(L167*K167,2)</f>
        <v>3020</v>
      </c>
      <c r="BL167" s="20" t="s">
        <v>135</v>
      </c>
      <c r="BM167" s="20" t="s">
        <v>334</v>
      </c>
    </row>
    <row r="168" s="1" customFormat="1" ht="38.25" customHeight="1">
      <c r="B168" s="173"/>
      <c r="C168" s="174" t="s">
        <v>335</v>
      </c>
      <c r="D168" s="174" t="s">
        <v>125</v>
      </c>
      <c r="E168" s="175" t="s">
        <v>336</v>
      </c>
      <c r="F168" s="176" t="s">
        <v>337</v>
      </c>
      <c r="G168" s="176"/>
      <c r="H168" s="176"/>
      <c r="I168" s="176"/>
      <c r="J168" s="177" t="s">
        <v>140</v>
      </c>
      <c r="K168" s="178">
        <v>6</v>
      </c>
      <c r="L168" s="179">
        <v>134.40000000000001</v>
      </c>
      <c r="M168" s="179"/>
      <c r="N168" s="179">
        <f>ROUND(L168*K168,2)</f>
        <v>806.39999999999998</v>
      </c>
      <c r="O168" s="180"/>
      <c r="P168" s="180"/>
      <c r="Q168" s="180"/>
      <c r="R168" s="181"/>
      <c r="T168" s="182" t="s">
        <v>5</v>
      </c>
      <c r="U168" s="48" t="s">
        <v>41</v>
      </c>
      <c r="V168" s="183">
        <v>0</v>
      </c>
      <c r="W168" s="183">
        <f>V168*K168</f>
        <v>0</v>
      </c>
      <c r="X168" s="183">
        <v>0</v>
      </c>
      <c r="Y168" s="183">
        <f>X168*K168</f>
        <v>0</v>
      </c>
      <c r="Z168" s="183">
        <v>0</v>
      </c>
      <c r="AA168" s="184">
        <f>Z168*K168</f>
        <v>0</v>
      </c>
      <c r="AR168" s="20" t="s">
        <v>158</v>
      </c>
      <c r="AT168" s="20" t="s">
        <v>125</v>
      </c>
      <c r="AU168" s="20" t="s">
        <v>94</v>
      </c>
      <c r="AY168" s="20" t="s">
        <v>124</v>
      </c>
      <c r="BE168" s="185">
        <f>IF(U168="základní",N168,0)</f>
        <v>806.39999999999998</v>
      </c>
      <c r="BF168" s="185">
        <f>IF(U168="snížená",N168,0)</f>
        <v>0</v>
      </c>
      <c r="BG168" s="185">
        <f>IF(U168="zákl. přenesená",N168,0)</f>
        <v>0</v>
      </c>
      <c r="BH168" s="185">
        <f>IF(U168="sníž. přenesená",N168,0)</f>
        <v>0</v>
      </c>
      <c r="BI168" s="185">
        <f>IF(U168="nulová",N168,0)</f>
        <v>0</v>
      </c>
      <c r="BJ168" s="20" t="s">
        <v>22</v>
      </c>
      <c r="BK168" s="185">
        <f>ROUND(L168*K168,2)</f>
        <v>806.39999999999998</v>
      </c>
      <c r="BL168" s="20" t="s">
        <v>142</v>
      </c>
      <c r="BM168" s="20" t="s">
        <v>338</v>
      </c>
    </row>
    <row r="169" s="1" customFormat="1" ht="38.25" customHeight="1">
      <c r="B169" s="173"/>
      <c r="C169" s="174" t="s">
        <v>339</v>
      </c>
      <c r="D169" s="174" t="s">
        <v>125</v>
      </c>
      <c r="E169" s="175" t="s">
        <v>340</v>
      </c>
      <c r="F169" s="176" t="s">
        <v>341</v>
      </c>
      <c r="G169" s="176"/>
      <c r="H169" s="176"/>
      <c r="I169" s="176"/>
      <c r="J169" s="177" t="s">
        <v>140</v>
      </c>
      <c r="K169" s="178">
        <v>5</v>
      </c>
      <c r="L169" s="179">
        <v>1182.5</v>
      </c>
      <c r="M169" s="179"/>
      <c r="N169" s="179">
        <f>ROUND(L169*K169,2)</f>
        <v>5912.5</v>
      </c>
      <c r="O169" s="180"/>
      <c r="P169" s="180"/>
      <c r="Q169" s="180"/>
      <c r="R169" s="181"/>
      <c r="T169" s="182" t="s">
        <v>5</v>
      </c>
      <c r="U169" s="48" t="s">
        <v>41</v>
      </c>
      <c r="V169" s="183">
        <v>0</v>
      </c>
      <c r="W169" s="183">
        <f>V169*K169</f>
        <v>0</v>
      </c>
      <c r="X169" s="183">
        <v>0</v>
      </c>
      <c r="Y169" s="183">
        <f>X169*K169</f>
        <v>0</v>
      </c>
      <c r="Z169" s="183">
        <v>0</v>
      </c>
      <c r="AA169" s="184">
        <f>Z169*K169</f>
        <v>0</v>
      </c>
      <c r="AR169" s="20" t="s">
        <v>129</v>
      </c>
      <c r="AT169" s="20" t="s">
        <v>125</v>
      </c>
      <c r="AU169" s="20" t="s">
        <v>94</v>
      </c>
      <c r="AY169" s="20" t="s">
        <v>124</v>
      </c>
      <c r="BE169" s="185">
        <f>IF(U169="základní",N169,0)</f>
        <v>5912.5</v>
      </c>
      <c r="BF169" s="185">
        <f>IF(U169="snížená",N169,0)</f>
        <v>0</v>
      </c>
      <c r="BG169" s="185">
        <f>IF(U169="zákl. přenesená",N169,0)</f>
        <v>0</v>
      </c>
      <c r="BH169" s="185">
        <f>IF(U169="sníž. přenesená",N169,0)</f>
        <v>0</v>
      </c>
      <c r="BI169" s="185">
        <f>IF(U169="nulová",N169,0)</f>
        <v>0</v>
      </c>
      <c r="BJ169" s="20" t="s">
        <v>22</v>
      </c>
      <c r="BK169" s="185">
        <f>ROUND(L169*K169,2)</f>
        <v>5912.5</v>
      </c>
      <c r="BL169" s="20" t="s">
        <v>129</v>
      </c>
      <c r="BM169" s="20" t="s">
        <v>342</v>
      </c>
    </row>
    <row r="170" s="1" customFormat="1" ht="51" customHeight="1">
      <c r="B170" s="173"/>
      <c r="C170" s="174" t="s">
        <v>343</v>
      </c>
      <c r="D170" s="174" t="s">
        <v>125</v>
      </c>
      <c r="E170" s="175" t="s">
        <v>344</v>
      </c>
      <c r="F170" s="176" t="s">
        <v>345</v>
      </c>
      <c r="G170" s="176"/>
      <c r="H170" s="176"/>
      <c r="I170" s="176"/>
      <c r="J170" s="177" t="s">
        <v>140</v>
      </c>
      <c r="K170" s="178">
        <v>4</v>
      </c>
      <c r="L170" s="179">
        <v>1870.5</v>
      </c>
      <c r="M170" s="179"/>
      <c r="N170" s="179">
        <f>ROUND(L170*K170,2)</f>
        <v>7482</v>
      </c>
      <c r="O170" s="180"/>
      <c r="P170" s="180"/>
      <c r="Q170" s="180"/>
      <c r="R170" s="181"/>
      <c r="T170" s="182" t="s">
        <v>5</v>
      </c>
      <c r="U170" s="48" t="s">
        <v>41</v>
      </c>
      <c r="V170" s="183">
        <v>0</v>
      </c>
      <c r="W170" s="183">
        <f>V170*K170</f>
        <v>0</v>
      </c>
      <c r="X170" s="183">
        <v>0</v>
      </c>
      <c r="Y170" s="183">
        <f>X170*K170</f>
        <v>0</v>
      </c>
      <c r="Z170" s="183">
        <v>0</v>
      </c>
      <c r="AA170" s="184">
        <f>Z170*K170</f>
        <v>0</v>
      </c>
      <c r="AR170" s="20" t="s">
        <v>129</v>
      </c>
      <c r="AT170" s="20" t="s">
        <v>125</v>
      </c>
      <c r="AU170" s="20" t="s">
        <v>94</v>
      </c>
      <c r="AY170" s="20" t="s">
        <v>124</v>
      </c>
      <c r="BE170" s="185">
        <f>IF(U170="základní",N170,0)</f>
        <v>7482</v>
      </c>
      <c r="BF170" s="185">
        <f>IF(U170="snížená",N170,0)</f>
        <v>0</v>
      </c>
      <c r="BG170" s="185">
        <f>IF(U170="zákl. přenesená",N170,0)</f>
        <v>0</v>
      </c>
      <c r="BH170" s="185">
        <f>IF(U170="sníž. přenesená",N170,0)</f>
        <v>0</v>
      </c>
      <c r="BI170" s="185">
        <f>IF(U170="nulová",N170,0)</f>
        <v>0</v>
      </c>
      <c r="BJ170" s="20" t="s">
        <v>22</v>
      </c>
      <c r="BK170" s="185">
        <f>ROUND(L170*K170,2)</f>
        <v>7482</v>
      </c>
      <c r="BL170" s="20" t="s">
        <v>129</v>
      </c>
      <c r="BM170" s="20" t="s">
        <v>346</v>
      </c>
    </row>
    <row r="171" s="1" customFormat="1" ht="38.25" customHeight="1">
      <c r="B171" s="173"/>
      <c r="C171" s="174" t="s">
        <v>347</v>
      </c>
      <c r="D171" s="174" t="s">
        <v>125</v>
      </c>
      <c r="E171" s="175" t="s">
        <v>348</v>
      </c>
      <c r="F171" s="176" t="s">
        <v>349</v>
      </c>
      <c r="G171" s="176"/>
      <c r="H171" s="176"/>
      <c r="I171" s="176"/>
      <c r="J171" s="177" t="s">
        <v>140</v>
      </c>
      <c r="K171" s="178">
        <v>5</v>
      </c>
      <c r="L171" s="179">
        <v>1042.8</v>
      </c>
      <c r="M171" s="179"/>
      <c r="N171" s="179">
        <f>ROUND(L171*K171,2)</f>
        <v>5214</v>
      </c>
      <c r="O171" s="180"/>
      <c r="P171" s="180"/>
      <c r="Q171" s="180"/>
      <c r="R171" s="181"/>
      <c r="T171" s="182" t="s">
        <v>5</v>
      </c>
      <c r="U171" s="48" t="s">
        <v>41</v>
      </c>
      <c r="V171" s="183">
        <v>0</v>
      </c>
      <c r="W171" s="183">
        <f>V171*K171</f>
        <v>0</v>
      </c>
      <c r="X171" s="183">
        <v>0</v>
      </c>
      <c r="Y171" s="183">
        <f>X171*K171</f>
        <v>0</v>
      </c>
      <c r="Z171" s="183">
        <v>0</v>
      </c>
      <c r="AA171" s="184">
        <f>Z171*K171</f>
        <v>0</v>
      </c>
      <c r="AR171" s="20" t="s">
        <v>129</v>
      </c>
      <c r="AT171" s="20" t="s">
        <v>125</v>
      </c>
      <c r="AU171" s="20" t="s">
        <v>94</v>
      </c>
      <c r="AY171" s="20" t="s">
        <v>124</v>
      </c>
      <c r="BE171" s="185">
        <f>IF(U171="základní",N171,0)</f>
        <v>5214</v>
      </c>
      <c r="BF171" s="185">
        <f>IF(U171="snížená",N171,0)</f>
        <v>0</v>
      </c>
      <c r="BG171" s="185">
        <f>IF(U171="zákl. přenesená",N171,0)</f>
        <v>0</v>
      </c>
      <c r="BH171" s="185">
        <f>IF(U171="sníž. přenesená",N171,0)</f>
        <v>0</v>
      </c>
      <c r="BI171" s="185">
        <f>IF(U171="nulová",N171,0)</f>
        <v>0</v>
      </c>
      <c r="BJ171" s="20" t="s">
        <v>22</v>
      </c>
      <c r="BK171" s="185">
        <f>ROUND(L171*K171,2)</f>
        <v>5214</v>
      </c>
      <c r="BL171" s="20" t="s">
        <v>129</v>
      </c>
      <c r="BM171" s="20" t="s">
        <v>350</v>
      </c>
    </row>
    <row r="172" s="1" customFormat="1" ht="38.25" customHeight="1">
      <c r="B172" s="173"/>
      <c r="C172" s="174" t="s">
        <v>351</v>
      </c>
      <c r="D172" s="174" t="s">
        <v>125</v>
      </c>
      <c r="E172" s="175" t="s">
        <v>352</v>
      </c>
      <c r="F172" s="176" t="s">
        <v>353</v>
      </c>
      <c r="G172" s="176"/>
      <c r="H172" s="176"/>
      <c r="I172" s="176"/>
      <c r="J172" s="177" t="s">
        <v>140</v>
      </c>
      <c r="K172" s="178">
        <v>7</v>
      </c>
      <c r="L172" s="179">
        <v>192.40000000000001</v>
      </c>
      <c r="M172" s="179"/>
      <c r="N172" s="179">
        <f>ROUND(L172*K172,2)</f>
        <v>1346.8</v>
      </c>
      <c r="O172" s="180"/>
      <c r="P172" s="180"/>
      <c r="Q172" s="180"/>
      <c r="R172" s="181"/>
      <c r="T172" s="182" t="s">
        <v>5</v>
      </c>
      <c r="U172" s="48" t="s">
        <v>41</v>
      </c>
      <c r="V172" s="183">
        <v>0</v>
      </c>
      <c r="W172" s="183">
        <f>V172*K172</f>
        <v>0</v>
      </c>
      <c r="X172" s="183">
        <v>0</v>
      </c>
      <c r="Y172" s="183">
        <f>X172*K172</f>
        <v>0</v>
      </c>
      <c r="Z172" s="183">
        <v>0</v>
      </c>
      <c r="AA172" s="184">
        <f>Z172*K172</f>
        <v>0</v>
      </c>
      <c r="AR172" s="20" t="s">
        <v>94</v>
      </c>
      <c r="AT172" s="20" t="s">
        <v>125</v>
      </c>
      <c r="AU172" s="20" t="s">
        <v>94</v>
      </c>
      <c r="AY172" s="20" t="s">
        <v>124</v>
      </c>
      <c r="BE172" s="185">
        <f>IF(U172="základní",N172,0)</f>
        <v>1346.8</v>
      </c>
      <c r="BF172" s="185">
        <f>IF(U172="snížená",N172,0)</f>
        <v>0</v>
      </c>
      <c r="BG172" s="185">
        <f>IF(U172="zákl. přenesená",N172,0)</f>
        <v>0</v>
      </c>
      <c r="BH172" s="185">
        <f>IF(U172="sníž. přenesená",N172,0)</f>
        <v>0</v>
      </c>
      <c r="BI172" s="185">
        <f>IF(U172="nulová",N172,0)</f>
        <v>0</v>
      </c>
      <c r="BJ172" s="20" t="s">
        <v>22</v>
      </c>
      <c r="BK172" s="185">
        <f>ROUND(L172*K172,2)</f>
        <v>1346.8</v>
      </c>
      <c r="BL172" s="20" t="s">
        <v>22</v>
      </c>
      <c r="BM172" s="20" t="s">
        <v>354</v>
      </c>
    </row>
    <row r="173" s="1" customFormat="1" ht="38.25" customHeight="1">
      <c r="B173" s="173"/>
      <c r="C173" s="174" t="s">
        <v>355</v>
      </c>
      <c r="D173" s="174" t="s">
        <v>125</v>
      </c>
      <c r="E173" s="175" t="s">
        <v>356</v>
      </c>
      <c r="F173" s="176" t="s">
        <v>357</v>
      </c>
      <c r="G173" s="176"/>
      <c r="H173" s="176"/>
      <c r="I173" s="176"/>
      <c r="J173" s="177" t="s">
        <v>140</v>
      </c>
      <c r="K173" s="178">
        <v>7</v>
      </c>
      <c r="L173" s="179">
        <v>181.69999999999999</v>
      </c>
      <c r="M173" s="179"/>
      <c r="N173" s="179">
        <f>ROUND(L173*K173,2)</f>
        <v>1271.9000000000001</v>
      </c>
      <c r="O173" s="180"/>
      <c r="P173" s="180"/>
      <c r="Q173" s="180"/>
      <c r="R173" s="181"/>
      <c r="T173" s="182" t="s">
        <v>5</v>
      </c>
      <c r="U173" s="48" t="s">
        <v>41</v>
      </c>
      <c r="V173" s="183">
        <v>0</v>
      </c>
      <c r="W173" s="183">
        <f>V173*K173</f>
        <v>0</v>
      </c>
      <c r="X173" s="183">
        <v>0</v>
      </c>
      <c r="Y173" s="183">
        <f>X173*K173</f>
        <v>0</v>
      </c>
      <c r="Z173" s="183">
        <v>0</v>
      </c>
      <c r="AA173" s="184">
        <f>Z173*K173</f>
        <v>0</v>
      </c>
      <c r="AR173" s="20" t="s">
        <v>94</v>
      </c>
      <c r="AT173" s="20" t="s">
        <v>125</v>
      </c>
      <c r="AU173" s="20" t="s">
        <v>94</v>
      </c>
      <c r="AY173" s="20" t="s">
        <v>124</v>
      </c>
      <c r="BE173" s="185">
        <f>IF(U173="základní",N173,0)</f>
        <v>1271.9000000000001</v>
      </c>
      <c r="BF173" s="185">
        <f>IF(U173="snížená",N173,0)</f>
        <v>0</v>
      </c>
      <c r="BG173" s="185">
        <f>IF(U173="zákl. přenesená",N173,0)</f>
        <v>0</v>
      </c>
      <c r="BH173" s="185">
        <f>IF(U173="sníž. přenesená",N173,0)</f>
        <v>0</v>
      </c>
      <c r="BI173" s="185">
        <f>IF(U173="nulová",N173,0)</f>
        <v>0</v>
      </c>
      <c r="BJ173" s="20" t="s">
        <v>22</v>
      </c>
      <c r="BK173" s="185">
        <f>ROUND(L173*K173,2)</f>
        <v>1271.9000000000001</v>
      </c>
      <c r="BL173" s="20" t="s">
        <v>22</v>
      </c>
      <c r="BM173" s="20" t="s">
        <v>358</v>
      </c>
    </row>
    <row r="174" s="1" customFormat="1" ht="38.25" customHeight="1">
      <c r="B174" s="173"/>
      <c r="C174" s="174" t="s">
        <v>359</v>
      </c>
      <c r="D174" s="174" t="s">
        <v>125</v>
      </c>
      <c r="E174" s="175" t="s">
        <v>360</v>
      </c>
      <c r="F174" s="176" t="s">
        <v>361</v>
      </c>
      <c r="G174" s="176"/>
      <c r="H174" s="176"/>
      <c r="I174" s="176"/>
      <c r="J174" s="177" t="s">
        <v>140</v>
      </c>
      <c r="K174" s="178">
        <v>2</v>
      </c>
      <c r="L174" s="179">
        <v>1257.8</v>
      </c>
      <c r="M174" s="179"/>
      <c r="N174" s="179">
        <f>ROUND(L174*K174,2)</f>
        <v>2515.5999999999999</v>
      </c>
      <c r="O174" s="180"/>
      <c r="P174" s="180"/>
      <c r="Q174" s="180"/>
      <c r="R174" s="181"/>
      <c r="T174" s="182" t="s">
        <v>5</v>
      </c>
      <c r="U174" s="48" t="s">
        <v>41</v>
      </c>
      <c r="V174" s="183">
        <v>0</v>
      </c>
      <c r="W174" s="183">
        <f>V174*K174</f>
        <v>0</v>
      </c>
      <c r="X174" s="183">
        <v>0</v>
      </c>
      <c r="Y174" s="183">
        <f>X174*K174</f>
        <v>0</v>
      </c>
      <c r="Z174" s="183">
        <v>0</v>
      </c>
      <c r="AA174" s="184">
        <f>Z174*K174</f>
        <v>0</v>
      </c>
      <c r="AR174" s="20" t="s">
        <v>94</v>
      </c>
      <c r="AT174" s="20" t="s">
        <v>125</v>
      </c>
      <c r="AU174" s="20" t="s">
        <v>94</v>
      </c>
      <c r="AY174" s="20" t="s">
        <v>124</v>
      </c>
      <c r="BE174" s="185">
        <f>IF(U174="základní",N174,0)</f>
        <v>2515.5999999999999</v>
      </c>
      <c r="BF174" s="185">
        <f>IF(U174="snížená",N174,0)</f>
        <v>0</v>
      </c>
      <c r="BG174" s="185">
        <f>IF(U174="zákl. přenesená",N174,0)</f>
        <v>0</v>
      </c>
      <c r="BH174" s="185">
        <f>IF(U174="sníž. přenesená",N174,0)</f>
        <v>0</v>
      </c>
      <c r="BI174" s="185">
        <f>IF(U174="nulová",N174,0)</f>
        <v>0</v>
      </c>
      <c r="BJ174" s="20" t="s">
        <v>22</v>
      </c>
      <c r="BK174" s="185">
        <f>ROUND(L174*K174,2)</f>
        <v>2515.5999999999999</v>
      </c>
      <c r="BL174" s="20" t="s">
        <v>22</v>
      </c>
      <c r="BM174" s="20" t="s">
        <v>362</v>
      </c>
    </row>
    <row r="175" s="1" customFormat="1" ht="38.25" customHeight="1">
      <c r="B175" s="173"/>
      <c r="C175" s="174" t="s">
        <v>363</v>
      </c>
      <c r="D175" s="174" t="s">
        <v>125</v>
      </c>
      <c r="E175" s="175" t="s">
        <v>364</v>
      </c>
      <c r="F175" s="176" t="s">
        <v>365</v>
      </c>
      <c r="G175" s="176"/>
      <c r="H175" s="176"/>
      <c r="I175" s="176"/>
      <c r="J175" s="177" t="s">
        <v>140</v>
      </c>
      <c r="K175" s="178">
        <v>6</v>
      </c>
      <c r="L175" s="179">
        <v>1720</v>
      </c>
      <c r="M175" s="179"/>
      <c r="N175" s="179">
        <f>ROUND(L175*K175,2)</f>
        <v>10320</v>
      </c>
      <c r="O175" s="180"/>
      <c r="P175" s="180"/>
      <c r="Q175" s="180"/>
      <c r="R175" s="181"/>
      <c r="T175" s="182" t="s">
        <v>5</v>
      </c>
      <c r="U175" s="48" t="s">
        <v>41</v>
      </c>
      <c r="V175" s="183">
        <v>0</v>
      </c>
      <c r="W175" s="183">
        <f>V175*K175</f>
        <v>0</v>
      </c>
      <c r="X175" s="183">
        <v>0</v>
      </c>
      <c r="Y175" s="183">
        <f>X175*K175</f>
        <v>0</v>
      </c>
      <c r="Z175" s="183">
        <v>0</v>
      </c>
      <c r="AA175" s="184">
        <f>Z175*K175</f>
        <v>0</v>
      </c>
      <c r="AR175" s="20" t="s">
        <v>94</v>
      </c>
      <c r="AT175" s="20" t="s">
        <v>125</v>
      </c>
      <c r="AU175" s="20" t="s">
        <v>94</v>
      </c>
      <c r="AY175" s="20" t="s">
        <v>124</v>
      </c>
      <c r="BE175" s="185">
        <f>IF(U175="základní",N175,0)</f>
        <v>10320</v>
      </c>
      <c r="BF175" s="185">
        <f>IF(U175="snížená",N175,0)</f>
        <v>0</v>
      </c>
      <c r="BG175" s="185">
        <f>IF(U175="zákl. přenesená",N175,0)</f>
        <v>0</v>
      </c>
      <c r="BH175" s="185">
        <f>IF(U175="sníž. přenesená",N175,0)</f>
        <v>0</v>
      </c>
      <c r="BI175" s="185">
        <f>IF(U175="nulová",N175,0)</f>
        <v>0</v>
      </c>
      <c r="BJ175" s="20" t="s">
        <v>22</v>
      </c>
      <c r="BK175" s="185">
        <f>ROUND(L175*K175,2)</f>
        <v>10320</v>
      </c>
      <c r="BL175" s="20" t="s">
        <v>22</v>
      </c>
      <c r="BM175" s="20" t="s">
        <v>366</v>
      </c>
    </row>
    <row r="176" s="1" customFormat="1" ht="25.5" customHeight="1">
      <c r="B176" s="173"/>
      <c r="C176" s="174" t="s">
        <v>367</v>
      </c>
      <c r="D176" s="174" t="s">
        <v>125</v>
      </c>
      <c r="E176" s="175" t="s">
        <v>368</v>
      </c>
      <c r="F176" s="176" t="s">
        <v>369</v>
      </c>
      <c r="G176" s="176"/>
      <c r="H176" s="176"/>
      <c r="I176" s="176"/>
      <c r="J176" s="177" t="s">
        <v>140</v>
      </c>
      <c r="K176" s="178">
        <v>2</v>
      </c>
      <c r="L176" s="179">
        <v>725.60000000000002</v>
      </c>
      <c r="M176" s="179"/>
      <c r="N176" s="179">
        <f>ROUND(L176*K176,2)</f>
        <v>1451.2000000000001</v>
      </c>
      <c r="O176" s="180"/>
      <c r="P176" s="180"/>
      <c r="Q176" s="180"/>
      <c r="R176" s="181"/>
      <c r="T176" s="182" t="s">
        <v>5</v>
      </c>
      <c r="U176" s="48" t="s">
        <v>41</v>
      </c>
      <c r="V176" s="183">
        <v>0</v>
      </c>
      <c r="W176" s="183">
        <f>V176*K176</f>
        <v>0</v>
      </c>
      <c r="X176" s="183">
        <v>0</v>
      </c>
      <c r="Y176" s="183">
        <f>X176*K176</f>
        <v>0</v>
      </c>
      <c r="Z176" s="183">
        <v>0</v>
      </c>
      <c r="AA176" s="184">
        <f>Z176*K176</f>
        <v>0</v>
      </c>
      <c r="AR176" s="20" t="s">
        <v>129</v>
      </c>
      <c r="AT176" s="20" t="s">
        <v>125</v>
      </c>
      <c r="AU176" s="20" t="s">
        <v>94</v>
      </c>
      <c r="AY176" s="20" t="s">
        <v>124</v>
      </c>
      <c r="BE176" s="185">
        <f>IF(U176="základní",N176,0)</f>
        <v>1451.2000000000001</v>
      </c>
      <c r="BF176" s="185">
        <f>IF(U176="snížená",N176,0)</f>
        <v>0</v>
      </c>
      <c r="BG176" s="185">
        <f>IF(U176="zákl. přenesená",N176,0)</f>
        <v>0</v>
      </c>
      <c r="BH176" s="185">
        <f>IF(U176="sníž. přenesená",N176,0)</f>
        <v>0</v>
      </c>
      <c r="BI176" s="185">
        <f>IF(U176="nulová",N176,0)</f>
        <v>0</v>
      </c>
      <c r="BJ176" s="20" t="s">
        <v>22</v>
      </c>
      <c r="BK176" s="185">
        <f>ROUND(L176*K176,2)</f>
        <v>1451.2000000000001</v>
      </c>
      <c r="BL176" s="20" t="s">
        <v>129</v>
      </c>
      <c r="BM176" s="20" t="s">
        <v>370</v>
      </c>
    </row>
    <row r="177" s="1" customFormat="1" ht="38.25" customHeight="1">
      <c r="B177" s="173"/>
      <c r="C177" s="186" t="s">
        <v>371</v>
      </c>
      <c r="D177" s="186" t="s">
        <v>131</v>
      </c>
      <c r="E177" s="187" t="s">
        <v>372</v>
      </c>
      <c r="F177" s="188" t="s">
        <v>373</v>
      </c>
      <c r="G177" s="188"/>
      <c r="H177" s="188"/>
      <c r="I177" s="188"/>
      <c r="J177" s="189" t="s">
        <v>140</v>
      </c>
      <c r="K177" s="190">
        <v>7</v>
      </c>
      <c r="L177" s="180">
        <v>1190</v>
      </c>
      <c r="M177" s="180"/>
      <c r="N177" s="180">
        <f>ROUND(L177*K177,2)</f>
        <v>8330</v>
      </c>
      <c r="O177" s="180"/>
      <c r="P177" s="180"/>
      <c r="Q177" s="180"/>
      <c r="R177" s="181"/>
      <c r="T177" s="182" t="s">
        <v>5</v>
      </c>
      <c r="U177" s="48" t="s">
        <v>41</v>
      </c>
      <c r="V177" s="183">
        <v>1.46739</v>
      </c>
      <c r="W177" s="183">
        <f>V177*K177</f>
        <v>10.27173</v>
      </c>
      <c r="X177" s="183">
        <v>0</v>
      </c>
      <c r="Y177" s="183">
        <f>X177*K177</f>
        <v>0</v>
      </c>
      <c r="Z177" s="183">
        <v>0</v>
      </c>
      <c r="AA177" s="184">
        <f>Z177*K177</f>
        <v>0</v>
      </c>
      <c r="AR177" s="20" t="s">
        <v>142</v>
      </c>
      <c r="AT177" s="20" t="s">
        <v>131</v>
      </c>
      <c r="AU177" s="20" t="s">
        <v>94</v>
      </c>
      <c r="AY177" s="20" t="s">
        <v>124</v>
      </c>
      <c r="BE177" s="185">
        <f>IF(U177="základní",N177,0)</f>
        <v>8330</v>
      </c>
      <c r="BF177" s="185">
        <f>IF(U177="snížená",N177,0)</f>
        <v>0</v>
      </c>
      <c r="BG177" s="185">
        <f>IF(U177="zákl. přenesená",N177,0)</f>
        <v>0</v>
      </c>
      <c r="BH177" s="185">
        <f>IF(U177="sníž. přenesená",N177,0)</f>
        <v>0</v>
      </c>
      <c r="BI177" s="185">
        <f>IF(U177="nulová",N177,0)</f>
        <v>0</v>
      </c>
      <c r="BJ177" s="20" t="s">
        <v>22</v>
      </c>
      <c r="BK177" s="185">
        <f>ROUND(L177*K177,2)</f>
        <v>8330</v>
      </c>
      <c r="BL177" s="20" t="s">
        <v>142</v>
      </c>
      <c r="BM177" s="20" t="s">
        <v>374</v>
      </c>
    </row>
    <row r="178" s="1" customFormat="1" ht="38.25" customHeight="1">
      <c r="B178" s="173"/>
      <c r="C178" s="186" t="s">
        <v>375</v>
      </c>
      <c r="D178" s="186" t="s">
        <v>131</v>
      </c>
      <c r="E178" s="187" t="s">
        <v>376</v>
      </c>
      <c r="F178" s="188" t="s">
        <v>373</v>
      </c>
      <c r="G178" s="188"/>
      <c r="H178" s="188"/>
      <c r="I178" s="188"/>
      <c r="J178" s="189" t="s">
        <v>140</v>
      </c>
      <c r="K178" s="190">
        <v>7</v>
      </c>
      <c r="L178" s="180">
        <v>1020</v>
      </c>
      <c r="M178" s="180"/>
      <c r="N178" s="180">
        <f>ROUND(L178*K178,2)</f>
        <v>7140</v>
      </c>
      <c r="O178" s="180"/>
      <c r="P178" s="180"/>
      <c r="Q178" s="180"/>
      <c r="R178" s="181"/>
      <c r="T178" s="182" t="s">
        <v>5</v>
      </c>
      <c r="U178" s="48" t="s">
        <v>41</v>
      </c>
      <c r="V178" s="183">
        <v>0</v>
      </c>
      <c r="W178" s="183">
        <f>V178*K178</f>
        <v>0</v>
      </c>
      <c r="X178" s="183">
        <v>0</v>
      </c>
      <c r="Y178" s="183">
        <f>X178*K178</f>
        <v>0</v>
      </c>
      <c r="Z178" s="183">
        <v>0</v>
      </c>
      <c r="AA178" s="184">
        <f>Z178*K178</f>
        <v>0</v>
      </c>
      <c r="AR178" s="20" t="s">
        <v>22</v>
      </c>
      <c r="AT178" s="20" t="s">
        <v>131</v>
      </c>
      <c r="AU178" s="20" t="s">
        <v>94</v>
      </c>
      <c r="AY178" s="20" t="s">
        <v>124</v>
      </c>
      <c r="BE178" s="185">
        <f>IF(U178="základní",N178,0)</f>
        <v>7140</v>
      </c>
      <c r="BF178" s="185">
        <f>IF(U178="snížená",N178,0)</f>
        <v>0</v>
      </c>
      <c r="BG178" s="185">
        <f>IF(U178="zákl. přenesená",N178,0)</f>
        <v>0</v>
      </c>
      <c r="BH178" s="185">
        <f>IF(U178="sníž. přenesená",N178,0)</f>
        <v>0</v>
      </c>
      <c r="BI178" s="185">
        <f>IF(U178="nulová",N178,0)</f>
        <v>0</v>
      </c>
      <c r="BJ178" s="20" t="s">
        <v>22</v>
      </c>
      <c r="BK178" s="185">
        <f>ROUND(L178*K178,2)</f>
        <v>7140</v>
      </c>
      <c r="BL178" s="20" t="s">
        <v>22</v>
      </c>
      <c r="BM178" s="20" t="s">
        <v>377</v>
      </c>
    </row>
    <row r="179" s="1" customFormat="1" ht="38.25" customHeight="1">
      <c r="B179" s="173"/>
      <c r="C179" s="186" t="s">
        <v>378</v>
      </c>
      <c r="D179" s="186" t="s">
        <v>131</v>
      </c>
      <c r="E179" s="187" t="s">
        <v>379</v>
      </c>
      <c r="F179" s="188" t="s">
        <v>380</v>
      </c>
      <c r="G179" s="188"/>
      <c r="H179" s="188"/>
      <c r="I179" s="188"/>
      <c r="J179" s="189" t="s">
        <v>140</v>
      </c>
      <c r="K179" s="190">
        <v>5</v>
      </c>
      <c r="L179" s="180">
        <v>1160</v>
      </c>
      <c r="M179" s="180"/>
      <c r="N179" s="180">
        <f>ROUND(L179*K179,2)</f>
        <v>5800</v>
      </c>
      <c r="O179" s="180"/>
      <c r="P179" s="180"/>
      <c r="Q179" s="180"/>
      <c r="R179" s="181"/>
      <c r="T179" s="182" t="s">
        <v>5</v>
      </c>
      <c r="U179" s="48" t="s">
        <v>41</v>
      </c>
      <c r="V179" s="183">
        <v>0</v>
      </c>
      <c r="W179" s="183">
        <f>V179*K179</f>
        <v>0</v>
      </c>
      <c r="X179" s="183">
        <v>0</v>
      </c>
      <c r="Y179" s="183">
        <f>X179*K179</f>
        <v>0</v>
      </c>
      <c r="Z179" s="183">
        <v>0</v>
      </c>
      <c r="AA179" s="184">
        <f>Z179*K179</f>
        <v>0</v>
      </c>
      <c r="AR179" s="20" t="s">
        <v>22</v>
      </c>
      <c r="AT179" s="20" t="s">
        <v>131</v>
      </c>
      <c r="AU179" s="20" t="s">
        <v>94</v>
      </c>
      <c r="AY179" s="20" t="s">
        <v>124</v>
      </c>
      <c r="BE179" s="185">
        <f>IF(U179="základní",N179,0)</f>
        <v>5800</v>
      </c>
      <c r="BF179" s="185">
        <f>IF(U179="snížená",N179,0)</f>
        <v>0</v>
      </c>
      <c r="BG179" s="185">
        <f>IF(U179="zákl. přenesená",N179,0)</f>
        <v>0</v>
      </c>
      <c r="BH179" s="185">
        <f>IF(U179="sníž. přenesená",N179,0)</f>
        <v>0</v>
      </c>
      <c r="BI179" s="185">
        <f>IF(U179="nulová",N179,0)</f>
        <v>0</v>
      </c>
      <c r="BJ179" s="20" t="s">
        <v>22</v>
      </c>
      <c r="BK179" s="185">
        <f>ROUND(L179*K179,2)</f>
        <v>5800</v>
      </c>
      <c r="BL179" s="20" t="s">
        <v>22</v>
      </c>
      <c r="BM179" s="20" t="s">
        <v>381</v>
      </c>
    </row>
    <row r="180" s="1" customFormat="1" ht="25.5" customHeight="1">
      <c r="B180" s="173"/>
      <c r="C180" s="186" t="s">
        <v>267</v>
      </c>
      <c r="D180" s="186" t="s">
        <v>131</v>
      </c>
      <c r="E180" s="187" t="s">
        <v>382</v>
      </c>
      <c r="F180" s="188" t="s">
        <v>383</v>
      </c>
      <c r="G180" s="188"/>
      <c r="H180" s="188"/>
      <c r="I180" s="188"/>
      <c r="J180" s="189" t="s">
        <v>140</v>
      </c>
      <c r="K180" s="190">
        <v>18</v>
      </c>
      <c r="L180" s="180">
        <v>131</v>
      </c>
      <c r="M180" s="180"/>
      <c r="N180" s="180">
        <f>ROUND(L180*K180,2)</f>
        <v>2358</v>
      </c>
      <c r="O180" s="180"/>
      <c r="P180" s="180"/>
      <c r="Q180" s="180"/>
      <c r="R180" s="181"/>
      <c r="T180" s="182" t="s">
        <v>5</v>
      </c>
      <c r="U180" s="48" t="s">
        <v>41</v>
      </c>
      <c r="V180" s="183">
        <v>0</v>
      </c>
      <c r="W180" s="183">
        <f>V180*K180</f>
        <v>0</v>
      </c>
      <c r="X180" s="183">
        <v>0</v>
      </c>
      <c r="Y180" s="183">
        <f>X180*K180</f>
        <v>0</v>
      </c>
      <c r="Z180" s="183">
        <v>0</v>
      </c>
      <c r="AA180" s="184">
        <f>Z180*K180</f>
        <v>0</v>
      </c>
      <c r="AR180" s="20" t="s">
        <v>22</v>
      </c>
      <c r="AT180" s="20" t="s">
        <v>131</v>
      </c>
      <c r="AU180" s="20" t="s">
        <v>94</v>
      </c>
      <c r="AY180" s="20" t="s">
        <v>124</v>
      </c>
      <c r="BE180" s="185">
        <f>IF(U180="základní",N180,0)</f>
        <v>2358</v>
      </c>
      <c r="BF180" s="185">
        <f>IF(U180="snížená",N180,0)</f>
        <v>0</v>
      </c>
      <c r="BG180" s="185">
        <f>IF(U180="zákl. přenesená",N180,0)</f>
        <v>0</v>
      </c>
      <c r="BH180" s="185">
        <f>IF(U180="sníž. přenesená",N180,0)</f>
        <v>0</v>
      </c>
      <c r="BI180" s="185">
        <f>IF(U180="nulová",N180,0)</f>
        <v>0</v>
      </c>
      <c r="BJ180" s="20" t="s">
        <v>22</v>
      </c>
      <c r="BK180" s="185">
        <f>ROUND(L180*K180,2)</f>
        <v>2358</v>
      </c>
      <c r="BL180" s="20" t="s">
        <v>22</v>
      </c>
      <c r="BM180" s="20" t="s">
        <v>384</v>
      </c>
    </row>
    <row r="181" s="1" customFormat="1" ht="16.5" customHeight="1">
      <c r="B181" s="173"/>
      <c r="C181" s="186" t="s">
        <v>385</v>
      </c>
      <c r="D181" s="186" t="s">
        <v>131</v>
      </c>
      <c r="E181" s="187" t="s">
        <v>386</v>
      </c>
      <c r="F181" s="188" t="s">
        <v>387</v>
      </c>
      <c r="G181" s="188"/>
      <c r="H181" s="188"/>
      <c r="I181" s="188"/>
      <c r="J181" s="189" t="s">
        <v>140</v>
      </c>
      <c r="K181" s="190">
        <v>18</v>
      </c>
      <c r="L181" s="180">
        <v>654</v>
      </c>
      <c r="M181" s="180"/>
      <c r="N181" s="180">
        <f>ROUND(L181*K181,2)</f>
        <v>11772</v>
      </c>
      <c r="O181" s="180"/>
      <c r="P181" s="180"/>
      <c r="Q181" s="180"/>
      <c r="R181" s="181"/>
      <c r="T181" s="182" t="s">
        <v>5</v>
      </c>
      <c r="U181" s="48" t="s">
        <v>41</v>
      </c>
      <c r="V181" s="183">
        <v>0</v>
      </c>
      <c r="W181" s="183">
        <f>V181*K181</f>
        <v>0</v>
      </c>
      <c r="X181" s="183">
        <v>0</v>
      </c>
      <c r="Y181" s="183">
        <f>X181*K181</f>
        <v>0</v>
      </c>
      <c r="Z181" s="183">
        <v>0</v>
      </c>
      <c r="AA181" s="184">
        <f>Z181*K181</f>
        <v>0</v>
      </c>
      <c r="AR181" s="20" t="s">
        <v>22</v>
      </c>
      <c r="AT181" s="20" t="s">
        <v>131</v>
      </c>
      <c r="AU181" s="20" t="s">
        <v>94</v>
      </c>
      <c r="AY181" s="20" t="s">
        <v>124</v>
      </c>
      <c r="BE181" s="185">
        <f>IF(U181="základní",N181,0)</f>
        <v>11772</v>
      </c>
      <c r="BF181" s="185">
        <f>IF(U181="snížená",N181,0)</f>
        <v>0</v>
      </c>
      <c r="BG181" s="185">
        <f>IF(U181="zákl. přenesená",N181,0)</f>
        <v>0</v>
      </c>
      <c r="BH181" s="185">
        <f>IF(U181="sníž. přenesená",N181,0)</f>
        <v>0</v>
      </c>
      <c r="BI181" s="185">
        <f>IF(U181="nulová",N181,0)</f>
        <v>0</v>
      </c>
      <c r="BJ181" s="20" t="s">
        <v>22</v>
      </c>
      <c r="BK181" s="185">
        <f>ROUND(L181*K181,2)</f>
        <v>11772</v>
      </c>
      <c r="BL181" s="20" t="s">
        <v>22</v>
      </c>
      <c r="BM181" s="20" t="s">
        <v>388</v>
      </c>
    </row>
    <row r="182" s="1" customFormat="1" ht="16.5" customHeight="1">
      <c r="B182" s="173"/>
      <c r="C182" s="186" t="s">
        <v>389</v>
      </c>
      <c r="D182" s="186" t="s">
        <v>131</v>
      </c>
      <c r="E182" s="187" t="s">
        <v>390</v>
      </c>
      <c r="F182" s="188" t="s">
        <v>391</v>
      </c>
      <c r="G182" s="188"/>
      <c r="H182" s="188"/>
      <c r="I182" s="188"/>
      <c r="J182" s="189" t="s">
        <v>134</v>
      </c>
      <c r="K182" s="190">
        <v>220</v>
      </c>
      <c r="L182" s="180">
        <v>52.799999999999997</v>
      </c>
      <c r="M182" s="180"/>
      <c r="N182" s="180">
        <f>ROUND(L182*K182,2)</f>
        <v>11616</v>
      </c>
      <c r="O182" s="180"/>
      <c r="P182" s="180"/>
      <c r="Q182" s="180"/>
      <c r="R182" s="181"/>
      <c r="T182" s="182" t="s">
        <v>5</v>
      </c>
      <c r="U182" s="48" t="s">
        <v>41</v>
      </c>
      <c r="V182" s="183">
        <v>0</v>
      </c>
      <c r="W182" s="183">
        <f>V182*K182</f>
        <v>0</v>
      </c>
      <c r="X182" s="183">
        <v>0</v>
      </c>
      <c r="Y182" s="183">
        <f>X182*K182</f>
        <v>0</v>
      </c>
      <c r="Z182" s="183">
        <v>0</v>
      </c>
      <c r="AA182" s="184">
        <f>Z182*K182</f>
        <v>0</v>
      </c>
      <c r="AR182" s="20" t="s">
        <v>22</v>
      </c>
      <c r="AT182" s="20" t="s">
        <v>131</v>
      </c>
      <c r="AU182" s="20" t="s">
        <v>94</v>
      </c>
      <c r="AY182" s="20" t="s">
        <v>124</v>
      </c>
      <c r="BE182" s="185">
        <f>IF(U182="základní",N182,0)</f>
        <v>11616</v>
      </c>
      <c r="BF182" s="185">
        <f>IF(U182="snížená",N182,0)</f>
        <v>0</v>
      </c>
      <c r="BG182" s="185">
        <f>IF(U182="zákl. přenesená",N182,0)</f>
        <v>0</v>
      </c>
      <c r="BH182" s="185">
        <f>IF(U182="sníž. přenesená",N182,0)</f>
        <v>0</v>
      </c>
      <c r="BI182" s="185">
        <f>IF(U182="nulová",N182,0)</f>
        <v>0</v>
      </c>
      <c r="BJ182" s="20" t="s">
        <v>22</v>
      </c>
      <c r="BK182" s="185">
        <f>ROUND(L182*K182,2)</f>
        <v>11616</v>
      </c>
      <c r="BL182" s="20" t="s">
        <v>22</v>
      </c>
      <c r="BM182" s="20" t="s">
        <v>392</v>
      </c>
    </row>
    <row r="183" s="1" customFormat="1" ht="25.5" customHeight="1">
      <c r="B183" s="173"/>
      <c r="C183" s="186" t="s">
        <v>393</v>
      </c>
      <c r="D183" s="186" t="s">
        <v>131</v>
      </c>
      <c r="E183" s="187" t="s">
        <v>394</v>
      </c>
      <c r="F183" s="188" t="s">
        <v>395</v>
      </c>
      <c r="G183" s="188"/>
      <c r="H183" s="188"/>
      <c r="I183" s="188"/>
      <c r="J183" s="189" t="s">
        <v>140</v>
      </c>
      <c r="K183" s="190">
        <v>8</v>
      </c>
      <c r="L183" s="180">
        <v>94.099999999999994</v>
      </c>
      <c r="M183" s="180"/>
      <c r="N183" s="180">
        <f>ROUND(L183*K183,2)</f>
        <v>752.79999999999995</v>
      </c>
      <c r="O183" s="180"/>
      <c r="P183" s="180"/>
      <c r="Q183" s="180"/>
      <c r="R183" s="181"/>
      <c r="T183" s="182" t="s">
        <v>5</v>
      </c>
      <c r="U183" s="48" t="s">
        <v>41</v>
      </c>
      <c r="V183" s="183">
        <v>0</v>
      </c>
      <c r="W183" s="183">
        <f>V183*K183</f>
        <v>0</v>
      </c>
      <c r="X183" s="183">
        <v>0</v>
      </c>
      <c r="Y183" s="183">
        <f>X183*K183</f>
        <v>0</v>
      </c>
      <c r="Z183" s="183">
        <v>0</v>
      </c>
      <c r="AA183" s="184">
        <f>Z183*K183</f>
        <v>0</v>
      </c>
      <c r="AR183" s="20" t="s">
        <v>22</v>
      </c>
      <c r="AT183" s="20" t="s">
        <v>131</v>
      </c>
      <c r="AU183" s="20" t="s">
        <v>94</v>
      </c>
      <c r="AY183" s="20" t="s">
        <v>124</v>
      </c>
      <c r="BE183" s="185">
        <f>IF(U183="základní",N183,0)</f>
        <v>752.79999999999995</v>
      </c>
      <c r="BF183" s="185">
        <f>IF(U183="snížená",N183,0)</f>
        <v>0</v>
      </c>
      <c r="BG183" s="185">
        <f>IF(U183="zákl. přenesená",N183,0)</f>
        <v>0</v>
      </c>
      <c r="BH183" s="185">
        <f>IF(U183="sníž. přenesená",N183,0)</f>
        <v>0</v>
      </c>
      <c r="BI183" s="185">
        <f>IF(U183="nulová",N183,0)</f>
        <v>0</v>
      </c>
      <c r="BJ183" s="20" t="s">
        <v>22</v>
      </c>
      <c r="BK183" s="185">
        <f>ROUND(L183*K183,2)</f>
        <v>752.79999999999995</v>
      </c>
      <c r="BL183" s="20" t="s">
        <v>22</v>
      </c>
      <c r="BM183" s="20" t="s">
        <v>396</v>
      </c>
    </row>
    <row r="184" s="1" customFormat="1" ht="38.25" customHeight="1">
      <c r="B184" s="173"/>
      <c r="C184" s="186" t="s">
        <v>397</v>
      </c>
      <c r="D184" s="186" t="s">
        <v>131</v>
      </c>
      <c r="E184" s="187" t="s">
        <v>398</v>
      </c>
      <c r="F184" s="188" t="s">
        <v>399</v>
      </c>
      <c r="G184" s="188"/>
      <c r="H184" s="188"/>
      <c r="I184" s="188"/>
      <c r="J184" s="189" t="s">
        <v>140</v>
      </c>
      <c r="K184" s="190">
        <v>12</v>
      </c>
      <c r="L184" s="180">
        <v>206</v>
      </c>
      <c r="M184" s="180"/>
      <c r="N184" s="180">
        <f>ROUND(L184*K184,2)</f>
        <v>2472</v>
      </c>
      <c r="O184" s="180"/>
      <c r="P184" s="180"/>
      <c r="Q184" s="180"/>
      <c r="R184" s="181"/>
      <c r="T184" s="182" t="s">
        <v>5</v>
      </c>
      <c r="U184" s="48" t="s">
        <v>41</v>
      </c>
      <c r="V184" s="183">
        <v>0</v>
      </c>
      <c r="W184" s="183">
        <f>V184*K184</f>
        <v>0</v>
      </c>
      <c r="X184" s="183">
        <v>0</v>
      </c>
      <c r="Y184" s="183">
        <f>X184*K184</f>
        <v>0</v>
      </c>
      <c r="Z184" s="183">
        <v>0</v>
      </c>
      <c r="AA184" s="184">
        <f>Z184*K184</f>
        <v>0</v>
      </c>
      <c r="AR184" s="20" t="s">
        <v>22</v>
      </c>
      <c r="AT184" s="20" t="s">
        <v>131</v>
      </c>
      <c r="AU184" s="20" t="s">
        <v>94</v>
      </c>
      <c r="AY184" s="20" t="s">
        <v>124</v>
      </c>
      <c r="BE184" s="185">
        <f>IF(U184="základní",N184,0)</f>
        <v>2472</v>
      </c>
      <c r="BF184" s="185">
        <f>IF(U184="snížená",N184,0)</f>
        <v>0</v>
      </c>
      <c r="BG184" s="185">
        <f>IF(U184="zákl. přenesená",N184,0)</f>
        <v>0</v>
      </c>
      <c r="BH184" s="185">
        <f>IF(U184="sníž. přenesená",N184,0)</f>
        <v>0</v>
      </c>
      <c r="BI184" s="185">
        <f>IF(U184="nulová",N184,0)</f>
        <v>0</v>
      </c>
      <c r="BJ184" s="20" t="s">
        <v>22</v>
      </c>
      <c r="BK184" s="185">
        <f>ROUND(L184*K184,2)</f>
        <v>2472</v>
      </c>
      <c r="BL184" s="20" t="s">
        <v>22</v>
      </c>
      <c r="BM184" s="20" t="s">
        <v>400</v>
      </c>
    </row>
    <row r="185" s="1" customFormat="1" ht="25.5" customHeight="1">
      <c r="B185" s="173"/>
      <c r="C185" s="186" t="s">
        <v>401</v>
      </c>
      <c r="D185" s="186" t="s">
        <v>131</v>
      </c>
      <c r="E185" s="187" t="s">
        <v>402</v>
      </c>
      <c r="F185" s="188" t="s">
        <v>383</v>
      </c>
      <c r="G185" s="188"/>
      <c r="H185" s="188"/>
      <c r="I185" s="188"/>
      <c r="J185" s="189" t="s">
        <v>140</v>
      </c>
      <c r="K185" s="190">
        <v>22</v>
      </c>
      <c r="L185" s="180">
        <v>151</v>
      </c>
      <c r="M185" s="180"/>
      <c r="N185" s="180">
        <f>ROUND(L185*K185,2)</f>
        <v>3322</v>
      </c>
      <c r="O185" s="180"/>
      <c r="P185" s="180"/>
      <c r="Q185" s="180"/>
      <c r="R185" s="181"/>
      <c r="T185" s="182" t="s">
        <v>5</v>
      </c>
      <c r="U185" s="48" t="s">
        <v>41</v>
      </c>
      <c r="V185" s="183">
        <v>0.24675</v>
      </c>
      <c r="W185" s="183">
        <f>V185*K185</f>
        <v>5.4284999999999997</v>
      </c>
      <c r="X185" s="183">
        <v>0</v>
      </c>
      <c r="Y185" s="183">
        <f>X185*K185</f>
        <v>0</v>
      </c>
      <c r="Z185" s="183">
        <v>0</v>
      </c>
      <c r="AA185" s="184">
        <f>Z185*K185</f>
        <v>0</v>
      </c>
      <c r="AR185" s="20" t="s">
        <v>142</v>
      </c>
      <c r="AT185" s="20" t="s">
        <v>131</v>
      </c>
      <c r="AU185" s="20" t="s">
        <v>94</v>
      </c>
      <c r="AY185" s="20" t="s">
        <v>124</v>
      </c>
      <c r="BE185" s="185">
        <f>IF(U185="základní",N185,0)</f>
        <v>3322</v>
      </c>
      <c r="BF185" s="185">
        <f>IF(U185="snížená",N185,0)</f>
        <v>0</v>
      </c>
      <c r="BG185" s="185">
        <f>IF(U185="zákl. přenesená",N185,0)</f>
        <v>0</v>
      </c>
      <c r="BH185" s="185">
        <f>IF(U185="sníž. přenesená",N185,0)</f>
        <v>0</v>
      </c>
      <c r="BI185" s="185">
        <f>IF(U185="nulová",N185,0)</f>
        <v>0</v>
      </c>
      <c r="BJ185" s="20" t="s">
        <v>22</v>
      </c>
      <c r="BK185" s="185">
        <f>ROUND(L185*K185,2)</f>
        <v>3322</v>
      </c>
      <c r="BL185" s="20" t="s">
        <v>142</v>
      </c>
      <c r="BM185" s="20" t="s">
        <v>403</v>
      </c>
    </row>
    <row r="186" s="1" customFormat="1" ht="25.5" customHeight="1">
      <c r="B186" s="173"/>
      <c r="C186" s="186" t="s">
        <v>404</v>
      </c>
      <c r="D186" s="186" t="s">
        <v>131</v>
      </c>
      <c r="E186" s="187" t="s">
        <v>405</v>
      </c>
      <c r="F186" s="188" t="s">
        <v>395</v>
      </c>
      <c r="G186" s="188"/>
      <c r="H186" s="188"/>
      <c r="I186" s="188"/>
      <c r="J186" s="189" t="s">
        <v>140</v>
      </c>
      <c r="K186" s="190">
        <v>12</v>
      </c>
      <c r="L186" s="180">
        <v>110</v>
      </c>
      <c r="M186" s="180"/>
      <c r="N186" s="180">
        <f>ROUND(L186*K186,2)</f>
        <v>1320</v>
      </c>
      <c r="O186" s="180"/>
      <c r="P186" s="180"/>
      <c r="Q186" s="180"/>
      <c r="R186" s="181"/>
      <c r="T186" s="182" t="s">
        <v>5</v>
      </c>
      <c r="U186" s="48" t="s">
        <v>41</v>
      </c>
      <c r="V186" s="183">
        <v>0.13519999999999999</v>
      </c>
      <c r="W186" s="183">
        <f>V186*K186</f>
        <v>1.6223999999999998</v>
      </c>
      <c r="X186" s="183">
        <v>0</v>
      </c>
      <c r="Y186" s="183">
        <f>X186*K186</f>
        <v>0</v>
      </c>
      <c r="Z186" s="183">
        <v>0</v>
      </c>
      <c r="AA186" s="184">
        <f>Z186*K186</f>
        <v>0</v>
      </c>
      <c r="AR186" s="20" t="s">
        <v>142</v>
      </c>
      <c r="AT186" s="20" t="s">
        <v>131</v>
      </c>
      <c r="AU186" s="20" t="s">
        <v>94</v>
      </c>
      <c r="AY186" s="20" t="s">
        <v>124</v>
      </c>
      <c r="BE186" s="185">
        <f>IF(U186="základní",N186,0)</f>
        <v>1320</v>
      </c>
      <c r="BF186" s="185">
        <f>IF(U186="snížená",N186,0)</f>
        <v>0</v>
      </c>
      <c r="BG186" s="185">
        <f>IF(U186="zákl. přenesená",N186,0)</f>
        <v>0</v>
      </c>
      <c r="BH186" s="185">
        <f>IF(U186="sníž. přenesená",N186,0)</f>
        <v>0</v>
      </c>
      <c r="BI186" s="185">
        <f>IF(U186="nulová",N186,0)</f>
        <v>0</v>
      </c>
      <c r="BJ186" s="20" t="s">
        <v>22</v>
      </c>
      <c r="BK186" s="185">
        <f>ROUND(L186*K186,2)</f>
        <v>1320</v>
      </c>
      <c r="BL186" s="20" t="s">
        <v>142</v>
      </c>
      <c r="BM186" s="20" t="s">
        <v>406</v>
      </c>
    </row>
    <row r="187" s="1" customFormat="1" ht="25.5" customHeight="1">
      <c r="B187" s="173"/>
      <c r="C187" s="186" t="s">
        <v>407</v>
      </c>
      <c r="D187" s="186" t="s">
        <v>131</v>
      </c>
      <c r="E187" s="187" t="s">
        <v>408</v>
      </c>
      <c r="F187" s="188" t="s">
        <v>409</v>
      </c>
      <c r="G187" s="188"/>
      <c r="H187" s="188"/>
      <c r="I187" s="188"/>
      <c r="J187" s="189" t="s">
        <v>140</v>
      </c>
      <c r="K187" s="190">
        <v>125</v>
      </c>
      <c r="L187" s="180">
        <v>92.099999999999994</v>
      </c>
      <c r="M187" s="180"/>
      <c r="N187" s="180">
        <f>ROUND(L187*K187,2)</f>
        <v>11512.5</v>
      </c>
      <c r="O187" s="180"/>
      <c r="P187" s="180"/>
      <c r="Q187" s="180"/>
      <c r="R187" s="181"/>
      <c r="T187" s="182" t="s">
        <v>5</v>
      </c>
      <c r="U187" s="48" t="s">
        <v>41</v>
      </c>
      <c r="V187" s="183">
        <v>0</v>
      </c>
      <c r="W187" s="183">
        <f>V187*K187</f>
        <v>0</v>
      </c>
      <c r="X187" s="183">
        <v>0</v>
      </c>
      <c r="Y187" s="183">
        <f>X187*K187</f>
        <v>0</v>
      </c>
      <c r="Z187" s="183">
        <v>0</v>
      </c>
      <c r="AA187" s="184">
        <f>Z187*K187</f>
        <v>0</v>
      </c>
      <c r="AR187" s="20" t="s">
        <v>142</v>
      </c>
      <c r="AT187" s="20" t="s">
        <v>131</v>
      </c>
      <c r="AU187" s="20" t="s">
        <v>94</v>
      </c>
      <c r="AY187" s="20" t="s">
        <v>124</v>
      </c>
      <c r="BE187" s="185">
        <f>IF(U187="základní",N187,0)</f>
        <v>11512.5</v>
      </c>
      <c r="BF187" s="185">
        <f>IF(U187="snížená",N187,0)</f>
        <v>0</v>
      </c>
      <c r="BG187" s="185">
        <f>IF(U187="zákl. přenesená",N187,0)</f>
        <v>0</v>
      </c>
      <c r="BH187" s="185">
        <f>IF(U187="sníž. přenesená",N187,0)</f>
        <v>0</v>
      </c>
      <c r="BI187" s="185">
        <f>IF(U187="nulová",N187,0)</f>
        <v>0</v>
      </c>
      <c r="BJ187" s="20" t="s">
        <v>22</v>
      </c>
      <c r="BK187" s="185">
        <f>ROUND(L187*K187,2)</f>
        <v>11512.5</v>
      </c>
      <c r="BL187" s="20" t="s">
        <v>142</v>
      </c>
      <c r="BM187" s="20" t="s">
        <v>410</v>
      </c>
    </row>
    <row r="188" s="1" customFormat="1" ht="25.5" customHeight="1">
      <c r="B188" s="173"/>
      <c r="C188" s="186" t="s">
        <v>411</v>
      </c>
      <c r="D188" s="186" t="s">
        <v>131</v>
      </c>
      <c r="E188" s="187" t="s">
        <v>412</v>
      </c>
      <c r="F188" s="188" t="s">
        <v>413</v>
      </c>
      <c r="G188" s="188"/>
      <c r="H188" s="188"/>
      <c r="I188" s="188"/>
      <c r="J188" s="189" t="s">
        <v>140</v>
      </c>
      <c r="K188" s="190">
        <v>12</v>
      </c>
      <c r="L188" s="180">
        <v>1850</v>
      </c>
      <c r="M188" s="180"/>
      <c r="N188" s="180">
        <f>ROUND(L188*K188,2)</f>
        <v>22200</v>
      </c>
      <c r="O188" s="180"/>
      <c r="P188" s="180"/>
      <c r="Q188" s="180"/>
      <c r="R188" s="181"/>
      <c r="T188" s="182" t="s">
        <v>5</v>
      </c>
      <c r="U188" s="48" t="s">
        <v>41</v>
      </c>
      <c r="V188" s="183">
        <v>2.2813099999999999</v>
      </c>
      <c r="W188" s="183">
        <f>V188*K188</f>
        <v>27.375720000000001</v>
      </c>
      <c r="X188" s="183">
        <v>0</v>
      </c>
      <c r="Y188" s="183">
        <f>X188*K188</f>
        <v>0</v>
      </c>
      <c r="Z188" s="183">
        <v>0</v>
      </c>
      <c r="AA188" s="184">
        <f>Z188*K188</f>
        <v>0</v>
      </c>
      <c r="AR188" s="20" t="s">
        <v>142</v>
      </c>
      <c r="AT188" s="20" t="s">
        <v>131</v>
      </c>
      <c r="AU188" s="20" t="s">
        <v>94</v>
      </c>
      <c r="AY188" s="20" t="s">
        <v>124</v>
      </c>
      <c r="BE188" s="185">
        <f>IF(U188="základní",N188,0)</f>
        <v>22200</v>
      </c>
      <c r="BF188" s="185">
        <f>IF(U188="snížená",N188,0)</f>
        <v>0</v>
      </c>
      <c r="BG188" s="185">
        <f>IF(U188="zákl. přenesená",N188,0)</f>
        <v>0</v>
      </c>
      <c r="BH188" s="185">
        <f>IF(U188="sníž. přenesená",N188,0)</f>
        <v>0</v>
      </c>
      <c r="BI188" s="185">
        <f>IF(U188="nulová",N188,0)</f>
        <v>0</v>
      </c>
      <c r="BJ188" s="20" t="s">
        <v>22</v>
      </c>
      <c r="BK188" s="185">
        <f>ROUND(L188*K188,2)</f>
        <v>22200</v>
      </c>
      <c r="BL188" s="20" t="s">
        <v>142</v>
      </c>
      <c r="BM188" s="20" t="s">
        <v>414</v>
      </c>
    </row>
    <row r="189" s="1" customFormat="1" ht="25.5" customHeight="1">
      <c r="B189" s="173"/>
      <c r="C189" s="186" t="s">
        <v>415</v>
      </c>
      <c r="D189" s="186" t="s">
        <v>131</v>
      </c>
      <c r="E189" s="187" t="s">
        <v>416</v>
      </c>
      <c r="F189" s="188" t="s">
        <v>417</v>
      </c>
      <c r="G189" s="188"/>
      <c r="H189" s="188"/>
      <c r="I189" s="188"/>
      <c r="J189" s="189" t="s">
        <v>140</v>
      </c>
      <c r="K189" s="190">
        <v>6</v>
      </c>
      <c r="L189" s="180">
        <v>1850</v>
      </c>
      <c r="M189" s="180"/>
      <c r="N189" s="180">
        <f>ROUND(L189*K189,2)</f>
        <v>11100</v>
      </c>
      <c r="O189" s="180"/>
      <c r="P189" s="180"/>
      <c r="Q189" s="180"/>
      <c r="R189" s="181"/>
      <c r="T189" s="182" t="s">
        <v>5</v>
      </c>
      <c r="U189" s="48" t="s">
        <v>41</v>
      </c>
      <c r="V189" s="183">
        <v>2.2813099999999999</v>
      </c>
      <c r="W189" s="183">
        <f>V189*K189</f>
        <v>13.687860000000001</v>
      </c>
      <c r="X189" s="183">
        <v>0</v>
      </c>
      <c r="Y189" s="183">
        <f>X189*K189</f>
        <v>0</v>
      </c>
      <c r="Z189" s="183">
        <v>0</v>
      </c>
      <c r="AA189" s="184">
        <f>Z189*K189</f>
        <v>0</v>
      </c>
      <c r="AR189" s="20" t="s">
        <v>142</v>
      </c>
      <c r="AT189" s="20" t="s">
        <v>131</v>
      </c>
      <c r="AU189" s="20" t="s">
        <v>94</v>
      </c>
      <c r="AY189" s="20" t="s">
        <v>124</v>
      </c>
      <c r="BE189" s="185">
        <f>IF(U189="základní",N189,0)</f>
        <v>11100</v>
      </c>
      <c r="BF189" s="185">
        <f>IF(U189="snížená",N189,0)</f>
        <v>0</v>
      </c>
      <c r="BG189" s="185">
        <f>IF(U189="zákl. přenesená",N189,0)</f>
        <v>0</v>
      </c>
      <c r="BH189" s="185">
        <f>IF(U189="sníž. přenesená",N189,0)</f>
        <v>0</v>
      </c>
      <c r="BI189" s="185">
        <f>IF(U189="nulová",N189,0)</f>
        <v>0</v>
      </c>
      <c r="BJ189" s="20" t="s">
        <v>22</v>
      </c>
      <c r="BK189" s="185">
        <f>ROUND(L189*K189,2)</f>
        <v>11100</v>
      </c>
      <c r="BL189" s="20" t="s">
        <v>142</v>
      </c>
      <c r="BM189" s="20" t="s">
        <v>418</v>
      </c>
    </row>
    <row r="190" s="1" customFormat="1" ht="16.5" customHeight="1">
      <c r="B190" s="173"/>
      <c r="C190" s="186" t="s">
        <v>419</v>
      </c>
      <c r="D190" s="186" t="s">
        <v>131</v>
      </c>
      <c r="E190" s="187" t="s">
        <v>420</v>
      </c>
      <c r="F190" s="188" t="s">
        <v>421</v>
      </c>
      <c r="G190" s="188"/>
      <c r="H190" s="188"/>
      <c r="I190" s="188"/>
      <c r="J190" s="189" t="s">
        <v>140</v>
      </c>
      <c r="K190" s="190">
        <v>14</v>
      </c>
      <c r="L190" s="180">
        <v>196</v>
      </c>
      <c r="M190" s="180"/>
      <c r="N190" s="180">
        <f>ROUND(L190*K190,2)</f>
        <v>2744</v>
      </c>
      <c r="O190" s="180"/>
      <c r="P190" s="180"/>
      <c r="Q190" s="180"/>
      <c r="R190" s="181"/>
      <c r="T190" s="182" t="s">
        <v>5</v>
      </c>
      <c r="U190" s="48" t="s">
        <v>41</v>
      </c>
      <c r="V190" s="183">
        <v>0.24151</v>
      </c>
      <c r="W190" s="183">
        <f>V190*K190</f>
        <v>3.3811400000000003</v>
      </c>
      <c r="X190" s="183">
        <v>0</v>
      </c>
      <c r="Y190" s="183">
        <f>X190*K190</f>
        <v>0</v>
      </c>
      <c r="Z190" s="183">
        <v>0</v>
      </c>
      <c r="AA190" s="184">
        <f>Z190*K190</f>
        <v>0</v>
      </c>
      <c r="AR190" s="20" t="s">
        <v>142</v>
      </c>
      <c r="AT190" s="20" t="s">
        <v>131</v>
      </c>
      <c r="AU190" s="20" t="s">
        <v>94</v>
      </c>
      <c r="AY190" s="20" t="s">
        <v>124</v>
      </c>
      <c r="BE190" s="185">
        <f>IF(U190="základní",N190,0)</f>
        <v>2744</v>
      </c>
      <c r="BF190" s="185">
        <f>IF(U190="snížená",N190,0)</f>
        <v>0</v>
      </c>
      <c r="BG190" s="185">
        <f>IF(U190="zákl. přenesená",N190,0)</f>
        <v>0</v>
      </c>
      <c r="BH190" s="185">
        <f>IF(U190="sníž. přenesená",N190,0)</f>
        <v>0</v>
      </c>
      <c r="BI190" s="185">
        <f>IF(U190="nulová",N190,0)</f>
        <v>0</v>
      </c>
      <c r="BJ190" s="20" t="s">
        <v>22</v>
      </c>
      <c r="BK190" s="185">
        <f>ROUND(L190*K190,2)</f>
        <v>2744</v>
      </c>
      <c r="BL190" s="20" t="s">
        <v>142</v>
      </c>
      <c r="BM190" s="20" t="s">
        <v>422</v>
      </c>
    </row>
    <row r="191" s="1" customFormat="1" ht="16.5" customHeight="1">
      <c r="B191" s="173"/>
      <c r="C191" s="186" t="s">
        <v>423</v>
      </c>
      <c r="D191" s="186" t="s">
        <v>131</v>
      </c>
      <c r="E191" s="187" t="s">
        <v>424</v>
      </c>
      <c r="F191" s="188" t="s">
        <v>425</v>
      </c>
      <c r="G191" s="188"/>
      <c r="H191" s="188"/>
      <c r="I191" s="188"/>
      <c r="J191" s="189" t="s">
        <v>426</v>
      </c>
      <c r="K191" s="190">
        <v>26</v>
      </c>
      <c r="L191" s="180">
        <v>722</v>
      </c>
      <c r="M191" s="180"/>
      <c r="N191" s="180">
        <f>ROUND(L191*K191,2)</f>
        <v>18772</v>
      </c>
      <c r="O191" s="180"/>
      <c r="P191" s="180"/>
      <c r="Q191" s="180"/>
      <c r="R191" s="181"/>
      <c r="T191" s="182" t="s">
        <v>5</v>
      </c>
      <c r="U191" s="48" t="s">
        <v>41</v>
      </c>
      <c r="V191" s="183">
        <v>1</v>
      </c>
      <c r="W191" s="183">
        <f>V191*K191</f>
        <v>26</v>
      </c>
      <c r="X191" s="183">
        <v>0</v>
      </c>
      <c r="Y191" s="183">
        <f>X191*K191</f>
        <v>0</v>
      </c>
      <c r="Z191" s="183">
        <v>0</v>
      </c>
      <c r="AA191" s="184">
        <f>Z191*K191</f>
        <v>0</v>
      </c>
      <c r="AR191" s="20" t="s">
        <v>142</v>
      </c>
      <c r="AT191" s="20" t="s">
        <v>131</v>
      </c>
      <c r="AU191" s="20" t="s">
        <v>94</v>
      </c>
      <c r="AY191" s="20" t="s">
        <v>124</v>
      </c>
      <c r="BE191" s="185">
        <f>IF(U191="základní",N191,0)</f>
        <v>18772</v>
      </c>
      <c r="BF191" s="185">
        <f>IF(U191="snížená",N191,0)</f>
        <v>0</v>
      </c>
      <c r="BG191" s="185">
        <f>IF(U191="zákl. přenesená",N191,0)</f>
        <v>0</v>
      </c>
      <c r="BH191" s="185">
        <f>IF(U191="sníž. přenesená",N191,0)</f>
        <v>0</v>
      </c>
      <c r="BI191" s="185">
        <f>IF(U191="nulová",N191,0)</f>
        <v>0</v>
      </c>
      <c r="BJ191" s="20" t="s">
        <v>22</v>
      </c>
      <c r="BK191" s="185">
        <f>ROUND(L191*K191,2)</f>
        <v>18772</v>
      </c>
      <c r="BL191" s="20" t="s">
        <v>142</v>
      </c>
      <c r="BM191" s="20" t="s">
        <v>427</v>
      </c>
    </row>
    <row r="192" s="1" customFormat="1" ht="76.5" customHeight="1">
      <c r="B192" s="173"/>
      <c r="C192" s="174" t="s">
        <v>428</v>
      </c>
      <c r="D192" s="174" t="s">
        <v>125</v>
      </c>
      <c r="E192" s="175" t="s">
        <v>429</v>
      </c>
      <c r="F192" s="176" t="s">
        <v>430</v>
      </c>
      <c r="G192" s="176"/>
      <c r="H192" s="176"/>
      <c r="I192" s="176"/>
      <c r="J192" s="177" t="s">
        <v>140</v>
      </c>
      <c r="K192" s="178">
        <v>1</v>
      </c>
      <c r="L192" s="179">
        <v>78486.800000000003</v>
      </c>
      <c r="M192" s="179"/>
      <c r="N192" s="179">
        <f>ROUND(L192*K192,2)</f>
        <v>78486.800000000003</v>
      </c>
      <c r="O192" s="180"/>
      <c r="P192" s="180"/>
      <c r="Q192" s="180"/>
      <c r="R192" s="181"/>
      <c r="T192" s="182" t="s">
        <v>5</v>
      </c>
      <c r="U192" s="48" t="s">
        <v>41</v>
      </c>
      <c r="V192" s="183">
        <v>0</v>
      </c>
      <c r="W192" s="183">
        <f>V192*K192</f>
        <v>0</v>
      </c>
      <c r="X192" s="183">
        <v>0</v>
      </c>
      <c r="Y192" s="183">
        <f>X192*K192</f>
        <v>0</v>
      </c>
      <c r="Z192" s="183">
        <v>0</v>
      </c>
      <c r="AA192" s="184">
        <f>Z192*K192</f>
        <v>0</v>
      </c>
      <c r="AR192" s="20" t="s">
        <v>129</v>
      </c>
      <c r="AT192" s="20" t="s">
        <v>125</v>
      </c>
      <c r="AU192" s="20" t="s">
        <v>94</v>
      </c>
      <c r="AY192" s="20" t="s">
        <v>124</v>
      </c>
      <c r="BE192" s="185">
        <f>IF(U192="základní",N192,0)</f>
        <v>78486.800000000003</v>
      </c>
      <c r="BF192" s="185">
        <f>IF(U192="snížená",N192,0)</f>
        <v>0</v>
      </c>
      <c r="BG192" s="185">
        <f>IF(U192="zákl. přenesená",N192,0)</f>
        <v>0</v>
      </c>
      <c r="BH192" s="185">
        <f>IF(U192="sníž. přenesená",N192,0)</f>
        <v>0</v>
      </c>
      <c r="BI192" s="185">
        <f>IF(U192="nulová",N192,0)</f>
        <v>0</v>
      </c>
      <c r="BJ192" s="20" t="s">
        <v>22</v>
      </c>
      <c r="BK192" s="185">
        <f>ROUND(L192*K192,2)</f>
        <v>78486.800000000003</v>
      </c>
      <c r="BL192" s="20" t="s">
        <v>129</v>
      </c>
      <c r="BM192" s="20" t="s">
        <v>431</v>
      </c>
    </row>
    <row r="193" s="1" customFormat="1" ht="25.5" customHeight="1">
      <c r="B193" s="173"/>
      <c r="C193" s="186" t="s">
        <v>432</v>
      </c>
      <c r="D193" s="186" t="s">
        <v>131</v>
      </c>
      <c r="E193" s="187" t="s">
        <v>433</v>
      </c>
      <c r="F193" s="188" t="s">
        <v>434</v>
      </c>
      <c r="G193" s="188"/>
      <c r="H193" s="188"/>
      <c r="I193" s="188"/>
      <c r="J193" s="189" t="s">
        <v>140</v>
      </c>
      <c r="K193" s="190">
        <v>1</v>
      </c>
      <c r="L193" s="180">
        <v>3550</v>
      </c>
      <c r="M193" s="180"/>
      <c r="N193" s="180">
        <f>ROUND(L193*K193,2)</f>
        <v>3550</v>
      </c>
      <c r="O193" s="180"/>
      <c r="P193" s="180"/>
      <c r="Q193" s="180"/>
      <c r="R193" s="181"/>
      <c r="T193" s="182" t="s">
        <v>5</v>
      </c>
      <c r="U193" s="48" t="s">
        <v>41</v>
      </c>
      <c r="V193" s="183">
        <v>0</v>
      </c>
      <c r="W193" s="183">
        <f>V193*K193</f>
        <v>0</v>
      </c>
      <c r="X193" s="183">
        <v>0</v>
      </c>
      <c r="Y193" s="183">
        <f>X193*K193</f>
        <v>0</v>
      </c>
      <c r="Z193" s="183">
        <v>0</v>
      </c>
      <c r="AA193" s="184">
        <f>Z193*K193</f>
        <v>0</v>
      </c>
      <c r="AR193" s="20" t="s">
        <v>135</v>
      </c>
      <c r="AT193" s="20" t="s">
        <v>131</v>
      </c>
      <c r="AU193" s="20" t="s">
        <v>94</v>
      </c>
      <c r="AY193" s="20" t="s">
        <v>124</v>
      </c>
      <c r="BE193" s="185">
        <f>IF(U193="základní",N193,0)</f>
        <v>3550</v>
      </c>
      <c r="BF193" s="185">
        <f>IF(U193="snížená",N193,0)</f>
        <v>0</v>
      </c>
      <c r="BG193" s="185">
        <f>IF(U193="zákl. přenesená",N193,0)</f>
        <v>0</v>
      </c>
      <c r="BH193" s="185">
        <f>IF(U193="sníž. přenesená",N193,0)</f>
        <v>0</v>
      </c>
      <c r="BI193" s="185">
        <f>IF(U193="nulová",N193,0)</f>
        <v>0</v>
      </c>
      <c r="BJ193" s="20" t="s">
        <v>22</v>
      </c>
      <c r="BK193" s="185">
        <f>ROUND(L193*K193,2)</f>
        <v>3550</v>
      </c>
      <c r="BL193" s="20" t="s">
        <v>135</v>
      </c>
      <c r="BM193" s="20" t="s">
        <v>435</v>
      </c>
    </row>
    <row r="194" s="1" customFormat="1" ht="63.75" customHeight="1">
      <c r="B194" s="173"/>
      <c r="C194" s="174" t="s">
        <v>436</v>
      </c>
      <c r="D194" s="174" t="s">
        <v>125</v>
      </c>
      <c r="E194" s="175" t="s">
        <v>437</v>
      </c>
      <c r="F194" s="176" t="s">
        <v>438</v>
      </c>
      <c r="G194" s="176"/>
      <c r="H194" s="176"/>
      <c r="I194" s="176"/>
      <c r="J194" s="177" t="s">
        <v>140</v>
      </c>
      <c r="K194" s="178">
        <v>20</v>
      </c>
      <c r="L194" s="179">
        <v>8660.2000000000007</v>
      </c>
      <c r="M194" s="179"/>
      <c r="N194" s="179">
        <f>ROUND(L194*K194,2)</f>
        <v>173204</v>
      </c>
      <c r="O194" s="180"/>
      <c r="P194" s="180"/>
      <c r="Q194" s="180"/>
      <c r="R194" s="181"/>
      <c r="T194" s="182" t="s">
        <v>5</v>
      </c>
      <c r="U194" s="48" t="s">
        <v>41</v>
      </c>
      <c r="V194" s="183">
        <v>0</v>
      </c>
      <c r="W194" s="183">
        <f>V194*K194</f>
        <v>0</v>
      </c>
      <c r="X194" s="183">
        <v>0</v>
      </c>
      <c r="Y194" s="183">
        <f>X194*K194</f>
        <v>0</v>
      </c>
      <c r="Z194" s="183">
        <v>0</v>
      </c>
      <c r="AA194" s="184">
        <f>Z194*K194</f>
        <v>0</v>
      </c>
      <c r="AR194" s="20" t="s">
        <v>129</v>
      </c>
      <c r="AT194" s="20" t="s">
        <v>125</v>
      </c>
      <c r="AU194" s="20" t="s">
        <v>94</v>
      </c>
      <c r="AY194" s="20" t="s">
        <v>124</v>
      </c>
      <c r="BE194" s="185">
        <f>IF(U194="základní",N194,0)</f>
        <v>173204</v>
      </c>
      <c r="BF194" s="185">
        <f>IF(U194="snížená",N194,0)</f>
        <v>0</v>
      </c>
      <c r="BG194" s="185">
        <f>IF(U194="zákl. přenesená",N194,0)</f>
        <v>0</v>
      </c>
      <c r="BH194" s="185">
        <f>IF(U194="sníž. přenesená",N194,0)</f>
        <v>0</v>
      </c>
      <c r="BI194" s="185">
        <f>IF(U194="nulová",N194,0)</f>
        <v>0</v>
      </c>
      <c r="BJ194" s="20" t="s">
        <v>22</v>
      </c>
      <c r="BK194" s="185">
        <f>ROUND(L194*K194,2)</f>
        <v>173204</v>
      </c>
      <c r="BL194" s="20" t="s">
        <v>129</v>
      </c>
      <c r="BM194" s="20" t="s">
        <v>439</v>
      </c>
    </row>
    <row r="195" s="1" customFormat="1" ht="63.75" customHeight="1">
      <c r="B195" s="173"/>
      <c r="C195" s="174" t="s">
        <v>440</v>
      </c>
      <c r="D195" s="174" t="s">
        <v>125</v>
      </c>
      <c r="E195" s="175" t="s">
        <v>441</v>
      </c>
      <c r="F195" s="176" t="s">
        <v>442</v>
      </c>
      <c r="G195" s="176"/>
      <c r="H195" s="176"/>
      <c r="I195" s="176"/>
      <c r="J195" s="177" t="s">
        <v>140</v>
      </c>
      <c r="K195" s="178">
        <v>20</v>
      </c>
      <c r="L195" s="179">
        <v>10320</v>
      </c>
      <c r="M195" s="179"/>
      <c r="N195" s="179">
        <f>ROUND(L195*K195,2)</f>
        <v>206400</v>
      </c>
      <c r="O195" s="180"/>
      <c r="P195" s="180"/>
      <c r="Q195" s="180"/>
      <c r="R195" s="181"/>
      <c r="T195" s="182" t="s">
        <v>5</v>
      </c>
      <c r="U195" s="48" t="s">
        <v>41</v>
      </c>
      <c r="V195" s="183">
        <v>0</v>
      </c>
      <c r="W195" s="183">
        <f>V195*K195</f>
        <v>0</v>
      </c>
      <c r="X195" s="183">
        <v>0</v>
      </c>
      <c r="Y195" s="183">
        <f>X195*K195</f>
        <v>0</v>
      </c>
      <c r="Z195" s="183">
        <v>0</v>
      </c>
      <c r="AA195" s="184">
        <f>Z195*K195</f>
        <v>0</v>
      </c>
      <c r="AR195" s="20" t="s">
        <v>129</v>
      </c>
      <c r="AT195" s="20" t="s">
        <v>125</v>
      </c>
      <c r="AU195" s="20" t="s">
        <v>94</v>
      </c>
      <c r="AY195" s="20" t="s">
        <v>124</v>
      </c>
      <c r="BE195" s="185">
        <f>IF(U195="základní",N195,0)</f>
        <v>206400</v>
      </c>
      <c r="BF195" s="185">
        <f>IF(U195="snížená",N195,0)</f>
        <v>0</v>
      </c>
      <c r="BG195" s="185">
        <f>IF(U195="zákl. přenesená",N195,0)</f>
        <v>0</v>
      </c>
      <c r="BH195" s="185">
        <f>IF(U195="sníž. přenesená",N195,0)</f>
        <v>0</v>
      </c>
      <c r="BI195" s="185">
        <f>IF(U195="nulová",N195,0)</f>
        <v>0</v>
      </c>
      <c r="BJ195" s="20" t="s">
        <v>22</v>
      </c>
      <c r="BK195" s="185">
        <f>ROUND(L195*K195,2)</f>
        <v>206400</v>
      </c>
      <c r="BL195" s="20" t="s">
        <v>129</v>
      </c>
      <c r="BM195" s="20" t="s">
        <v>443</v>
      </c>
    </row>
    <row r="196" s="1" customFormat="1" ht="25.5" customHeight="1">
      <c r="B196" s="173"/>
      <c r="C196" s="186" t="s">
        <v>444</v>
      </c>
      <c r="D196" s="186" t="s">
        <v>131</v>
      </c>
      <c r="E196" s="187" t="s">
        <v>445</v>
      </c>
      <c r="F196" s="188" t="s">
        <v>446</v>
      </c>
      <c r="G196" s="188"/>
      <c r="H196" s="188"/>
      <c r="I196" s="188"/>
      <c r="J196" s="189" t="s">
        <v>140</v>
      </c>
      <c r="K196" s="190">
        <v>2</v>
      </c>
      <c r="L196" s="180">
        <v>14900</v>
      </c>
      <c r="M196" s="180"/>
      <c r="N196" s="180">
        <f>ROUND(L196*K196,2)</f>
        <v>29800</v>
      </c>
      <c r="O196" s="180"/>
      <c r="P196" s="180"/>
      <c r="Q196" s="180"/>
      <c r="R196" s="181"/>
      <c r="T196" s="182" t="s">
        <v>5</v>
      </c>
      <c r="U196" s="48" t="s">
        <v>41</v>
      </c>
      <c r="V196" s="183">
        <v>0</v>
      </c>
      <c r="W196" s="183">
        <f>V196*K196</f>
        <v>0</v>
      </c>
      <c r="X196" s="183">
        <v>0</v>
      </c>
      <c r="Y196" s="183">
        <f>X196*K196</f>
        <v>0</v>
      </c>
      <c r="Z196" s="183">
        <v>0</v>
      </c>
      <c r="AA196" s="184">
        <f>Z196*K196</f>
        <v>0</v>
      </c>
      <c r="AR196" s="20" t="s">
        <v>135</v>
      </c>
      <c r="AT196" s="20" t="s">
        <v>131</v>
      </c>
      <c r="AU196" s="20" t="s">
        <v>94</v>
      </c>
      <c r="AY196" s="20" t="s">
        <v>124</v>
      </c>
      <c r="BE196" s="185">
        <f>IF(U196="základní",N196,0)</f>
        <v>29800</v>
      </c>
      <c r="BF196" s="185">
        <f>IF(U196="snížená",N196,0)</f>
        <v>0</v>
      </c>
      <c r="BG196" s="185">
        <f>IF(U196="zákl. přenesená",N196,0)</f>
        <v>0</v>
      </c>
      <c r="BH196" s="185">
        <f>IF(U196="sníž. přenesená",N196,0)</f>
        <v>0</v>
      </c>
      <c r="BI196" s="185">
        <f>IF(U196="nulová",N196,0)</f>
        <v>0</v>
      </c>
      <c r="BJ196" s="20" t="s">
        <v>22</v>
      </c>
      <c r="BK196" s="185">
        <f>ROUND(L196*K196,2)</f>
        <v>29800</v>
      </c>
      <c r="BL196" s="20" t="s">
        <v>135</v>
      </c>
      <c r="BM196" s="20" t="s">
        <v>447</v>
      </c>
    </row>
    <row r="197" s="1" customFormat="1" ht="25.5" customHeight="1">
      <c r="B197" s="173"/>
      <c r="C197" s="186" t="s">
        <v>448</v>
      </c>
      <c r="D197" s="186" t="s">
        <v>131</v>
      </c>
      <c r="E197" s="187" t="s">
        <v>449</v>
      </c>
      <c r="F197" s="188" t="s">
        <v>450</v>
      </c>
      <c r="G197" s="188"/>
      <c r="H197" s="188"/>
      <c r="I197" s="188"/>
      <c r="J197" s="189" t="s">
        <v>140</v>
      </c>
      <c r="K197" s="190">
        <v>2</v>
      </c>
      <c r="L197" s="180">
        <v>2470</v>
      </c>
      <c r="M197" s="180"/>
      <c r="N197" s="180">
        <f>ROUND(L197*K197,2)</f>
        <v>4940</v>
      </c>
      <c r="O197" s="180"/>
      <c r="P197" s="180"/>
      <c r="Q197" s="180"/>
      <c r="R197" s="181"/>
      <c r="T197" s="182" t="s">
        <v>5</v>
      </c>
      <c r="U197" s="48" t="s">
        <v>41</v>
      </c>
      <c r="V197" s="183">
        <v>0</v>
      </c>
      <c r="W197" s="183">
        <f>V197*K197</f>
        <v>0</v>
      </c>
      <c r="X197" s="183">
        <v>0</v>
      </c>
      <c r="Y197" s="183">
        <f>X197*K197</f>
        <v>0</v>
      </c>
      <c r="Z197" s="183">
        <v>0</v>
      </c>
      <c r="AA197" s="184">
        <f>Z197*K197</f>
        <v>0</v>
      </c>
      <c r="AR197" s="20" t="s">
        <v>135</v>
      </c>
      <c r="AT197" s="20" t="s">
        <v>131</v>
      </c>
      <c r="AU197" s="20" t="s">
        <v>94</v>
      </c>
      <c r="AY197" s="20" t="s">
        <v>124</v>
      </c>
      <c r="BE197" s="185">
        <f>IF(U197="základní",N197,0)</f>
        <v>4940</v>
      </c>
      <c r="BF197" s="185">
        <f>IF(U197="snížená",N197,0)</f>
        <v>0</v>
      </c>
      <c r="BG197" s="185">
        <f>IF(U197="zákl. přenesená",N197,0)</f>
        <v>0</v>
      </c>
      <c r="BH197" s="185">
        <f>IF(U197="sníž. přenesená",N197,0)</f>
        <v>0</v>
      </c>
      <c r="BI197" s="185">
        <f>IF(U197="nulová",N197,0)</f>
        <v>0</v>
      </c>
      <c r="BJ197" s="20" t="s">
        <v>22</v>
      </c>
      <c r="BK197" s="185">
        <f>ROUND(L197*K197,2)</f>
        <v>4940</v>
      </c>
      <c r="BL197" s="20" t="s">
        <v>135</v>
      </c>
      <c r="BM197" s="20" t="s">
        <v>451</v>
      </c>
    </row>
    <row r="198" s="1" customFormat="1" ht="25.5" customHeight="1">
      <c r="B198" s="173"/>
      <c r="C198" s="174" t="s">
        <v>452</v>
      </c>
      <c r="D198" s="174" t="s">
        <v>125</v>
      </c>
      <c r="E198" s="175" t="s">
        <v>453</v>
      </c>
      <c r="F198" s="176" t="s">
        <v>454</v>
      </c>
      <c r="G198" s="176"/>
      <c r="H198" s="176"/>
      <c r="I198" s="176"/>
      <c r="J198" s="177" t="s">
        <v>140</v>
      </c>
      <c r="K198" s="178">
        <v>1</v>
      </c>
      <c r="L198" s="179">
        <v>66650</v>
      </c>
      <c r="M198" s="179"/>
      <c r="N198" s="179">
        <f>ROUND(L198*K198,2)</f>
        <v>66650</v>
      </c>
      <c r="O198" s="180"/>
      <c r="P198" s="180"/>
      <c r="Q198" s="180"/>
      <c r="R198" s="181"/>
      <c r="T198" s="182" t="s">
        <v>5</v>
      </c>
      <c r="U198" s="48" t="s">
        <v>41</v>
      </c>
      <c r="V198" s="183">
        <v>0</v>
      </c>
      <c r="W198" s="183">
        <f>V198*K198</f>
        <v>0</v>
      </c>
      <c r="X198" s="183">
        <v>0</v>
      </c>
      <c r="Y198" s="183">
        <f>X198*K198</f>
        <v>0</v>
      </c>
      <c r="Z198" s="183">
        <v>0</v>
      </c>
      <c r="AA198" s="184">
        <f>Z198*K198</f>
        <v>0</v>
      </c>
      <c r="AR198" s="20" t="s">
        <v>129</v>
      </c>
      <c r="AT198" s="20" t="s">
        <v>125</v>
      </c>
      <c r="AU198" s="20" t="s">
        <v>94</v>
      </c>
      <c r="AY198" s="20" t="s">
        <v>124</v>
      </c>
      <c r="BE198" s="185">
        <f>IF(U198="základní",N198,0)</f>
        <v>66650</v>
      </c>
      <c r="BF198" s="185">
        <f>IF(U198="snížená",N198,0)</f>
        <v>0</v>
      </c>
      <c r="BG198" s="185">
        <f>IF(U198="zákl. přenesená",N198,0)</f>
        <v>0</v>
      </c>
      <c r="BH198" s="185">
        <f>IF(U198="sníž. přenesená",N198,0)</f>
        <v>0</v>
      </c>
      <c r="BI198" s="185">
        <f>IF(U198="nulová",N198,0)</f>
        <v>0</v>
      </c>
      <c r="BJ198" s="20" t="s">
        <v>22</v>
      </c>
      <c r="BK198" s="185">
        <f>ROUND(L198*K198,2)</f>
        <v>66650</v>
      </c>
      <c r="BL198" s="20" t="s">
        <v>129</v>
      </c>
      <c r="BM198" s="20" t="s">
        <v>455</v>
      </c>
    </row>
    <row r="199" s="1" customFormat="1" ht="25.5" customHeight="1">
      <c r="B199" s="173"/>
      <c r="C199" s="174" t="s">
        <v>456</v>
      </c>
      <c r="D199" s="174" t="s">
        <v>125</v>
      </c>
      <c r="E199" s="175" t="s">
        <v>457</v>
      </c>
      <c r="F199" s="176" t="s">
        <v>458</v>
      </c>
      <c r="G199" s="176"/>
      <c r="H199" s="176"/>
      <c r="I199" s="176"/>
      <c r="J199" s="177" t="s">
        <v>140</v>
      </c>
      <c r="K199" s="178">
        <v>1</v>
      </c>
      <c r="L199" s="179">
        <v>72025</v>
      </c>
      <c r="M199" s="179"/>
      <c r="N199" s="179">
        <f>ROUND(L199*K199,2)</f>
        <v>72025</v>
      </c>
      <c r="O199" s="180"/>
      <c r="P199" s="180"/>
      <c r="Q199" s="180"/>
      <c r="R199" s="181"/>
      <c r="T199" s="182" t="s">
        <v>5</v>
      </c>
      <c r="U199" s="48" t="s">
        <v>41</v>
      </c>
      <c r="V199" s="183">
        <v>0</v>
      </c>
      <c r="W199" s="183">
        <f>V199*K199</f>
        <v>0</v>
      </c>
      <c r="X199" s="183">
        <v>0</v>
      </c>
      <c r="Y199" s="183">
        <f>X199*K199</f>
        <v>0</v>
      </c>
      <c r="Z199" s="183">
        <v>0</v>
      </c>
      <c r="AA199" s="184">
        <f>Z199*K199</f>
        <v>0</v>
      </c>
      <c r="AR199" s="20" t="s">
        <v>129</v>
      </c>
      <c r="AT199" s="20" t="s">
        <v>125</v>
      </c>
      <c r="AU199" s="20" t="s">
        <v>94</v>
      </c>
      <c r="AY199" s="20" t="s">
        <v>124</v>
      </c>
      <c r="BE199" s="185">
        <f>IF(U199="základní",N199,0)</f>
        <v>72025</v>
      </c>
      <c r="BF199" s="185">
        <f>IF(U199="snížená",N199,0)</f>
        <v>0</v>
      </c>
      <c r="BG199" s="185">
        <f>IF(U199="zákl. přenesená",N199,0)</f>
        <v>0</v>
      </c>
      <c r="BH199" s="185">
        <f>IF(U199="sníž. přenesená",N199,0)</f>
        <v>0</v>
      </c>
      <c r="BI199" s="185">
        <f>IF(U199="nulová",N199,0)</f>
        <v>0</v>
      </c>
      <c r="BJ199" s="20" t="s">
        <v>22</v>
      </c>
      <c r="BK199" s="185">
        <f>ROUND(L199*K199,2)</f>
        <v>72025</v>
      </c>
      <c r="BL199" s="20" t="s">
        <v>129</v>
      </c>
      <c r="BM199" s="20" t="s">
        <v>459</v>
      </c>
    </row>
    <row r="200" s="1" customFormat="1" ht="25.5" customHeight="1">
      <c r="B200" s="173"/>
      <c r="C200" s="186" t="s">
        <v>460</v>
      </c>
      <c r="D200" s="186" t="s">
        <v>131</v>
      </c>
      <c r="E200" s="187" t="s">
        <v>461</v>
      </c>
      <c r="F200" s="188" t="s">
        <v>462</v>
      </c>
      <c r="G200" s="188"/>
      <c r="H200" s="188"/>
      <c r="I200" s="188"/>
      <c r="J200" s="189" t="s">
        <v>140</v>
      </c>
      <c r="K200" s="190">
        <v>2</v>
      </c>
      <c r="L200" s="180">
        <v>31700</v>
      </c>
      <c r="M200" s="180"/>
      <c r="N200" s="180">
        <f>ROUND(L200*K200,2)</f>
        <v>63400</v>
      </c>
      <c r="O200" s="180"/>
      <c r="P200" s="180"/>
      <c r="Q200" s="180"/>
      <c r="R200" s="181"/>
      <c r="T200" s="182" t="s">
        <v>5</v>
      </c>
      <c r="U200" s="48" t="s">
        <v>41</v>
      </c>
      <c r="V200" s="183">
        <v>0</v>
      </c>
      <c r="W200" s="183">
        <f>V200*K200</f>
        <v>0</v>
      </c>
      <c r="X200" s="183">
        <v>0</v>
      </c>
      <c r="Y200" s="183">
        <f>X200*K200</f>
        <v>0</v>
      </c>
      <c r="Z200" s="183">
        <v>0</v>
      </c>
      <c r="AA200" s="184">
        <f>Z200*K200</f>
        <v>0</v>
      </c>
      <c r="AR200" s="20" t="s">
        <v>135</v>
      </c>
      <c r="AT200" s="20" t="s">
        <v>131</v>
      </c>
      <c r="AU200" s="20" t="s">
        <v>94</v>
      </c>
      <c r="AY200" s="20" t="s">
        <v>124</v>
      </c>
      <c r="BE200" s="185">
        <f>IF(U200="základní",N200,0)</f>
        <v>63400</v>
      </c>
      <c r="BF200" s="185">
        <f>IF(U200="snížená",N200,0)</f>
        <v>0</v>
      </c>
      <c r="BG200" s="185">
        <f>IF(U200="zákl. přenesená",N200,0)</f>
        <v>0</v>
      </c>
      <c r="BH200" s="185">
        <f>IF(U200="sníž. přenesená",N200,0)</f>
        <v>0</v>
      </c>
      <c r="BI200" s="185">
        <f>IF(U200="nulová",N200,0)</f>
        <v>0</v>
      </c>
      <c r="BJ200" s="20" t="s">
        <v>22</v>
      </c>
      <c r="BK200" s="185">
        <f>ROUND(L200*K200,2)</f>
        <v>63400</v>
      </c>
      <c r="BL200" s="20" t="s">
        <v>135</v>
      </c>
      <c r="BM200" s="20" t="s">
        <v>463</v>
      </c>
    </row>
    <row r="201" s="1" customFormat="1" ht="25.5" customHeight="1">
      <c r="B201" s="173"/>
      <c r="C201" s="174" t="s">
        <v>464</v>
      </c>
      <c r="D201" s="174" t="s">
        <v>125</v>
      </c>
      <c r="E201" s="175" t="s">
        <v>465</v>
      </c>
      <c r="F201" s="176" t="s">
        <v>466</v>
      </c>
      <c r="G201" s="176"/>
      <c r="H201" s="176"/>
      <c r="I201" s="176"/>
      <c r="J201" s="177" t="s">
        <v>140</v>
      </c>
      <c r="K201" s="178">
        <v>1</v>
      </c>
      <c r="L201" s="179">
        <v>32680</v>
      </c>
      <c r="M201" s="179"/>
      <c r="N201" s="179">
        <f>ROUND(L201*K201,2)</f>
        <v>32680</v>
      </c>
      <c r="O201" s="180"/>
      <c r="P201" s="180"/>
      <c r="Q201" s="180"/>
      <c r="R201" s="181"/>
      <c r="T201" s="182" t="s">
        <v>5</v>
      </c>
      <c r="U201" s="48" t="s">
        <v>41</v>
      </c>
      <c r="V201" s="183">
        <v>0</v>
      </c>
      <c r="W201" s="183">
        <f>V201*K201</f>
        <v>0</v>
      </c>
      <c r="X201" s="183">
        <v>0</v>
      </c>
      <c r="Y201" s="183">
        <f>X201*K201</f>
        <v>0</v>
      </c>
      <c r="Z201" s="183">
        <v>0</v>
      </c>
      <c r="AA201" s="184">
        <f>Z201*K201</f>
        <v>0</v>
      </c>
      <c r="AR201" s="20" t="s">
        <v>129</v>
      </c>
      <c r="AT201" s="20" t="s">
        <v>125</v>
      </c>
      <c r="AU201" s="20" t="s">
        <v>94</v>
      </c>
      <c r="AY201" s="20" t="s">
        <v>124</v>
      </c>
      <c r="BE201" s="185">
        <f>IF(U201="základní",N201,0)</f>
        <v>32680</v>
      </c>
      <c r="BF201" s="185">
        <f>IF(U201="snížená",N201,0)</f>
        <v>0</v>
      </c>
      <c r="BG201" s="185">
        <f>IF(U201="zákl. přenesená",N201,0)</f>
        <v>0</v>
      </c>
      <c r="BH201" s="185">
        <f>IF(U201="sníž. přenesená",N201,0)</f>
        <v>0</v>
      </c>
      <c r="BI201" s="185">
        <f>IF(U201="nulová",N201,0)</f>
        <v>0</v>
      </c>
      <c r="BJ201" s="20" t="s">
        <v>22</v>
      </c>
      <c r="BK201" s="185">
        <f>ROUND(L201*K201,2)</f>
        <v>32680</v>
      </c>
      <c r="BL201" s="20" t="s">
        <v>129</v>
      </c>
      <c r="BM201" s="20" t="s">
        <v>467</v>
      </c>
    </row>
    <row r="202" s="1" customFormat="1" ht="25.5" customHeight="1">
      <c r="B202" s="173"/>
      <c r="C202" s="186" t="s">
        <v>468</v>
      </c>
      <c r="D202" s="186" t="s">
        <v>131</v>
      </c>
      <c r="E202" s="187" t="s">
        <v>469</v>
      </c>
      <c r="F202" s="188" t="s">
        <v>470</v>
      </c>
      <c r="G202" s="188"/>
      <c r="H202" s="188"/>
      <c r="I202" s="188"/>
      <c r="J202" s="189" t="s">
        <v>140</v>
      </c>
      <c r="K202" s="190">
        <v>1</v>
      </c>
      <c r="L202" s="180">
        <v>11500</v>
      </c>
      <c r="M202" s="180"/>
      <c r="N202" s="180">
        <f>ROUND(L202*K202,2)</f>
        <v>11500</v>
      </c>
      <c r="O202" s="180"/>
      <c r="P202" s="180"/>
      <c r="Q202" s="180"/>
      <c r="R202" s="181"/>
      <c r="T202" s="182" t="s">
        <v>5</v>
      </c>
      <c r="U202" s="48" t="s">
        <v>41</v>
      </c>
      <c r="V202" s="183">
        <v>0</v>
      </c>
      <c r="W202" s="183">
        <f>V202*K202</f>
        <v>0</v>
      </c>
      <c r="X202" s="183">
        <v>0</v>
      </c>
      <c r="Y202" s="183">
        <f>X202*K202</f>
        <v>0</v>
      </c>
      <c r="Z202" s="183">
        <v>0</v>
      </c>
      <c r="AA202" s="184">
        <f>Z202*K202</f>
        <v>0</v>
      </c>
      <c r="AR202" s="20" t="s">
        <v>22</v>
      </c>
      <c r="AT202" s="20" t="s">
        <v>131</v>
      </c>
      <c r="AU202" s="20" t="s">
        <v>94</v>
      </c>
      <c r="AY202" s="20" t="s">
        <v>124</v>
      </c>
      <c r="BE202" s="185">
        <f>IF(U202="základní",N202,0)</f>
        <v>11500</v>
      </c>
      <c r="BF202" s="185">
        <f>IF(U202="snížená",N202,0)</f>
        <v>0</v>
      </c>
      <c r="BG202" s="185">
        <f>IF(U202="zákl. přenesená",N202,0)</f>
        <v>0</v>
      </c>
      <c r="BH202" s="185">
        <f>IF(U202="sníž. přenesená",N202,0)</f>
        <v>0</v>
      </c>
      <c r="BI202" s="185">
        <f>IF(U202="nulová",N202,0)</f>
        <v>0</v>
      </c>
      <c r="BJ202" s="20" t="s">
        <v>22</v>
      </c>
      <c r="BK202" s="185">
        <f>ROUND(L202*K202,2)</f>
        <v>11500</v>
      </c>
      <c r="BL202" s="20" t="s">
        <v>22</v>
      </c>
      <c r="BM202" s="20" t="s">
        <v>471</v>
      </c>
    </row>
    <row r="203" s="1" customFormat="1" ht="51" customHeight="1">
      <c r="B203" s="173"/>
      <c r="C203" s="174" t="s">
        <v>472</v>
      </c>
      <c r="D203" s="174" t="s">
        <v>125</v>
      </c>
      <c r="E203" s="175" t="s">
        <v>473</v>
      </c>
      <c r="F203" s="176" t="s">
        <v>474</v>
      </c>
      <c r="G203" s="176"/>
      <c r="H203" s="176"/>
      <c r="I203" s="176"/>
      <c r="J203" s="177" t="s">
        <v>140</v>
      </c>
      <c r="K203" s="178">
        <v>5</v>
      </c>
      <c r="L203" s="179">
        <v>290250</v>
      </c>
      <c r="M203" s="179"/>
      <c r="N203" s="179">
        <f>ROUND(L203*K203,2)</f>
        <v>1451250</v>
      </c>
      <c r="O203" s="180"/>
      <c r="P203" s="180"/>
      <c r="Q203" s="180"/>
      <c r="R203" s="181"/>
      <c r="T203" s="182" t="s">
        <v>5</v>
      </c>
      <c r="U203" s="48" t="s">
        <v>41</v>
      </c>
      <c r="V203" s="183">
        <v>0</v>
      </c>
      <c r="W203" s="183">
        <f>V203*K203</f>
        <v>0</v>
      </c>
      <c r="X203" s="183">
        <v>0</v>
      </c>
      <c r="Y203" s="183">
        <f>X203*K203</f>
        <v>0</v>
      </c>
      <c r="Z203" s="183">
        <v>0</v>
      </c>
      <c r="AA203" s="184">
        <f>Z203*K203</f>
        <v>0</v>
      </c>
      <c r="AR203" s="20" t="s">
        <v>129</v>
      </c>
      <c r="AT203" s="20" t="s">
        <v>125</v>
      </c>
      <c r="AU203" s="20" t="s">
        <v>94</v>
      </c>
      <c r="AY203" s="20" t="s">
        <v>124</v>
      </c>
      <c r="BE203" s="185">
        <f>IF(U203="základní",N203,0)</f>
        <v>1451250</v>
      </c>
      <c r="BF203" s="185">
        <f>IF(U203="snížená",N203,0)</f>
        <v>0</v>
      </c>
      <c r="BG203" s="185">
        <f>IF(U203="zákl. přenesená",N203,0)</f>
        <v>0</v>
      </c>
      <c r="BH203" s="185">
        <f>IF(U203="sníž. přenesená",N203,0)</f>
        <v>0</v>
      </c>
      <c r="BI203" s="185">
        <f>IF(U203="nulová",N203,0)</f>
        <v>0</v>
      </c>
      <c r="BJ203" s="20" t="s">
        <v>22</v>
      </c>
      <c r="BK203" s="185">
        <f>ROUND(L203*K203,2)</f>
        <v>1451250</v>
      </c>
      <c r="BL203" s="20" t="s">
        <v>129</v>
      </c>
      <c r="BM203" s="20" t="s">
        <v>475</v>
      </c>
    </row>
    <row r="204" s="1" customFormat="1" ht="38.25" customHeight="1">
      <c r="B204" s="173"/>
      <c r="C204" s="174" t="s">
        <v>476</v>
      </c>
      <c r="D204" s="174" t="s">
        <v>125</v>
      </c>
      <c r="E204" s="175" t="s">
        <v>477</v>
      </c>
      <c r="F204" s="176" t="s">
        <v>478</v>
      </c>
      <c r="G204" s="176"/>
      <c r="H204" s="176"/>
      <c r="I204" s="176"/>
      <c r="J204" s="177" t="s">
        <v>140</v>
      </c>
      <c r="K204" s="178">
        <v>5</v>
      </c>
      <c r="L204" s="179">
        <v>20622.799999999999</v>
      </c>
      <c r="M204" s="179"/>
      <c r="N204" s="179">
        <f>ROUND(L204*K204,2)</f>
        <v>103114</v>
      </c>
      <c r="O204" s="180"/>
      <c r="P204" s="180"/>
      <c r="Q204" s="180"/>
      <c r="R204" s="181"/>
      <c r="T204" s="182" t="s">
        <v>5</v>
      </c>
      <c r="U204" s="48" t="s">
        <v>41</v>
      </c>
      <c r="V204" s="183">
        <v>0</v>
      </c>
      <c r="W204" s="183">
        <f>V204*K204</f>
        <v>0</v>
      </c>
      <c r="X204" s="183">
        <v>0</v>
      </c>
      <c r="Y204" s="183">
        <f>X204*K204</f>
        <v>0</v>
      </c>
      <c r="Z204" s="183">
        <v>0</v>
      </c>
      <c r="AA204" s="184">
        <f>Z204*K204</f>
        <v>0</v>
      </c>
      <c r="AR204" s="20" t="s">
        <v>129</v>
      </c>
      <c r="AT204" s="20" t="s">
        <v>125</v>
      </c>
      <c r="AU204" s="20" t="s">
        <v>94</v>
      </c>
      <c r="AY204" s="20" t="s">
        <v>124</v>
      </c>
      <c r="BE204" s="185">
        <f>IF(U204="základní",N204,0)</f>
        <v>103114</v>
      </c>
      <c r="BF204" s="185">
        <f>IF(U204="snížená",N204,0)</f>
        <v>0</v>
      </c>
      <c r="BG204" s="185">
        <f>IF(U204="zákl. přenesená",N204,0)</f>
        <v>0</v>
      </c>
      <c r="BH204" s="185">
        <f>IF(U204="sníž. přenesená",N204,0)</f>
        <v>0</v>
      </c>
      <c r="BI204" s="185">
        <f>IF(U204="nulová",N204,0)</f>
        <v>0</v>
      </c>
      <c r="BJ204" s="20" t="s">
        <v>22</v>
      </c>
      <c r="BK204" s="185">
        <f>ROUND(L204*K204,2)</f>
        <v>103114</v>
      </c>
      <c r="BL204" s="20" t="s">
        <v>129</v>
      </c>
      <c r="BM204" s="20" t="s">
        <v>479</v>
      </c>
    </row>
    <row r="205" s="1" customFormat="1" ht="25.5" customHeight="1">
      <c r="B205" s="173"/>
      <c r="C205" s="174" t="s">
        <v>480</v>
      </c>
      <c r="D205" s="174" t="s">
        <v>125</v>
      </c>
      <c r="E205" s="175" t="s">
        <v>481</v>
      </c>
      <c r="F205" s="176" t="s">
        <v>482</v>
      </c>
      <c r="G205" s="176"/>
      <c r="H205" s="176"/>
      <c r="I205" s="176"/>
      <c r="J205" s="177" t="s">
        <v>140</v>
      </c>
      <c r="K205" s="178">
        <v>5</v>
      </c>
      <c r="L205" s="179">
        <v>1300.8</v>
      </c>
      <c r="M205" s="179"/>
      <c r="N205" s="179">
        <f>ROUND(L205*K205,2)</f>
        <v>6504</v>
      </c>
      <c r="O205" s="180"/>
      <c r="P205" s="180"/>
      <c r="Q205" s="180"/>
      <c r="R205" s="181"/>
      <c r="T205" s="182" t="s">
        <v>5</v>
      </c>
      <c r="U205" s="48" t="s">
        <v>41</v>
      </c>
      <c r="V205" s="183">
        <v>0</v>
      </c>
      <c r="W205" s="183">
        <f>V205*K205</f>
        <v>0</v>
      </c>
      <c r="X205" s="183">
        <v>0</v>
      </c>
      <c r="Y205" s="183">
        <f>X205*K205</f>
        <v>0</v>
      </c>
      <c r="Z205" s="183">
        <v>0</v>
      </c>
      <c r="AA205" s="184">
        <f>Z205*K205</f>
        <v>0</v>
      </c>
      <c r="AR205" s="20" t="s">
        <v>158</v>
      </c>
      <c r="AT205" s="20" t="s">
        <v>125</v>
      </c>
      <c r="AU205" s="20" t="s">
        <v>94</v>
      </c>
      <c r="AY205" s="20" t="s">
        <v>124</v>
      </c>
      <c r="BE205" s="185">
        <f>IF(U205="základní",N205,0)</f>
        <v>6504</v>
      </c>
      <c r="BF205" s="185">
        <f>IF(U205="snížená",N205,0)</f>
        <v>0</v>
      </c>
      <c r="BG205" s="185">
        <f>IF(U205="zákl. přenesená",N205,0)</f>
        <v>0</v>
      </c>
      <c r="BH205" s="185">
        <f>IF(U205="sníž. přenesená",N205,0)</f>
        <v>0</v>
      </c>
      <c r="BI205" s="185">
        <f>IF(U205="nulová",N205,0)</f>
        <v>0</v>
      </c>
      <c r="BJ205" s="20" t="s">
        <v>22</v>
      </c>
      <c r="BK205" s="185">
        <f>ROUND(L205*K205,2)</f>
        <v>6504</v>
      </c>
      <c r="BL205" s="20" t="s">
        <v>142</v>
      </c>
      <c r="BM205" s="20" t="s">
        <v>483</v>
      </c>
    </row>
    <row r="206" s="1" customFormat="1" ht="16.5" customHeight="1">
      <c r="B206" s="173"/>
      <c r="C206" s="186" t="s">
        <v>484</v>
      </c>
      <c r="D206" s="186" t="s">
        <v>131</v>
      </c>
      <c r="E206" s="187" t="s">
        <v>485</v>
      </c>
      <c r="F206" s="188" t="s">
        <v>486</v>
      </c>
      <c r="G206" s="188"/>
      <c r="H206" s="188"/>
      <c r="I206" s="188"/>
      <c r="J206" s="189" t="s">
        <v>140</v>
      </c>
      <c r="K206" s="190">
        <v>36</v>
      </c>
      <c r="L206" s="180">
        <v>361</v>
      </c>
      <c r="M206" s="180"/>
      <c r="N206" s="180">
        <f>ROUND(L206*K206,2)</f>
        <v>12996</v>
      </c>
      <c r="O206" s="180"/>
      <c r="P206" s="180"/>
      <c r="Q206" s="180"/>
      <c r="R206" s="181"/>
      <c r="T206" s="182" t="s">
        <v>5</v>
      </c>
      <c r="U206" s="48" t="s">
        <v>41</v>
      </c>
      <c r="V206" s="183">
        <v>0</v>
      </c>
      <c r="W206" s="183">
        <f>V206*K206</f>
        <v>0</v>
      </c>
      <c r="X206" s="183">
        <v>0</v>
      </c>
      <c r="Y206" s="183">
        <f>X206*K206</f>
        <v>0</v>
      </c>
      <c r="Z206" s="183">
        <v>0</v>
      </c>
      <c r="AA206" s="184">
        <f>Z206*K206</f>
        <v>0</v>
      </c>
      <c r="AR206" s="20" t="s">
        <v>22</v>
      </c>
      <c r="AT206" s="20" t="s">
        <v>131</v>
      </c>
      <c r="AU206" s="20" t="s">
        <v>94</v>
      </c>
      <c r="AY206" s="20" t="s">
        <v>124</v>
      </c>
      <c r="BE206" s="185">
        <f>IF(U206="základní",N206,0)</f>
        <v>12996</v>
      </c>
      <c r="BF206" s="185">
        <f>IF(U206="snížená",N206,0)</f>
        <v>0</v>
      </c>
      <c r="BG206" s="185">
        <f>IF(U206="zákl. přenesená",N206,0)</f>
        <v>0</v>
      </c>
      <c r="BH206" s="185">
        <f>IF(U206="sníž. přenesená",N206,0)</f>
        <v>0</v>
      </c>
      <c r="BI206" s="185">
        <f>IF(U206="nulová",N206,0)</f>
        <v>0</v>
      </c>
      <c r="BJ206" s="20" t="s">
        <v>22</v>
      </c>
      <c r="BK206" s="185">
        <f>ROUND(L206*K206,2)</f>
        <v>12996</v>
      </c>
      <c r="BL206" s="20" t="s">
        <v>22</v>
      </c>
      <c r="BM206" s="20" t="s">
        <v>487</v>
      </c>
    </row>
    <row r="207" s="1" customFormat="1" ht="16.5" customHeight="1">
      <c r="B207" s="173"/>
      <c r="C207" s="186" t="s">
        <v>488</v>
      </c>
      <c r="D207" s="186" t="s">
        <v>131</v>
      </c>
      <c r="E207" s="187" t="s">
        <v>489</v>
      </c>
      <c r="F207" s="188" t="s">
        <v>490</v>
      </c>
      <c r="G207" s="188"/>
      <c r="H207" s="188"/>
      <c r="I207" s="188"/>
      <c r="J207" s="189" t="s">
        <v>140</v>
      </c>
      <c r="K207" s="190">
        <v>12</v>
      </c>
      <c r="L207" s="180">
        <v>293</v>
      </c>
      <c r="M207" s="180"/>
      <c r="N207" s="180">
        <f>ROUND(L207*K207,2)</f>
        <v>3516</v>
      </c>
      <c r="O207" s="180"/>
      <c r="P207" s="180"/>
      <c r="Q207" s="180"/>
      <c r="R207" s="181"/>
      <c r="T207" s="182" t="s">
        <v>5</v>
      </c>
      <c r="U207" s="48" t="s">
        <v>41</v>
      </c>
      <c r="V207" s="183">
        <v>0</v>
      </c>
      <c r="W207" s="183">
        <f>V207*K207</f>
        <v>0</v>
      </c>
      <c r="X207" s="183">
        <v>0</v>
      </c>
      <c r="Y207" s="183">
        <f>X207*K207</f>
        <v>0</v>
      </c>
      <c r="Z207" s="183">
        <v>0</v>
      </c>
      <c r="AA207" s="184">
        <f>Z207*K207</f>
        <v>0</v>
      </c>
      <c r="AR207" s="20" t="s">
        <v>22</v>
      </c>
      <c r="AT207" s="20" t="s">
        <v>131</v>
      </c>
      <c r="AU207" s="20" t="s">
        <v>94</v>
      </c>
      <c r="AY207" s="20" t="s">
        <v>124</v>
      </c>
      <c r="BE207" s="185">
        <f>IF(U207="základní",N207,0)</f>
        <v>3516</v>
      </c>
      <c r="BF207" s="185">
        <f>IF(U207="snížená",N207,0)</f>
        <v>0</v>
      </c>
      <c r="BG207" s="185">
        <f>IF(U207="zákl. přenesená",N207,0)</f>
        <v>0</v>
      </c>
      <c r="BH207" s="185">
        <f>IF(U207="sníž. přenesená",N207,0)</f>
        <v>0</v>
      </c>
      <c r="BI207" s="185">
        <f>IF(U207="nulová",N207,0)</f>
        <v>0</v>
      </c>
      <c r="BJ207" s="20" t="s">
        <v>22</v>
      </c>
      <c r="BK207" s="185">
        <f>ROUND(L207*K207,2)</f>
        <v>3516</v>
      </c>
      <c r="BL207" s="20" t="s">
        <v>22</v>
      </c>
      <c r="BM207" s="20" t="s">
        <v>491</v>
      </c>
    </row>
    <row r="208" s="1" customFormat="1" ht="16.5" customHeight="1">
      <c r="B208" s="173"/>
      <c r="C208" s="186" t="s">
        <v>492</v>
      </c>
      <c r="D208" s="186" t="s">
        <v>131</v>
      </c>
      <c r="E208" s="187" t="s">
        <v>493</v>
      </c>
      <c r="F208" s="188" t="s">
        <v>494</v>
      </c>
      <c r="G208" s="188"/>
      <c r="H208" s="188"/>
      <c r="I208" s="188"/>
      <c r="J208" s="189" t="s">
        <v>140</v>
      </c>
      <c r="K208" s="190">
        <v>5</v>
      </c>
      <c r="L208" s="180">
        <v>862</v>
      </c>
      <c r="M208" s="180"/>
      <c r="N208" s="180">
        <f>ROUND(L208*K208,2)</f>
        <v>4310</v>
      </c>
      <c r="O208" s="180"/>
      <c r="P208" s="180"/>
      <c r="Q208" s="180"/>
      <c r="R208" s="181"/>
      <c r="T208" s="182" t="s">
        <v>5</v>
      </c>
      <c r="U208" s="48" t="s">
        <v>41</v>
      </c>
      <c r="V208" s="183">
        <v>0</v>
      </c>
      <c r="W208" s="183">
        <f>V208*K208</f>
        <v>0</v>
      </c>
      <c r="X208" s="183">
        <v>0</v>
      </c>
      <c r="Y208" s="183">
        <f>X208*K208</f>
        <v>0</v>
      </c>
      <c r="Z208" s="183">
        <v>0</v>
      </c>
      <c r="AA208" s="184">
        <f>Z208*K208</f>
        <v>0</v>
      </c>
      <c r="AR208" s="20" t="s">
        <v>22</v>
      </c>
      <c r="AT208" s="20" t="s">
        <v>131</v>
      </c>
      <c r="AU208" s="20" t="s">
        <v>94</v>
      </c>
      <c r="AY208" s="20" t="s">
        <v>124</v>
      </c>
      <c r="BE208" s="185">
        <f>IF(U208="základní",N208,0)</f>
        <v>4310</v>
      </c>
      <c r="BF208" s="185">
        <f>IF(U208="snížená",N208,0)</f>
        <v>0</v>
      </c>
      <c r="BG208" s="185">
        <f>IF(U208="zákl. přenesená",N208,0)</f>
        <v>0</v>
      </c>
      <c r="BH208" s="185">
        <f>IF(U208="sníž. přenesená",N208,0)</f>
        <v>0</v>
      </c>
      <c r="BI208" s="185">
        <f>IF(U208="nulová",N208,0)</f>
        <v>0</v>
      </c>
      <c r="BJ208" s="20" t="s">
        <v>22</v>
      </c>
      <c r="BK208" s="185">
        <f>ROUND(L208*K208,2)</f>
        <v>4310</v>
      </c>
      <c r="BL208" s="20" t="s">
        <v>22</v>
      </c>
      <c r="BM208" s="20" t="s">
        <v>495</v>
      </c>
    </row>
    <row r="209" s="1" customFormat="1" ht="25.5" customHeight="1">
      <c r="B209" s="173"/>
      <c r="C209" s="186" t="s">
        <v>496</v>
      </c>
      <c r="D209" s="186" t="s">
        <v>131</v>
      </c>
      <c r="E209" s="187" t="s">
        <v>497</v>
      </c>
      <c r="F209" s="188" t="s">
        <v>498</v>
      </c>
      <c r="G209" s="188"/>
      <c r="H209" s="188"/>
      <c r="I209" s="188"/>
      <c r="J209" s="189" t="s">
        <v>140</v>
      </c>
      <c r="K209" s="190">
        <v>5</v>
      </c>
      <c r="L209" s="180">
        <v>1340</v>
      </c>
      <c r="M209" s="180"/>
      <c r="N209" s="180">
        <f>ROUND(L209*K209,2)</f>
        <v>6700</v>
      </c>
      <c r="O209" s="180"/>
      <c r="P209" s="180"/>
      <c r="Q209" s="180"/>
      <c r="R209" s="181"/>
      <c r="T209" s="182" t="s">
        <v>5</v>
      </c>
      <c r="U209" s="48" t="s">
        <v>41</v>
      </c>
      <c r="V209" s="183">
        <v>0</v>
      </c>
      <c r="W209" s="183">
        <f>V209*K209</f>
        <v>0</v>
      </c>
      <c r="X209" s="183">
        <v>0</v>
      </c>
      <c r="Y209" s="183">
        <f>X209*K209</f>
        <v>0</v>
      </c>
      <c r="Z209" s="183">
        <v>0</v>
      </c>
      <c r="AA209" s="184">
        <f>Z209*K209</f>
        <v>0</v>
      </c>
      <c r="AR209" s="20" t="s">
        <v>22</v>
      </c>
      <c r="AT209" s="20" t="s">
        <v>131</v>
      </c>
      <c r="AU209" s="20" t="s">
        <v>94</v>
      </c>
      <c r="AY209" s="20" t="s">
        <v>124</v>
      </c>
      <c r="BE209" s="185">
        <f>IF(U209="základní",N209,0)</f>
        <v>6700</v>
      </c>
      <c r="BF209" s="185">
        <f>IF(U209="snížená",N209,0)</f>
        <v>0</v>
      </c>
      <c r="BG209" s="185">
        <f>IF(U209="zákl. přenesená",N209,0)</f>
        <v>0</v>
      </c>
      <c r="BH209" s="185">
        <f>IF(U209="sníž. přenesená",N209,0)</f>
        <v>0</v>
      </c>
      <c r="BI209" s="185">
        <f>IF(U209="nulová",N209,0)</f>
        <v>0</v>
      </c>
      <c r="BJ209" s="20" t="s">
        <v>22</v>
      </c>
      <c r="BK209" s="185">
        <f>ROUND(L209*K209,2)</f>
        <v>6700</v>
      </c>
      <c r="BL209" s="20" t="s">
        <v>22</v>
      </c>
      <c r="BM209" s="20" t="s">
        <v>499</v>
      </c>
    </row>
    <row r="210" s="1" customFormat="1" ht="25.5" customHeight="1">
      <c r="B210" s="173"/>
      <c r="C210" s="186" t="s">
        <v>500</v>
      </c>
      <c r="D210" s="186" t="s">
        <v>131</v>
      </c>
      <c r="E210" s="187" t="s">
        <v>501</v>
      </c>
      <c r="F210" s="188" t="s">
        <v>502</v>
      </c>
      <c r="G210" s="188"/>
      <c r="H210" s="188"/>
      <c r="I210" s="188"/>
      <c r="J210" s="189" t="s">
        <v>140</v>
      </c>
      <c r="K210" s="190">
        <v>8</v>
      </c>
      <c r="L210" s="180">
        <v>1590</v>
      </c>
      <c r="M210" s="180"/>
      <c r="N210" s="180">
        <f>ROUND(L210*K210,2)</f>
        <v>12720</v>
      </c>
      <c r="O210" s="180"/>
      <c r="P210" s="180"/>
      <c r="Q210" s="180"/>
      <c r="R210" s="181"/>
      <c r="T210" s="182" t="s">
        <v>5</v>
      </c>
      <c r="U210" s="48" t="s">
        <v>41</v>
      </c>
      <c r="V210" s="183">
        <v>0</v>
      </c>
      <c r="W210" s="183">
        <f>V210*K210</f>
        <v>0</v>
      </c>
      <c r="X210" s="183">
        <v>0</v>
      </c>
      <c r="Y210" s="183">
        <f>X210*K210</f>
        <v>0</v>
      </c>
      <c r="Z210" s="183">
        <v>0</v>
      </c>
      <c r="AA210" s="184">
        <f>Z210*K210</f>
        <v>0</v>
      </c>
      <c r="AR210" s="20" t="s">
        <v>22</v>
      </c>
      <c r="AT210" s="20" t="s">
        <v>131</v>
      </c>
      <c r="AU210" s="20" t="s">
        <v>94</v>
      </c>
      <c r="AY210" s="20" t="s">
        <v>124</v>
      </c>
      <c r="BE210" s="185">
        <f>IF(U210="základní",N210,0)</f>
        <v>12720</v>
      </c>
      <c r="BF210" s="185">
        <f>IF(U210="snížená",N210,0)</f>
        <v>0</v>
      </c>
      <c r="BG210" s="185">
        <f>IF(U210="zákl. přenesená",N210,0)</f>
        <v>0</v>
      </c>
      <c r="BH210" s="185">
        <f>IF(U210="sníž. přenesená",N210,0)</f>
        <v>0</v>
      </c>
      <c r="BI210" s="185">
        <f>IF(U210="nulová",N210,0)</f>
        <v>0</v>
      </c>
      <c r="BJ210" s="20" t="s">
        <v>22</v>
      </c>
      <c r="BK210" s="185">
        <f>ROUND(L210*K210,2)</f>
        <v>12720</v>
      </c>
      <c r="BL210" s="20" t="s">
        <v>22</v>
      </c>
      <c r="BM210" s="20" t="s">
        <v>503</v>
      </c>
    </row>
    <row r="211" s="1" customFormat="1" ht="16.5" customHeight="1">
      <c r="B211" s="173"/>
      <c r="C211" s="186" t="s">
        <v>504</v>
      </c>
      <c r="D211" s="186" t="s">
        <v>131</v>
      </c>
      <c r="E211" s="187" t="s">
        <v>505</v>
      </c>
      <c r="F211" s="188" t="s">
        <v>506</v>
      </c>
      <c r="G211" s="188"/>
      <c r="H211" s="188"/>
      <c r="I211" s="188"/>
      <c r="J211" s="189" t="s">
        <v>140</v>
      </c>
      <c r="K211" s="190">
        <v>16</v>
      </c>
      <c r="L211" s="180">
        <v>1960</v>
      </c>
      <c r="M211" s="180"/>
      <c r="N211" s="180">
        <f>ROUND(L211*K211,2)</f>
        <v>31360</v>
      </c>
      <c r="O211" s="180"/>
      <c r="P211" s="180"/>
      <c r="Q211" s="180"/>
      <c r="R211" s="181"/>
      <c r="T211" s="182" t="s">
        <v>5</v>
      </c>
      <c r="U211" s="48" t="s">
        <v>41</v>
      </c>
      <c r="V211" s="183">
        <v>0</v>
      </c>
      <c r="W211" s="183">
        <f>V211*K211</f>
        <v>0</v>
      </c>
      <c r="X211" s="183">
        <v>0</v>
      </c>
      <c r="Y211" s="183">
        <f>X211*K211</f>
        <v>0</v>
      </c>
      <c r="Z211" s="183">
        <v>0</v>
      </c>
      <c r="AA211" s="184">
        <f>Z211*K211</f>
        <v>0</v>
      </c>
      <c r="AR211" s="20" t="s">
        <v>22</v>
      </c>
      <c r="AT211" s="20" t="s">
        <v>131</v>
      </c>
      <c r="AU211" s="20" t="s">
        <v>94</v>
      </c>
      <c r="AY211" s="20" t="s">
        <v>124</v>
      </c>
      <c r="BE211" s="185">
        <f>IF(U211="základní",N211,0)</f>
        <v>31360</v>
      </c>
      <c r="BF211" s="185">
        <f>IF(U211="snížená",N211,0)</f>
        <v>0</v>
      </c>
      <c r="BG211" s="185">
        <f>IF(U211="zákl. přenesená",N211,0)</f>
        <v>0</v>
      </c>
      <c r="BH211" s="185">
        <f>IF(U211="sníž. přenesená",N211,0)</f>
        <v>0</v>
      </c>
      <c r="BI211" s="185">
        <f>IF(U211="nulová",N211,0)</f>
        <v>0</v>
      </c>
      <c r="BJ211" s="20" t="s">
        <v>22</v>
      </c>
      <c r="BK211" s="185">
        <f>ROUND(L211*K211,2)</f>
        <v>31360</v>
      </c>
      <c r="BL211" s="20" t="s">
        <v>22</v>
      </c>
      <c r="BM211" s="20" t="s">
        <v>507</v>
      </c>
    </row>
    <row r="212" s="1" customFormat="1" ht="25.5" customHeight="1">
      <c r="B212" s="173"/>
      <c r="C212" s="186" t="s">
        <v>508</v>
      </c>
      <c r="D212" s="186" t="s">
        <v>131</v>
      </c>
      <c r="E212" s="187" t="s">
        <v>509</v>
      </c>
      <c r="F212" s="188" t="s">
        <v>510</v>
      </c>
      <c r="G212" s="188"/>
      <c r="H212" s="188"/>
      <c r="I212" s="188"/>
      <c r="J212" s="189" t="s">
        <v>140</v>
      </c>
      <c r="K212" s="190">
        <v>16</v>
      </c>
      <c r="L212" s="180">
        <v>1830</v>
      </c>
      <c r="M212" s="180"/>
      <c r="N212" s="180">
        <f>ROUND(L212*K212,2)</f>
        <v>29280</v>
      </c>
      <c r="O212" s="180"/>
      <c r="P212" s="180"/>
      <c r="Q212" s="180"/>
      <c r="R212" s="181"/>
      <c r="T212" s="182" t="s">
        <v>5</v>
      </c>
      <c r="U212" s="48" t="s">
        <v>41</v>
      </c>
      <c r="V212" s="183">
        <v>0</v>
      </c>
      <c r="W212" s="183">
        <f>V212*K212</f>
        <v>0</v>
      </c>
      <c r="X212" s="183">
        <v>0</v>
      </c>
      <c r="Y212" s="183">
        <f>X212*K212</f>
        <v>0</v>
      </c>
      <c r="Z212" s="183">
        <v>0</v>
      </c>
      <c r="AA212" s="184">
        <f>Z212*K212</f>
        <v>0</v>
      </c>
      <c r="AR212" s="20" t="s">
        <v>22</v>
      </c>
      <c r="AT212" s="20" t="s">
        <v>131</v>
      </c>
      <c r="AU212" s="20" t="s">
        <v>94</v>
      </c>
      <c r="AY212" s="20" t="s">
        <v>124</v>
      </c>
      <c r="BE212" s="185">
        <f>IF(U212="základní",N212,0)</f>
        <v>29280</v>
      </c>
      <c r="BF212" s="185">
        <f>IF(U212="snížená",N212,0)</f>
        <v>0</v>
      </c>
      <c r="BG212" s="185">
        <f>IF(U212="zákl. přenesená",N212,0)</f>
        <v>0</v>
      </c>
      <c r="BH212" s="185">
        <f>IF(U212="sníž. přenesená",N212,0)</f>
        <v>0</v>
      </c>
      <c r="BI212" s="185">
        <f>IF(U212="nulová",N212,0)</f>
        <v>0</v>
      </c>
      <c r="BJ212" s="20" t="s">
        <v>22</v>
      </c>
      <c r="BK212" s="185">
        <f>ROUND(L212*K212,2)</f>
        <v>29280</v>
      </c>
      <c r="BL212" s="20" t="s">
        <v>22</v>
      </c>
      <c r="BM212" s="20" t="s">
        <v>511</v>
      </c>
    </row>
    <row r="213" s="1" customFormat="1" ht="16.5" customHeight="1">
      <c r="B213" s="173"/>
      <c r="C213" s="186" t="s">
        <v>512</v>
      </c>
      <c r="D213" s="186" t="s">
        <v>131</v>
      </c>
      <c r="E213" s="187" t="s">
        <v>513</v>
      </c>
      <c r="F213" s="188" t="s">
        <v>421</v>
      </c>
      <c r="G213" s="188"/>
      <c r="H213" s="188"/>
      <c r="I213" s="188"/>
      <c r="J213" s="189" t="s">
        <v>140</v>
      </c>
      <c r="K213" s="190">
        <v>16</v>
      </c>
      <c r="L213" s="180">
        <v>168</v>
      </c>
      <c r="M213" s="180"/>
      <c r="N213" s="180">
        <f>ROUND(L213*K213,2)</f>
        <v>2688</v>
      </c>
      <c r="O213" s="180"/>
      <c r="P213" s="180"/>
      <c r="Q213" s="180"/>
      <c r="R213" s="181"/>
      <c r="T213" s="182" t="s">
        <v>5</v>
      </c>
      <c r="U213" s="48" t="s">
        <v>41</v>
      </c>
      <c r="V213" s="183">
        <v>0</v>
      </c>
      <c r="W213" s="183">
        <f>V213*K213</f>
        <v>0</v>
      </c>
      <c r="X213" s="183">
        <v>0</v>
      </c>
      <c r="Y213" s="183">
        <f>X213*K213</f>
        <v>0</v>
      </c>
      <c r="Z213" s="183">
        <v>0</v>
      </c>
      <c r="AA213" s="184">
        <f>Z213*K213</f>
        <v>0</v>
      </c>
      <c r="AR213" s="20" t="s">
        <v>22</v>
      </c>
      <c r="AT213" s="20" t="s">
        <v>131</v>
      </c>
      <c r="AU213" s="20" t="s">
        <v>94</v>
      </c>
      <c r="AY213" s="20" t="s">
        <v>124</v>
      </c>
      <c r="BE213" s="185">
        <f>IF(U213="základní",N213,0)</f>
        <v>2688</v>
      </c>
      <c r="BF213" s="185">
        <f>IF(U213="snížená",N213,0)</f>
        <v>0</v>
      </c>
      <c r="BG213" s="185">
        <f>IF(U213="zákl. přenesená",N213,0)</f>
        <v>0</v>
      </c>
      <c r="BH213" s="185">
        <f>IF(U213="sníž. přenesená",N213,0)</f>
        <v>0</v>
      </c>
      <c r="BI213" s="185">
        <f>IF(U213="nulová",N213,0)</f>
        <v>0</v>
      </c>
      <c r="BJ213" s="20" t="s">
        <v>22</v>
      </c>
      <c r="BK213" s="185">
        <f>ROUND(L213*K213,2)</f>
        <v>2688</v>
      </c>
      <c r="BL213" s="20" t="s">
        <v>22</v>
      </c>
      <c r="BM213" s="20" t="s">
        <v>514</v>
      </c>
    </row>
    <row r="214" s="1" customFormat="1" ht="16.5" customHeight="1">
      <c r="B214" s="173"/>
      <c r="C214" s="186" t="s">
        <v>515</v>
      </c>
      <c r="D214" s="186" t="s">
        <v>131</v>
      </c>
      <c r="E214" s="187" t="s">
        <v>516</v>
      </c>
      <c r="F214" s="188" t="s">
        <v>517</v>
      </c>
      <c r="G214" s="188"/>
      <c r="H214" s="188"/>
      <c r="I214" s="188"/>
      <c r="J214" s="189" t="s">
        <v>140</v>
      </c>
      <c r="K214" s="190">
        <v>1</v>
      </c>
      <c r="L214" s="180">
        <v>977</v>
      </c>
      <c r="M214" s="180"/>
      <c r="N214" s="180">
        <f>ROUND(L214*K214,2)</f>
        <v>977</v>
      </c>
      <c r="O214" s="180"/>
      <c r="P214" s="180"/>
      <c r="Q214" s="180"/>
      <c r="R214" s="181"/>
      <c r="T214" s="182" t="s">
        <v>5</v>
      </c>
      <c r="U214" s="48" t="s">
        <v>41</v>
      </c>
      <c r="V214" s="183">
        <v>0</v>
      </c>
      <c r="W214" s="183">
        <f>V214*K214</f>
        <v>0</v>
      </c>
      <c r="X214" s="183">
        <v>0</v>
      </c>
      <c r="Y214" s="183">
        <f>X214*K214</f>
        <v>0</v>
      </c>
      <c r="Z214" s="183">
        <v>0</v>
      </c>
      <c r="AA214" s="184">
        <f>Z214*K214</f>
        <v>0</v>
      </c>
      <c r="AR214" s="20" t="s">
        <v>22</v>
      </c>
      <c r="AT214" s="20" t="s">
        <v>131</v>
      </c>
      <c r="AU214" s="20" t="s">
        <v>94</v>
      </c>
      <c r="AY214" s="20" t="s">
        <v>124</v>
      </c>
      <c r="BE214" s="185">
        <f>IF(U214="základní",N214,0)</f>
        <v>977</v>
      </c>
      <c r="BF214" s="185">
        <f>IF(U214="snížená",N214,0)</f>
        <v>0</v>
      </c>
      <c r="BG214" s="185">
        <f>IF(U214="zákl. přenesená",N214,0)</f>
        <v>0</v>
      </c>
      <c r="BH214" s="185">
        <f>IF(U214="sníž. přenesená",N214,0)</f>
        <v>0</v>
      </c>
      <c r="BI214" s="185">
        <f>IF(U214="nulová",N214,0)</f>
        <v>0</v>
      </c>
      <c r="BJ214" s="20" t="s">
        <v>22</v>
      </c>
      <c r="BK214" s="185">
        <f>ROUND(L214*K214,2)</f>
        <v>977</v>
      </c>
      <c r="BL214" s="20" t="s">
        <v>22</v>
      </c>
      <c r="BM214" s="20" t="s">
        <v>518</v>
      </c>
    </row>
    <row r="215" s="1" customFormat="1" ht="25.5" customHeight="1">
      <c r="B215" s="173"/>
      <c r="C215" s="186" t="s">
        <v>519</v>
      </c>
      <c r="D215" s="186" t="s">
        <v>131</v>
      </c>
      <c r="E215" s="187" t="s">
        <v>520</v>
      </c>
      <c r="F215" s="188" t="s">
        <v>521</v>
      </c>
      <c r="G215" s="188"/>
      <c r="H215" s="188"/>
      <c r="I215" s="188"/>
      <c r="J215" s="189" t="s">
        <v>140</v>
      </c>
      <c r="K215" s="190">
        <v>1</v>
      </c>
      <c r="L215" s="180">
        <v>2310</v>
      </c>
      <c r="M215" s="180"/>
      <c r="N215" s="180">
        <f>ROUND(L215*K215,2)</f>
        <v>2310</v>
      </c>
      <c r="O215" s="180"/>
      <c r="P215" s="180"/>
      <c r="Q215" s="180"/>
      <c r="R215" s="181"/>
      <c r="T215" s="182" t="s">
        <v>5</v>
      </c>
      <c r="U215" s="48" t="s">
        <v>41</v>
      </c>
      <c r="V215" s="183">
        <v>0</v>
      </c>
      <c r="W215" s="183">
        <f>V215*K215</f>
        <v>0</v>
      </c>
      <c r="X215" s="183">
        <v>0</v>
      </c>
      <c r="Y215" s="183">
        <f>X215*K215</f>
        <v>0</v>
      </c>
      <c r="Z215" s="183">
        <v>0</v>
      </c>
      <c r="AA215" s="184">
        <f>Z215*K215</f>
        <v>0</v>
      </c>
      <c r="AR215" s="20" t="s">
        <v>22</v>
      </c>
      <c r="AT215" s="20" t="s">
        <v>131</v>
      </c>
      <c r="AU215" s="20" t="s">
        <v>94</v>
      </c>
      <c r="AY215" s="20" t="s">
        <v>124</v>
      </c>
      <c r="BE215" s="185">
        <f>IF(U215="základní",N215,0)</f>
        <v>2310</v>
      </c>
      <c r="BF215" s="185">
        <f>IF(U215="snížená",N215,0)</f>
        <v>0</v>
      </c>
      <c r="BG215" s="185">
        <f>IF(U215="zákl. přenesená",N215,0)</f>
        <v>0</v>
      </c>
      <c r="BH215" s="185">
        <f>IF(U215="sníž. přenesená",N215,0)</f>
        <v>0</v>
      </c>
      <c r="BI215" s="185">
        <f>IF(U215="nulová",N215,0)</f>
        <v>0</v>
      </c>
      <c r="BJ215" s="20" t="s">
        <v>22</v>
      </c>
      <c r="BK215" s="185">
        <f>ROUND(L215*K215,2)</f>
        <v>2310</v>
      </c>
      <c r="BL215" s="20" t="s">
        <v>22</v>
      </c>
      <c r="BM215" s="20" t="s">
        <v>522</v>
      </c>
    </row>
    <row r="216" s="1" customFormat="1" ht="25.5" customHeight="1">
      <c r="B216" s="173"/>
      <c r="C216" s="186" t="s">
        <v>28</v>
      </c>
      <c r="D216" s="186" t="s">
        <v>131</v>
      </c>
      <c r="E216" s="187" t="s">
        <v>523</v>
      </c>
      <c r="F216" s="188" t="s">
        <v>524</v>
      </c>
      <c r="G216" s="188"/>
      <c r="H216" s="188"/>
      <c r="I216" s="188"/>
      <c r="J216" s="189" t="s">
        <v>140</v>
      </c>
      <c r="K216" s="190">
        <v>6</v>
      </c>
      <c r="L216" s="180">
        <v>1140</v>
      </c>
      <c r="M216" s="180"/>
      <c r="N216" s="180">
        <f>ROUND(L216*K216,2)</f>
        <v>6840</v>
      </c>
      <c r="O216" s="180"/>
      <c r="P216" s="180"/>
      <c r="Q216" s="180"/>
      <c r="R216" s="181"/>
      <c r="T216" s="182" t="s">
        <v>5</v>
      </c>
      <c r="U216" s="48" t="s">
        <v>41</v>
      </c>
      <c r="V216" s="183">
        <v>0</v>
      </c>
      <c r="W216" s="183">
        <f>V216*K216</f>
        <v>0</v>
      </c>
      <c r="X216" s="183">
        <v>0</v>
      </c>
      <c r="Y216" s="183">
        <f>X216*K216</f>
        <v>0</v>
      </c>
      <c r="Z216" s="183">
        <v>0</v>
      </c>
      <c r="AA216" s="184">
        <f>Z216*K216</f>
        <v>0</v>
      </c>
      <c r="AR216" s="20" t="s">
        <v>22</v>
      </c>
      <c r="AT216" s="20" t="s">
        <v>131</v>
      </c>
      <c r="AU216" s="20" t="s">
        <v>94</v>
      </c>
      <c r="AY216" s="20" t="s">
        <v>124</v>
      </c>
      <c r="BE216" s="185">
        <f>IF(U216="základní",N216,0)</f>
        <v>6840</v>
      </c>
      <c r="BF216" s="185">
        <f>IF(U216="snížená",N216,0)</f>
        <v>0</v>
      </c>
      <c r="BG216" s="185">
        <f>IF(U216="zákl. přenesená",N216,0)</f>
        <v>0</v>
      </c>
      <c r="BH216" s="185">
        <f>IF(U216="sníž. přenesená",N216,0)</f>
        <v>0</v>
      </c>
      <c r="BI216" s="185">
        <f>IF(U216="nulová",N216,0)</f>
        <v>0</v>
      </c>
      <c r="BJ216" s="20" t="s">
        <v>22</v>
      </c>
      <c r="BK216" s="185">
        <f>ROUND(L216*K216,2)</f>
        <v>6840</v>
      </c>
      <c r="BL216" s="20" t="s">
        <v>22</v>
      </c>
      <c r="BM216" s="20" t="s">
        <v>525</v>
      </c>
    </row>
    <row r="217" s="1" customFormat="1" ht="16.5" customHeight="1">
      <c r="B217" s="173"/>
      <c r="C217" s="186" t="s">
        <v>526</v>
      </c>
      <c r="D217" s="186" t="s">
        <v>131</v>
      </c>
      <c r="E217" s="187" t="s">
        <v>527</v>
      </c>
      <c r="F217" s="188" t="s">
        <v>528</v>
      </c>
      <c r="G217" s="188"/>
      <c r="H217" s="188"/>
      <c r="I217" s="188"/>
      <c r="J217" s="189" t="s">
        <v>140</v>
      </c>
      <c r="K217" s="190">
        <v>6</v>
      </c>
      <c r="L217" s="180">
        <v>399</v>
      </c>
      <c r="M217" s="180"/>
      <c r="N217" s="180">
        <f>ROUND(L217*K217,2)</f>
        <v>2394</v>
      </c>
      <c r="O217" s="180"/>
      <c r="P217" s="180"/>
      <c r="Q217" s="180"/>
      <c r="R217" s="181"/>
      <c r="T217" s="182" t="s">
        <v>5</v>
      </c>
      <c r="U217" s="48" t="s">
        <v>41</v>
      </c>
      <c r="V217" s="183">
        <v>0</v>
      </c>
      <c r="W217" s="183">
        <f>V217*K217</f>
        <v>0</v>
      </c>
      <c r="X217" s="183">
        <v>0</v>
      </c>
      <c r="Y217" s="183">
        <f>X217*K217</f>
        <v>0</v>
      </c>
      <c r="Z217" s="183">
        <v>0</v>
      </c>
      <c r="AA217" s="184">
        <f>Z217*K217</f>
        <v>0</v>
      </c>
      <c r="AR217" s="20" t="s">
        <v>22</v>
      </c>
      <c r="AT217" s="20" t="s">
        <v>131</v>
      </c>
      <c r="AU217" s="20" t="s">
        <v>94</v>
      </c>
      <c r="AY217" s="20" t="s">
        <v>124</v>
      </c>
      <c r="BE217" s="185">
        <f>IF(U217="základní",N217,0)</f>
        <v>2394</v>
      </c>
      <c r="BF217" s="185">
        <f>IF(U217="snížená",N217,0)</f>
        <v>0</v>
      </c>
      <c r="BG217" s="185">
        <f>IF(U217="zákl. přenesená",N217,0)</f>
        <v>0</v>
      </c>
      <c r="BH217" s="185">
        <f>IF(U217="sníž. přenesená",N217,0)</f>
        <v>0</v>
      </c>
      <c r="BI217" s="185">
        <f>IF(U217="nulová",N217,0)</f>
        <v>0</v>
      </c>
      <c r="BJ217" s="20" t="s">
        <v>22</v>
      </c>
      <c r="BK217" s="185">
        <f>ROUND(L217*K217,2)</f>
        <v>2394</v>
      </c>
      <c r="BL217" s="20" t="s">
        <v>22</v>
      </c>
      <c r="BM217" s="20" t="s">
        <v>529</v>
      </c>
    </row>
    <row r="218" s="1" customFormat="1" ht="25.5" customHeight="1">
      <c r="B218" s="173"/>
      <c r="C218" s="186" t="s">
        <v>530</v>
      </c>
      <c r="D218" s="186" t="s">
        <v>131</v>
      </c>
      <c r="E218" s="187" t="s">
        <v>531</v>
      </c>
      <c r="F218" s="188" t="s">
        <v>532</v>
      </c>
      <c r="G218" s="188"/>
      <c r="H218" s="188"/>
      <c r="I218" s="188"/>
      <c r="J218" s="189" t="s">
        <v>140</v>
      </c>
      <c r="K218" s="190">
        <v>2</v>
      </c>
      <c r="L218" s="180">
        <v>244</v>
      </c>
      <c r="M218" s="180"/>
      <c r="N218" s="180">
        <f>ROUND(L218*K218,2)</f>
        <v>488</v>
      </c>
      <c r="O218" s="180"/>
      <c r="P218" s="180"/>
      <c r="Q218" s="180"/>
      <c r="R218" s="181"/>
      <c r="T218" s="182" t="s">
        <v>5</v>
      </c>
      <c r="U218" s="48" t="s">
        <v>41</v>
      </c>
      <c r="V218" s="183">
        <v>0</v>
      </c>
      <c r="W218" s="183">
        <f>V218*K218</f>
        <v>0</v>
      </c>
      <c r="X218" s="183">
        <v>0</v>
      </c>
      <c r="Y218" s="183">
        <f>X218*K218</f>
        <v>0</v>
      </c>
      <c r="Z218" s="183">
        <v>0</v>
      </c>
      <c r="AA218" s="184">
        <f>Z218*K218</f>
        <v>0</v>
      </c>
      <c r="AR218" s="20" t="s">
        <v>22</v>
      </c>
      <c r="AT218" s="20" t="s">
        <v>131</v>
      </c>
      <c r="AU218" s="20" t="s">
        <v>94</v>
      </c>
      <c r="AY218" s="20" t="s">
        <v>124</v>
      </c>
      <c r="BE218" s="185">
        <f>IF(U218="základní",N218,0)</f>
        <v>488</v>
      </c>
      <c r="BF218" s="185">
        <f>IF(U218="snížená",N218,0)</f>
        <v>0</v>
      </c>
      <c r="BG218" s="185">
        <f>IF(U218="zákl. přenesená",N218,0)</f>
        <v>0</v>
      </c>
      <c r="BH218" s="185">
        <f>IF(U218="sníž. přenesená",N218,0)</f>
        <v>0</v>
      </c>
      <c r="BI218" s="185">
        <f>IF(U218="nulová",N218,0)</f>
        <v>0</v>
      </c>
      <c r="BJ218" s="20" t="s">
        <v>22</v>
      </c>
      <c r="BK218" s="185">
        <f>ROUND(L218*K218,2)</f>
        <v>488</v>
      </c>
      <c r="BL218" s="20" t="s">
        <v>22</v>
      </c>
      <c r="BM218" s="20" t="s">
        <v>533</v>
      </c>
    </row>
    <row r="219" s="1" customFormat="1" ht="25.5" customHeight="1">
      <c r="B219" s="173"/>
      <c r="C219" s="186" t="s">
        <v>534</v>
      </c>
      <c r="D219" s="186" t="s">
        <v>131</v>
      </c>
      <c r="E219" s="187" t="s">
        <v>535</v>
      </c>
      <c r="F219" s="188" t="s">
        <v>536</v>
      </c>
      <c r="G219" s="188"/>
      <c r="H219" s="188"/>
      <c r="I219" s="188"/>
      <c r="J219" s="189" t="s">
        <v>140</v>
      </c>
      <c r="K219" s="190">
        <v>416</v>
      </c>
      <c r="L219" s="180">
        <v>95.200000000000003</v>
      </c>
      <c r="M219" s="180"/>
      <c r="N219" s="180">
        <f>ROUND(L219*K219,2)</f>
        <v>39603.199999999997</v>
      </c>
      <c r="O219" s="180"/>
      <c r="P219" s="180"/>
      <c r="Q219" s="180"/>
      <c r="R219" s="181"/>
      <c r="T219" s="182" t="s">
        <v>5</v>
      </c>
      <c r="U219" s="48" t="s">
        <v>41</v>
      </c>
      <c r="V219" s="183">
        <v>0</v>
      </c>
      <c r="W219" s="183">
        <f>V219*K219</f>
        <v>0</v>
      </c>
      <c r="X219" s="183">
        <v>0</v>
      </c>
      <c r="Y219" s="183">
        <f>X219*K219</f>
        <v>0</v>
      </c>
      <c r="Z219" s="183">
        <v>0</v>
      </c>
      <c r="AA219" s="184">
        <f>Z219*K219</f>
        <v>0</v>
      </c>
      <c r="AR219" s="20" t="s">
        <v>22</v>
      </c>
      <c r="AT219" s="20" t="s">
        <v>131</v>
      </c>
      <c r="AU219" s="20" t="s">
        <v>94</v>
      </c>
      <c r="AY219" s="20" t="s">
        <v>124</v>
      </c>
      <c r="BE219" s="185">
        <f>IF(U219="základní",N219,0)</f>
        <v>39603.199999999997</v>
      </c>
      <c r="BF219" s="185">
        <f>IF(U219="snížená",N219,0)</f>
        <v>0</v>
      </c>
      <c r="BG219" s="185">
        <f>IF(U219="zákl. přenesená",N219,0)</f>
        <v>0</v>
      </c>
      <c r="BH219" s="185">
        <f>IF(U219="sníž. přenesená",N219,0)</f>
        <v>0</v>
      </c>
      <c r="BI219" s="185">
        <f>IF(U219="nulová",N219,0)</f>
        <v>0</v>
      </c>
      <c r="BJ219" s="20" t="s">
        <v>22</v>
      </c>
      <c r="BK219" s="185">
        <f>ROUND(L219*K219,2)</f>
        <v>39603.199999999997</v>
      </c>
      <c r="BL219" s="20" t="s">
        <v>22</v>
      </c>
      <c r="BM219" s="20" t="s">
        <v>537</v>
      </c>
    </row>
    <row r="220" s="1" customFormat="1" ht="38.25" customHeight="1">
      <c r="B220" s="173"/>
      <c r="C220" s="174" t="s">
        <v>538</v>
      </c>
      <c r="D220" s="174" t="s">
        <v>125</v>
      </c>
      <c r="E220" s="175" t="s">
        <v>539</v>
      </c>
      <c r="F220" s="176" t="s">
        <v>540</v>
      </c>
      <c r="G220" s="176"/>
      <c r="H220" s="176"/>
      <c r="I220" s="176"/>
      <c r="J220" s="177" t="s">
        <v>140</v>
      </c>
      <c r="K220" s="178">
        <v>6</v>
      </c>
      <c r="L220" s="179">
        <v>6804.8000000000002</v>
      </c>
      <c r="M220" s="179"/>
      <c r="N220" s="179">
        <f>ROUND(L220*K220,2)</f>
        <v>40828.800000000003</v>
      </c>
      <c r="O220" s="180"/>
      <c r="P220" s="180"/>
      <c r="Q220" s="180"/>
      <c r="R220" s="181"/>
      <c r="T220" s="182" t="s">
        <v>5</v>
      </c>
      <c r="U220" s="48" t="s">
        <v>41</v>
      </c>
      <c r="V220" s="183">
        <v>0</v>
      </c>
      <c r="W220" s="183">
        <f>V220*K220</f>
        <v>0</v>
      </c>
      <c r="X220" s="183">
        <v>0</v>
      </c>
      <c r="Y220" s="183">
        <f>X220*K220</f>
        <v>0</v>
      </c>
      <c r="Z220" s="183">
        <v>0</v>
      </c>
      <c r="AA220" s="184">
        <f>Z220*K220</f>
        <v>0</v>
      </c>
      <c r="AR220" s="20" t="s">
        <v>129</v>
      </c>
      <c r="AT220" s="20" t="s">
        <v>125</v>
      </c>
      <c r="AU220" s="20" t="s">
        <v>94</v>
      </c>
      <c r="AY220" s="20" t="s">
        <v>124</v>
      </c>
      <c r="BE220" s="185">
        <f>IF(U220="základní",N220,0)</f>
        <v>40828.800000000003</v>
      </c>
      <c r="BF220" s="185">
        <f>IF(U220="snížená",N220,0)</f>
        <v>0</v>
      </c>
      <c r="BG220" s="185">
        <f>IF(U220="zákl. přenesená",N220,0)</f>
        <v>0</v>
      </c>
      <c r="BH220" s="185">
        <f>IF(U220="sníž. přenesená",N220,0)</f>
        <v>0</v>
      </c>
      <c r="BI220" s="185">
        <f>IF(U220="nulová",N220,0)</f>
        <v>0</v>
      </c>
      <c r="BJ220" s="20" t="s">
        <v>22</v>
      </c>
      <c r="BK220" s="185">
        <f>ROUND(L220*K220,2)</f>
        <v>40828.800000000003</v>
      </c>
      <c r="BL220" s="20" t="s">
        <v>129</v>
      </c>
      <c r="BM220" s="20" t="s">
        <v>541</v>
      </c>
    </row>
    <row r="221" s="1" customFormat="1" ht="25.5" customHeight="1">
      <c r="B221" s="173"/>
      <c r="C221" s="186" t="s">
        <v>542</v>
      </c>
      <c r="D221" s="186" t="s">
        <v>131</v>
      </c>
      <c r="E221" s="187" t="s">
        <v>543</v>
      </c>
      <c r="F221" s="188" t="s">
        <v>544</v>
      </c>
      <c r="G221" s="188"/>
      <c r="H221" s="188"/>
      <c r="I221" s="188"/>
      <c r="J221" s="189" t="s">
        <v>140</v>
      </c>
      <c r="K221" s="190">
        <v>6</v>
      </c>
      <c r="L221" s="180">
        <v>1870</v>
      </c>
      <c r="M221" s="180"/>
      <c r="N221" s="180">
        <f>ROUND(L221*K221,2)</f>
        <v>11220</v>
      </c>
      <c r="O221" s="180"/>
      <c r="P221" s="180"/>
      <c r="Q221" s="180"/>
      <c r="R221" s="181"/>
      <c r="T221" s="182" t="s">
        <v>5</v>
      </c>
      <c r="U221" s="48" t="s">
        <v>41</v>
      </c>
      <c r="V221" s="183">
        <v>0</v>
      </c>
      <c r="W221" s="183">
        <f>V221*K221</f>
        <v>0</v>
      </c>
      <c r="X221" s="183">
        <v>0</v>
      </c>
      <c r="Y221" s="183">
        <f>X221*K221</f>
        <v>0</v>
      </c>
      <c r="Z221" s="183">
        <v>0</v>
      </c>
      <c r="AA221" s="184">
        <f>Z221*K221</f>
        <v>0</v>
      </c>
      <c r="AR221" s="20" t="s">
        <v>135</v>
      </c>
      <c r="AT221" s="20" t="s">
        <v>131</v>
      </c>
      <c r="AU221" s="20" t="s">
        <v>94</v>
      </c>
      <c r="AY221" s="20" t="s">
        <v>124</v>
      </c>
      <c r="BE221" s="185">
        <f>IF(U221="základní",N221,0)</f>
        <v>11220</v>
      </c>
      <c r="BF221" s="185">
        <f>IF(U221="snížená",N221,0)</f>
        <v>0</v>
      </c>
      <c r="BG221" s="185">
        <f>IF(U221="zákl. přenesená",N221,0)</f>
        <v>0</v>
      </c>
      <c r="BH221" s="185">
        <f>IF(U221="sníž. přenesená",N221,0)</f>
        <v>0</v>
      </c>
      <c r="BI221" s="185">
        <f>IF(U221="nulová",N221,0)</f>
        <v>0</v>
      </c>
      <c r="BJ221" s="20" t="s">
        <v>22</v>
      </c>
      <c r="BK221" s="185">
        <f>ROUND(L221*K221,2)</f>
        <v>11220</v>
      </c>
      <c r="BL221" s="20" t="s">
        <v>135</v>
      </c>
      <c r="BM221" s="20" t="s">
        <v>545</v>
      </c>
    </row>
    <row r="222" s="1" customFormat="1" ht="38.25" customHeight="1">
      <c r="B222" s="173"/>
      <c r="C222" s="186" t="s">
        <v>546</v>
      </c>
      <c r="D222" s="186" t="s">
        <v>131</v>
      </c>
      <c r="E222" s="187" t="s">
        <v>547</v>
      </c>
      <c r="F222" s="188" t="s">
        <v>548</v>
      </c>
      <c r="G222" s="188"/>
      <c r="H222" s="188"/>
      <c r="I222" s="188"/>
      <c r="J222" s="189" t="s">
        <v>134</v>
      </c>
      <c r="K222" s="190">
        <v>50</v>
      </c>
      <c r="L222" s="180">
        <v>73.599999999999994</v>
      </c>
      <c r="M222" s="180"/>
      <c r="N222" s="180">
        <f>ROUND(L222*K222,2)</f>
        <v>3680</v>
      </c>
      <c r="O222" s="180"/>
      <c r="P222" s="180"/>
      <c r="Q222" s="180"/>
      <c r="R222" s="181"/>
      <c r="T222" s="182" t="s">
        <v>5</v>
      </c>
      <c r="U222" s="48" t="s">
        <v>41</v>
      </c>
      <c r="V222" s="183">
        <v>0</v>
      </c>
      <c r="W222" s="183">
        <f>V222*K222</f>
        <v>0</v>
      </c>
      <c r="X222" s="183">
        <v>0</v>
      </c>
      <c r="Y222" s="183">
        <f>X222*K222</f>
        <v>0</v>
      </c>
      <c r="Z222" s="183">
        <v>0</v>
      </c>
      <c r="AA222" s="184">
        <f>Z222*K222</f>
        <v>0</v>
      </c>
      <c r="AR222" s="20" t="s">
        <v>22</v>
      </c>
      <c r="AT222" s="20" t="s">
        <v>131</v>
      </c>
      <c r="AU222" s="20" t="s">
        <v>94</v>
      </c>
      <c r="AY222" s="20" t="s">
        <v>124</v>
      </c>
      <c r="BE222" s="185">
        <f>IF(U222="základní",N222,0)</f>
        <v>3680</v>
      </c>
      <c r="BF222" s="185">
        <f>IF(U222="snížená",N222,0)</f>
        <v>0</v>
      </c>
      <c r="BG222" s="185">
        <f>IF(U222="zákl. přenesená",N222,0)</f>
        <v>0</v>
      </c>
      <c r="BH222" s="185">
        <f>IF(U222="sníž. přenesená",N222,0)</f>
        <v>0</v>
      </c>
      <c r="BI222" s="185">
        <f>IF(U222="nulová",N222,0)</f>
        <v>0</v>
      </c>
      <c r="BJ222" s="20" t="s">
        <v>22</v>
      </c>
      <c r="BK222" s="185">
        <f>ROUND(L222*K222,2)</f>
        <v>3680</v>
      </c>
      <c r="BL222" s="20" t="s">
        <v>22</v>
      </c>
      <c r="BM222" s="20" t="s">
        <v>549</v>
      </c>
    </row>
    <row r="223" s="1" customFormat="1" ht="38.25" customHeight="1">
      <c r="B223" s="173"/>
      <c r="C223" s="186" t="s">
        <v>550</v>
      </c>
      <c r="D223" s="186" t="s">
        <v>131</v>
      </c>
      <c r="E223" s="187" t="s">
        <v>551</v>
      </c>
      <c r="F223" s="188" t="s">
        <v>552</v>
      </c>
      <c r="G223" s="188"/>
      <c r="H223" s="188"/>
      <c r="I223" s="188"/>
      <c r="J223" s="189" t="s">
        <v>134</v>
      </c>
      <c r="K223" s="190">
        <v>80</v>
      </c>
      <c r="L223" s="180">
        <v>64.400000000000006</v>
      </c>
      <c r="M223" s="180"/>
      <c r="N223" s="180">
        <f>ROUND(L223*K223,2)</f>
        <v>5152</v>
      </c>
      <c r="O223" s="180"/>
      <c r="P223" s="180"/>
      <c r="Q223" s="180"/>
      <c r="R223" s="181"/>
      <c r="T223" s="182" t="s">
        <v>5</v>
      </c>
      <c r="U223" s="48" t="s">
        <v>41</v>
      </c>
      <c r="V223" s="183">
        <v>0</v>
      </c>
      <c r="W223" s="183">
        <f>V223*K223</f>
        <v>0</v>
      </c>
      <c r="X223" s="183">
        <v>0</v>
      </c>
      <c r="Y223" s="183">
        <f>X223*K223</f>
        <v>0</v>
      </c>
      <c r="Z223" s="183">
        <v>0</v>
      </c>
      <c r="AA223" s="184">
        <f>Z223*K223</f>
        <v>0</v>
      </c>
      <c r="AR223" s="20" t="s">
        <v>22</v>
      </c>
      <c r="AT223" s="20" t="s">
        <v>131</v>
      </c>
      <c r="AU223" s="20" t="s">
        <v>94</v>
      </c>
      <c r="AY223" s="20" t="s">
        <v>124</v>
      </c>
      <c r="BE223" s="185">
        <f>IF(U223="základní",N223,0)</f>
        <v>5152</v>
      </c>
      <c r="BF223" s="185">
        <f>IF(U223="snížená",N223,0)</f>
        <v>0</v>
      </c>
      <c r="BG223" s="185">
        <f>IF(U223="zákl. přenesená",N223,0)</f>
        <v>0</v>
      </c>
      <c r="BH223" s="185">
        <f>IF(U223="sníž. přenesená",N223,0)</f>
        <v>0</v>
      </c>
      <c r="BI223" s="185">
        <f>IF(U223="nulová",N223,0)</f>
        <v>0</v>
      </c>
      <c r="BJ223" s="20" t="s">
        <v>22</v>
      </c>
      <c r="BK223" s="185">
        <f>ROUND(L223*K223,2)</f>
        <v>5152</v>
      </c>
      <c r="BL223" s="20" t="s">
        <v>22</v>
      </c>
      <c r="BM223" s="20" t="s">
        <v>553</v>
      </c>
    </row>
    <row r="224" s="1" customFormat="1" ht="38.25" customHeight="1">
      <c r="B224" s="173"/>
      <c r="C224" s="186" t="s">
        <v>554</v>
      </c>
      <c r="D224" s="186" t="s">
        <v>131</v>
      </c>
      <c r="E224" s="187" t="s">
        <v>555</v>
      </c>
      <c r="F224" s="188" t="s">
        <v>556</v>
      </c>
      <c r="G224" s="188"/>
      <c r="H224" s="188"/>
      <c r="I224" s="188"/>
      <c r="J224" s="189" t="s">
        <v>134</v>
      </c>
      <c r="K224" s="190">
        <v>96</v>
      </c>
      <c r="L224" s="180">
        <v>116</v>
      </c>
      <c r="M224" s="180"/>
      <c r="N224" s="180">
        <f>ROUND(L224*K224,2)</f>
        <v>11136</v>
      </c>
      <c r="O224" s="180"/>
      <c r="P224" s="180"/>
      <c r="Q224" s="180"/>
      <c r="R224" s="181"/>
      <c r="T224" s="182" t="s">
        <v>5</v>
      </c>
      <c r="U224" s="48" t="s">
        <v>41</v>
      </c>
      <c r="V224" s="183">
        <v>0</v>
      </c>
      <c r="W224" s="183">
        <f>V224*K224</f>
        <v>0</v>
      </c>
      <c r="X224" s="183">
        <v>0</v>
      </c>
      <c r="Y224" s="183">
        <f>X224*K224</f>
        <v>0</v>
      </c>
      <c r="Z224" s="183">
        <v>0</v>
      </c>
      <c r="AA224" s="184">
        <f>Z224*K224</f>
        <v>0</v>
      </c>
      <c r="AR224" s="20" t="s">
        <v>22</v>
      </c>
      <c r="AT224" s="20" t="s">
        <v>131</v>
      </c>
      <c r="AU224" s="20" t="s">
        <v>94</v>
      </c>
      <c r="AY224" s="20" t="s">
        <v>124</v>
      </c>
      <c r="BE224" s="185">
        <f>IF(U224="základní",N224,0)</f>
        <v>11136</v>
      </c>
      <c r="BF224" s="185">
        <f>IF(U224="snížená",N224,0)</f>
        <v>0</v>
      </c>
      <c r="BG224" s="185">
        <f>IF(U224="zákl. přenesená",N224,0)</f>
        <v>0</v>
      </c>
      <c r="BH224" s="185">
        <f>IF(U224="sníž. přenesená",N224,0)</f>
        <v>0</v>
      </c>
      <c r="BI224" s="185">
        <f>IF(U224="nulová",N224,0)</f>
        <v>0</v>
      </c>
      <c r="BJ224" s="20" t="s">
        <v>22</v>
      </c>
      <c r="BK224" s="185">
        <f>ROUND(L224*K224,2)</f>
        <v>11136</v>
      </c>
      <c r="BL224" s="20" t="s">
        <v>22</v>
      </c>
      <c r="BM224" s="20" t="s">
        <v>557</v>
      </c>
    </row>
    <row r="225" s="1" customFormat="1" ht="51" customHeight="1">
      <c r="B225" s="173"/>
      <c r="C225" s="186" t="s">
        <v>558</v>
      </c>
      <c r="D225" s="186" t="s">
        <v>131</v>
      </c>
      <c r="E225" s="187" t="s">
        <v>559</v>
      </c>
      <c r="F225" s="188" t="s">
        <v>560</v>
      </c>
      <c r="G225" s="188"/>
      <c r="H225" s="188"/>
      <c r="I225" s="188"/>
      <c r="J225" s="189" t="s">
        <v>140</v>
      </c>
      <c r="K225" s="190">
        <v>1</v>
      </c>
      <c r="L225" s="180">
        <v>3130</v>
      </c>
      <c r="M225" s="180"/>
      <c r="N225" s="180">
        <f>ROUND(L225*K225,2)</f>
        <v>3130</v>
      </c>
      <c r="O225" s="180"/>
      <c r="P225" s="180"/>
      <c r="Q225" s="180"/>
      <c r="R225" s="181"/>
      <c r="T225" s="182" t="s">
        <v>5</v>
      </c>
      <c r="U225" s="48" t="s">
        <v>41</v>
      </c>
      <c r="V225" s="183">
        <v>0</v>
      </c>
      <c r="W225" s="183">
        <f>V225*K225</f>
        <v>0</v>
      </c>
      <c r="X225" s="183">
        <v>0</v>
      </c>
      <c r="Y225" s="183">
        <f>X225*K225</f>
        <v>0</v>
      </c>
      <c r="Z225" s="183">
        <v>0</v>
      </c>
      <c r="AA225" s="184">
        <f>Z225*K225</f>
        <v>0</v>
      </c>
      <c r="AR225" s="20" t="s">
        <v>22</v>
      </c>
      <c r="AT225" s="20" t="s">
        <v>131</v>
      </c>
      <c r="AU225" s="20" t="s">
        <v>94</v>
      </c>
      <c r="AY225" s="20" t="s">
        <v>124</v>
      </c>
      <c r="BE225" s="185">
        <f>IF(U225="základní",N225,0)</f>
        <v>3130</v>
      </c>
      <c r="BF225" s="185">
        <f>IF(U225="snížená",N225,0)</f>
        <v>0</v>
      </c>
      <c r="BG225" s="185">
        <f>IF(U225="zákl. přenesená",N225,0)</f>
        <v>0</v>
      </c>
      <c r="BH225" s="185">
        <f>IF(U225="sníž. přenesená",N225,0)</f>
        <v>0</v>
      </c>
      <c r="BI225" s="185">
        <f>IF(U225="nulová",N225,0)</f>
        <v>0</v>
      </c>
      <c r="BJ225" s="20" t="s">
        <v>22</v>
      </c>
      <c r="BK225" s="185">
        <f>ROUND(L225*K225,2)</f>
        <v>3130</v>
      </c>
      <c r="BL225" s="20" t="s">
        <v>22</v>
      </c>
      <c r="BM225" s="20" t="s">
        <v>561</v>
      </c>
    </row>
    <row r="226" s="1" customFormat="1" ht="25.5" customHeight="1">
      <c r="B226" s="173"/>
      <c r="C226" s="186" t="s">
        <v>562</v>
      </c>
      <c r="D226" s="186" t="s">
        <v>131</v>
      </c>
      <c r="E226" s="187" t="s">
        <v>563</v>
      </c>
      <c r="F226" s="188" t="s">
        <v>564</v>
      </c>
      <c r="G226" s="188"/>
      <c r="H226" s="188"/>
      <c r="I226" s="188"/>
      <c r="J226" s="189" t="s">
        <v>140</v>
      </c>
      <c r="K226" s="190">
        <v>2</v>
      </c>
      <c r="L226" s="180">
        <v>257</v>
      </c>
      <c r="M226" s="180"/>
      <c r="N226" s="180">
        <f>ROUND(L226*K226,2)</f>
        <v>514</v>
      </c>
      <c r="O226" s="180"/>
      <c r="P226" s="180"/>
      <c r="Q226" s="180"/>
      <c r="R226" s="181"/>
      <c r="T226" s="182" t="s">
        <v>5</v>
      </c>
      <c r="U226" s="48" t="s">
        <v>41</v>
      </c>
      <c r="V226" s="183">
        <v>0</v>
      </c>
      <c r="W226" s="183">
        <f>V226*K226</f>
        <v>0</v>
      </c>
      <c r="X226" s="183">
        <v>0</v>
      </c>
      <c r="Y226" s="183">
        <f>X226*K226</f>
        <v>0</v>
      </c>
      <c r="Z226" s="183">
        <v>0</v>
      </c>
      <c r="AA226" s="184">
        <f>Z226*K226</f>
        <v>0</v>
      </c>
      <c r="AR226" s="20" t="s">
        <v>22</v>
      </c>
      <c r="AT226" s="20" t="s">
        <v>131</v>
      </c>
      <c r="AU226" s="20" t="s">
        <v>94</v>
      </c>
      <c r="AY226" s="20" t="s">
        <v>124</v>
      </c>
      <c r="BE226" s="185">
        <f>IF(U226="základní",N226,0)</f>
        <v>514</v>
      </c>
      <c r="BF226" s="185">
        <f>IF(U226="snížená",N226,0)</f>
        <v>0</v>
      </c>
      <c r="BG226" s="185">
        <f>IF(U226="zákl. přenesená",N226,0)</f>
        <v>0</v>
      </c>
      <c r="BH226" s="185">
        <f>IF(U226="sníž. přenesená",N226,0)</f>
        <v>0</v>
      </c>
      <c r="BI226" s="185">
        <f>IF(U226="nulová",N226,0)</f>
        <v>0</v>
      </c>
      <c r="BJ226" s="20" t="s">
        <v>22</v>
      </c>
      <c r="BK226" s="185">
        <f>ROUND(L226*K226,2)</f>
        <v>514</v>
      </c>
      <c r="BL226" s="20" t="s">
        <v>22</v>
      </c>
      <c r="BM226" s="20" t="s">
        <v>565</v>
      </c>
    </row>
    <row r="227" s="1" customFormat="1" ht="38.25" customHeight="1">
      <c r="B227" s="173"/>
      <c r="C227" s="186" t="s">
        <v>566</v>
      </c>
      <c r="D227" s="186" t="s">
        <v>131</v>
      </c>
      <c r="E227" s="187" t="s">
        <v>567</v>
      </c>
      <c r="F227" s="188" t="s">
        <v>568</v>
      </c>
      <c r="G227" s="188"/>
      <c r="H227" s="188"/>
      <c r="I227" s="188"/>
      <c r="J227" s="189" t="s">
        <v>140</v>
      </c>
      <c r="K227" s="190">
        <v>1</v>
      </c>
      <c r="L227" s="180">
        <v>3410</v>
      </c>
      <c r="M227" s="180"/>
      <c r="N227" s="180">
        <f>ROUND(L227*K227,2)</f>
        <v>3410</v>
      </c>
      <c r="O227" s="180"/>
      <c r="P227" s="180"/>
      <c r="Q227" s="180"/>
      <c r="R227" s="181"/>
      <c r="T227" s="182" t="s">
        <v>5</v>
      </c>
      <c r="U227" s="48" t="s">
        <v>41</v>
      </c>
      <c r="V227" s="183">
        <v>0</v>
      </c>
      <c r="W227" s="183">
        <f>V227*K227</f>
        <v>0</v>
      </c>
      <c r="X227" s="183">
        <v>0</v>
      </c>
      <c r="Y227" s="183">
        <f>X227*K227</f>
        <v>0</v>
      </c>
      <c r="Z227" s="183">
        <v>0</v>
      </c>
      <c r="AA227" s="184">
        <f>Z227*K227</f>
        <v>0</v>
      </c>
      <c r="AR227" s="20" t="s">
        <v>22</v>
      </c>
      <c r="AT227" s="20" t="s">
        <v>131</v>
      </c>
      <c r="AU227" s="20" t="s">
        <v>94</v>
      </c>
      <c r="AY227" s="20" t="s">
        <v>124</v>
      </c>
      <c r="BE227" s="185">
        <f>IF(U227="základní",N227,0)</f>
        <v>3410</v>
      </c>
      <c r="BF227" s="185">
        <f>IF(U227="snížená",N227,0)</f>
        <v>0</v>
      </c>
      <c r="BG227" s="185">
        <f>IF(U227="zákl. přenesená",N227,0)</f>
        <v>0</v>
      </c>
      <c r="BH227" s="185">
        <f>IF(U227="sníž. přenesená",N227,0)</f>
        <v>0</v>
      </c>
      <c r="BI227" s="185">
        <f>IF(U227="nulová",N227,0)</f>
        <v>0</v>
      </c>
      <c r="BJ227" s="20" t="s">
        <v>22</v>
      </c>
      <c r="BK227" s="185">
        <f>ROUND(L227*K227,2)</f>
        <v>3410</v>
      </c>
      <c r="BL227" s="20" t="s">
        <v>22</v>
      </c>
      <c r="BM227" s="20" t="s">
        <v>569</v>
      </c>
    </row>
    <row r="228" s="1" customFormat="1" ht="89.25" customHeight="1">
      <c r="B228" s="173"/>
      <c r="C228" s="186" t="s">
        <v>570</v>
      </c>
      <c r="D228" s="186" t="s">
        <v>131</v>
      </c>
      <c r="E228" s="187" t="s">
        <v>571</v>
      </c>
      <c r="F228" s="188" t="s">
        <v>572</v>
      </c>
      <c r="G228" s="188"/>
      <c r="H228" s="188"/>
      <c r="I228" s="188"/>
      <c r="J228" s="189" t="s">
        <v>140</v>
      </c>
      <c r="K228" s="190">
        <v>2</v>
      </c>
      <c r="L228" s="180">
        <v>1040</v>
      </c>
      <c r="M228" s="180"/>
      <c r="N228" s="180">
        <f>ROUND(L228*K228,2)</f>
        <v>2080</v>
      </c>
      <c r="O228" s="180"/>
      <c r="P228" s="180"/>
      <c r="Q228" s="180"/>
      <c r="R228" s="181"/>
      <c r="T228" s="182" t="s">
        <v>5</v>
      </c>
      <c r="U228" s="48" t="s">
        <v>41</v>
      </c>
      <c r="V228" s="183">
        <v>0</v>
      </c>
      <c r="W228" s="183">
        <f>V228*K228</f>
        <v>0</v>
      </c>
      <c r="X228" s="183">
        <v>0</v>
      </c>
      <c r="Y228" s="183">
        <f>X228*K228</f>
        <v>0</v>
      </c>
      <c r="Z228" s="183">
        <v>0</v>
      </c>
      <c r="AA228" s="184">
        <f>Z228*K228</f>
        <v>0</v>
      </c>
      <c r="AR228" s="20" t="s">
        <v>22</v>
      </c>
      <c r="AT228" s="20" t="s">
        <v>131</v>
      </c>
      <c r="AU228" s="20" t="s">
        <v>94</v>
      </c>
      <c r="AY228" s="20" t="s">
        <v>124</v>
      </c>
      <c r="BE228" s="185">
        <f>IF(U228="základní",N228,0)</f>
        <v>2080</v>
      </c>
      <c r="BF228" s="185">
        <f>IF(U228="snížená",N228,0)</f>
        <v>0</v>
      </c>
      <c r="BG228" s="185">
        <f>IF(U228="zákl. přenesená",N228,0)</f>
        <v>0</v>
      </c>
      <c r="BH228" s="185">
        <f>IF(U228="sníž. přenesená",N228,0)</f>
        <v>0</v>
      </c>
      <c r="BI228" s="185">
        <f>IF(U228="nulová",N228,0)</f>
        <v>0</v>
      </c>
      <c r="BJ228" s="20" t="s">
        <v>22</v>
      </c>
      <c r="BK228" s="185">
        <f>ROUND(L228*K228,2)</f>
        <v>2080</v>
      </c>
      <c r="BL228" s="20" t="s">
        <v>22</v>
      </c>
      <c r="BM228" s="20" t="s">
        <v>573</v>
      </c>
    </row>
    <row r="229" s="1" customFormat="1" ht="76.5" customHeight="1">
      <c r="B229" s="173"/>
      <c r="C229" s="186" t="s">
        <v>574</v>
      </c>
      <c r="D229" s="186" t="s">
        <v>131</v>
      </c>
      <c r="E229" s="187" t="s">
        <v>575</v>
      </c>
      <c r="F229" s="188" t="s">
        <v>576</v>
      </c>
      <c r="G229" s="188"/>
      <c r="H229" s="188"/>
      <c r="I229" s="188"/>
      <c r="J229" s="189" t="s">
        <v>140</v>
      </c>
      <c r="K229" s="190">
        <v>2</v>
      </c>
      <c r="L229" s="180">
        <v>1690</v>
      </c>
      <c r="M229" s="180"/>
      <c r="N229" s="180">
        <f>ROUND(L229*K229,2)</f>
        <v>3380</v>
      </c>
      <c r="O229" s="180"/>
      <c r="P229" s="180"/>
      <c r="Q229" s="180"/>
      <c r="R229" s="181"/>
      <c r="T229" s="182" t="s">
        <v>5</v>
      </c>
      <c r="U229" s="48" t="s">
        <v>41</v>
      </c>
      <c r="V229" s="183">
        <v>0</v>
      </c>
      <c r="W229" s="183">
        <f>V229*K229</f>
        <v>0</v>
      </c>
      <c r="X229" s="183">
        <v>0</v>
      </c>
      <c r="Y229" s="183">
        <f>X229*K229</f>
        <v>0</v>
      </c>
      <c r="Z229" s="183">
        <v>0</v>
      </c>
      <c r="AA229" s="184">
        <f>Z229*K229</f>
        <v>0</v>
      </c>
      <c r="AR229" s="20" t="s">
        <v>22</v>
      </c>
      <c r="AT229" s="20" t="s">
        <v>131</v>
      </c>
      <c r="AU229" s="20" t="s">
        <v>94</v>
      </c>
      <c r="AY229" s="20" t="s">
        <v>124</v>
      </c>
      <c r="BE229" s="185">
        <f>IF(U229="základní",N229,0)</f>
        <v>3380</v>
      </c>
      <c r="BF229" s="185">
        <f>IF(U229="snížená",N229,0)</f>
        <v>0</v>
      </c>
      <c r="BG229" s="185">
        <f>IF(U229="zákl. přenesená",N229,0)</f>
        <v>0</v>
      </c>
      <c r="BH229" s="185">
        <f>IF(U229="sníž. přenesená",N229,0)</f>
        <v>0</v>
      </c>
      <c r="BI229" s="185">
        <f>IF(U229="nulová",N229,0)</f>
        <v>0</v>
      </c>
      <c r="BJ229" s="20" t="s">
        <v>22</v>
      </c>
      <c r="BK229" s="185">
        <f>ROUND(L229*K229,2)</f>
        <v>3380</v>
      </c>
      <c r="BL229" s="20" t="s">
        <v>22</v>
      </c>
      <c r="BM229" s="20" t="s">
        <v>577</v>
      </c>
    </row>
    <row r="230" s="1" customFormat="1" ht="89.25" customHeight="1">
      <c r="B230" s="173"/>
      <c r="C230" s="186" t="s">
        <v>578</v>
      </c>
      <c r="D230" s="186" t="s">
        <v>131</v>
      </c>
      <c r="E230" s="187" t="s">
        <v>579</v>
      </c>
      <c r="F230" s="188" t="s">
        <v>580</v>
      </c>
      <c r="G230" s="188"/>
      <c r="H230" s="188"/>
      <c r="I230" s="188"/>
      <c r="J230" s="189" t="s">
        <v>134</v>
      </c>
      <c r="K230" s="190">
        <v>116</v>
      </c>
      <c r="L230" s="180">
        <v>49.100000000000001</v>
      </c>
      <c r="M230" s="180"/>
      <c r="N230" s="180">
        <f>ROUND(L230*K230,2)</f>
        <v>5695.6000000000004</v>
      </c>
      <c r="O230" s="180"/>
      <c r="P230" s="180"/>
      <c r="Q230" s="180"/>
      <c r="R230" s="181"/>
      <c r="T230" s="182" t="s">
        <v>5</v>
      </c>
      <c r="U230" s="48" t="s">
        <v>41</v>
      </c>
      <c r="V230" s="183">
        <v>0</v>
      </c>
      <c r="W230" s="183">
        <f>V230*K230</f>
        <v>0</v>
      </c>
      <c r="X230" s="183">
        <v>0</v>
      </c>
      <c r="Y230" s="183">
        <f>X230*K230</f>
        <v>0</v>
      </c>
      <c r="Z230" s="183">
        <v>0</v>
      </c>
      <c r="AA230" s="184">
        <f>Z230*K230</f>
        <v>0</v>
      </c>
      <c r="AR230" s="20" t="s">
        <v>22</v>
      </c>
      <c r="AT230" s="20" t="s">
        <v>131</v>
      </c>
      <c r="AU230" s="20" t="s">
        <v>94</v>
      </c>
      <c r="AY230" s="20" t="s">
        <v>124</v>
      </c>
      <c r="BE230" s="185">
        <f>IF(U230="základní",N230,0)</f>
        <v>5695.6000000000004</v>
      </c>
      <c r="BF230" s="185">
        <f>IF(U230="snížená",N230,0)</f>
        <v>0</v>
      </c>
      <c r="BG230" s="185">
        <f>IF(U230="zákl. přenesená",N230,0)</f>
        <v>0</v>
      </c>
      <c r="BH230" s="185">
        <f>IF(U230="sníž. přenesená",N230,0)</f>
        <v>0</v>
      </c>
      <c r="BI230" s="185">
        <f>IF(U230="nulová",N230,0)</f>
        <v>0</v>
      </c>
      <c r="BJ230" s="20" t="s">
        <v>22</v>
      </c>
      <c r="BK230" s="185">
        <f>ROUND(L230*K230,2)</f>
        <v>5695.6000000000004</v>
      </c>
      <c r="BL230" s="20" t="s">
        <v>22</v>
      </c>
      <c r="BM230" s="20" t="s">
        <v>581</v>
      </c>
    </row>
    <row r="231" s="1" customFormat="1" ht="89.25" customHeight="1">
      <c r="B231" s="173"/>
      <c r="C231" s="186" t="s">
        <v>582</v>
      </c>
      <c r="D231" s="186" t="s">
        <v>131</v>
      </c>
      <c r="E231" s="187" t="s">
        <v>583</v>
      </c>
      <c r="F231" s="188" t="s">
        <v>584</v>
      </c>
      <c r="G231" s="188"/>
      <c r="H231" s="188"/>
      <c r="I231" s="188"/>
      <c r="J231" s="189" t="s">
        <v>134</v>
      </c>
      <c r="K231" s="190">
        <v>113</v>
      </c>
      <c r="L231" s="180">
        <v>59.100000000000001</v>
      </c>
      <c r="M231" s="180"/>
      <c r="N231" s="180">
        <f>ROUND(L231*K231,2)</f>
        <v>6678.3000000000002</v>
      </c>
      <c r="O231" s="180"/>
      <c r="P231" s="180"/>
      <c r="Q231" s="180"/>
      <c r="R231" s="181"/>
      <c r="T231" s="182" t="s">
        <v>5</v>
      </c>
      <c r="U231" s="48" t="s">
        <v>41</v>
      </c>
      <c r="V231" s="183">
        <v>0</v>
      </c>
      <c r="W231" s="183">
        <f>V231*K231</f>
        <v>0</v>
      </c>
      <c r="X231" s="183">
        <v>0</v>
      </c>
      <c r="Y231" s="183">
        <f>X231*K231</f>
        <v>0</v>
      </c>
      <c r="Z231" s="183">
        <v>0</v>
      </c>
      <c r="AA231" s="184">
        <f>Z231*K231</f>
        <v>0</v>
      </c>
      <c r="AR231" s="20" t="s">
        <v>22</v>
      </c>
      <c r="AT231" s="20" t="s">
        <v>131</v>
      </c>
      <c r="AU231" s="20" t="s">
        <v>94</v>
      </c>
      <c r="AY231" s="20" t="s">
        <v>124</v>
      </c>
      <c r="BE231" s="185">
        <f>IF(U231="základní",N231,0)</f>
        <v>6678.3000000000002</v>
      </c>
      <c r="BF231" s="185">
        <f>IF(U231="snížená",N231,0)</f>
        <v>0</v>
      </c>
      <c r="BG231" s="185">
        <f>IF(U231="zákl. přenesená",N231,0)</f>
        <v>0</v>
      </c>
      <c r="BH231" s="185">
        <f>IF(U231="sníž. přenesená",N231,0)</f>
        <v>0</v>
      </c>
      <c r="BI231" s="185">
        <f>IF(U231="nulová",N231,0)</f>
        <v>0</v>
      </c>
      <c r="BJ231" s="20" t="s">
        <v>22</v>
      </c>
      <c r="BK231" s="185">
        <f>ROUND(L231*K231,2)</f>
        <v>6678.3000000000002</v>
      </c>
      <c r="BL231" s="20" t="s">
        <v>22</v>
      </c>
      <c r="BM231" s="20" t="s">
        <v>585</v>
      </c>
    </row>
    <row r="232" s="1" customFormat="1" ht="89.25" customHeight="1">
      <c r="B232" s="173"/>
      <c r="C232" s="186" t="s">
        <v>586</v>
      </c>
      <c r="D232" s="186" t="s">
        <v>131</v>
      </c>
      <c r="E232" s="187" t="s">
        <v>587</v>
      </c>
      <c r="F232" s="188" t="s">
        <v>588</v>
      </c>
      <c r="G232" s="188"/>
      <c r="H232" s="188"/>
      <c r="I232" s="188"/>
      <c r="J232" s="189" t="s">
        <v>140</v>
      </c>
      <c r="K232" s="190">
        <v>7</v>
      </c>
      <c r="L232" s="180">
        <v>707</v>
      </c>
      <c r="M232" s="180"/>
      <c r="N232" s="180">
        <f>ROUND(L232*K232,2)</f>
        <v>4949</v>
      </c>
      <c r="O232" s="180"/>
      <c r="P232" s="180"/>
      <c r="Q232" s="180"/>
      <c r="R232" s="181"/>
      <c r="T232" s="182" t="s">
        <v>5</v>
      </c>
      <c r="U232" s="48" t="s">
        <v>41</v>
      </c>
      <c r="V232" s="183">
        <v>0</v>
      </c>
      <c r="W232" s="183">
        <f>V232*K232</f>
        <v>0</v>
      </c>
      <c r="X232" s="183">
        <v>0</v>
      </c>
      <c r="Y232" s="183">
        <f>X232*K232</f>
        <v>0</v>
      </c>
      <c r="Z232" s="183">
        <v>0</v>
      </c>
      <c r="AA232" s="184">
        <f>Z232*K232</f>
        <v>0</v>
      </c>
      <c r="AR232" s="20" t="s">
        <v>22</v>
      </c>
      <c r="AT232" s="20" t="s">
        <v>131</v>
      </c>
      <c r="AU232" s="20" t="s">
        <v>94</v>
      </c>
      <c r="AY232" s="20" t="s">
        <v>124</v>
      </c>
      <c r="BE232" s="185">
        <f>IF(U232="základní",N232,0)</f>
        <v>4949</v>
      </c>
      <c r="BF232" s="185">
        <f>IF(U232="snížená",N232,0)</f>
        <v>0</v>
      </c>
      <c r="BG232" s="185">
        <f>IF(U232="zákl. přenesená",N232,0)</f>
        <v>0</v>
      </c>
      <c r="BH232" s="185">
        <f>IF(U232="sníž. přenesená",N232,0)</f>
        <v>0</v>
      </c>
      <c r="BI232" s="185">
        <f>IF(U232="nulová",N232,0)</f>
        <v>0</v>
      </c>
      <c r="BJ232" s="20" t="s">
        <v>22</v>
      </c>
      <c r="BK232" s="185">
        <f>ROUND(L232*K232,2)</f>
        <v>4949</v>
      </c>
      <c r="BL232" s="20" t="s">
        <v>22</v>
      </c>
      <c r="BM232" s="20" t="s">
        <v>589</v>
      </c>
    </row>
    <row r="233" s="1" customFormat="1" ht="63.75" customHeight="1">
      <c r="B233" s="173"/>
      <c r="C233" s="186" t="s">
        <v>590</v>
      </c>
      <c r="D233" s="186" t="s">
        <v>131</v>
      </c>
      <c r="E233" s="187" t="s">
        <v>591</v>
      </c>
      <c r="F233" s="188" t="s">
        <v>592</v>
      </c>
      <c r="G233" s="188"/>
      <c r="H233" s="188"/>
      <c r="I233" s="188"/>
      <c r="J233" s="189" t="s">
        <v>593</v>
      </c>
      <c r="K233" s="190">
        <v>6</v>
      </c>
      <c r="L233" s="180">
        <v>113</v>
      </c>
      <c r="M233" s="180"/>
      <c r="N233" s="180">
        <f>ROUND(L233*K233,2)</f>
        <v>678</v>
      </c>
      <c r="O233" s="180"/>
      <c r="P233" s="180"/>
      <c r="Q233" s="180"/>
      <c r="R233" s="181"/>
      <c r="T233" s="182" t="s">
        <v>5</v>
      </c>
      <c r="U233" s="48" t="s">
        <v>41</v>
      </c>
      <c r="V233" s="183">
        <v>0</v>
      </c>
      <c r="W233" s="183">
        <f>V233*K233</f>
        <v>0</v>
      </c>
      <c r="X233" s="183">
        <v>0</v>
      </c>
      <c r="Y233" s="183">
        <f>X233*K233</f>
        <v>0</v>
      </c>
      <c r="Z233" s="183">
        <v>0</v>
      </c>
      <c r="AA233" s="184">
        <f>Z233*K233</f>
        <v>0</v>
      </c>
      <c r="AR233" s="20" t="s">
        <v>22</v>
      </c>
      <c r="AT233" s="20" t="s">
        <v>131</v>
      </c>
      <c r="AU233" s="20" t="s">
        <v>94</v>
      </c>
      <c r="AY233" s="20" t="s">
        <v>124</v>
      </c>
      <c r="BE233" s="185">
        <f>IF(U233="základní",N233,0)</f>
        <v>678</v>
      </c>
      <c r="BF233" s="185">
        <f>IF(U233="snížená",N233,0)</f>
        <v>0</v>
      </c>
      <c r="BG233" s="185">
        <f>IF(U233="zákl. přenesená",N233,0)</f>
        <v>0</v>
      </c>
      <c r="BH233" s="185">
        <f>IF(U233="sníž. přenesená",N233,0)</f>
        <v>0</v>
      </c>
      <c r="BI233" s="185">
        <f>IF(U233="nulová",N233,0)</f>
        <v>0</v>
      </c>
      <c r="BJ233" s="20" t="s">
        <v>22</v>
      </c>
      <c r="BK233" s="185">
        <f>ROUND(L233*K233,2)</f>
        <v>678</v>
      </c>
      <c r="BL233" s="20" t="s">
        <v>22</v>
      </c>
      <c r="BM233" s="20" t="s">
        <v>594</v>
      </c>
    </row>
    <row r="234" s="9" customFormat="1" ht="37.44" customHeight="1">
      <c r="B234" s="161"/>
      <c r="C234" s="162"/>
      <c r="D234" s="163" t="s">
        <v>108</v>
      </c>
      <c r="E234" s="163"/>
      <c r="F234" s="163"/>
      <c r="G234" s="163"/>
      <c r="H234" s="163"/>
      <c r="I234" s="163"/>
      <c r="J234" s="163"/>
      <c r="K234" s="163"/>
      <c r="L234" s="163"/>
      <c r="M234" s="163"/>
      <c r="N234" s="194">
        <f>BK234</f>
        <v>368994</v>
      </c>
      <c r="O234" s="195"/>
      <c r="P234" s="195"/>
      <c r="Q234" s="195"/>
      <c r="R234" s="166"/>
      <c r="T234" s="167"/>
      <c r="U234" s="162"/>
      <c r="V234" s="162"/>
      <c r="W234" s="168">
        <f>SUM(W235:W250)</f>
        <v>0</v>
      </c>
      <c r="X234" s="162"/>
      <c r="Y234" s="168">
        <f>SUM(Y235:Y250)</f>
        <v>0</v>
      </c>
      <c r="Z234" s="162"/>
      <c r="AA234" s="169">
        <f>SUM(AA235:AA250)</f>
        <v>0</v>
      </c>
      <c r="AR234" s="170" t="s">
        <v>142</v>
      </c>
      <c r="AT234" s="171" t="s">
        <v>75</v>
      </c>
      <c r="AU234" s="171" t="s">
        <v>76</v>
      </c>
      <c r="AY234" s="170" t="s">
        <v>124</v>
      </c>
      <c r="BK234" s="172">
        <f>SUM(BK235:BK250)</f>
        <v>368994</v>
      </c>
    </row>
    <row r="235" s="1" customFormat="1" ht="25.5" customHeight="1">
      <c r="B235" s="173"/>
      <c r="C235" s="186" t="s">
        <v>595</v>
      </c>
      <c r="D235" s="186" t="s">
        <v>131</v>
      </c>
      <c r="E235" s="187" t="s">
        <v>596</v>
      </c>
      <c r="F235" s="188" t="s">
        <v>597</v>
      </c>
      <c r="G235" s="188"/>
      <c r="H235" s="188"/>
      <c r="I235" s="188"/>
      <c r="J235" s="189" t="s">
        <v>140</v>
      </c>
      <c r="K235" s="190">
        <v>1</v>
      </c>
      <c r="L235" s="180">
        <v>1280</v>
      </c>
      <c r="M235" s="180"/>
      <c r="N235" s="180">
        <f>ROUND(L235*K235,2)</f>
        <v>1280</v>
      </c>
      <c r="O235" s="180"/>
      <c r="P235" s="180"/>
      <c r="Q235" s="180"/>
      <c r="R235" s="181"/>
      <c r="T235" s="182" t="s">
        <v>5</v>
      </c>
      <c r="U235" s="48" t="s">
        <v>41</v>
      </c>
      <c r="V235" s="183">
        <v>0</v>
      </c>
      <c r="W235" s="183">
        <f>V235*K235</f>
        <v>0</v>
      </c>
      <c r="X235" s="183">
        <v>0</v>
      </c>
      <c r="Y235" s="183">
        <f>X235*K235</f>
        <v>0</v>
      </c>
      <c r="Z235" s="183">
        <v>0</v>
      </c>
      <c r="AA235" s="184">
        <f>Z235*K235</f>
        <v>0</v>
      </c>
      <c r="AR235" s="20" t="s">
        <v>22</v>
      </c>
      <c r="AT235" s="20" t="s">
        <v>131</v>
      </c>
      <c r="AU235" s="20" t="s">
        <v>22</v>
      </c>
      <c r="AY235" s="20" t="s">
        <v>124</v>
      </c>
      <c r="BE235" s="185">
        <f>IF(U235="základní",N235,0)</f>
        <v>1280</v>
      </c>
      <c r="BF235" s="185">
        <f>IF(U235="snížená",N235,0)</f>
        <v>0</v>
      </c>
      <c r="BG235" s="185">
        <f>IF(U235="zákl. přenesená",N235,0)</f>
        <v>0</v>
      </c>
      <c r="BH235" s="185">
        <f>IF(U235="sníž. přenesená",N235,0)</f>
        <v>0</v>
      </c>
      <c r="BI235" s="185">
        <f>IF(U235="nulová",N235,0)</f>
        <v>0</v>
      </c>
      <c r="BJ235" s="20" t="s">
        <v>22</v>
      </c>
      <c r="BK235" s="185">
        <f>ROUND(L235*K235,2)</f>
        <v>1280</v>
      </c>
      <c r="BL235" s="20" t="s">
        <v>22</v>
      </c>
      <c r="BM235" s="20" t="s">
        <v>598</v>
      </c>
    </row>
    <row r="236" s="1" customFormat="1" ht="16.5" customHeight="1">
      <c r="B236" s="173"/>
      <c r="C236" s="186" t="s">
        <v>599</v>
      </c>
      <c r="D236" s="186" t="s">
        <v>131</v>
      </c>
      <c r="E236" s="187" t="s">
        <v>600</v>
      </c>
      <c r="F236" s="188" t="s">
        <v>601</v>
      </c>
      <c r="G236" s="188"/>
      <c r="H236" s="188"/>
      <c r="I236" s="188"/>
      <c r="J236" s="189" t="s">
        <v>140</v>
      </c>
      <c r="K236" s="190">
        <v>1</v>
      </c>
      <c r="L236" s="180">
        <v>2740</v>
      </c>
      <c r="M236" s="180"/>
      <c r="N236" s="180">
        <f>ROUND(L236*K236,2)</f>
        <v>2740</v>
      </c>
      <c r="O236" s="180"/>
      <c r="P236" s="180"/>
      <c r="Q236" s="180"/>
      <c r="R236" s="181"/>
      <c r="T236" s="182" t="s">
        <v>5</v>
      </c>
      <c r="U236" s="48" t="s">
        <v>41</v>
      </c>
      <c r="V236" s="183">
        <v>0</v>
      </c>
      <c r="W236" s="183">
        <f>V236*K236</f>
        <v>0</v>
      </c>
      <c r="X236" s="183">
        <v>0</v>
      </c>
      <c r="Y236" s="183">
        <f>X236*K236</f>
        <v>0</v>
      </c>
      <c r="Z236" s="183">
        <v>0</v>
      </c>
      <c r="AA236" s="184">
        <f>Z236*K236</f>
        <v>0</v>
      </c>
      <c r="AR236" s="20" t="s">
        <v>22</v>
      </c>
      <c r="AT236" s="20" t="s">
        <v>131</v>
      </c>
      <c r="AU236" s="20" t="s">
        <v>22</v>
      </c>
      <c r="AY236" s="20" t="s">
        <v>124</v>
      </c>
      <c r="BE236" s="185">
        <f>IF(U236="základní",N236,0)</f>
        <v>2740</v>
      </c>
      <c r="BF236" s="185">
        <f>IF(U236="snížená",N236,0)</f>
        <v>0</v>
      </c>
      <c r="BG236" s="185">
        <f>IF(U236="zákl. přenesená",N236,0)</f>
        <v>0</v>
      </c>
      <c r="BH236" s="185">
        <f>IF(U236="sníž. přenesená",N236,0)</f>
        <v>0</v>
      </c>
      <c r="BI236" s="185">
        <f>IF(U236="nulová",N236,0)</f>
        <v>0</v>
      </c>
      <c r="BJ236" s="20" t="s">
        <v>22</v>
      </c>
      <c r="BK236" s="185">
        <f>ROUND(L236*K236,2)</f>
        <v>2740</v>
      </c>
      <c r="BL236" s="20" t="s">
        <v>22</v>
      </c>
      <c r="BM236" s="20" t="s">
        <v>602</v>
      </c>
    </row>
    <row r="237" s="1" customFormat="1" ht="16.5" customHeight="1">
      <c r="B237" s="173"/>
      <c r="C237" s="186" t="s">
        <v>603</v>
      </c>
      <c r="D237" s="186" t="s">
        <v>131</v>
      </c>
      <c r="E237" s="187" t="s">
        <v>604</v>
      </c>
      <c r="F237" s="188" t="s">
        <v>605</v>
      </c>
      <c r="G237" s="188"/>
      <c r="H237" s="188"/>
      <c r="I237" s="188"/>
      <c r="J237" s="189" t="s">
        <v>140</v>
      </c>
      <c r="K237" s="190">
        <v>2</v>
      </c>
      <c r="L237" s="180">
        <v>742</v>
      </c>
      <c r="M237" s="180"/>
      <c r="N237" s="180">
        <f>ROUND(L237*K237,2)</f>
        <v>1484</v>
      </c>
      <c r="O237" s="180"/>
      <c r="P237" s="180"/>
      <c r="Q237" s="180"/>
      <c r="R237" s="181"/>
      <c r="T237" s="182" t="s">
        <v>5</v>
      </c>
      <c r="U237" s="48" t="s">
        <v>41</v>
      </c>
      <c r="V237" s="183">
        <v>0</v>
      </c>
      <c r="W237" s="183">
        <f>V237*K237</f>
        <v>0</v>
      </c>
      <c r="X237" s="183">
        <v>0</v>
      </c>
      <c r="Y237" s="183">
        <f>X237*K237</f>
        <v>0</v>
      </c>
      <c r="Z237" s="183">
        <v>0</v>
      </c>
      <c r="AA237" s="184">
        <f>Z237*K237</f>
        <v>0</v>
      </c>
      <c r="AR237" s="20" t="s">
        <v>22</v>
      </c>
      <c r="AT237" s="20" t="s">
        <v>131</v>
      </c>
      <c r="AU237" s="20" t="s">
        <v>22</v>
      </c>
      <c r="AY237" s="20" t="s">
        <v>124</v>
      </c>
      <c r="BE237" s="185">
        <f>IF(U237="základní",N237,0)</f>
        <v>1484</v>
      </c>
      <c r="BF237" s="185">
        <f>IF(U237="snížená",N237,0)</f>
        <v>0</v>
      </c>
      <c r="BG237" s="185">
        <f>IF(U237="zákl. přenesená",N237,0)</f>
        <v>0</v>
      </c>
      <c r="BH237" s="185">
        <f>IF(U237="sníž. přenesená",N237,0)</f>
        <v>0</v>
      </c>
      <c r="BI237" s="185">
        <f>IF(U237="nulová",N237,0)</f>
        <v>0</v>
      </c>
      <c r="BJ237" s="20" t="s">
        <v>22</v>
      </c>
      <c r="BK237" s="185">
        <f>ROUND(L237*K237,2)</f>
        <v>1484</v>
      </c>
      <c r="BL237" s="20" t="s">
        <v>22</v>
      </c>
      <c r="BM237" s="20" t="s">
        <v>606</v>
      </c>
    </row>
    <row r="238" s="1" customFormat="1" ht="38.25" customHeight="1">
      <c r="B238" s="173"/>
      <c r="C238" s="186" t="s">
        <v>607</v>
      </c>
      <c r="D238" s="186" t="s">
        <v>131</v>
      </c>
      <c r="E238" s="187" t="s">
        <v>608</v>
      </c>
      <c r="F238" s="188" t="s">
        <v>609</v>
      </c>
      <c r="G238" s="188"/>
      <c r="H238" s="188"/>
      <c r="I238" s="188"/>
      <c r="J238" s="189" t="s">
        <v>140</v>
      </c>
      <c r="K238" s="190">
        <v>4</v>
      </c>
      <c r="L238" s="180">
        <v>1330</v>
      </c>
      <c r="M238" s="180"/>
      <c r="N238" s="180">
        <f>ROUND(L238*K238,2)</f>
        <v>5320</v>
      </c>
      <c r="O238" s="180"/>
      <c r="P238" s="180"/>
      <c r="Q238" s="180"/>
      <c r="R238" s="181"/>
      <c r="T238" s="182" t="s">
        <v>5</v>
      </c>
      <c r="U238" s="48" t="s">
        <v>41</v>
      </c>
      <c r="V238" s="183">
        <v>0</v>
      </c>
      <c r="W238" s="183">
        <f>V238*K238</f>
        <v>0</v>
      </c>
      <c r="X238" s="183">
        <v>0</v>
      </c>
      <c r="Y238" s="183">
        <f>X238*K238</f>
        <v>0</v>
      </c>
      <c r="Z238" s="183">
        <v>0</v>
      </c>
      <c r="AA238" s="184">
        <f>Z238*K238</f>
        <v>0</v>
      </c>
      <c r="AR238" s="20" t="s">
        <v>22</v>
      </c>
      <c r="AT238" s="20" t="s">
        <v>131</v>
      </c>
      <c r="AU238" s="20" t="s">
        <v>22</v>
      </c>
      <c r="AY238" s="20" t="s">
        <v>124</v>
      </c>
      <c r="BE238" s="185">
        <f>IF(U238="základní",N238,0)</f>
        <v>5320</v>
      </c>
      <c r="BF238" s="185">
        <f>IF(U238="snížená",N238,0)</f>
        <v>0</v>
      </c>
      <c r="BG238" s="185">
        <f>IF(U238="zákl. přenesená",N238,0)</f>
        <v>0</v>
      </c>
      <c r="BH238" s="185">
        <f>IF(U238="sníž. přenesená",N238,0)</f>
        <v>0</v>
      </c>
      <c r="BI238" s="185">
        <f>IF(U238="nulová",N238,0)</f>
        <v>0</v>
      </c>
      <c r="BJ238" s="20" t="s">
        <v>22</v>
      </c>
      <c r="BK238" s="185">
        <f>ROUND(L238*K238,2)</f>
        <v>5320</v>
      </c>
      <c r="BL238" s="20" t="s">
        <v>22</v>
      </c>
      <c r="BM238" s="20" t="s">
        <v>610</v>
      </c>
    </row>
    <row r="239" s="1" customFormat="1" ht="25.5" customHeight="1">
      <c r="B239" s="173"/>
      <c r="C239" s="186" t="s">
        <v>611</v>
      </c>
      <c r="D239" s="186" t="s">
        <v>131</v>
      </c>
      <c r="E239" s="187" t="s">
        <v>612</v>
      </c>
      <c r="F239" s="188" t="s">
        <v>613</v>
      </c>
      <c r="G239" s="188"/>
      <c r="H239" s="188"/>
      <c r="I239" s="188"/>
      <c r="J239" s="189" t="s">
        <v>140</v>
      </c>
      <c r="K239" s="190">
        <v>4</v>
      </c>
      <c r="L239" s="180">
        <v>655</v>
      </c>
      <c r="M239" s="180"/>
      <c r="N239" s="180">
        <f>ROUND(L239*K239,2)</f>
        <v>2620</v>
      </c>
      <c r="O239" s="180"/>
      <c r="P239" s="180"/>
      <c r="Q239" s="180"/>
      <c r="R239" s="181"/>
      <c r="T239" s="182" t="s">
        <v>5</v>
      </c>
      <c r="U239" s="48" t="s">
        <v>41</v>
      </c>
      <c r="V239" s="183">
        <v>0</v>
      </c>
      <c r="W239" s="183">
        <f>V239*K239</f>
        <v>0</v>
      </c>
      <c r="X239" s="183">
        <v>0</v>
      </c>
      <c r="Y239" s="183">
        <f>X239*K239</f>
        <v>0</v>
      </c>
      <c r="Z239" s="183">
        <v>0</v>
      </c>
      <c r="AA239" s="184">
        <f>Z239*K239</f>
        <v>0</v>
      </c>
      <c r="AR239" s="20" t="s">
        <v>22</v>
      </c>
      <c r="AT239" s="20" t="s">
        <v>131</v>
      </c>
      <c r="AU239" s="20" t="s">
        <v>22</v>
      </c>
      <c r="AY239" s="20" t="s">
        <v>124</v>
      </c>
      <c r="BE239" s="185">
        <f>IF(U239="základní",N239,0)</f>
        <v>2620</v>
      </c>
      <c r="BF239" s="185">
        <f>IF(U239="snížená",N239,0)</f>
        <v>0</v>
      </c>
      <c r="BG239" s="185">
        <f>IF(U239="zákl. přenesená",N239,0)</f>
        <v>0</v>
      </c>
      <c r="BH239" s="185">
        <f>IF(U239="sníž. přenesená",N239,0)</f>
        <v>0</v>
      </c>
      <c r="BI239" s="185">
        <f>IF(U239="nulová",N239,0)</f>
        <v>0</v>
      </c>
      <c r="BJ239" s="20" t="s">
        <v>22</v>
      </c>
      <c r="BK239" s="185">
        <f>ROUND(L239*K239,2)</f>
        <v>2620</v>
      </c>
      <c r="BL239" s="20" t="s">
        <v>22</v>
      </c>
      <c r="BM239" s="20" t="s">
        <v>614</v>
      </c>
    </row>
    <row r="240" s="1" customFormat="1" ht="25.5" customHeight="1">
      <c r="B240" s="173"/>
      <c r="C240" s="186" t="s">
        <v>615</v>
      </c>
      <c r="D240" s="186" t="s">
        <v>131</v>
      </c>
      <c r="E240" s="187" t="s">
        <v>616</v>
      </c>
      <c r="F240" s="188" t="s">
        <v>617</v>
      </c>
      <c r="G240" s="188"/>
      <c r="H240" s="188"/>
      <c r="I240" s="188"/>
      <c r="J240" s="189" t="s">
        <v>140</v>
      </c>
      <c r="K240" s="190">
        <v>8</v>
      </c>
      <c r="L240" s="180">
        <v>2610</v>
      </c>
      <c r="M240" s="180"/>
      <c r="N240" s="180">
        <f>ROUND(L240*K240,2)</f>
        <v>20880</v>
      </c>
      <c r="O240" s="180"/>
      <c r="P240" s="180"/>
      <c r="Q240" s="180"/>
      <c r="R240" s="181"/>
      <c r="T240" s="182" t="s">
        <v>5</v>
      </c>
      <c r="U240" s="48" t="s">
        <v>41</v>
      </c>
      <c r="V240" s="183">
        <v>0</v>
      </c>
      <c r="W240" s="183">
        <f>V240*K240</f>
        <v>0</v>
      </c>
      <c r="X240" s="183">
        <v>0</v>
      </c>
      <c r="Y240" s="183">
        <f>X240*K240</f>
        <v>0</v>
      </c>
      <c r="Z240" s="183">
        <v>0</v>
      </c>
      <c r="AA240" s="184">
        <f>Z240*K240</f>
        <v>0</v>
      </c>
      <c r="AR240" s="20" t="s">
        <v>22</v>
      </c>
      <c r="AT240" s="20" t="s">
        <v>131</v>
      </c>
      <c r="AU240" s="20" t="s">
        <v>22</v>
      </c>
      <c r="AY240" s="20" t="s">
        <v>124</v>
      </c>
      <c r="BE240" s="185">
        <f>IF(U240="základní",N240,0)</f>
        <v>20880</v>
      </c>
      <c r="BF240" s="185">
        <f>IF(U240="snížená",N240,0)</f>
        <v>0</v>
      </c>
      <c r="BG240" s="185">
        <f>IF(U240="zákl. přenesená",N240,0)</f>
        <v>0</v>
      </c>
      <c r="BH240" s="185">
        <f>IF(U240="sníž. přenesená",N240,0)</f>
        <v>0</v>
      </c>
      <c r="BI240" s="185">
        <f>IF(U240="nulová",N240,0)</f>
        <v>0</v>
      </c>
      <c r="BJ240" s="20" t="s">
        <v>22</v>
      </c>
      <c r="BK240" s="185">
        <f>ROUND(L240*K240,2)</f>
        <v>20880</v>
      </c>
      <c r="BL240" s="20" t="s">
        <v>22</v>
      </c>
      <c r="BM240" s="20" t="s">
        <v>618</v>
      </c>
    </row>
    <row r="241" s="1" customFormat="1" ht="25.5" customHeight="1">
      <c r="B241" s="173"/>
      <c r="C241" s="186" t="s">
        <v>619</v>
      </c>
      <c r="D241" s="186" t="s">
        <v>131</v>
      </c>
      <c r="E241" s="187" t="s">
        <v>620</v>
      </c>
      <c r="F241" s="188" t="s">
        <v>621</v>
      </c>
      <c r="G241" s="188"/>
      <c r="H241" s="188"/>
      <c r="I241" s="188"/>
      <c r="J241" s="189" t="s">
        <v>140</v>
      </c>
      <c r="K241" s="190">
        <v>4</v>
      </c>
      <c r="L241" s="180">
        <v>3880</v>
      </c>
      <c r="M241" s="180"/>
      <c r="N241" s="180">
        <f>ROUND(L241*K241,2)</f>
        <v>15520</v>
      </c>
      <c r="O241" s="180"/>
      <c r="P241" s="180"/>
      <c r="Q241" s="180"/>
      <c r="R241" s="181"/>
      <c r="T241" s="182" t="s">
        <v>5</v>
      </c>
      <c r="U241" s="48" t="s">
        <v>41</v>
      </c>
      <c r="V241" s="183">
        <v>0</v>
      </c>
      <c r="W241" s="183">
        <f>V241*K241</f>
        <v>0</v>
      </c>
      <c r="X241" s="183">
        <v>0</v>
      </c>
      <c r="Y241" s="183">
        <f>X241*K241</f>
        <v>0</v>
      </c>
      <c r="Z241" s="183">
        <v>0</v>
      </c>
      <c r="AA241" s="184">
        <f>Z241*K241</f>
        <v>0</v>
      </c>
      <c r="AR241" s="20" t="s">
        <v>22</v>
      </c>
      <c r="AT241" s="20" t="s">
        <v>131</v>
      </c>
      <c r="AU241" s="20" t="s">
        <v>22</v>
      </c>
      <c r="AY241" s="20" t="s">
        <v>124</v>
      </c>
      <c r="BE241" s="185">
        <f>IF(U241="základní",N241,0)</f>
        <v>15520</v>
      </c>
      <c r="BF241" s="185">
        <f>IF(U241="snížená",N241,0)</f>
        <v>0</v>
      </c>
      <c r="BG241" s="185">
        <f>IF(U241="zákl. přenesená",N241,0)</f>
        <v>0</v>
      </c>
      <c r="BH241" s="185">
        <f>IF(U241="sníž. přenesená",N241,0)</f>
        <v>0</v>
      </c>
      <c r="BI241" s="185">
        <f>IF(U241="nulová",N241,0)</f>
        <v>0</v>
      </c>
      <c r="BJ241" s="20" t="s">
        <v>22</v>
      </c>
      <c r="BK241" s="185">
        <f>ROUND(L241*K241,2)</f>
        <v>15520</v>
      </c>
      <c r="BL241" s="20" t="s">
        <v>22</v>
      </c>
      <c r="BM241" s="20" t="s">
        <v>622</v>
      </c>
    </row>
    <row r="242" s="1" customFormat="1" ht="38.25" customHeight="1">
      <c r="B242" s="173"/>
      <c r="C242" s="186" t="s">
        <v>623</v>
      </c>
      <c r="D242" s="186" t="s">
        <v>131</v>
      </c>
      <c r="E242" s="187" t="s">
        <v>624</v>
      </c>
      <c r="F242" s="188" t="s">
        <v>625</v>
      </c>
      <c r="G242" s="188"/>
      <c r="H242" s="188"/>
      <c r="I242" s="188"/>
      <c r="J242" s="189" t="s">
        <v>140</v>
      </c>
      <c r="K242" s="190">
        <v>1</v>
      </c>
      <c r="L242" s="180">
        <v>5820</v>
      </c>
      <c r="M242" s="180"/>
      <c r="N242" s="180">
        <f>ROUND(L242*K242,2)</f>
        <v>5820</v>
      </c>
      <c r="O242" s="180"/>
      <c r="P242" s="180"/>
      <c r="Q242" s="180"/>
      <c r="R242" s="181"/>
      <c r="T242" s="182" t="s">
        <v>5</v>
      </c>
      <c r="U242" s="48" t="s">
        <v>41</v>
      </c>
      <c r="V242" s="183">
        <v>0</v>
      </c>
      <c r="W242" s="183">
        <f>V242*K242</f>
        <v>0</v>
      </c>
      <c r="X242" s="183">
        <v>0</v>
      </c>
      <c r="Y242" s="183">
        <f>X242*K242</f>
        <v>0</v>
      </c>
      <c r="Z242" s="183">
        <v>0</v>
      </c>
      <c r="AA242" s="184">
        <f>Z242*K242</f>
        <v>0</v>
      </c>
      <c r="AR242" s="20" t="s">
        <v>135</v>
      </c>
      <c r="AT242" s="20" t="s">
        <v>131</v>
      </c>
      <c r="AU242" s="20" t="s">
        <v>22</v>
      </c>
      <c r="AY242" s="20" t="s">
        <v>124</v>
      </c>
      <c r="BE242" s="185">
        <f>IF(U242="základní",N242,0)</f>
        <v>5820</v>
      </c>
      <c r="BF242" s="185">
        <f>IF(U242="snížená",N242,0)</f>
        <v>0</v>
      </c>
      <c r="BG242" s="185">
        <f>IF(U242="zákl. přenesená",N242,0)</f>
        <v>0</v>
      </c>
      <c r="BH242" s="185">
        <f>IF(U242="sníž. přenesená",N242,0)</f>
        <v>0</v>
      </c>
      <c r="BI242" s="185">
        <f>IF(U242="nulová",N242,0)</f>
        <v>0</v>
      </c>
      <c r="BJ242" s="20" t="s">
        <v>22</v>
      </c>
      <c r="BK242" s="185">
        <f>ROUND(L242*K242,2)</f>
        <v>5820</v>
      </c>
      <c r="BL242" s="20" t="s">
        <v>135</v>
      </c>
      <c r="BM242" s="20" t="s">
        <v>626</v>
      </c>
    </row>
    <row r="243" s="1" customFormat="1" ht="25.5" customHeight="1">
      <c r="B243" s="173"/>
      <c r="C243" s="186" t="s">
        <v>129</v>
      </c>
      <c r="D243" s="186" t="s">
        <v>131</v>
      </c>
      <c r="E243" s="187" t="s">
        <v>627</v>
      </c>
      <c r="F243" s="188" t="s">
        <v>628</v>
      </c>
      <c r="G243" s="188"/>
      <c r="H243" s="188"/>
      <c r="I243" s="188"/>
      <c r="J243" s="189" t="s">
        <v>140</v>
      </c>
      <c r="K243" s="190">
        <v>24</v>
      </c>
      <c r="L243" s="180">
        <v>2110</v>
      </c>
      <c r="M243" s="180"/>
      <c r="N243" s="180">
        <f>ROUND(L243*K243,2)</f>
        <v>50640</v>
      </c>
      <c r="O243" s="180"/>
      <c r="P243" s="180"/>
      <c r="Q243" s="180"/>
      <c r="R243" s="181"/>
      <c r="T243" s="182" t="s">
        <v>5</v>
      </c>
      <c r="U243" s="48" t="s">
        <v>41</v>
      </c>
      <c r="V243" s="183">
        <v>0</v>
      </c>
      <c r="W243" s="183">
        <f>V243*K243</f>
        <v>0</v>
      </c>
      <c r="X243" s="183">
        <v>0</v>
      </c>
      <c r="Y243" s="183">
        <f>X243*K243</f>
        <v>0</v>
      </c>
      <c r="Z243" s="183">
        <v>0</v>
      </c>
      <c r="AA243" s="184">
        <f>Z243*K243</f>
        <v>0</v>
      </c>
      <c r="AR243" s="20" t="s">
        <v>22</v>
      </c>
      <c r="AT243" s="20" t="s">
        <v>131</v>
      </c>
      <c r="AU243" s="20" t="s">
        <v>22</v>
      </c>
      <c r="AY243" s="20" t="s">
        <v>124</v>
      </c>
      <c r="BE243" s="185">
        <f>IF(U243="základní",N243,0)</f>
        <v>50640</v>
      </c>
      <c r="BF243" s="185">
        <f>IF(U243="snížená",N243,0)</f>
        <v>0</v>
      </c>
      <c r="BG243" s="185">
        <f>IF(U243="zákl. přenesená",N243,0)</f>
        <v>0</v>
      </c>
      <c r="BH243" s="185">
        <f>IF(U243="sníž. přenesená",N243,0)</f>
        <v>0</v>
      </c>
      <c r="BI243" s="185">
        <f>IF(U243="nulová",N243,0)</f>
        <v>0</v>
      </c>
      <c r="BJ243" s="20" t="s">
        <v>22</v>
      </c>
      <c r="BK243" s="185">
        <f>ROUND(L243*K243,2)</f>
        <v>50640</v>
      </c>
      <c r="BL243" s="20" t="s">
        <v>22</v>
      </c>
      <c r="BM243" s="20" t="s">
        <v>629</v>
      </c>
    </row>
    <row r="244" s="1" customFormat="1" ht="25.5" customHeight="1">
      <c r="B244" s="173"/>
      <c r="C244" s="186" t="s">
        <v>630</v>
      </c>
      <c r="D244" s="186" t="s">
        <v>131</v>
      </c>
      <c r="E244" s="187" t="s">
        <v>631</v>
      </c>
      <c r="F244" s="188" t="s">
        <v>632</v>
      </c>
      <c r="G244" s="188"/>
      <c r="H244" s="188"/>
      <c r="I244" s="188"/>
      <c r="J244" s="189" t="s">
        <v>140</v>
      </c>
      <c r="K244" s="190">
        <v>12</v>
      </c>
      <c r="L244" s="180">
        <v>2320</v>
      </c>
      <c r="M244" s="180"/>
      <c r="N244" s="180">
        <f>ROUND(L244*K244,2)</f>
        <v>27840</v>
      </c>
      <c r="O244" s="180"/>
      <c r="P244" s="180"/>
      <c r="Q244" s="180"/>
      <c r="R244" s="181"/>
      <c r="T244" s="182" t="s">
        <v>5</v>
      </c>
      <c r="U244" s="48" t="s">
        <v>41</v>
      </c>
      <c r="V244" s="183">
        <v>0</v>
      </c>
      <c r="W244" s="183">
        <f>V244*K244</f>
        <v>0</v>
      </c>
      <c r="X244" s="183">
        <v>0</v>
      </c>
      <c r="Y244" s="183">
        <f>X244*K244</f>
        <v>0</v>
      </c>
      <c r="Z244" s="183">
        <v>0</v>
      </c>
      <c r="AA244" s="184">
        <f>Z244*K244</f>
        <v>0</v>
      </c>
      <c r="AR244" s="20" t="s">
        <v>22</v>
      </c>
      <c r="AT244" s="20" t="s">
        <v>131</v>
      </c>
      <c r="AU244" s="20" t="s">
        <v>22</v>
      </c>
      <c r="AY244" s="20" t="s">
        <v>124</v>
      </c>
      <c r="BE244" s="185">
        <f>IF(U244="základní",N244,0)</f>
        <v>27840</v>
      </c>
      <c r="BF244" s="185">
        <f>IF(U244="snížená",N244,0)</f>
        <v>0</v>
      </c>
      <c r="BG244" s="185">
        <f>IF(U244="zákl. přenesená",N244,0)</f>
        <v>0</v>
      </c>
      <c r="BH244" s="185">
        <f>IF(U244="sníž. přenesená",N244,0)</f>
        <v>0</v>
      </c>
      <c r="BI244" s="185">
        <f>IF(U244="nulová",N244,0)</f>
        <v>0</v>
      </c>
      <c r="BJ244" s="20" t="s">
        <v>22</v>
      </c>
      <c r="BK244" s="185">
        <f>ROUND(L244*K244,2)</f>
        <v>27840</v>
      </c>
      <c r="BL244" s="20" t="s">
        <v>22</v>
      </c>
      <c r="BM244" s="20" t="s">
        <v>633</v>
      </c>
    </row>
    <row r="245" s="1" customFormat="1" ht="16.5" customHeight="1">
      <c r="B245" s="173"/>
      <c r="C245" s="186" t="s">
        <v>634</v>
      </c>
      <c r="D245" s="186" t="s">
        <v>131</v>
      </c>
      <c r="E245" s="187" t="s">
        <v>635</v>
      </c>
      <c r="F245" s="188" t="s">
        <v>636</v>
      </c>
      <c r="G245" s="188"/>
      <c r="H245" s="188"/>
      <c r="I245" s="188"/>
      <c r="J245" s="189" t="s">
        <v>637</v>
      </c>
      <c r="K245" s="190">
        <v>1</v>
      </c>
      <c r="L245" s="180">
        <v>86000</v>
      </c>
      <c r="M245" s="180"/>
      <c r="N245" s="180">
        <f>ROUND(L245*K245,2)</f>
        <v>86000</v>
      </c>
      <c r="O245" s="180"/>
      <c r="P245" s="180"/>
      <c r="Q245" s="180"/>
      <c r="R245" s="181"/>
      <c r="T245" s="182" t="s">
        <v>5</v>
      </c>
      <c r="U245" s="48" t="s">
        <v>41</v>
      </c>
      <c r="V245" s="183">
        <v>0</v>
      </c>
      <c r="W245" s="183">
        <f>V245*K245</f>
        <v>0</v>
      </c>
      <c r="X245" s="183">
        <v>0</v>
      </c>
      <c r="Y245" s="183">
        <f>X245*K245</f>
        <v>0</v>
      </c>
      <c r="Z245" s="183">
        <v>0</v>
      </c>
      <c r="AA245" s="184">
        <f>Z245*K245</f>
        <v>0</v>
      </c>
      <c r="AR245" s="20" t="s">
        <v>297</v>
      </c>
      <c r="AT245" s="20" t="s">
        <v>131</v>
      </c>
      <c r="AU245" s="20" t="s">
        <v>22</v>
      </c>
      <c r="AY245" s="20" t="s">
        <v>124</v>
      </c>
      <c r="BE245" s="185">
        <f>IF(U245="základní",N245,0)</f>
        <v>86000</v>
      </c>
      <c r="BF245" s="185">
        <f>IF(U245="snížená",N245,0)</f>
        <v>0</v>
      </c>
      <c r="BG245" s="185">
        <f>IF(U245="zákl. přenesená",N245,0)</f>
        <v>0</v>
      </c>
      <c r="BH245" s="185">
        <f>IF(U245="sníž. přenesená",N245,0)</f>
        <v>0</v>
      </c>
      <c r="BI245" s="185">
        <f>IF(U245="nulová",N245,0)</f>
        <v>0</v>
      </c>
      <c r="BJ245" s="20" t="s">
        <v>22</v>
      </c>
      <c r="BK245" s="185">
        <f>ROUND(L245*K245,2)</f>
        <v>86000</v>
      </c>
      <c r="BL245" s="20" t="s">
        <v>297</v>
      </c>
      <c r="BM245" s="20" t="s">
        <v>638</v>
      </c>
    </row>
    <row r="246" s="1" customFormat="1" ht="16.5" customHeight="1">
      <c r="B246" s="173"/>
      <c r="C246" s="186" t="s">
        <v>639</v>
      </c>
      <c r="D246" s="186" t="s">
        <v>131</v>
      </c>
      <c r="E246" s="187" t="s">
        <v>640</v>
      </c>
      <c r="F246" s="188" t="s">
        <v>641</v>
      </c>
      <c r="G246" s="188"/>
      <c r="H246" s="188"/>
      <c r="I246" s="188"/>
      <c r="J246" s="189" t="s">
        <v>637</v>
      </c>
      <c r="K246" s="190">
        <v>1</v>
      </c>
      <c r="L246" s="180">
        <v>16000</v>
      </c>
      <c r="M246" s="180"/>
      <c r="N246" s="180">
        <f>ROUND(L246*K246,2)</f>
        <v>16000</v>
      </c>
      <c r="O246" s="180"/>
      <c r="P246" s="180"/>
      <c r="Q246" s="180"/>
      <c r="R246" s="181"/>
      <c r="T246" s="182" t="s">
        <v>5</v>
      </c>
      <c r="U246" s="48" t="s">
        <v>41</v>
      </c>
      <c r="V246" s="183">
        <v>0</v>
      </c>
      <c r="W246" s="183">
        <f>V246*K246</f>
        <v>0</v>
      </c>
      <c r="X246" s="183">
        <v>0</v>
      </c>
      <c r="Y246" s="183">
        <f>X246*K246</f>
        <v>0</v>
      </c>
      <c r="Z246" s="183">
        <v>0</v>
      </c>
      <c r="AA246" s="184">
        <f>Z246*K246</f>
        <v>0</v>
      </c>
      <c r="AR246" s="20" t="s">
        <v>297</v>
      </c>
      <c r="AT246" s="20" t="s">
        <v>131</v>
      </c>
      <c r="AU246" s="20" t="s">
        <v>22</v>
      </c>
      <c r="AY246" s="20" t="s">
        <v>124</v>
      </c>
      <c r="BE246" s="185">
        <f>IF(U246="základní",N246,0)</f>
        <v>16000</v>
      </c>
      <c r="BF246" s="185">
        <f>IF(U246="snížená",N246,0)</f>
        <v>0</v>
      </c>
      <c r="BG246" s="185">
        <f>IF(U246="zákl. přenesená",N246,0)</f>
        <v>0</v>
      </c>
      <c r="BH246" s="185">
        <f>IF(U246="sníž. přenesená",N246,0)</f>
        <v>0</v>
      </c>
      <c r="BI246" s="185">
        <f>IF(U246="nulová",N246,0)</f>
        <v>0</v>
      </c>
      <c r="BJ246" s="20" t="s">
        <v>22</v>
      </c>
      <c r="BK246" s="185">
        <f>ROUND(L246*K246,2)</f>
        <v>16000</v>
      </c>
      <c r="BL246" s="20" t="s">
        <v>297</v>
      </c>
      <c r="BM246" s="20" t="s">
        <v>642</v>
      </c>
    </row>
    <row r="247" s="1" customFormat="1" ht="63.75" customHeight="1">
      <c r="B247" s="173"/>
      <c r="C247" s="186" t="s">
        <v>643</v>
      </c>
      <c r="D247" s="186" t="s">
        <v>131</v>
      </c>
      <c r="E247" s="187" t="s">
        <v>644</v>
      </c>
      <c r="F247" s="188" t="s">
        <v>645</v>
      </c>
      <c r="G247" s="188"/>
      <c r="H247" s="188"/>
      <c r="I247" s="188"/>
      <c r="J247" s="189" t="s">
        <v>140</v>
      </c>
      <c r="K247" s="190">
        <v>20</v>
      </c>
      <c r="L247" s="180">
        <v>693</v>
      </c>
      <c r="M247" s="180"/>
      <c r="N247" s="180">
        <f>ROUND(L247*K247,2)</f>
        <v>13860</v>
      </c>
      <c r="O247" s="180"/>
      <c r="P247" s="180"/>
      <c r="Q247" s="180"/>
      <c r="R247" s="181"/>
      <c r="T247" s="182" t="s">
        <v>5</v>
      </c>
      <c r="U247" s="48" t="s">
        <v>41</v>
      </c>
      <c r="V247" s="183">
        <v>0</v>
      </c>
      <c r="W247" s="183">
        <f>V247*K247</f>
        <v>0</v>
      </c>
      <c r="X247" s="183">
        <v>0</v>
      </c>
      <c r="Y247" s="183">
        <f>X247*K247</f>
        <v>0</v>
      </c>
      <c r="Z247" s="183">
        <v>0</v>
      </c>
      <c r="AA247" s="184">
        <f>Z247*K247</f>
        <v>0</v>
      </c>
      <c r="AR247" s="20" t="s">
        <v>22</v>
      </c>
      <c r="AT247" s="20" t="s">
        <v>131</v>
      </c>
      <c r="AU247" s="20" t="s">
        <v>22</v>
      </c>
      <c r="AY247" s="20" t="s">
        <v>124</v>
      </c>
      <c r="BE247" s="185">
        <f>IF(U247="základní",N247,0)</f>
        <v>13860</v>
      </c>
      <c r="BF247" s="185">
        <f>IF(U247="snížená",N247,0)</f>
        <v>0</v>
      </c>
      <c r="BG247" s="185">
        <f>IF(U247="zákl. přenesená",N247,0)</f>
        <v>0</v>
      </c>
      <c r="BH247" s="185">
        <f>IF(U247="sníž. přenesená",N247,0)</f>
        <v>0</v>
      </c>
      <c r="BI247" s="185">
        <f>IF(U247="nulová",N247,0)</f>
        <v>0</v>
      </c>
      <c r="BJ247" s="20" t="s">
        <v>22</v>
      </c>
      <c r="BK247" s="185">
        <f>ROUND(L247*K247,2)</f>
        <v>13860</v>
      </c>
      <c r="BL247" s="20" t="s">
        <v>22</v>
      </c>
      <c r="BM247" s="20" t="s">
        <v>646</v>
      </c>
    </row>
    <row r="248" s="1" customFormat="1" ht="63.75" customHeight="1">
      <c r="B248" s="173"/>
      <c r="C248" s="186" t="s">
        <v>647</v>
      </c>
      <c r="D248" s="186" t="s">
        <v>131</v>
      </c>
      <c r="E248" s="187" t="s">
        <v>648</v>
      </c>
      <c r="F248" s="188" t="s">
        <v>649</v>
      </c>
      <c r="G248" s="188"/>
      <c r="H248" s="188"/>
      <c r="I248" s="188"/>
      <c r="J248" s="189" t="s">
        <v>650</v>
      </c>
      <c r="K248" s="190">
        <v>52</v>
      </c>
      <c r="L248" s="180">
        <v>1600</v>
      </c>
      <c r="M248" s="180"/>
      <c r="N248" s="180">
        <f>ROUND(L248*K248,2)</f>
        <v>83200</v>
      </c>
      <c r="O248" s="180"/>
      <c r="P248" s="180"/>
      <c r="Q248" s="180"/>
      <c r="R248" s="181"/>
      <c r="T248" s="182" t="s">
        <v>5</v>
      </c>
      <c r="U248" s="48" t="s">
        <v>41</v>
      </c>
      <c r="V248" s="183">
        <v>0</v>
      </c>
      <c r="W248" s="183">
        <f>V248*K248</f>
        <v>0</v>
      </c>
      <c r="X248" s="183">
        <v>0</v>
      </c>
      <c r="Y248" s="183">
        <f>X248*K248</f>
        <v>0</v>
      </c>
      <c r="Z248" s="183">
        <v>0</v>
      </c>
      <c r="AA248" s="184">
        <f>Z248*K248</f>
        <v>0</v>
      </c>
      <c r="AR248" s="20" t="s">
        <v>22</v>
      </c>
      <c r="AT248" s="20" t="s">
        <v>131</v>
      </c>
      <c r="AU248" s="20" t="s">
        <v>22</v>
      </c>
      <c r="AY248" s="20" t="s">
        <v>124</v>
      </c>
      <c r="BE248" s="185">
        <f>IF(U248="základní",N248,0)</f>
        <v>83200</v>
      </c>
      <c r="BF248" s="185">
        <f>IF(U248="snížená",N248,0)</f>
        <v>0</v>
      </c>
      <c r="BG248" s="185">
        <f>IF(U248="zákl. přenesená",N248,0)</f>
        <v>0</v>
      </c>
      <c r="BH248" s="185">
        <f>IF(U248="sníž. přenesená",N248,0)</f>
        <v>0</v>
      </c>
      <c r="BI248" s="185">
        <f>IF(U248="nulová",N248,0)</f>
        <v>0</v>
      </c>
      <c r="BJ248" s="20" t="s">
        <v>22</v>
      </c>
      <c r="BK248" s="185">
        <f>ROUND(L248*K248,2)</f>
        <v>83200</v>
      </c>
      <c r="BL248" s="20" t="s">
        <v>22</v>
      </c>
      <c r="BM248" s="20" t="s">
        <v>651</v>
      </c>
    </row>
    <row r="249" s="1" customFormat="1" ht="25.5" customHeight="1">
      <c r="B249" s="173"/>
      <c r="C249" s="186" t="s">
        <v>652</v>
      </c>
      <c r="D249" s="186" t="s">
        <v>131</v>
      </c>
      <c r="E249" s="187" t="s">
        <v>653</v>
      </c>
      <c r="F249" s="188" t="s">
        <v>654</v>
      </c>
      <c r="G249" s="188"/>
      <c r="H249" s="188"/>
      <c r="I249" s="188"/>
      <c r="J249" s="189" t="s">
        <v>650</v>
      </c>
      <c r="K249" s="190">
        <v>10</v>
      </c>
      <c r="L249" s="180">
        <v>303</v>
      </c>
      <c r="M249" s="180"/>
      <c r="N249" s="180">
        <f>ROUND(L249*K249,2)</f>
        <v>3030</v>
      </c>
      <c r="O249" s="180"/>
      <c r="P249" s="180"/>
      <c r="Q249" s="180"/>
      <c r="R249" s="181"/>
      <c r="T249" s="182" t="s">
        <v>5</v>
      </c>
      <c r="U249" s="48" t="s">
        <v>41</v>
      </c>
      <c r="V249" s="183">
        <v>0</v>
      </c>
      <c r="W249" s="183">
        <f>V249*K249</f>
        <v>0</v>
      </c>
      <c r="X249" s="183">
        <v>0</v>
      </c>
      <c r="Y249" s="183">
        <f>X249*K249</f>
        <v>0</v>
      </c>
      <c r="Z249" s="183">
        <v>0</v>
      </c>
      <c r="AA249" s="184">
        <f>Z249*K249</f>
        <v>0</v>
      </c>
      <c r="AR249" s="20" t="s">
        <v>22</v>
      </c>
      <c r="AT249" s="20" t="s">
        <v>131</v>
      </c>
      <c r="AU249" s="20" t="s">
        <v>22</v>
      </c>
      <c r="AY249" s="20" t="s">
        <v>124</v>
      </c>
      <c r="BE249" s="185">
        <f>IF(U249="základní",N249,0)</f>
        <v>3030</v>
      </c>
      <c r="BF249" s="185">
        <f>IF(U249="snížená",N249,0)</f>
        <v>0</v>
      </c>
      <c r="BG249" s="185">
        <f>IF(U249="zákl. přenesená",N249,0)</f>
        <v>0</v>
      </c>
      <c r="BH249" s="185">
        <f>IF(U249="sníž. přenesená",N249,0)</f>
        <v>0</v>
      </c>
      <c r="BI249" s="185">
        <f>IF(U249="nulová",N249,0)</f>
        <v>0</v>
      </c>
      <c r="BJ249" s="20" t="s">
        <v>22</v>
      </c>
      <c r="BK249" s="185">
        <f>ROUND(L249*K249,2)</f>
        <v>3030</v>
      </c>
      <c r="BL249" s="20" t="s">
        <v>22</v>
      </c>
      <c r="BM249" s="20" t="s">
        <v>655</v>
      </c>
    </row>
    <row r="250" s="1" customFormat="1" ht="38.25" customHeight="1">
      <c r="B250" s="173"/>
      <c r="C250" s="186" t="s">
        <v>656</v>
      </c>
      <c r="D250" s="186" t="s">
        <v>131</v>
      </c>
      <c r="E250" s="187" t="s">
        <v>657</v>
      </c>
      <c r="F250" s="188" t="s">
        <v>658</v>
      </c>
      <c r="G250" s="188"/>
      <c r="H250" s="188"/>
      <c r="I250" s="188"/>
      <c r="J250" s="189" t="s">
        <v>140</v>
      </c>
      <c r="K250" s="190">
        <v>9</v>
      </c>
      <c r="L250" s="180">
        <v>3640</v>
      </c>
      <c r="M250" s="180"/>
      <c r="N250" s="180">
        <f>ROUND(L250*K250,2)</f>
        <v>32760</v>
      </c>
      <c r="O250" s="180"/>
      <c r="P250" s="180"/>
      <c r="Q250" s="180"/>
      <c r="R250" s="181"/>
      <c r="T250" s="182" t="s">
        <v>5</v>
      </c>
      <c r="U250" s="196" t="s">
        <v>41</v>
      </c>
      <c r="V250" s="197">
        <v>0</v>
      </c>
      <c r="W250" s="197">
        <f>V250*K250</f>
        <v>0</v>
      </c>
      <c r="X250" s="197">
        <v>0</v>
      </c>
      <c r="Y250" s="197">
        <f>X250*K250</f>
        <v>0</v>
      </c>
      <c r="Z250" s="197">
        <v>0</v>
      </c>
      <c r="AA250" s="198">
        <f>Z250*K250</f>
        <v>0</v>
      </c>
      <c r="AR250" s="20" t="s">
        <v>22</v>
      </c>
      <c r="AT250" s="20" t="s">
        <v>131</v>
      </c>
      <c r="AU250" s="20" t="s">
        <v>22</v>
      </c>
      <c r="AY250" s="20" t="s">
        <v>124</v>
      </c>
      <c r="BE250" s="185">
        <f>IF(U250="základní",N250,0)</f>
        <v>32760</v>
      </c>
      <c r="BF250" s="185">
        <f>IF(U250="snížená",N250,0)</f>
        <v>0</v>
      </c>
      <c r="BG250" s="185">
        <f>IF(U250="zákl. přenesená",N250,0)</f>
        <v>0</v>
      </c>
      <c r="BH250" s="185">
        <f>IF(U250="sníž. přenesená",N250,0)</f>
        <v>0</v>
      </c>
      <c r="BI250" s="185">
        <f>IF(U250="nulová",N250,0)</f>
        <v>0</v>
      </c>
      <c r="BJ250" s="20" t="s">
        <v>22</v>
      </c>
      <c r="BK250" s="185">
        <f>ROUND(L250*K250,2)</f>
        <v>32760</v>
      </c>
      <c r="BL250" s="20" t="s">
        <v>22</v>
      </c>
      <c r="BM250" s="20" t="s">
        <v>659</v>
      </c>
    </row>
    <row r="251" s="1" customFormat="1" ht="6.96" customHeight="1">
      <c r="B251" s="67"/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9"/>
    </row>
  </sheetData>
  <mergeCells count="45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N113:Q113"/>
    <mergeCell ref="N114:Q114"/>
    <mergeCell ref="N122:Q122"/>
    <mergeCell ref="N158:Q158"/>
    <mergeCell ref="N234:Q234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12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DESKTOP-CHHQDKN\mvolek</dc:creator>
  <cp:lastModifiedBy>DESKTOP-CHHQDKN\mvolek</cp:lastModifiedBy>
  <dcterms:created xsi:type="dcterms:W3CDTF">2017-09-04T09:07:51Z</dcterms:created>
  <dcterms:modified xsi:type="dcterms:W3CDTF">2017-09-04T09:07:53Z</dcterms:modified>
</cp:coreProperties>
</file>