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Ždírec n-D - Stružinec" sheetId="2" r:id="rId2"/>
    <sheet name="02 - Havlíčkův Brod -  Bř..." sheetId="3" r:id="rId3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Ždírec n-D - Stružinec'!$C$122:$L$178</definedName>
    <definedName name="_xlnm.Print_Area" localSheetId="1">'01 - Ždírec n-D - Stružinec'!$C$4:$K$76,'01 - Ždírec n-D - Stružinec'!$C$82:$K$104,'01 - Ždírec n-D - Stružinec'!$C$110:$L$178</definedName>
    <definedName name="_xlnm.Print_Titles" localSheetId="1">'01 - Ždírec n-D - Stružinec'!$122:$122</definedName>
    <definedName name="_xlnm._FilterDatabase" localSheetId="2" hidden="1">'02 - Havlíčkův Brod -  Bř...'!$C$122:$L$196</definedName>
    <definedName name="_xlnm.Print_Area" localSheetId="2">'02 - Havlíčkův Brod -  Bř...'!$C$4:$K$76,'02 - Havlíčkův Brod -  Bř...'!$C$82:$K$104,'02 - Havlíčkův Brod -  Bř...'!$C$110:$L$196</definedName>
    <definedName name="_xlnm.Print_Titles" localSheetId="2">'02 - Havlíčkův Brod -  Bř...'!$122:$122</definedName>
  </definedNames>
  <calcPr/>
</workbook>
</file>

<file path=xl/calcChain.xml><?xml version="1.0" encoding="utf-8"?>
<calcChain xmlns="http://schemas.openxmlformats.org/spreadsheetml/2006/main">
  <c i="3" l="1" r="K41"/>
  <c r="K40"/>
  <c i="1" r="BA96"/>
  <c i="3" r="K39"/>
  <c i="1" r="AZ96"/>
  <c i="3"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5"/>
  <c r="BH125"/>
  <c r="BG125"/>
  <c r="BF125"/>
  <c r="X125"/>
  <c r="V125"/>
  <c r="T125"/>
  <c r="P125"/>
  <c r="F117"/>
  <c r="E115"/>
  <c r="K33"/>
  <c r="F89"/>
  <c r="E87"/>
  <c r="J24"/>
  <c r="E24"/>
  <c r="J92"/>
  <c r="J23"/>
  <c r="J21"/>
  <c r="E21"/>
  <c r="J119"/>
  <c r="J20"/>
  <c r="J18"/>
  <c r="E18"/>
  <c r="F92"/>
  <c r="J17"/>
  <c r="J15"/>
  <c r="E15"/>
  <c r="F119"/>
  <c r="J14"/>
  <c r="J12"/>
  <c r="J89"/>
  <c r="E7"/>
  <c r="E85"/>
  <c i="2" r="K41"/>
  <c r="K40"/>
  <c i="1" r="BA95"/>
  <c i="2" r="K39"/>
  <c i="1" r="AZ95"/>
  <c i="2"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5"/>
  <c r="BH125"/>
  <c r="BG125"/>
  <c r="BF125"/>
  <c r="X125"/>
  <c r="V125"/>
  <c r="T125"/>
  <c r="P125"/>
  <c r="F117"/>
  <c r="E115"/>
  <c r="K33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89"/>
  <c r="E7"/>
  <c r="E85"/>
  <c i="1" r="L90"/>
  <c r="AM90"/>
  <c r="AM89"/>
  <c r="L89"/>
  <c r="AM87"/>
  <c r="L87"/>
  <c r="L85"/>
  <c r="L84"/>
  <c i="3" r="Q193"/>
  <c r="R191"/>
  <c r="Q184"/>
  <c r="R180"/>
  <c r="Q178"/>
  <c r="Q176"/>
  <c r="Q172"/>
  <c r="R170"/>
  <c r="Q168"/>
  <c r="R164"/>
  <c r="Q162"/>
  <c r="R160"/>
  <c r="R158"/>
  <c r="Q156"/>
  <c r="Q146"/>
  <c r="Q139"/>
  <c r="R135"/>
  <c r="Q133"/>
  <c r="R129"/>
  <c r="Q127"/>
  <c i="2" r="R177"/>
  <c r="Q175"/>
  <c r="R173"/>
  <c r="R170"/>
  <c r="Q164"/>
  <c r="Q158"/>
  <c r="R152"/>
  <c r="R148"/>
  <c r="Q146"/>
  <c r="Q140"/>
  <c r="R136"/>
  <c r="R131"/>
  <c r="Q127"/>
  <c i="3" r="Q191"/>
  <c r="R188"/>
  <c r="R176"/>
  <c r="R174"/>
  <c r="Q170"/>
  <c r="R166"/>
  <c r="Q164"/>
  <c r="Q158"/>
  <c r="R156"/>
  <c r="Q154"/>
  <c r="Q152"/>
  <c r="Q150"/>
  <c r="Q137"/>
  <c r="R133"/>
  <c r="Q129"/>
  <c r="R125"/>
  <c i="2" r="Q177"/>
  <c r="R175"/>
  <c r="Q173"/>
  <c r="R168"/>
  <c r="Q166"/>
  <c r="Q162"/>
  <c r="Q160"/>
  <c r="R142"/>
  <c r="R138"/>
  <c r="Q136"/>
  <c r="Q133"/>
  <c r="R129"/>
  <c r="R127"/>
  <c r="Q125"/>
  <c i="1" r="AU94"/>
  <c i="3" r="Q195"/>
  <c r="R193"/>
  <c r="Q188"/>
  <c r="Q186"/>
  <c r="R184"/>
  <c r="Q182"/>
  <c r="Q180"/>
  <c r="R172"/>
  <c r="Q166"/>
  <c r="R162"/>
  <c r="Q160"/>
  <c r="R154"/>
  <c r="R152"/>
  <c r="R150"/>
  <c r="R148"/>
  <c r="R146"/>
  <c r="R143"/>
  <c r="Q141"/>
  <c r="R139"/>
  <c r="Q131"/>
  <c r="R127"/>
  <c i="2" r="Q168"/>
  <c r="R166"/>
  <c r="R164"/>
  <c r="R160"/>
  <c r="R156"/>
  <c r="Q154"/>
  <c r="R150"/>
  <c r="R144"/>
  <c r="Q142"/>
  <c r="R140"/>
  <c r="R125"/>
  <c i="1" r="AK29"/>
  <c i="3" r="R195"/>
  <c r="R186"/>
  <c r="R182"/>
  <c r="R178"/>
  <c r="Q174"/>
  <c r="R168"/>
  <c r="Q148"/>
  <c r="Q143"/>
  <c r="R141"/>
  <c r="R137"/>
  <c r="Q135"/>
  <c r="R131"/>
  <c r="Q125"/>
  <c i="2" r="Q170"/>
  <c r="R162"/>
  <c r="R158"/>
  <c r="Q156"/>
  <c r="R154"/>
  <c r="Q152"/>
  <c r="Q150"/>
  <c r="Q148"/>
  <c r="R146"/>
  <c r="Q144"/>
  <c r="Q138"/>
  <c r="R133"/>
  <c r="Q131"/>
  <c r="Q129"/>
  <c i="3" r="K195"/>
  <c r="BE195"/>
  <c r="K193"/>
  <c r="BE193"/>
  <c r="K188"/>
  <c r="BE188"/>
  <c r="BK186"/>
  <c r="BK182"/>
  <c r="BK180"/>
  <c r="BK178"/>
  <c r="BK176"/>
  <c r="K174"/>
  <c r="BE174"/>
  <c r="BK166"/>
  <c r="BK146"/>
  <c r="BK143"/>
  <c i="2" r="K177"/>
  <c r="BE177"/>
  <c r="K170"/>
  <c r="BE170"/>
  <c r="BK168"/>
  <c r="BK160"/>
  <c r="BK146"/>
  <c r="BK142"/>
  <c r="BK138"/>
  <c r="K136"/>
  <c r="BE136"/>
  <c i="3" r="BK184"/>
  <c r="BK172"/>
  <c r="K168"/>
  <c r="BE168"/>
  <c r="BK164"/>
  <c r="BK160"/>
  <c r="BK154"/>
  <c r="K141"/>
  <c r="BE141"/>
  <c r="K139"/>
  <c r="BE139"/>
  <c r="BK133"/>
  <c r="K127"/>
  <c r="BE127"/>
  <c r="BK125"/>
  <c i="2" r="K173"/>
  <c r="BE173"/>
  <c r="K166"/>
  <c r="BE166"/>
  <c r="BK154"/>
  <c r="K150"/>
  <c r="BE150"/>
  <c r="K140"/>
  <c r="BE140"/>
  <c r="K133"/>
  <c r="BE133"/>
  <c r="K127"/>
  <c r="BE127"/>
  <c i="3" r="K191"/>
  <c r="BE191"/>
  <c r="BK170"/>
  <c r="BK158"/>
  <c r="K150"/>
  <c r="BE150"/>
  <c r="BK148"/>
  <c r="BK137"/>
  <c r="BK131"/>
  <c r="K129"/>
  <c r="BE129"/>
  <c i="2" r="BK175"/>
  <c r="BK162"/>
  <c r="BK158"/>
  <c r="BK156"/>
  <c r="BK148"/>
  <c r="K131"/>
  <c r="BE131"/>
  <c i="3" r="BK162"/>
  <c r="K156"/>
  <c r="BE156"/>
  <c r="BK152"/>
  <c r="K135"/>
  <c r="BE135"/>
  <c i="2" r="BK164"/>
  <c r="K152"/>
  <c r="BE152"/>
  <c r="BK144"/>
  <c r="K129"/>
  <c r="BE129"/>
  <c r="BK125"/>
  <c l="1" r="V124"/>
  <c r="R124"/>
  <c r="R135"/>
  <c r="J98"/>
  <c r="V172"/>
  <c i="3" r="Q145"/>
  <c r="I98"/>
  <c i="2" r="T124"/>
  <c r="X124"/>
  <c r="Q124"/>
  <c r="I97"/>
  <c r="X135"/>
  <c r="T172"/>
  <c r="X172"/>
  <c i="3" r="X190"/>
  <c i="2" r="T135"/>
  <c r="V135"/>
  <c r="R172"/>
  <c r="J99"/>
  <c i="3" r="V124"/>
  <c r="Q124"/>
  <c r="I97"/>
  <c r="Q190"/>
  <c r="I99"/>
  <c i="2" r="Q135"/>
  <c r="I98"/>
  <c r="Q172"/>
  <c r="I99"/>
  <c i="3" r="T124"/>
  <c r="X124"/>
  <c r="R124"/>
  <c r="T145"/>
  <c r="V145"/>
  <c r="X145"/>
  <c r="R145"/>
  <c r="J98"/>
  <c r="T190"/>
  <c r="V190"/>
  <c r="R190"/>
  <c r="J99"/>
  <c i="2" r="F92"/>
  <c r="J92"/>
  <c r="E113"/>
  <c r="J119"/>
  <c i="3" r="J91"/>
  <c r="E113"/>
  <c r="J120"/>
  <c i="2" r="J117"/>
  <c i="3" r="F91"/>
  <c r="J117"/>
  <c r="F120"/>
  <c i="2" r="F91"/>
  <c r="F40"/>
  <c i="1" r="BE95"/>
  <c i="3" r="F38"/>
  <c i="1" r="BC96"/>
  <c i="2" r="F39"/>
  <c i="1" r="BD95"/>
  <c i="3" r="F40"/>
  <c i="1" r="BE96"/>
  <c i="2" r="K38"/>
  <c i="1" r="AY95"/>
  <c i="2" r="K125"/>
  <c r="BE125"/>
  <c r="K146"/>
  <c r="BE146"/>
  <c r="K164"/>
  <c r="BE164"/>
  <c i="3" r="BK139"/>
  <c r="K172"/>
  <c r="BE172"/>
  <c r="K186"/>
  <c r="BE186"/>
  <c r="K148"/>
  <c r="BE148"/>
  <c r="K164"/>
  <c r="BE164"/>
  <c i="2" r="BK129"/>
  <c r="BK150"/>
  <c i="3" r="BK135"/>
  <c r="K166"/>
  <c r="BE166"/>
  <c r="K38"/>
  <c i="1" r="AY96"/>
  <c i="2" r="BK131"/>
  <c r="K144"/>
  <c r="BE144"/>
  <c r="K158"/>
  <c r="BE158"/>
  <c r="BK173"/>
  <c i="3" r="K133"/>
  <c r="BE133"/>
  <c r="BK150"/>
  <c r="K176"/>
  <c r="BE176"/>
  <c r="BK191"/>
  <c i="2" r="BK127"/>
  <c r="BK152"/>
  <c i="3" r="K137"/>
  <c r="BE137"/>
  <c r="K154"/>
  <c r="BE154"/>
  <c r="K170"/>
  <c r="BE170"/>
  <c i="2" r="BK140"/>
  <c r="K162"/>
  <c r="BE162"/>
  <c i="3" r="K184"/>
  <c r="BE184"/>
  <c i="2" r="F38"/>
  <c i="1" r="BC95"/>
  <c i="3" r="F41"/>
  <c i="1" r="BF96"/>
  <c i="2" r="K154"/>
  <c r="BE154"/>
  <c i="3" r="K131"/>
  <c r="BE131"/>
  <c r="BK156"/>
  <c r="K178"/>
  <c r="BE178"/>
  <c r="BK188"/>
  <c r="BK195"/>
  <c i="2" r="BK136"/>
  <c r="K168"/>
  <c r="BE168"/>
  <c i="3" r="K125"/>
  <c r="BE125"/>
  <c r="BK141"/>
  <c r="K152"/>
  <c r="BE152"/>
  <c r="K182"/>
  <c r="BE182"/>
  <c i="2" r="K142"/>
  <c r="BE142"/>
  <c r="K175"/>
  <c r="BE175"/>
  <c i="3" r="K160"/>
  <c r="BE160"/>
  <c r="F39"/>
  <c i="1" r="BD96"/>
  <c i="2" r="F41"/>
  <c i="1" r="BF95"/>
  <c i="2" r="K138"/>
  <c r="BE138"/>
  <c r="K156"/>
  <c r="BE156"/>
  <c r="BK166"/>
  <c i="3" r="BK129"/>
  <c r="K143"/>
  <c r="BE143"/>
  <c r="BK174"/>
  <c r="K180"/>
  <c r="BE180"/>
  <c r="BK193"/>
  <c i="2" r="K160"/>
  <c r="BE160"/>
  <c r="BK170"/>
  <c i="3" r="BK127"/>
  <c r="K146"/>
  <c r="BE146"/>
  <c r="K162"/>
  <c r="BE162"/>
  <c i="2" r="BK133"/>
  <c r="K148"/>
  <c r="BE148"/>
  <c r="BK177"/>
  <c i="3" r="BK168"/>
  <c r="K158"/>
  <c r="BE158"/>
  <c l="1" r="R123"/>
  <c r="J96"/>
  <c r="K32"/>
  <c i="1" r="AT96"/>
  <c i="3" r="V123"/>
  <c i="2" r="R123"/>
  <c r="J96"/>
  <c r="K32"/>
  <c i="1" r="AT95"/>
  <c i="3" r="X123"/>
  <c i="2" r="V123"/>
  <c i="3" r="T123"/>
  <c i="1" r="AW96"/>
  <c i="2" r="X123"/>
  <c r="T123"/>
  <c i="1" r="AW95"/>
  <c i="2" r="J97"/>
  <c r="Q123"/>
  <c r="I96"/>
  <c r="K31"/>
  <c i="1" r="AS95"/>
  <c i="3" r="J97"/>
  <c r="Q123"/>
  <c r="I96"/>
  <c r="K31"/>
  <c i="1" r="AS96"/>
  <c i="2" r="BK124"/>
  <c r="BK172"/>
  <c r="K172"/>
  <c r="K99"/>
  <c i="3" r="BK124"/>
  <c i="2" r="BK135"/>
  <c r="K135"/>
  <c r="K98"/>
  <c i="3" r="BK145"/>
  <c r="K145"/>
  <c r="K98"/>
  <c r="BK190"/>
  <c r="K190"/>
  <c r="K99"/>
  <c i="2" r="K37"/>
  <c i="1" r="AX95"/>
  <c r="AV95"/>
  <c r="BF94"/>
  <c r="W38"/>
  <c r="BE94"/>
  <c r="W37"/>
  <c i="3" r="F37"/>
  <c i="1" r="BB96"/>
  <c i="2" r="F37"/>
  <c i="1" r="BB95"/>
  <c r="BD94"/>
  <c r="W36"/>
  <c r="BC94"/>
  <c r="AY94"/>
  <c r="AK35"/>
  <c i="3" r="K37"/>
  <c i="1" r="AX96"/>
  <c r="AV96"/>
  <c i="2" l="1" r="BK123"/>
  <c r="K123"/>
  <c r="K96"/>
  <c i="3" r="BK123"/>
  <c r="K123"/>
  <c r="K96"/>
  <c r="K30"/>
  <c i="2" r="K124"/>
  <c r="K97"/>
  <c i="3" r="K124"/>
  <c r="K97"/>
  <c i="2" r="K104"/>
  <c i="1" r="BB94"/>
  <c r="AX94"/>
  <c r="AK34"/>
  <c i="3" r="K34"/>
  <c i="1" r="AG96"/>
  <c r="AN96"/>
  <c r="AW94"/>
  <c r="AT94"/>
  <c r="AK28"/>
  <c r="AZ94"/>
  <c r="BA94"/>
  <c r="AS94"/>
  <c r="AK27"/>
  <c r="W35"/>
  <c i="3" l="1" r="K43"/>
  <c i="2" r="K30"/>
  <c i="1" r="W34"/>
  <c i="2" r="K34"/>
  <c i="1" r="AG95"/>
  <c r="AN95"/>
  <c i="3" r="K104"/>
  <c i="1" r="AV94"/>
  <c i="2" l="1" r="K43"/>
  <c i="1" r="AG94"/>
  <c r="AK26"/>
  <c r="AK31"/>
  <c r="AK40"/>
  <c l="1" r="AN94"/>
  <c r="AG100"/>
  <c r="AN10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<sst xmlns="http://schemas.openxmlformats.org/spreadsheetml/2006/main">
  <si>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</si>
  <si>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</si>
  <si>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</si>
  <si>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</si>
  <si>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</si>
  <si>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</si>
  <si>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{ea64fcd9-f2ec-42df-ac80-0ffc672ed2fd}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</si>
  <si>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</si>
  <si>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</si>
  <si>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</si>
  <si>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</si>
  <si>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</si>
  <si>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</si>
  <si>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</si>
  <si>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2020/10</t>
  </si>
  <si>
    <t>Stavba:</t>
  </si>
  <si>
    <t>Opravy kabelů a kabelových tras v obvodu SSZT 2019 - 2022 u SSZT Jihlava</t>
  </si>
  <si>
    <t>KSO:</t>
  </si>
  <si>
    <t>CC-CZ:</t>
  </si>
  <si>
    <t>Místo:</t>
  </si>
  <si>
    <t xml:space="preserve"> </t>
  </si>
  <si>
    <t>Datum:</t>
  </si>
  <si>
    <t>10. 9. 2020</t>
  </si>
  <si>
    <t>Zadavatel:</t>
  </si>
  <si>
    <t>IČ:</t>
  </si>
  <si>
    <t>DIČ:</t>
  </si>
  <si>
    <t>Zhotovitel: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</si>
  <si>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</si>
  <si>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</si>
  <si>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</si>
  <si>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</si>
  <si>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</si>
  <si>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</si>
  <si>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</si>
  <si>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</si>
  <si>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</si>
  <si>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</si>
  <si>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</si>
  <si>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</si>
  <si>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</si>
  <si>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</si>
  <si>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</si>
  <si>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</si>
  <si>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</si>
  <si>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</si>
  <si>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</si>
  <si>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</si>
  <si>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</si>
  <si>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</si>
  <si>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</si>
  <si>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</si>
  <si>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</si>
  <si>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</si>
  <si>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</si>
  <si>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</si>
  <si>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</si>
  <si>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</si>
  <si>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</si>
  <si>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</si>
  <si>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</si>
  <si>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</si>
  <si>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</si>
  <si>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</si>
  <si>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</si>
  <si>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</si>
  <si>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</si>
  <si>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</si>
  <si>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</si>
  <si>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</si>
  <si>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</si>
  <si>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</si>
  <si>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</si>
  <si>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</si>
  <si>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</si>
  <si>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</si>
  <si>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</si>
  <si>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</si>
  <si>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</si>
  <si>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</si>
  <si>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</si>
  <si>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</si>
  <si>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</si>
  <si>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Ždírec n/D - Stružinec</t>
  </si>
  <si>
    <t>STA</t>
  </si>
  <si>
    <t>1</t>
  </si>
  <si>
    <t>{fac16df7-82fd-4ff6-9c10-a8d98653fdd0}</t>
  </si>
  <si>
    <t>2</t>
  </si>
  <si>
    <t>02</t>
  </si>
  <si>
    <t xml:space="preserve">Havlíčkův Brod -  Břevnice</t>
  </si>
  <si>
    <t>{d74c5c34-7abf-40f7-9d6e-80978d0bada6}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</si>
  <si>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</si>
  <si>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</si>
  <si>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</si>
  <si>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</si>
  <si>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</si>
  <si>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</si>
  <si>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Ždírec n/D - Stružinec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</si>
  <si>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</si>
  <si>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</si>
  <si>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</si>
  <si>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</si>
  <si>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</si>
  <si>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</si>
  <si>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</si>
  <si>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</si>
  <si>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</si>
  <si>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 xml:space="preserve">01 - Zemní práce   </t>
  </si>
  <si>
    <t xml:space="preserve">46-M - OSTATNI   </t>
  </si>
  <si>
    <t xml:space="preserve">08 - zkoušky, revize a VRN   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</si>
  <si>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</si>
  <si>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</si>
  <si>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</si>
  <si>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</si>
  <si>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</si>
  <si>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</si>
  <si>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</si>
  <si>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</si>
  <si>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</si>
  <si>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</si>
  <si>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</si>
  <si>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</si>
  <si>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</si>
  <si>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</si>
  <si>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</si>
  <si>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</si>
  <si>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</si>
  <si>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</si>
  <si>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</si>
  <si>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 xml:space="preserve">Zemní práce   </t>
  </si>
  <si>
    <t>ROZPOCET</t>
  </si>
  <si>
    <t>K</t>
  </si>
  <si>
    <t>1320010001-R</t>
  </si>
  <si>
    <t>Výkop a odkop zeminy ke stávajícím kabelům ručně, zabezpečení výkopu</t>
  </si>
  <si>
    <t>m</t>
  </si>
  <si>
    <t>4</t>
  </si>
  <si>
    <t>PP</t>
  </si>
  <si>
    <t>1320010041-R</t>
  </si>
  <si>
    <t>Zához osazené kabelové trasy ručně včetně hutnění</t>
  </si>
  <si>
    <t>3</t>
  </si>
  <si>
    <t>132202601</t>
  </si>
  <si>
    <t>Hloubení rýh š do 600 mm vedle kolejí ručně do 2 m3 v hornině tř. 3</t>
  </si>
  <si>
    <t>m3</t>
  </si>
  <si>
    <t>6</t>
  </si>
  <si>
    <t>1310010001-R</t>
  </si>
  <si>
    <t>Zřízení startovací jámy místa pro zafukování, přifouknutí optického kabelu nebo MT ve volném terénu</t>
  </si>
  <si>
    <t>kus</t>
  </si>
  <si>
    <t>8</t>
  </si>
  <si>
    <t>5</t>
  </si>
  <si>
    <t>460310104</t>
  </si>
  <si>
    <t>Řízený zemní protlak strojně v hornině tř 1 až 4 hloubky do 6 m vnějšího průměru do 125 mm</t>
  </si>
  <si>
    <t>10</t>
  </si>
  <si>
    <t>46-M</t>
  </si>
  <si>
    <t xml:space="preserve">OSTATNI   </t>
  </si>
  <si>
    <t>M</t>
  </si>
  <si>
    <t>7491100350</t>
  </si>
  <si>
    <t>Trubková vedení Pevné elektroinstalační trubky 06040 pr.40 750N HDPE tmš B ... ČDT</t>
  </si>
  <si>
    <t>256</t>
  </si>
  <si>
    <t>64</t>
  </si>
  <si>
    <t>12</t>
  </si>
  <si>
    <t>7</t>
  </si>
  <si>
    <t>7593505202</t>
  </si>
  <si>
    <t>Uložení HDPE trubky pro optický kabel do výkopu bez zřízení lože a bez krytí</t>
  </si>
  <si>
    <t>14</t>
  </si>
  <si>
    <t>7590130240</t>
  </si>
  <si>
    <t>Rozdělovače, rozváděče SIS 1 sloupkový rozvaděč</t>
  </si>
  <si>
    <t>16</t>
  </si>
  <si>
    <t>9</t>
  </si>
  <si>
    <t>7590525670</t>
  </si>
  <si>
    <t>Montáž ukončení celoplastového kabelu v závěru nebo rozvaděči se zářezovými svorkovnicemi zářezová technologie LSA do 10 čtyřek</t>
  </si>
  <si>
    <t>18</t>
  </si>
  <si>
    <t>7590135050</t>
  </si>
  <si>
    <t>Závěrečné práce v síťových a účastnických rozvaděčích ve skříni KS I</t>
  </si>
  <si>
    <t>20</t>
  </si>
  <si>
    <t>11</t>
  </si>
  <si>
    <t>7590525725</t>
  </si>
  <si>
    <t>Montáž svorkovnice LSA-PLUS</t>
  </si>
  <si>
    <t>22</t>
  </si>
  <si>
    <t>7492104620</t>
  </si>
  <si>
    <t>Spojovací vedení, podpěrné izolátory Spojky, ukončení pasu, ostatní Spojka HDPE 05040 pr.40</t>
  </si>
  <si>
    <t>24</t>
  </si>
  <si>
    <t>13</t>
  </si>
  <si>
    <t>7593505240</t>
  </si>
  <si>
    <t>Montáž koncovky nebo záslepky Plasson na HDPE trubku</t>
  </si>
  <si>
    <t>26</t>
  </si>
  <si>
    <t>7593505220</t>
  </si>
  <si>
    <t>Montáž spojky Plasson na HDPE trubce rovné nebo redukční</t>
  </si>
  <si>
    <t>28</t>
  </si>
  <si>
    <t>7593501800</t>
  </si>
  <si>
    <t>Trasy kabelového vedení Lokátory a markery Ball Marker 1401-XR, oranžový telekomunikace</t>
  </si>
  <si>
    <t>30</t>
  </si>
  <si>
    <t>7593505270</t>
  </si>
  <si>
    <t>Montáž kabelového označníku Ball Marker</t>
  </si>
  <si>
    <t>32</t>
  </si>
  <si>
    <t>17</t>
  </si>
  <si>
    <t>7590520934</t>
  </si>
  <si>
    <t>Venkovní vedení kabelová - metalické sítě Plněné, armované Al dráty, ochranný obal z PE 4x0,8 TCEPKPFLEZE 15 x 4 x 0,8 ... ČDT</t>
  </si>
  <si>
    <t>34</t>
  </si>
  <si>
    <t>7590525178</t>
  </si>
  <si>
    <t>Montáž kabelu úložného volně uloženého s jádrem 0,8 mm TCEKE do 50 XN</t>
  </si>
  <si>
    <t>36</t>
  </si>
  <si>
    <t>19</t>
  </si>
  <si>
    <t>7590541329</t>
  </si>
  <si>
    <t>Slaboproudé rozvody, kabely pro přívod a vnitřní instalaci Spojky metalických kabelů a příslušenství Teplem smrštitelná zesílená spojka s hliníkovou kostrou pro tlakované kabely XAGA 1000-62/15-650</t>
  </si>
  <si>
    <t>38</t>
  </si>
  <si>
    <t>7590525403</t>
  </si>
  <si>
    <t>Montáž spojky rovné metalické do 50 XN</t>
  </si>
  <si>
    <t>40</t>
  </si>
  <si>
    <t>7590555076</t>
  </si>
  <si>
    <t>Montáž formy pro kabel TCEKE, TCEKES přes délku 0,5 m 15 XN</t>
  </si>
  <si>
    <t>42</t>
  </si>
  <si>
    <t>7598015180</t>
  </si>
  <si>
    <t>Měření útlumu přeslechu na blízkém konci na místním sdělovacím kabelu za 1 čtyřku XN měřeného úseku</t>
  </si>
  <si>
    <t>44</t>
  </si>
  <si>
    <t>23</t>
  </si>
  <si>
    <t>7598015185</t>
  </si>
  <si>
    <t>Jednosměrné měření kabelu místního</t>
  </si>
  <si>
    <t>pár</t>
  </si>
  <si>
    <t>46</t>
  </si>
  <si>
    <t>08</t>
  </si>
  <si>
    <t xml:space="preserve">zkoušky, revize a VRN   </t>
  </si>
  <si>
    <t>012002000</t>
  </si>
  <si>
    <t>Geodetické práce</t>
  </si>
  <si>
    <t>%</t>
  </si>
  <si>
    <t>48</t>
  </si>
  <si>
    <t>25</t>
  </si>
  <si>
    <t>013244000</t>
  </si>
  <si>
    <t>Dokumentace pro provádění stavby</t>
  </si>
  <si>
    <t>Kč</t>
  </si>
  <si>
    <t>50</t>
  </si>
  <si>
    <t>013254000</t>
  </si>
  <si>
    <t>Dokumentace skutečného provedení stavby</t>
  </si>
  <si>
    <t>52</t>
  </si>
  <si>
    <t xml:space="preserve">02 - Havlíčkův Brod -  Břevnice</t>
  </si>
  <si>
    <t xml:space="preserve">OST - Ostatní   </t>
  </si>
  <si>
    <t>1320010011-R</t>
  </si>
  <si>
    <t>Ochrana štěrkového lože kolejí při souběžné trase s kolejemi</t>
  </si>
  <si>
    <t>1320010021-R</t>
  </si>
  <si>
    <t>Opětovné zřízení kabelového lože z prosáté zeminy ve stávající kabelové trase</t>
  </si>
  <si>
    <t>1320010031-R</t>
  </si>
  <si>
    <t>Pokládka výstražné folie ve stávající kabelové trase</t>
  </si>
  <si>
    <t>1320010051-R</t>
  </si>
  <si>
    <t>Povrchová úprava po záhozu ve stávající kabelové trase</t>
  </si>
  <si>
    <t>460561801</t>
  </si>
  <si>
    <t>Zásyp kabelových rýh strojně bez zhutnění ve volném terénu</t>
  </si>
  <si>
    <t>141721211</t>
  </si>
  <si>
    <t>Řízený zemní protlak délky do 50 m hloubky do 6 m s protlačením potrubí vnějšího průměru vrtu do 90 mm v hornině třídy těžitelnosti I a II, skupiny 1 až 4</t>
  </si>
  <si>
    <t>460030021</t>
  </si>
  <si>
    <t>Odstranění dřevitého porostu z křovin a stromů měkkého středně hustého</t>
  </si>
  <si>
    <t>m2</t>
  </si>
  <si>
    <t>OST</t>
  </si>
  <si>
    <t xml:space="preserve">Ostatní   </t>
  </si>
  <si>
    <t>262144</t>
  </si>
  <si>
    <t>7593507270</t>
  </si>
  <si>
    <t>Demontáž kabelového označníku Ball Marker</t>
  </si>
  <si>
    <t>7590520924</t>
  </si>
  <si>
    <t>Venkovní vedení kabelová - metalické sítě Plněné, armované Al dráty, ochranný obal z PE 4x0,8 TCEPKPFLEZE 5 x 4 x 0,8</t>
  </si>
  <si>
    <t>7499700510</t>
  </si>
  <si>
    <t xml:space="preserve">Kabely trakčního vedení, Různé TV  Žlab PVC 100x100 mm šíře</t>
  </si>
  <si>
    <t>27</t>
  </si>
  <si>
    <t>54</t>
  </si>
  <si>
    <t>56</t>
  </si>
  <si>
    <t>29</t>
  </si>
  <si>
    <t>7590555072</t>
  </si>
  <si>
    <t>Montáž formy pro kabel TCEKE, TCEKES přes délku 0,5 m 5 XN</t>
  </si>
  <si>
    <t>58</t>
  </si>
  <si>
    <t>60</t>
  </si>
  <si>
    <t>31</t>
  </si>
  <si>
    <t>62</t>
  </si>
  <si>
    <t>33</t>
  </si>
  <si>
    <t>66</t>
  </si>
  <si>
    <t>68</t>
  </si>
  <si>
    <t>35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</si>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</sst>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9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7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0" fontId="12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3" t="s">
        <v>7</v>
      </c>
      <c r="BT2" s="13" t="s">
        <v>8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="1" customFormat="1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S4" s="13" t="s">
        <v>12</v>
      </c>
    </row>
    <row r="5" s="1" customFormat="1" ht="12" customHeight="1">
      <c r="B5" s="17"/>
      <c r="C5" s="18"/>
      <c r="D5" s="21" t="s">
        <v>13</v>
      </c>
      <c r="E5" s="18"/>
      <c r="F5" s="18"/>
      <c r="G5" s="18"/>
      <c r="H5" s="18"/>
      <c r="I5" s="18"/>
      <c r="J5" s="18"/>
      <c r="K5" s="22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7</v>
      </c>
    </row>
    <row r="6" s="1" customFormat="1" ht="36.96" customHeight="1">
      <c r="B6" s="17"/>
      <c r="C6" s="18"/>
      <c r="D6" s="23" t="s">
        <v>15</v>
      </c>
      <c r="E6" s="18"/>
      <c r="F6" s="18"/>
      <c r="G6" s="18"/>
      <c r="H6" s="18"/>
      <c r="I6" s="18"/>
      <c r="J6" s="18"/>
      <c r="K6" s="24" t="s">
        <v>16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7</v>
      </c>
    </row>
    <row r="7" s="1" customFormat="1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2" t="s">
        <v>1</v>
      </c>
      <c r="AO7" s="18"/>
      <c r="AP7" s="18"/>
      <c r="AQ7" s="18"/>
      <c r="AR7" s="16"/>
      <c r="BS7" s="13" t="s">
        <v>7</v>
      </c>
    </row>
    <row r="8" s="1" customFormat="1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2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2" t="s">
        <v>22</v>
      </c>
      <c r="AO8" s="18"/>
      <c r="AP8" s="18"/>
      <c r="AQ8" s="18"/>
      <c r="AR8" s="16"/>
      <c r="BS8" s="13" t="s">
        <v>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7</v>
      </c>
    </row>
    <row r="10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2" t="s">
        <v>1</v>
      </c>
      <c r="AO10" s="18"/>
      <c r="AP10" s="18"/>
      <c r="AQ10" s="18"/>
      <c r="AR10" s="16"/>
      <c r="BS10" s="13" t="s">
        <v>7</v>
      </c>
    </row>
    <row r="11" s="1" customFormat="1" ht="18.48" customHeight="1">
      <c r="B11" s="17"/>
      <c r="C11" s="18"/>
      <c r="D11" s="18"/>
      <c r="E11" s="22" t="s">
        <v>20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2" t="s">
        <v>1</v>
      </c>
      <c r="AO11" s="18"/>
      <c r="AP11" s="18"/>
      <c r="AQ11" s="18"/>
      <c r="AR11" s="16"/>
      <c r="BS11" s="13" t="s">
        <v>7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7</v>
      </c>
    </row>
    <row r="13" s="1" customFormat="1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7</v>
      </c>
    </row>
    <row r="14">
      <c r="B14" s="17"/>
      <c r="C14" s="18"/>
      <c r="D14" s="18"/>
      <c r="E14" s="22" t="s">
        <v>20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25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7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27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7</v>
      </c>
    </row>
    <row r="19" s="1" customFormat="1" ht="12" customHeight="1">
      <c r="B19" s="17"/>
      <c r="C19" s="18"/>
      <c r="D19" s="25" t="s">
        <v>28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7</v>
      </c>
    </row>
    <row r="20" s="1" customFormat="1" ht="18.48" customHeight="1">
      <c r="B20" s="17"/>
      <c r="C20" s="18"/>
      <c r="D20" s="18"/>
      <c r="E20" s="22" t="s">
        <v>20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29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1" customFormat="1" ht="14.4" customHeight="1">
      <c r="B26" s="17"/>
      <c r="C26" s="18"/>
      <c r="D26" s="28" t="s">
        <v>30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29">
        <f>ROUND(AG94,2)</f>
        <v>6727464.3399999999</v>
      </c>
      <c r="AL26" s="18"/>
      <c r="AM26" s="18"/>
      <c r="AN26" s="18"/>
      <c r="AO26" s="18"/>
      <c r="AP26" s="18"/>
      <c r="AQ26" s="18"/>
      <c r="AR26" s="16"/>
    </row>
    <row r="27">
      <c r="B27" s="17"/>
      <c r="C27" s="18"/>
      <c r="D27" s="18"/>
      <c r="E27" s="30" t="s">
        <v>31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31">
        <f>ROUND(AS94,2)</f>
        <v>2398506.2400000002</v>
      </c>
      <c r="AL27" s="31"/>
      <c r="AM27" s="31"/>
      <c r="AN27" s="31"/>
      <c r="AO27" s="31"/>
      <c r="AP27" s="18"/>
      <c r="AQ27" s="18"/>
      <c r="AR27" s="16"/>
    </row>
    <row r="28" s="2" customFormat="1">
      <c r="A28" s="32"/>
      <c r="B28" s="33"/>
      <c r="C28" s="34"/>
      <c r="D28" s="34"/>
      <c r="E28" s="30" t="s">
        <v>32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1">
        <f>ROUND(AT94,2)</f>
        <v>4328958.0999999996</v>
      </c>
      <c r="AL28" s="31"/>
      <c r="AM28" s="31"/>
      <c r="AN28" s="31"/>
      <c r="AO28" s="31"/>
      <c r="AP28" s="34"/>
      <c r="AQ28" s="34"/>
      <c r="AR28" s="35"/>
      <c r="BG28" s="32"/>
    </row>
    <row r="29" s="2" customFormat="1" ht="14.4" customHeight="1">
      <c r="A29" s="32"/>
      <c r="B29" s="33"/>
      <c r="C29" s="34"/>
      <c r="D29" s="28" t="s">
        <v>33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9">
        <f>ROUND(AG98, 2)</f>
        <v>0</v>
      </c>
      <c r="AL29" s="29"/>
      <c r="AM29" s="29"/>
      <c r="AN29" s="29"/>
      <c r="AO29" s="29"/>
      <c r="AP29" s="34"/>
      <c r="AQ29" s="34"/>
      <c r="AR29" s="35"/>
      <c r="BG29" s="32"/>
    </row>
    <row r="30" s="2" customFormat="1" ht="6.96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G30" s="32"/>
    </row>
    <row r="31" s="2" customFormat="1" ht="25.92" customHeight="1">
      <c r="A31" s="32"/>
      <c r="B31" s="33"/>
      <c r="C31" s="34"/>
      <c r="D31" s="36" t="s">
        <v>34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8">
        <f>ROUND(AK26 + AK29, 2)</f>
        <v>6727464.3399999999</v>
      </c>
      <c r="AL31" s="37"/>
      <c r="AM31" s="37"/>
      <c r="AN31" s="37"/>
      <c r="AO31" s="37"/>
      <c r="AP31" s="34"/>
      <c r="AQ31" s="34"/>
      <c r="AR31" s="35"/>
      <c r="BG31" s="32"/>
    </row>
    <row r="32" s="2" customFormat="1" ht="6.96" customHeight="1">
      <c r="A32" s="32"/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5"/>
      <c r="BG32" s="32"/>
    </row>
    <row r="33" s="2" customFormat="1">
      <c r="A33" s="32"/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9" t="s">
        <v>35</v>
      </c>
      <c r="M33" s="39"/>
      <c r="N33" s="39"/>
      <c r="O33" s="39"/>
      <c r="P33" s="39"/>
      <c r="Q33" s="34"/>
      <c r="R33" s="34"/>
      <c r="S33" s="34"/>
      <c r="T33" s="34"/>
      <c r="U33" s="34"/>
      <c r="V33" s="34"/>
      <c r="W33" s="39" t="s">
        <v>36</v>
      </c>
      <c r="X33" s="39"/>
      <c r="Y33" s="39"/>
      <c r="Z33" s="39"/>
      <c r="AA33" s="39"/>
      <c r="AB33" s="39"/>
      <c r="AC33" s="39"/>
      <c r="AD33" s="39"/>
      <c r="AE33" s="39"/>
      <c r="AF33" s="34"/>
      <c r="AG33" s="34"/>
      <c r="AH33" s="34"/>
      <c r="AI33" s="34"/>
      <c r="AJ33" s="34"/>
      <c r="AK33" s="39" t="s">
        <v>37</v>
      </c>
      <c r="AL33" s="39"/>
      <c r="AM33" s="39"/>
      <c r="AN33" s="39"/>
      <c r="AO33" s="39"/>
      <c r="AP33" s="34"/>
      <c r="AQ33" s="34"/>
      <c r="AR33" s="35"/>
      <c r="BG33" s="32"/>
    </row>
    <row r="34" s="3" customFormat="1" ht="14.4" customHeight="1">
      <c r="A34" s="3"/>
      <c r="B34" s="40"/>
      <c r="C34" s="41"/>
      <c r="D34" s="25" t="s">
        <v>38</v>
      </c>
      <c r="E34" s="41"/>
      <c r="F34" s="25" t="s">
        <v>39</v>
      </c>
      <c r="G34" s="41"/>
      <c r="H34" s="41"/>
      <c r="I34" s="41"/>
      <c r="J34" s="41"/>
      <c r="K34" s="41"/>
      <c r="L34" s="42">
        <v>0.20999999999999999</v>
      </c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3">
        <f>ROUND(BB94 + SUM(CD98), 2)</f>
        <v>6727464.3399999999</v>
      </c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3">
        <f>ROUND(AX94 + SUM(BY98), 2)</f>
        <v>1412767.51</v>
      </c>
      <c r="AL34" s="41"/>
      <c r="AM34" s="41"/>
      <c r="AN34" s="41"/>
      <c r="AO34" s="41"/>
      <c r="AP34" s="41"/>
      <c r="AQ34" s="41"/>
      <c r="AR34" s="44"/>
      <c r="BG34" s="3"/>
    </row>
    <row r="35" s="3" customFormat="1" ht="14.4" customHeight="1">
      <c r="A35" s="3"/>
      <c r="B35" s="40"/>
      <c r="C35" s="41"/>
      <c r="D35" s="41"/>
      <c r="E35" s="41"/>
      <c r="F35" s="25" t="s">
        <v>40</v>
      </c>
      <c r="G35" s="41"/>
      <c r="H35" s="41"/>
      <c r="I35" s="41"/>
      <c r="J35" s="41"/>
      <c r="K35" s="41"/>
      <c r="L35" s="42">
        <v>0.14999999999999999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3">
        <f>ROUND(BC94 + SUM(CE98), 2)</f>
        <v>0</v>
      </c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3">
        <f>ROUND(AY94 + SUM(BZ98), 2)</f>
        <v>0</v>
      </c>
      <c r="AL35" s="41"/>
      <c r="AM35" s="41"/>
      <c r="AN35" s="41"/>
      <c r="AO35" s="41"/>
      <c r="AP35" s="41"/>
      <c r="AQ35" s="41"/>
      <c r="AR35" s="44"/>
      <c r="BG35" s="3"/>
    </row>
    <row r="36" hidden="1" s="3" customFormat="1" ht="14.4" customHeight="1">
      <c r="A36" s="3"/>
      <c r="B36" s="40"/>
      <c r="C36" s="41"/>
      <c r="D36" s="41"/>
      <c r="E36" s="41"/>
      <c r="F36" s="25" t="s">
        <v>41</v>
      </c>
      <c r="G36" s="41"/>
      <c r="H36" s="41"/>
      <c r="I36" s="41"/>
      <c r="J36" s="41"/>
      <c r="K36" s="41"/>
      <c r="L36" s="42">
        <v>0.20999999999999999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3">
        <f>ROUND(BD94 + SUM(CF98), 2)</f>
        <v>0</v>
      </c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3">
        <v>0</v>
      </c>
      <c r="AL36" s="41"/>
      <c r="AM36" s="41"/>
      <c r="AN36" s="41"/>
      <c r="AO36" s="41"/>
      <c r="AP36" s="41"/>
      <c r="AQ36" s="41"/>
      <c r="AR36" s="44"/>
      <c r="BG36" s="3"/>
    </row>
    <row r="37" hidden="1" s="3" customFormat="1" ht="14.4" customHeight="1">
      <c r="A37" s="3"/>
      <c r="B37" s="40"/>
      <c r="C37" s="41"/>
      <c r="D37" s="41"/>
      <c r="E37" s="41"/>
      <c r="F37" s="25" t="s">
        <v>42</v>
      </c>
      <c r="G37" s="41"/>
      <c r="H37" s="41"/>
      <c r="I37" s="41"/>
      <c r="J37" s="41"/>
      <c r="K37" s="41"/>
      <c r="L37" s="42">
        <v>0.14999999999999999</v>
      </c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3">
        <f>ROUND(BE94 + SUM(CG98), 2)</f>
        <v>0</v>
      </c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3">
        <v>0</v>
      </c>
      <c r="AL37" s="41"/>
      <c r="AM37" s="41"/>
      <c r="AN37" s="41"/>
      <c r="AO37" s="41"/>
      <c r="AP37" s="41"/>
      <c r="AQ37" s="41"/>
      <c r="AR37" s="44"/>
      <c r="BG37" s="3"/>
    </row>
    <row r="38" hidden="1" s="3" customFormat="1" ht="14.4" customHeight="1">
      <c r="A38" s="3"/>
      <c r="B38" s="40"/>
      <c r="C38" s="41"/>
      <c r="D38" s="41"/>
      <c r="E38" s="41"/>
      <c r="F38" s="25" t="s">
        <v>43</v>
      </c>
      <c r="G38" s="41"/>
      <c r="H38" s="41"/>
      <c r="I38" s="41"/>
      <c r="J38" s="41"/>
      <c r="K38" s="41"/>
      <c r="L38" s="42">
        <v>0</v>
      </c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3">
        <f>ROUND(BF94 + SUM(CH98), 2)</f>
        <v>0</v>
      </c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3">
        <v>0</v>
      </c>
      <c r="AL38" s="41"/>
      <c r="AM38" s="41"/>
      <c r="AN38" s="41"/>
      <c r="AO38" s="41"/>
      <c r="AP38" s="41"/>
      <c r="AQ38" s="41"/>
      <c r="AR38" s="44"/>
      <c r="BG38" s="3"/>
    </row>
    <row r="39" s="2" customFormat="1" ht="6.96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G39" s="32"/>
    </row>
    <row r="40" s="2" customFormat="1" ht="25.92" customHeight="1">
      <c r="A40" s="32"/>
      <c r="B40" s="33"/>
      <c r="C40" s="45"/>
      <c r="D40" s="46" t="s">
        <v>44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8" t="s">
        <v>45</v>
      </c>
      <c r="U40" s="47"/>
      <c r="V40" s="47"/>
      <c r="W40" s="47"/>
      <c r="X40" s="49" t="s">
        <v>46</v>
      </c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50">
        <f>SUM(AK31:AK38)</f>
        <v>8140231.8499999996</v>
      </c>
      <c r="AL40" s="47"/>
      <c r="AM40" s="47"/>
      <c r="AN40" s="47"/>
      <c r="AO40" s="51"/>
      <c r="AP40" s="45"/>
      <c r="AQ40" s="45"/>
      <c r="AR40" s="35"/>
      <c r="BG40" s="32"/>
    </row>
    <row r="41" s="2" customFormat="1" ht="6.96" customHeight="1">
      <c r="A41" s="32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G41" s="32"/>
    </row>
    <row r="42" s="2" customFormat="1" ht="14.4" customHeight="1">
      <c r="A42" s="32"/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G42" s="32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2"/>
      <c r="C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2"/>
      <c r="B60" s="33"/>
      <c r="C60" s="34"/>
      <c r="D60" s="57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7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7" t="s">
        <v>49</v>
      </c>
      <c r="AI60" s="37"/>
      <c r="AJ60" s="37"/>
      <c r="AK60" s="37"/>
      <c r="AL60" s="37"/>
      <c r="AM60" s="57" t="s">
        <v>50</v>
      </c>
      <c r="AN60" s="37"/>
      <c r="AO60" s="37"/>
      <c r="AP60" s="34"/>
      <c r="AQ60" s="34"/>
      <c r="AR60" s="35"/>
      <c r="BG60" s="32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2"/>
      <c r="B64" s="33"/>
      <c r="C64" s="34"/>
      <c r="D64" s="54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52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5"/>
      <c r="BG64" s="32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2"/>
      <c r="B75" s="33"/>
      <c r="C75" s="34"/>
      <c r="D75" s="57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7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7" t="s">
        <v>49</v>
      </c>
      <c r="AI75" s="37"/>
      <c r="AJ75" s="37"/>
      <c r="AK75" s="37"/>
      <c r="AL75" s="37"/>
      <c r="AM75" s="57" t="s">
        <v>50</v>
      </c>
      <c r="AN75" s="37"/>
      <c r="AO75" s="37"/>
      <c r="AP75" s="34"/>
      <c r="AQ75" s="34"/>
      <c r="AR75" s="35"/>
      <c r="BG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5"/>
      <c r="BG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5"/>
      <c r="BG81" s="32"/>
    </row>
    <row r="82" s="2" customFormat="1" ht="24.96" customHeight="1">
      <c r="A82" s="32"/>
      <c r="B82" s="33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2"/>
    </row>
    <row r="84" s="4" customFormat="1" ht="12" customHeight="1">
      <c r="A84" s="4"/>
      <c r="B84" s="63"/>
      <c r="C84" s="25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2020/10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G84" s="4"/>
    </row>
    <row r="85" s="5" customFormat="1" ht="36.96" customHeight="1">
      <c r="A85" s="5"/>
      <c r="B85" s="66"/>
      <c r="C85" s="67" t="s">
        <v>15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Opravy kabelů a kabelových tras v obvodu SSZT 2019 - 2022 u SSZT Jihlava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G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2"/>
    </row>
    <row r="87" s="2" customFormat="1" ht="12" customHeight="1">
      <c r="A87" s="32"/>
      <c r="B87" s="33"/>
      <c r="C87" s="25" t="s">
        <v>19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5" t="s">
        <v>21</v>
      </c>
      <c r="AJ87" s="34"/>
      <c r="AK87" s="34"/>
      <c r="AL87" s="34"/>
      <c r="AM87" s="72" t="str">
        <f>IF(AN8= "","",AN8)</f>
        <v>10. 9. 2020</v>
      </c>
      <c r="AN87" s="72"/>
      <c r="AO87" s="34"/>
      <c r="AP87" s="34"/>
      <c r="AQ87" s="34"/>
      <c r="AR87" s="35"/>
      <c r="BG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2"/>
    </row>
    <row r="89" s="2" customFormat="1" ht="15.15" customHeight="1">
      <c r="A89" s="32"/>
      <c r="B89" s="33"/>
      <c r="C89" s="25" t="s">
        <v>23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5" t="s">
        <v>27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5"/>
      <c r="AS89" s="74" t="s">
        <v>54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7"/>
      <c r="BG89" s="32"/>
    </row>
    <row r="90" s="2" customFormat="1" ht="15.15" customHeight="1">
      <c r="A90" s="32"/>
      <c r="B90" s="33"/>
      <c r="C90" s="25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5" t="s">
        <v>28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5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1"/>
      <c r="BG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4"/>
      <c r="BE91" s="84"/>
      <c r="BF91" s="85"/>
      <c r="BG91" s="32"/>
    </row>
    <row r="92" s="2" customFormat="1" ht="29.28" customHeight="1">
      <c r="A92" s="32"/>
      <c r="B92" s="33"/>
      <c r="C92" s="86" t="s">
        <v>55</v>
      </c>
      <c r="D92" s="87"/>
      <c r="E92" s="87"/>
      <c r="F92" s="87"/>
      <c r="G92" s="87"/>
      <c r="H92" s="88"/>
      <c r="I92" s="89" t="s">
        <v>56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57</v>
      </c>
      <c r="AH92" s="87"/>
      <c r="AI92" s="87"/>
      <c r="AJ92" s="87"/>
      <c r="AK92" s="87"/>
      <c r="AL92" s="87"/>
      <c r="AM92" s="87"/>
      <c r="AN92" s="89" t="s">
        <v>58</v>
      </c>
      <c r="AO92" s="87"/>
      <c r="AP92" s="91"/>
      <c r="AQ92" s="92" t="s">
        <v>59</v>
      </c>
      <c r="AR92" s="35"/>
      <c r="AS92" s="93" t="s">
        <v>60</v>
      </c>
      <c r="AT92" s="94" t="s">
        <v>61</v>
      </c>
      <c r="AU92" s="94" t="s">
        <v>62</v>
      </c>
      <c r="AV92" s="94" t="s">
        <v>63</v>
      </c>
      <c r="AW92" s="94" t="s">
        <v>64</v>
      </c>
      <c r="AX92" s="94" t="s">
        <v>65</v>
      </c>
      <c r="AY92" s="94" t="s">
        <v>66</v>
      </c>
      <c r="AZ92" s="94" t="s">
        <v>67</v>
      </c>
      <c r="BA92" s="94" t="s">
        <v>68</v>
      </c>
      <c r="BB92" s="94" t="s">
        <v>69</v>
      </c>
      <c r="BC92" s="94" t="s">
        <v>70</v>
      </c>
      <c r="BD92" s="94" t="s">
        <v>71</v>
      </c>
      <c r="BE92" s="94" t="s">
        <v>72</v>
      </c>
      <c r="BF92" s="95" t="s">
        <v>73</v>
      </c>
      <c r="BG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8"/>
      <c r="BG93" s="32"/>
    </row>
    <row r="94" s="6" customFormat="1" ht="32.4" customHeight="1">
      <c r="A94" s="6"/>
      <c r="B94" s="99"/>
      <c r="C94" s="100" t="s">
        <v>74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ROUND(SUM(AG95:AG96),2)</f>
        <v>6727464.3399999999</v>
      </c>
      <c r="AH94" s="102"/>
      <c r="AI94" s="102"/>
      <c r="AJ94" s="102"/>
      <c r="AK94" s="102"/>
      <c r="AL94" s="102"/>
      <c r="AM94" s="102"/>
      <c r="AN94" s="103">
        <f>SUM(AG94,AV94)</f>
        <v>8140231.8499999996</v>
      </c>
      <c r="AO94" s="103"/>
      <c r="AP94" s="103"/>
      <c r="AQ94" s="104" t="s">
        <v>1</v>
      </c>
      <c r="AR94" s="105"/>
      <c r="AS94" s="106">
        <f>ROUND(SUM(AS95:AS96),2)</f>
        <v>2398506.2400000002</v>
      </c>
      <c r="AT94" s="107">
        <f>ROUND(SUM(AT95:AT96),2)</f>
        <v>4328958.0999999996</v>
      </c>
      <c r="AU94" s="108">
        <f>ROUND(SUM(AU95:AU96),2)</f>
        <v>0</v>
      </c>
      <c r="AV94" s="108">
        <f>ROUND(SUM(AX94:AY94),2)</f>
        <v>1412767.51</v>
      </c>
      <c r="AW94" s="109">
        <f>ROUND(SUM(AW95:AW96),5)</f>
        <v>0</v>
      </c>
      <c r="AX94" s="108">
        <f>ROUND(BB94*L34,2)</f>
        <v>1412767.51</v>
      </c>
      <c r="AY94" s="108">
        <f>ROUND(BC94*L35,2)</f>
        <v>0</v>
      </c>
      <c r="AZ94" s="108">
        <f>ROUND(BD94*L34,2)</f>
        <v>0</v>
      </c>
      <c r="BA94" s="108">
        <f>ROUND(BE94*L35,2)</f>
        <v>0</v>
      </c>
      <c r="BB94" s="108">
        <f>ROUND(SUM(BB95:BB96),2)</f>
        <v>6727464.3399999999</v>
      </c>
      <c r="BC94" s="108">
        <f>ROUND(SUM(BC95:BC96),2)</f>
        <v>0</v>
      </c>
      <c r="BD94" s="108">
        <f>ROUND(SUM(BD95:BD96),2)</f>
        <v>0</v>
      </c>
      <c r="BE94" s="108">
        <f>ROUND(SUM(BE95:BE96),2)</f>
        <v>0</v>
      </c>
      <c r="BF94" s="110">
        <f>ROUND(SUM(BF95:BF96),2)</f>
        <v>0</v>
      </c>
      <c r="BG94" s="6"/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6</v>
      </c>
      <c r="BX94" s="111" t="s">
        <v>79</v>
      </c>
      <c r="CL94" s="111" t="s">
        <v>1</v>
      </c>
    </row>
    <row r="95" s="7" customFormat="1" ht="16.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Ždírec n-D - Stružinec'!K34</f>
        <v>3402810.54</v>
      </c>
      <c r="AH95" s="117"/>
      <c r="AI95" s="117"/>
      <c r="AJ95" s="117"/>
      <c r="AK95" s="117"/>
      <c r="AL95" s="117"/>
      <c r="AM95" s="117"/>
      <c r="AN95" s="118">
        <f>SUM(AG95,AV95)</f>
        <v>4117400.75</v>
      </c>
      <c r="AO95" s="117"/>
      <c r="AP95" s="117"/>
      <c r="AQ95" s="119" t="s">
        <v>83</v>
      </c>
      <c r="AR95" s="120"/>
      <c r="AS95" s="121">
        <f>'01 - Ždírec n-D - Stružinec'!K31</f>
        <v>979117.33999999997</v>
      </c>
      <c r="AT95" s="122">
        <f>'01 - Ždírec n-D - Stružinec'!K32</f>
        <v>2423693.2000000002</v>
      </c>
      <c r="AU95" s="122">
        <v>0</v>
      </c>
      <c r="AV95" s="122">
        <f>ROUND(SUM(AX95:AY95),2)</f>
        <v>714590.20999999996</v>
      </c>
      <c r="AW95" s="123">
        <f>'01 - Ždírec n-D - Stružinec'!T123</f>
        <v>0</v>
      </c>
      <c r="AX95" s="122">
        <f>'01 - Ždírec n-D - Stružinec'!K37</f>
        <v>714590.20999999996</v>
      </c>
      <c r="AY95" s="122">
        <f>'01 - Ždírec n-D - Stružinec'!K38</f>
        <v>0</v>
      </c>
      <c r="AZ95" s="122">
        <f>'01 - Ždírec n-D - Stružinec'!K39</f>
        <v>0</v>
      </c>
      <c r="BA95" s="122">
        <f>'01 - Ždírec n-D - Stružinec'!K40</f>
        <v>0</v>
      </c>
      <c r="BB95" s="122">
        <f>'01 - Ždírec n-D - Stružinec'!F37</f>
        <v>3402810.54</v>
      </c>
      <c r="BC95" s="122">
        <f>'01 - Ždírec n-D - Stružinec'!F38</f>
        <v>0</v>
      </c>
      <c r="BD95" s="122">
        <f>'01 - Ždírec n-D - Stružinec'!F39</f>
        <v>0</v>
      </c>
      <c r="BE95" s="122">
        <f>'01 - Ždírec n-D - Stružinec'!F40</f>
        <v>0</v>
      </c>
      <c r="BF95" s="124">
        <f>'01 - Ždírec n-D - Stružinec'!F41</f>
        <v>0</v>
      </c>
      <c r="BG95" s="7"/>
      <c r="BT95" s="125" t="s">
        <v>84</v>
      </c>
      <c r="BV95" s="125" t="s">
        <v>78</v>
      </c>
      <c r="BW95" s="125" t="s">
        <v>85</v>
      </c>
      <c r="BX95" s="125" t="s">
        <v>6</v>
      </c>
      <c r="CL95" s="125" t="s">
        <v>1</v>
      </c>
      <c r="CM95" s="125" t="s">
        <v>86</v>
      </c>
    </row>
    <row r="96" s="7" customFormat="1" ht="16.5" customHeight="1">
      <c r="A96" s="113" t="s">
        <v>80</v>
      </c>
      <c r="B96" s="114"/>
      <c r="C96" s="115"/>
      <c r="D96" s="116" t="s">
        <v>87</v>
      </c>
      <c r="E96" s="116"/>
      <c r="F96" s="116"/>
      <c r="G96" s="116"/>
      <c r="H96" s="116"/>
      <c r="I96" s="117"/>
      <c r="J96" s="116" t="s">
        <v>88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'02 - Havlíčkův Brod -  Bř...'!K34</f>
        <v>3324653.7999999998</v>
      </c>
      <c r="AH96" s="117"/>
      <c r="AI96" s="117"/>
      <c r="AJ96" s="117"/>
      <c r="AK96" s="117"/>
      <c r="AL96" s="117"/>
      <c r="AM96" s="117"/>
      <c r="AN96" s="118">
        <f>SUM(AG96,AV96)</f>
        <v>4022831.0999999996</v>
      </c>
      <c r="AO96" s="117"/>
      <c r="AP96" s="117"/>
      <c r="AQ96" s="119" t="s">
        <v>83</v>
      </c>
      <c r="AR96" s="120"/>
      <c r="AS96" s="126">
        <f>'02 - Havlíčkův Brod -  Bř...'!K31</f>
        <v>1419388.9000000001</v>
      </c>
      <c r="AT96" s="127">
        <f>'02 - Havlíčkův Brod -  Bř...'!K32</f>
        <v>1905264.8999999999</v>
      </c>
      <c r="AU96" s="127">
        <v>0</v>
      </c>
      <c r="AV96" s="127">
        <f>ROUND(SUM(AX96:AY96),2)</f>
        <v>698177.30000000005</v>
      </c>
      <c r="AW96" s="128">
        <f>'02 - Havlíčkův Brod -  Bř...'!T123</f>
        <v>0</v>
      </c>
      <c r="AX96" s="127">
        <f>'02 - Havlíčkův Brod -  Bř...'!K37</f>
        <v>698177.30000000005</v>
      </c>
      <c r="AY96" s="127">
        <f>'02 - Havlíčkův Brod -  Bř...'!K38</f>
        <v>0</v>
      </c>
      <c r="AZ96" s="127">
        <f>'02 - Havlíčkův Brod -  Bř...'!K39</f>
        <v>0</v>
      </c>
      <c r="BA96" s="127">
        <f>'02 - Havlíčkův Brod -  Bř...'!K40</f>
        <v>0</v>
      </c>
      <c r="BB96" s="127">
        <f>'02 - Havlíčkův Brod -  Bř...'!F37</f>
        <v>3324653.7999999998</v>
      </c>
      <c r="BC96" s="127">
        <f>'02 - Havlíčkův Brod -  Bř...'!F38</f>
        <v>0</v>
      </c>
      <c r="BD96" s="127">
        <f>'02 - Havlíčkův Brod -  Bř...'!F39</f>
        <v>0</v>
      </c>
      <c r="BE96" s="127">
        <f>'02 - Havlíčkův Brod -  Bř...'!F40</f>
        <v>0</v>
      </c>
      <c r="BF96" s="129">
        <f>'02 - Havlíčkův Brod -  Bř...'!F41</f>
        <v>0</v>
      </c>
      <c r="BG96" s="7"/>
      <c r="BT96" s="125" t="s">
        <v>84</v>
      </c>
      <c r="BV96" s="125" t="s">
        <v>78</v>
      </c>
      <c r="BW96" s="125" t="s">
        <v>89</v>
      </c>
      <c r="BX96" s="125" t="s">
        <v>6</v>
      </c>
      <c r="CL96" s="125" t="s">
        <v>1</v>
      </c>
      <c r="CM96" s="125" t="s">
        <v>86</v>
      </c>
    </row>
    <row r="97">
      <c r="B97" s="17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6"/>
    </row>
    <row r="98" s="2" customFormat="1" ht="30" customHeight="1">
      <c r="A98" s="32"/>
      <c r="B98" s="33"/>
      <c r="C98" s="100" t="s">
        <v>90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103">
        <v>0</v>
      </c>
      <c r="AH98" s="103"/>
      <c r="AI98" s="103"/>
      <c r="AJ98" s="103"/>
      <c r="AK98" s="103"/>
      <c r="AL98" s="103"/>
      <c r="AM98" s="103"/>
      <c r="AN98" s="103">
        <v>0</v>
      </c>
      <c r="AO98" s="103"/>
      <c r="AP98" s="103"/>
      <c r="AQ98" s="130"/>
      <c r="AR98" s="35"/>
      <c r="AS98" s="93" t="s">
        <v>91</v>
      </c>
      <c r="AT98" s="94" t="s">
        <v>92</v>
      </c>
      <c r="AU98" s="94" t="s">
        <v>38</v>
      </c>
      <c r="AV98" s="95" t="s">
        <v>63</v>
      </c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</row>
    <row r="99" s="2" customFormat="1" ht="10.8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5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</row>
    <row r="100" s="2" customFormat="1" ht="30" customHeight="1">
      <c r="A100" s="32"/>
      <c r="B100" s="33"/>
      <c r="C100" s="131" t="s">
        <v>93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ROUND(AG94 + AG98, 2)</f>
        <v>6727464.3399999999</v>
      </c>
      <c r="AH100" s="133"/>
      <c r="AI100" s="133"/>
      <c r="AJ100" s="133"/>
      <c r="AK100" s="133"/>
      <c r="AL100" s="133"/>
      <c r="AM100" s="133"/>
      <c r="AN100" s="133">
        <f>ROUND(AN94 + AN98, 2)</f>
        <v>8140231.8499999996</v>
      </c>
      <c r="AO100" s="133"/>
      <c r="AP100" s="133"/>
      <c r="AQ100" s="132"/>
      <c r="AR100" s="35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  <row r="101" s="2" customFormat="1" ht="6.96" customHeight="1">
      <c r="A101" s="32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35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</row>
  </sheetData>
  <sheetProtection sheet="1" formatColumns="0" formatRows="0" objects="1" scenarios="1" spinCount="100000" saltValue="PBZ0KqaMJd14bNuQPjmUSXYJQXIHITLhIO23ME97T4gOqg2dlpmSPuGxkqwSrIlsCY+scPxUxjE7ou6zMOcatQ==" hashValue="umhvlWqW1/DVrmTtNKGPAK4NDNCXg3vnHh/JDeMiPHclnt14UKvWxYKu6JY6FigFLIS4EqPjXIqktdf+YXimLw==" algorithmName="SHA-512" password="CC35"/>
  <mergeCells count="52">
    <mergeCell ref="L85:AO85"/>
    <mergeCell ref="AM87:AN87"/>
    <mergeCell ref="AM89:AP89"/>
    <mergeCell ref="AS89:AT91"/>
    <mergeCell ref="AM90:AP90"/>
    <mergeCell ref="AN92:AP92"/>
    <mergeCell ref="AG92:AM92"/>
    <mergeCell ref="I92:AF92"/>
    <mergeCell ref="C92:G92"/>
    <mergeCell ref="AG94:AM94"/>
    <mergeCell ref="AN94:AP94"/>
    <mergeCell ref="AG95:AM95"/>
    <mergeCell ref="J95:AF95"/>
    <mergeCell ref="D95:H95"/>
    <mergeCell ref="AN95:AP95"/>
    <mergeCell ref="AG96:AM96"/>
    <mergeCell ref="J96:AF96"/>
    <mergeCell ref="D96:H96"/>
    <mergeCell ref="AN96:AP96"/>
    <mergeCell ref="AN98:AP98"/>
    <mergeCell ref="AG98:AM98"/>
    <mergeCell ref="AN100:AP100"/>
    <mergeCell ref="AG100:AM100"/>
    <mergeCell ref="K5:AO5"/>
    <mergeCell ref="K6:AO6"/>
    <mergeCell ref="E23:AN23"/>
    <mergeCell ref="AK26:AO26"/>
    <mergeCell ref="AK27:AO27"/>
    <mergeCell ref="AK28:AO28"/>
    <mergeCell ref="AK29:AO29"/>
    <mergeCell ref="AK31:AO31"/>
    <mergeCell ref="AK33:AO33"/>
    <mergeCell ref="W33:AE33"/>
    <mergeCell ref="L33:P33"/>
    <mergeCell ref="W34:AE34"/>
    <mergeCell ref="L34:P34"/>
    <mergeCell ref="AK34:AO34"/>
    <mergeCell ref="W35:AE35"/>
    <mergeCell ref="AK35:AO35"/>
    <mergeCell ref="L35:P35"/>
    <mergeCell ref="AK36:AO36"/>
    <mergeCell ref="W36:AE36"/>
    <mergeCell ref="L36:P36"/>
    <mergeCell ref="L37:P37"/>
    <mergeCell ref="AK37:AO37"/>
    <mergeCell ref="W37:AE37"/>
    <mergeCell ref="AK38:AO38"/>
    <mergeCell ref="W38:AE38"/>
    <mergeCell ref="L38:P38"/>
    <mergeCell ref="AK40:AO40"/>
    <mergeCell ref="X40:AB40"/>
    <mergeCell ref="AR2:BG2"/>
  </mergeCells>
  <hyperlinks>
    <hyperlink ref="A95" location="'01 - Ždírec n-D - Stružinec'!C2" display="/"/>
    <hyperlink ref="A96" location="'02 - Havlíčkův Brod -  B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6"/>
      <c r="AT3" s="13" t="s">
        <v>86</v>
      </c>
    </row>
    <row r="4" s="1" customFormat="1" ht="24.96" customHeight="1">
      <c r="B4" s="16"/>
      <c r="D4" s="136" t="s">
        <v>94</v>
      </c>
      <c r="M4" s="16"/>
      <c r="N4" s="137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8" t="s">
        <v>15</v>
      </c>
      <c r="M6" s="16"/>
    </row>
    <row r="7" s="1" customFormat="1" ht="23.25" customHeight="1">
      <c r="B7" s="16"/>
      <c r="E7" s="139" t="str">
        <f>'Rekapitulace stavby'!K6</f>
        <v>Opravy kabelů a kabelových tras v obvodu SSZT 2019 - 2022 u SSZT Jihlava</v>
      </c>
      <c r="F7" s="138"/>
      <c r="G7" s="138"/>
      <c r="H7" s="138"/>
      <c r="M7" s="16"/>
    </row>
    <row r="8" s="2" customFormat="1" ht="12" customHeight="1">
      <c r="A8" s="32"/>
      <c r="B8" s="35"/>
      <c r="C8" s="32"/>
      <c r="D8" s="138" t="s">
        <v>95</v>
      </c>
      <c r="E8" s="32"/>
      <c r="F8" s="32"/>
      <c r="G8" s="32"/>
      <c r="H8" s="32"/>
      <c r="I8" s="32"/>
      <c r="J8" s="32"/>
      <c r="K8" s="32"/>
      <c r="L8" s="32"/>
      <c r="M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5"/>
      <c r="C9" s="32"/>
      <c r="D9" s="32"/>
      <c r="E9" s="140" t="s">
        <v>96</v>
      </c>
      <c r="F9" s="32"/>
      <c r="G9" s="32"/>
      <c r="H9" s="32"/>
      <c r="I9" s="32"/>
      <c r="J9" s="32"/>
      <c r="K9" s="32"/>
      <c r="L9" s="32"/>
      <c r="M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5"/>
      <c r="C11" s="32"/>
      <c r="D11" s="138" t="s">
        <v>17</v>
      </c>
      <c r="E11" s="32"/>
      <c r="F11" s="141" t="s">
        <v>1</v>
      </c>
      <c r="G11" s="32"/>
      <c r="H11" s="32"/>
      <c r="I11" s="138" t="s">
        <v>18</v>
      </c>
      <c r="J11" s="141" t="s">
        <v>1</v>
      </c>
      <c r="K11" s="32"/>
      <c r="L11" s="32"/>
      <c r="M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5"/>
      <c r="C12" s="32"/>
      <c r="D12" s="138" t="s">
        <v>19</v>
      </c>
      <c r="E12" s="32"/>
      <c r="F12" s="141" t="s">
        <v>20</v>
      </c>
      <c r="G12" s="32"/>
      <c r="H12" s="32"/>
      <c r="I12" s="138" t="s">
        <v>21</v>
      </c>
      <c r="J12" s="142" t="str">
        <f>'Rekapitulace stavby'!AN8</f>
        <v>10. 9. 2020</v>
      </c>
      <c r="K12" s="32"/>
      <c r="L12" s="32"/>
      <c r="M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5"/>
      <c r="C14" s="32"/>
      <c r="D14" s="138" t="s">
        <v>23</v>
      </c>
      <c r="E14" s="32"/>
      <c r="F14" s="32"/>
      <c r="G14" s="32"/>
      <c r="H14" s="32"/>
      <c r="I14" s="138" t="s">
        <v>24</v>
      </c>
      <c r="J14" s="141" t="str">
        <f>IF('Rekapitulace stavby'!AN10="","",'Rekapitulace stavby'!AN10)</f>
        <v/>
      </c>
      <c r="K14" s="32"/>
      <c r="L14" s="32"/>
      <c r="M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5"/>
      <c r="C15" s="32"/>
      <c r="D15" s="32"/>
      <c r="E15" s="141" t="str">
        <f>IF('Rekapitulace stavby'!E11="","",'Rekapitulace stavby'!E11)</f>
        <v xml:space="preserve"> </v>
      </c>
      <c r="F15" s="32"/>
      <c r="G15" s="32"/>
      <c r="H15" s="32"/>
      <c r="I15" s="138" t="s">
        <v>25</v>
      </c>
      <c r="J15" s="141" t="str">
        <f>IF('Rekapitulace stavby'!AN11="","",'Rekapitulace stavby'!AN11)</f>
        <v/>
      </c>
      <c r="K15" s="32"/>
      <c r="L15" s="32"/>
      <c r="M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5"/>
      <c r="C17" s="32"/>
      <c r="D17" s="138" t="s">
        <v>26</v>
      </c>
      <c r="E17" s="32"/>
      <c r="F17" s="32"/>
      <c r="G17" s="32"/>
      <c r="H17" s="32"/>
      <c r="I17" s="138" t="s">
        <v>24</v>
      </c>
      <c r="J17" s="141" t="str">
        <f>'Rekapitulace stavby'!AN13</f>
        <v/>
      </c>
      <c r="K17" s="32"/>
      <c r="L17" s="32"/>
      <c r="M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5"/>
      <c r="C18" s="32"/>
      <c r="D18" s="32"/>
      <c r="E18" s="141" t="str">
        <f>'Rekapitulace stavby'!E14</f>
        <v xml:space="preserve"> </v>
      </c>
      <c r="F18" s="141"/>
      <c r="G18" s="141"/>
      <c r="H18" s="141"/>
      <c r="I18" s="138" t="s">
        <v>25</v>
      </c>
      <c r="J18" s="141" t="str">
        <f>'Rekapitulace stavby'!AN14</f>
        <v/>
      </c>
      <c r="K18" s="32"/>
      <c r="L18" s="32"/>
      <c r="M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5"/>
      <c r="C20" s="32"/>
      <c r="D20" s="138" t="s">
        <v>27</v>
      </c>
      <c r="E20" s="32"/>
      <c r="F20" s="32"/>
      <c r="G20" s="32"/>
      <c r="H20" s="32"/>
      <c r="I20" s="138" t="s">
        <v>24</v>
      </c>
      <c r="J20" s="141" t="str">
        <f>IF('Rekapitulace stavby'!AN16="","",'Rekapitulace stavby'!AN16)</f>
        <v/>
      </c>
      <c r="K20" s="32"/>
      <c r="L20" s="32"/>
      <c r="M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5"/>
      <c r="C21" s="32"/>
      <c r="D21" s="32"/>
      <c r="E21" s="141" t="str">
        <f>IF('Rekapitulace stavby'!E17="","",'Rekapitulace stavby'!E17)</f>
        <v xml:space="preserve"> </v>
      </c>
      <c r="F21" s="32"/>
      <c r="G21" s="32"/>
      <c r="H21" s="32"/>
      <c r="I21" s="138" t="s">
        <v>25</v>
      </c>
      <c r="J21" s="141" t="str">
        <f>IF('Rekapitulace stavby'!AN17="","",'Rekapitulace stavby'!AN17)</f>
        <v/>
      </c>
      <c r="K21" s="32"/>
      <c r="L21" s="32"/>
      <c r="M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5"/>
      <c r="C23" s="32"/>
      <c r="D23" s="138" t="s">
        <v>28</v>
      </c>
      <c r="E23" s="32"/>
      <c r="F23" s="32"/>
      <c r="G23" s="32"/>
      <c r="H23" s="32"/>
      <c r="I23" s="138" t="s">
        <v>24</v>
      </c>
      <c r="J23" s="141" t="str">
        <f>IF('Rekapitulace stavby'!AN19="","",'Rekapitulace stavby'!AN19)</f>
        <v/>
      </c>
      <c r="K23" s="32"/>
      <c r="L23" s="32"/>
      <c r="M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5"/>
      <c r="C24" s="32"/>
      <c r="D24" s="32"/>
      <c r="E24" s="141" t="str">
        <f>IF('Rekapitulace stavby'!E20="","",'Rekapitulace stavby'!E20)</f>
        <v xml:space="preserve"> </v>
      </c>
      <c r="F24" s="32"/>
      <c r="G24" s="32"/>
      <c r="H24" s="32"/>
      <c r="I24" s="138" t="s">
        <v>25</v>
      </c>
      <c r="J24" s="141" t="str">
        <f>IF('Rekapitulace stavby'!AN20="","",'Rekapitulace stavby'!AN20)</f>
        <v/>
      </c>
      <c r="K24" s="32"/>
      <c r="L24" s="32"/>
      <c r="M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5"/>
      <c r="C26" s="32"/>
      <c r="D26" s="138" t="s">
        <v>29</v>
      </c>
      <c r="E26" s="32"/>
      <c r="F26" s="32"/>
      <c r="G26" s="32"/>
      <c r="H26" s="32"/>
      <c r="I26" s="32"/>
      <c r="J26" s="32"/>
      <c r="K26" s="32"/>
      <c r="L26" s="32"/>
      <c r="M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5"/>
      <c r="C29" s="32"/>
      <c r="D29" s="147"/>
      <c r="E29" s="147"/>
      <c r="F29" s="147"/>
      <c r="G29" s="147"/>
      <c r="H29" s="147"/>
      <c r="I29" s="147"/>
      <c r="J29" s="147"/>
      <c r="K29" s="147"/>
      <c r="L29" s="147"/>
      <c r="M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4.4" customHeight="1">
      <c r="A30" s="32"/>
      <c r="B30" s="35"/>
      <c r="C30" s="32"/>
      <c r="D30" s="141" t="s">
        <v>97</v>
      </c>
      <c r="E30" s="32"/>
      <c r="F30" s="32"/>
      <c r="G30" s="32"/>
      <c r="H30" s="32"/>
      <c r="I30" s="32"/>
      <c r="J30" s="32"/>
      <c r="K30" s="148">
        <f>K96</f>
        <v>3402810.54</v>
      </c>
      <c r="L30" s="32"/>
      <c r="M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>
      <c r="A31" s="32"/>
      <c r="B31" s="35"/>
      <c r="C31" s="32"/>
      <c r="D31" s="32"/>
      <c r="E31" s="138" t="s">
        <v>31</v>
      </c>
      <c r="F31" s="32"/>
      <c r="G31" s="32"/>
      <c r="H31" s="32"/>
      <c r="I31" s="32"/>
      <c r="J31" s="32"/>
      <c r="K31" s="149">
        <f>I96</f>
        <v>979117.33999999997</v>
      </c>
      <c r="L31" s="32"/>
      <c r="M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>
      <c r="A32" s="32"/>
      <c r="B32" s="35"/>
      <c r="C32" s="32"/>
      <c r="D32" s="32"/>
      <c r="E32" s="138" t="s">
        <v>32</v>
      </c>
      <c r="F32" s="32"/>
      <c r="G32" s="32"/>
      <c r="H32" s="32"/>
      <c r="I32" s="32"/>
      <c r="J32" s="32"/>
      <c r="K32" s="149">
        <f>J96</f>
        <v>2423693.2000000002</v>
      </c>
      <c r="L32" s="32"/>
      <c r="M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5"/>
      <c r="C33" s="32"/>
      <c r="D33" s="150" t="s">
        <v>98</v>
      </c>
      <c r="E33" s="32"/>
      <c r="F33" s="32"/>
      <c r="G33" s="32"/>
      <c r="H33" s="32"/>
      <c r="I33" s="32"/>
      <c r="J33" s="32"/>
      <c r="K33" s="148">
        <f>K102</f>
        <v>0</v>
      </c>
      <c r="L33" s="32"/>
      <c r="M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5"/>
      <c r="C34" s="32"/>
      <c r="D34" s="151" t="s">
        <v>34</v>
      </c>
      <c r="E34" s="32"/>
      <c r="F34" s="32"/>
      <c r="G34" s="32"/>
      <c r="H34" s="32"/>
      <c r="I34" s="32"/>
      <c r="J34" s="32"/>
      <c r="K34" s="152">
        <f>ROUND(K30 + K33, 2)</f>
        <v>3402810.54</v>
      </c>
      <c r="L34" s="32"/>
      <c r="M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5"/>
      <c r="C35" s="32"/>
      <c r="D35" s="147"/>
      <c r="E35" s="147"/>
      <c r="F35" s="147"/>
      <c r="G35" s="147"/>
      <c r="H35" s="147"/>
      <c r="I35" s="147"/>
      <c r="J35" s="147"/>
      <c r="K35" s="147"/>
      <c r="L35" s="147"/>
      <c r="M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5"/>
      <c r="C36" s="32"/>
      <c r="D36" s="32"/>
      <c r="E36" s="32"/>
      <c r="F36" s="153" t="s">
        <v>36</v>
      </c>
      <c r="G36" s="32"/>
      <c r="H36" s="32"/>
      <c r="I36" s="153" t="s">
        <v>35</v>
      </c>
      <c r="J36" s="32"/>
      <c r="K36" s="153" t="s">
        <v>37</v>
      </c>
      <c r="L36" s="32"/>
      <c r="M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14.4" customHeight="1">
      <c r="A37" s="32"/>
      <c r="B37" s="35"/>
      <c r="C37" s="32"/>
      <c r="D37" s="154" t="s">
        <v>38</v>
      </c>
      <c r="E37" s="138" t="s">
        <v>39</v>
      </c>
      <c r="F37" s="149">
        <f>ROUND((SUM(BE102:BE103) + SUM(BE123:BE178)),  2)</f>
        <v>3402810.54</v>
      </c>
      <c r="G37" s="32"/>
      <c r="H37" s="32"/>
      <c r="I37" s="155">
        <v>0.20999999999999999</v>
      </c>
      <c r="J37" s="32"/>
      <c r="K37" s="149">
        <f>ROUND(((SUM(BE102:BE103) + SUM(BE123:BE178))*I37),  2)</f>
        <v>714590.20999999996</v>
      </c>
      <c r="L37" s="32"/>
      <c r="M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5"/>
      <c r="C38" s="32"/>
      <c r="D38" s="32"/>
      <c r="E38" s="138" t="s">
        <v>40</v>
      </c>
      <c r="F38" s="149">
        <f>ROUND((SUM(BF102:BF103) + SUM(BF123:BF178)),  2)</f>
        <v>0</v>
      </c>
      <c r="G38" s="32"/>
      <c r="H38" s="32"/>
      <c r="I38" s="155">
        <v>0.14999999999999999</v>
      </c>
      <c r="J38" s="32"/>
      <c r="K38" s="149">
        <f>ROUND(((SUM(BF102:BF103) + SUM(BF123:BF178))*I38),  2)</f>
        <v>0</v>
      </c>
      <c r="L38" s="32"/>
      <c r="M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5"/>
      <c r="C39" s="32"/>
      <c r="D39" s="32"/>
      <c r="E39" s="138" t="s">
        <v>41</v>
      </c>
      <c r="F39" s="149">
        <f>ROUND((SUM(BG102:BG103) + SUM(BG123:BG178)),  2)</f>
        <v>0</v>
      </c>
      <c r="G39" s="32"/>
      <c r="H39" s="32"/>
      <c r="I39" s="155">
        <v>0.20999999999999999</v>
      </c>
      <c r="J39" s="32"/>
      <c r="K39" s="149">
        <f>0</f>
        <v>0</v>
      </c>
      <c r="L39" s="32"/>
      <c r="M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5"/>
      <c r="C40" s="32"/>
      <c r="D40" s="32"/>
      <c r="E40" s="138" t="s">
        <v>42</v>
      </c>
      <c r="F40" s="149">
        <f>ROUND((SUM(BH102:BH103) + SUM(BH123:BH178)),  2)</f>
        <v>0</v>
      </c>
      <c r="G40" s="32"/>
      <c r="H40" s="32"/>
      <c r="I40" s="155">
        <v>0.14999999999999999</v>
      </c>
      <c r="J40" s="32"/>
      <c r="K40" s="149">
        <f>0</f>
        <v>0</v>
      </c>
      <c r="L40" s="32"/>
      <c r="M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5"/>
      <c r="C41" s="32"/>
      <c r="D41" s="32"/>
      <c r="E41" s="138" t="s">
        <v>43</v>
      </c>
      <c r="F41" s="149">
        <f>ROUND((SUM(BI102:BI103) + SUM(BI123:BI178)),  2)</f>
        <v>0</v>
      </c>
      <c r="G41" s="32"/>
      <c r="H41" s="32"/>
      <c r="I41" s="155">
        <v>0</v>
      </c>
      <c r="J41" s="32"/>
      <c r="K41" s="149">
        <f>0</f>
        <v>0</v>
      </c>
      <c r="L41" s="32"/>
      <c r="M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5"/>
      <c r="C43" s="156"/>
      <c r="D43" s="157" t="s">
        <v>44</v>
      </c>
      <c r="E43" s="158"/>
      <c r="F43" s="158"/>
      <c r="G43" s="159" t="s">
        <v>45</v>
      </c>
      <c r="H43" s="160" t="s">
        <v>46</v>
      </c>
      <c r="I43" s="158"/>
      <c r="J43" s="158"/>
      <c r="K43" s="161">
        <f>SUM(K34:K41)</f>
        <v>4117400.75</v>
      </c>
      <c r="L43" s="162"/>
      <c r="M43" s="56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56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6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164"/>
      <c r="M50" s="56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2"/>
      <c r="B61" s="35"/>
      <c r="C61" s="32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166"/>
      <c r="M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2"/>
      <c r="B65" s="35"/>
      <c r="C65" s="32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169"/>
      <c r="M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2"/>
      <c r="B76" s="35"/>
      <c r="C76" s="32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166"/>
      <c r="M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9" t="s">
        <v>99</v>
      </c>
      <c r="D82" s="34"/>
      <c r="E82" s="34"/>
      <c r="F82" s="34"/>
      <c r="G82" s="34"/>
      <c r="H82" s="34"/>
      <c r="I82" s="34"/>
      <c r="J82" s="34"/>
      <c r="K82" s="34"/>
      <c r="L82" s="34"/>
      <c r="M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5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3.25" customHeight="1">
      <c r="A85" s="32"/>
      <c r="B85" s="33"/>
      <c r="C85" s="34"/>
      <c r="D85" s="34"/>
      <c r="E85" s="174" t="str">
        <f>E7</f>
        <v>Opravy kabelů a kabelových tras v obvodu SSZT 2019 - 2022 u SSZT Jihlava</v>
      </c>
      <c r="F85" s="25"/>
      <c r="G85" s="25"/>
      <c r="H85" s="25"/>
      <c r="I85" s="34"/>
      <c r="J85" s="34"/>
      <c r="K85" s="34"/>
      <c r="L85" s="34"/>
      <c r="M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5" t="s">
        <v>95</v>
      </c>
      <c r="D86" s="34"/>
      <c r="E86" s="34"/>
      <c r="F86" s="34"/>
      <c r="G86" s="34"/>
      <c r="H86" s="34"/>
      <c r="I86" s="34"/>
      <c r="J86" s="34"/>
      <c r="K86" s="34"/>
      <c r="L86" s="34"/>
      <c r="M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01 - Ždírec n/D - Stružinec</v>
      </c>
      <c r="F87" s="34"/>
      <c r="G87" s="34"/>
      <c r="H87" s="34"/>
      <c r="I87" s="34"/>
      <c r="J87" s="34"/>
      <c r="K87" s="34"/>
      <c r="L87" s="34"/>
      <c r="M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5" t="s">
        <v>19</v>
      </c>
      <c r="D89" s="34"/>
      <c r="E89" s="34"/>
      <c r="F89" s="22" t="str">
        <f>F12</f>
        <v xml:space="preserve"> </v>
      </c>
      <c r="G89" s="34"/>
      <c r="H89" s="34"/>
      <c r="I89" s="25" t="s">
        <v>21</v>
      </c>
      <c r="J89" s="72" t="str">
        <f>IF(J12="","",J12)</f>
        <v>10. 9. 2020</v>
      </c>
      <c r="K89" s="34"/>
      <c r="L89" s="34"/>
      <c r="M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5" t="s">
        <v>23</v>
      </c>
      <c r="D91" s="34"/>
      <c r="E91" s="34"/>
      <c r="F91" s="22" t="str">
        <f>E15</f>
        <v xml:space="preserve"> </v>
      </c>
      <c r="G91" s="34"/>
      <c r="H91" s="34"/>
      <c r="I91" s="25" t="s">
        <v>27</v>
      </c>
      <c r="J91" s="26" t="str">
        <f>E21</f>
        <v xml:space="preserve"> </v>
      </c>
      <c r="K91" s="34"/>
      <c r="L91" s="34"/>
      <c r="M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5" t="s">
        <v>26</v>
      </c>
      <c r="D92" s="34"/>
      <c r="E92" s="34"/>
      <c r="F92" s="22" t="str">
        <f>IF(E18="","",E18)</f>
        <v xml:space="preserve"> </v>
      </c>
      <c r="G92" s="34"/>
      <c r="H92" s="34"/>
      <c r="I92" s="25" t="s">
        <v>28</v>
      </c>
      <c r="J92" s="26" t="str">
        <f>E24</f>
        <v xml:space="preserve"> </v>
      </c>
      <c r="K92" s="34"/>
      <c r="L92" s="34"/>
      <c r="M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5" t="s">
        <v>100</v>
      </c>
      <c r="D94" s="132"/>
      <c r="E94" s="132"/>
      <c r="F94" s="132"/>
      <c r="G94" s="132"/>
      <c r="H94" s="132"/>
      <c r="I94" s="176" t="s">
        <v>101</v>
      </c>
      <c r="J94" s="176" t="s">
        <v>102</v>
      </c>
      <c r="K94" s="176" t="s">
        <v>103</v>
      </c>
      <c r="L94" s="132"/>
      <c r="M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7" t="s">
        <v>104</v>
      </c>
      <c r="D96" s="34"/>
      <c r="E96" s="34"/>
      <c r="F96" s="34"/>
      <c r="G96" s="34"/>
      <c r="H96" s="34"/>
      <c r="I96" s="103">
        <f>Q123</f>
        <v>979117.33999999997</v>
      </c>
      <c r="J96" s="103">
        <f>R123</f>
        <v>2423693.2000000002</v>
      </c>
      <c r="K96" s="103">
        <f>K123</f>
        <v>3402810.54</v>
      </c>
      <c r="L96" s="34"/>
      <c r="M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3" t="s">
        <v>105</v>
      </c>
    </row>
    <row r="97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2">
        <f>Q124</f>
        <v>0</v>
      </c>
      <c r="J97" s="182">
        <f>R124</f>
        <v>1770355.3999999999</v>
      </c>
      <c r="K97" s="182">
        <f>K124</f>
        <v>1770355.3999999999</v>
      </c>
      <c r="L97" s="179"/>
      <c r="M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107</v>
      </c>
      <c r="E98" s="181"/>
      <c r="F98" s="181"/>
      <c r="G98" s="181"/>
      <c r="H98" s="181"/>
      <c r="I98" s="182">
        <f>Q135</f>
        <v>979117.33999999997</v>
      </c>
      <c r="J98" s="182">
        <f>R135</f>
        <v>611337.80000000005</v>
      </c>
      <c r="K98" s="182">
        <f>K135</f>
        <v>1590455.1399999999</v>
      </c>
      <c r="L98" s="179"/>
      <c r="M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108</v>
      </c>
      <c r="E99" s="181"/>
      <c r="F99" s="181"/>
      <c r="G99" s="181"/>
      <c r="H99" s="181"/>
      <c r="I99" s="182">
        <f>Q172</f>
        <v>0</v>
      </c>
      <c r="J99" s="182">
        <f>R172</f>
        <v>42000</v>
      </c>
      <c r="K99" s="182">
        <f>K172</f>
        <v>42000</v>
      </c>
      <c r="L99" s="179"/>
      <c r="M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6.96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29.28" customHeight="1">
      <c r="A102" s="32"/>
      <c r="B102" s="33"/>
      <c r="C102" s="177" t="s">
        <v>109</v>
      </c>
      <c r="D102" s="34"/>
      <c r="E102" s="34"/>
      <c r="F102" s="34"/>
      <c r="G102" s="34"/>
      <c r="H102" s="34"/>
      <c r="I102" s="34"/>
      <c r="J102" s="34"/>
      <c r="K102" s="184">
        <v>0</v>
      </c>
      <c r="L102" s="34"/>
      <c r="M102" s="56"/>
      <c r="O102" s="185" t="s">
        <v>38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8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29.28" customHeight="1">
      <c r="A104" s="32"/>
      <c r="B104" s="33"/>
      <c r="C104" s="131" t="s">
        <v>93</v>
      </c>
      <c r="D104" s="132"/>
      <c r="E104" s="132"/>
      <c r="F104" s="132"/>
      <c r="G104" s="132"/>
      <c r="H104" s="132"/>
      <c r="I104" s="132"/>
      <c r="J104" s="132"/>
      <c r="K104" s="133">
        <f>ROUND(K96+K102,2)</f>
        <v>3402810.54</v>
      </c>
      <c r="L104" s="132"/>
      <c r="M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19" t="s">
        <v>110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5" t="s">
        <v>15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23.25" customHeight="1">
      <c r="A113" s="32"/>
      <c r="B113" s="33"/>
      <c r="C113" s="34"/>
      <c r="D113" s="34"/>
      <c r="E113" s="174" t="str">
        <f>E7</f>
        <v>Opravy kabelů a kabelových tras v obvodu SSZT 2019 - 2022 u SSZT Jihlava</v>
      </c>
      <c r="F113" s="25"/>
      <c r="G113" s="25"/>
      <c r="H113" s="25"/>
      <c r="I113" s="34"/>
      <c r="J113" s="34"/>
      <c r="K113" s="34"/>
      <c r="L113" s="34"/>
      <c r="M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5" t="s">
        <v>95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69" t="str">
        <f>E9</f>
        <v>01 - Ždírec n/D - Stružinec</v>
      </c>
      <c r="F115" s="34"/>
      <c r="G115" s="34"/>
      <c r="H115" s="34"/>
      <c r="I115" s="34"/>
      <c r="J115" s="34"/>
      <c r="K115" s="34"/>
      <c r="L115" s="34"/>
      <c r="M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5" t="s">
        <v>19</v>
      </c>
      <c r="D117" s="34"/>
      <c r="E117" s="34"/>
      <c r="F117" s="22" t="str">
        <f>F12</f>
        <v xml:space="preserve"> </v>
      </c>
      <c r="G117" s="34"/>
      <c r="H117" s="34"/>
      <c r="I117" s="25" t="s">
        <v>21</v>
      </c>
      <c r="J117" s="72" t="str">
        <f>IF(J12="","",J12)</f>
        <v>10. 9. 2020</v>
      </c>
      <c r="K117" s="34"/>
      <c r="L117" s="34"/>
      <c r="M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5" t="s">
        <v>23</v>
      </c>
      <c r="D119" s="34"/>
      <c r="E119" s="34"/>
      <c r="F119" s="22" t="str">
        <f>E15</f>
        <v xml:space="preserve"> </v>
      </c>
      <c r="G119" s="34"/>
      <c r="H119" s="34"/>
      <c r="I119" s="25" t="s">
        <v>27</v>
      </c>
      <c r="J119" s="26" t="str">
        <f>E21</f>
        <v xml:space="preserve"> </v>
      </c>
      <c r="K119" s="34"/>
      <c r="L119" s="34"/>
      <c r="M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5" t="s">
        <v>26</v>
      </c>
      <c r="D120" s="34"/>
      <c r="E120" s="34"/>
      <c r="F120" s="22" t="str">
        <f>IF(E18="","",E18)</f>
        <v xml:space="preserve"> </v>
      </c>
      <c r="G120" s="34"/>
      <c r="H120" s="34"/>
      <c r="I120" s="25" t="s">
        <v>28</v>
      </c>
      <c r="J120" s="26" t="str">
        <f>E24</f>
        <v xml:space="preserve"> </v>
      </c>
      <c r="K120" s="34"/>
      <c r="L120" s="34"/>
      <c r="M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0" customFormat="1" ht="29.28" customHeight="1">
      <c r="A122" s="186"/>
      <c r="B122" s="187"/>
      <c r="C122" s="188" t="s">
        <v>111</v>
      </c>
      <c r="D122" s="189" t="s">
        <v>59</v>
      </c>
      <c r="E122" s="189" t="s">
        <v>55</v>
      </c>
      <c r="F122" s="189" t="s">
        <v>56</v>
      </c>
      <c r="G122" s="189" t="s">
        <v>112</v>
      </c>
      <c r="H122" s="189" t="s">
        <v>113</v>
      </c>
      <c r="I122" s="189" t="s">
        <v>114</v>
      </c>
      <c r="J122" s="189" t="s">
        <v>115</v>
      </c>
      <c r="K122" s="189" t="s">
        <v>103</v>
      </c>
      <c r="L122" s="190" t="s">
        <v>116</v>
      </c>
      <c r="M122" s="191"/>
      <c r="N122" s="93" t="s">
        <v>1</v>
      </c>
      <c r="O122" s="94" t="s">
        <v>38</v>
      </c>
      <c r="P122" s="94" t="s">
        <v>117</v>
      </c>
      <c r="Q122" s="94" t="s">
        <v>118</v>
      </c>
      <c r="R122" s="94" t="s">
        <v>119</v>
      </c>
      <c r="S122" s="94" t="s">
        <v>120</v>
      </c>
      <c r="T122" s="94" t="s">
        <v>121</v>
      </c>
      <c r="U122" s="94" t="s">
        <v>122</v>
      </c>
      <c r="V122" s="94" t="s">
        <v>123</v>
      </c>
      <c r="W122" s="94" t="s">
        <v>124</v>
      </c>
      <c r="X122" s="94" t="s">
        <v>125</v>
      </c>
      <c r="Y122" s="95" t="s">
        <v>126</v>
      </c>
      <c r="Z122" s="186"/>
      <c r="AA122" s="186"/>
      <c r="AB122" s="186"/>
      <c r="AC122" s="186"/>
      <c r="AD122" s="186"/>
      <c r="AE122" s="186"/>
    </row>
    <row r="123" s="2" customFormat="1" ht="22.8" customHeight="1">
      <c r="A123" s="32"/>
      <c r="B123" s="33"/>
      <c r="C123" s="100" t="s">
        <v>127</v>
      </c>
      <c r="D123" s="34"/>
      <c r="E123" s="34"/>
      <c r="F123" s="34"/>
      <c r="G123" s="34"/>
      <c r="H123" s="34"/>
      <c r="I123" s="34"/>
      <c r="J123" s="34"/>
      <c r="K123" s="192">
        <f>BK123</f>
        <v>3402810.54</v>
      </c>
      <c r="L123" s="34"/>
      <c r="M123" s="35"/>
      <c r="N123" s="96"/>
      <c r="O123" s="193"/>
      <c r="P123" s="97"/>
      <c r="Q123" s="194">
        <f>Q124+Q135+Q172</f>
        <v>979117.33999999997</v>
      </c>
      <c r="R123" s="194">
        <f>R124+R135+R172</f>
        <v>2423693.2000000002</v>
      </c>
      <c r="S123" s="97"/>
      <c r="T123" s="195">
        <f>T124+T135+T172</f>
        <v>0</v>
      </c>
      <c r="U123" s="97"/>
      <c r="V123" s="195">
        <f>V124+V135+V172</f>
        <v>0</v>
      </c>
      <c r="W123" s="97"/>
      <c r="X123" s="195">
        <f>X124+X135+X172</f>
        <v>0</v>
      </c>
      <c r="Y123" s="98"/>
      <c r="Z123" s="32"/>
      <c r="AA123" s="32"/>
      <c r="AB123" s="32"/>
      <c r="AC123" s="32"/>
      <c r="AD123" s="32"/>
      <c r="AE123" s="32"/>
      <c r="AT123" s="13" t="s">
        <v>75</v>
      </c>
      <c r="AU123" s="13" t="s">
        <v>105</v>
      </c>
      <c r="BK123" s="196">
        <f>BK124+BK135+BK172</f>
        <v>3402810.54</v>
      </c>
    </row>
    <row r="124" s="11" customFormat="1" ht="25.92" customHeight="1">
      <c r="A124" s="11"/>
      <c r="B124" s="197"/>
      <c r="C124" s="198"/>
      <c r="D124" s="199" t="s">
        <v>75</v>
      </c>
      <c r="E124" s="200" t="s">
        <v>81</v>
      </c>
      <c r="F124" s="200" t="s">
        <v>128</v>
      </c>
      <c r="G124" s="198"/>
      <c r="H124" s="198"/>
      <c r="I124" s="198"/>
      <c r="J124" s="198"/>
      <c r="K124" s="201">
        <f>BK124</f>
        <v>1770355.3999999999</v>
      </c>
      <c r="L124" s="198"/>
      <c r="M124" s="202"/>
      <c r="N124" s="203"/>
      <c r="O124" s="204"/>
      <c r="P124" s="204"/>
      <c r="Q124" s="205">
        <f>SUM(Q125:Q134)</f>
        <v>0</v>
      </c>
      <c r="R124" s="205">
        <f>SUM(R125:R134)</f>
        <v>1770355.3999999999</v>
      </c>
      <c r="S124" s="204"/>
      <c r="T124" s="206">
        <f>SUM(T125:T134)</f>
        <v>0</v>
      </c>
      <c r="U124" s="204"/>
      <c r="V124" s="206">
        <f>SUM(V125:V134)</f>
        <v>0</v>
      </c>
      <c r="W124" s="204"/>
      <c r="X124" s="206">
        <f>SUM(X125:X134)</f>
        <v>0</v>
      </c>
      <c r="Y124" s="207"/>
      <c r="Z124" s="11"/>
      <c r="AA124" s="11"/>
      <c r="AB124" s="11"/>
      <c r="AC124" s="11"/>
      <c r="AD124" s="11"/>
      <c r="AE124" s="11"/>
      <c r="AR124" s="208" t="s">
        <v>84</v>
      </c>
      <c r="AT124" s="209" t="s">
        <v>75</v>
      </c>
      <c r="AU124" s="209" t="s">
        <v>76</v>
      </c>
      <c r="AY124" s="208" t="s">
        <v>129</v>
      </c>
      <c r="BK124" s="210">
        <f>SUM(BK125:BK134)</f>
        <v>1770355.3999999999</v>
      </c>
    </row>
    <row r="125" s="2" customFormat="1" ht="24.15" customHeight="1">
      <c r="A125" s="32"/>
      <c r="B125" s="33"/>
      <c r="C125" s="211" t="s">
        <v>84</v>
      </c>
      <c r="D125" s="211" t="s">
        <v>130</v>
      </c>
      <c r="E125" s="212" t="s">
        <v>131</v>
      </c>
      <c r="F125" s="213" t="s">
        <v>132</v>
      </c>
      <c r="G125" s="214" t="s">
        <v>133</v>
      </c>
      <c r="H125" s="215">
        <v>3850</v>
      </c>
      <c r="I125" s="216">
        <v>0</v>
      </c>
      <c r="J125" s="216">
        <v>338.57999999999998</v>
      </c>
      <c r="K125" s="216">
        <f>ROUND(P125*H125,2)</f>
        <v>1303533</v>
      </c>
      <c r="L125" s="213" t="s">
        <v>1</v>
      </c>
      <c r="M125" s="35"/>
      <c r="N125" s="217" t="s">
        <v>1</v>
      </c>
      <c r="O125" s="218" t="s">
        <v>39</v>
      </c>
      <c r="P125" s="219">
        <f>I125+J125</f>
        <v>338.57999999999998</v>
      </c>
      <c r="Q125" s="219">
        <f>ROUND(I125*H125,2)</f>
        <v>0</v>
      </c>
      <c r="R125" s="219">
        <f>ROUND(J125*H125,2)</f>
        <v>1303533</v>
      </c>
      <c r="S125" s="220">
        <v>0</v>
      </c>
      <c r="T125" s="220">
        <f>S125*H125</f>
        <v>0</v>
      </c>
      <c r="U125" s="220">
        <v>0</v>
      </c>
      <c r="V125" s="220">
        <f>U125*H125</f>
        <v>0</v>
      </c>
      <c r="W125" s="220">
        <v>0</v>
      </c>
      <c r="X125" s="220">
        <f>W125*H125</f>
        <v>0</v>
      </c>
      <c r="Y125" s="221" t="s">
        <v>1</v>
      </c>
      <c r="Z125" s="32"/>
      <c r="AA125" s="32"/>
      <c r="AB125" s="32"/>
      <c r="AC125" s="32"/>
      <c r="AD125" s="32"/>
      <c r="AE125" s="32"/>
      <c r="AR125" s="222" t="s">
        <v>134</v>
      </c>
      <c r="AT125" s="222" t="s">
        <v>130</v>
      </c>
      <c r="AU125" s="222" t="s">
        <v>84</v>
      </c>
      <c r="AY125" s="13" t="s">
        <v>129</v>
      </c>
      <c r="BE125" s="223">
        <f>IF(O125="základní",K125,0)</f>
        <v>1303533</v>
      </c>
      <c r="BF125" s="223">
        <f>IF(O125="snížená",K125,0)</f>
        <v>0</v>
      </c>
      <c r="BG125" s="223">
        <f>IF(O125="zákl. přenesená",K125,0)</f>
        <v>0</v>
      </c>
      <c r="BH125" s="223">
        <f>IF(O125="sníž. přenesená",K125,0)</f>
        <v>0</v>
      </c>
      <c r="BI125" s="223">
        <f>IF(O125="nulová",K125,0)</f>
        <v>0</v>
      </c>
      <c r="BJ125" s="13" t="s">
        <v>84</v>
      </c>
      <c r="BK125" s="223">
        <f>ROUND(P125*H125,2)</f>
        <v>1303533</v>
      </c>
      <c r="BL125" s="13" t="s">
        <v>134</v>
      </c>
      <c r="BM125" s="222" t="s">
        <v>86</v>
      </c>
    </row>
    <row r="126" s="2" customFormat="1">
      <c r="A126" s="32"/>
      <c r="B126" s="33"/>
      <c r="C126" s="34"/>
      <c r="D126" s="224" t="s">
        <v>135</v>
      </c>
      <c r="E126" s="34"/>
      <c r="F126" s="225" t="s">
        <v>132</v>
      </c>
      <c r="G126" s="34"/>
      <c r="H126" s="34"/>
      <c r="I126" s="34"/>
      <c r="J126" s="34"/>
      <c r="K126" s="34"/>
      <c r="L126" s="34"/>
      <c r="M126" s="35"/>
      <c r="N126" s="226"/>
      <c r="O126" s="227"/>
      <c r="P126" s="84"/>
      <c r="Q126" s="84"/>
      <c r="R126" s="84"/>
      <c r="S126" s="84"/>
      <c r="T126" s="84"/>
      <c r="U126" s="84"/>
      <c r="V126" s="84"/>
      <c r="W126" s="84"/>
      <c r="X126" s="84"/>
      <c r="Y126" s="85"/>
      <c r="Z126" s="32"/>
      <c r="AA126" s="32"/>
      <c r="AB126" s="32"/>
      <c r="AC126" s="32"/>
      <c r="AD126" s="32"/>
      <c r="AE126" s="32"/>
      <c r="AT126" s="13" t="s">
        <v>135</v>
      </c>
      <c r="AU126" s="13" t="s">
        <v>84</v>
      </c>
    </row>
    <row r="127" s="2" customFormat="1" ht="14.4" customHeight="1">
      <c r="A127" s="32"/>
      <c r="B127" s="33"/>
      <c r="C127" s="211" t="s">
        <v>86</v>
      </c>
      <c r="D127" s="211" t="s">
        <v>130</v>
      </c>
      <c r="E127" s="212" t="s">
        <v>136</v>
      </c>
      <c r="F127" s="213" t="s">
        <v>137</v>
      </c>
      <c r="G127" s="214" t="s">
        <v>133</v>
      </c>
      <c r="H127" s="215">
        <v>3850</v>
      </c>
      <c r="I127" s="216">
        <v>0</v>
      </c>
      <c r="J127" s="216">
        <v>112.86</v>
      </c>
      <c r="K127" s="216">
        <f>ROUND(P127*H127,2)</f>
        <v>434511</v>
      </c>
      <c r="L127" s="213" t="s">
        <v>1</v>
      </c>
      <c r="M127" s="35"/>
      <c r="N127" s="217" t="s">
        <v>1</v>
      </c>
      <c r="O127" s="218" t="s">
        <v>39</v>
      </c>
      <c r="P127" s="219">
        <f>I127+J127</f>
        <v>112.86</v>
      </c>
      <c r="Q127" s="219">
        <f>ROUND(I127*H127,2)</f>
        <v>0</v>
      </c>
      <c r="R127" s="219">
        <f>ROUND(J127*H127,2)</f>
        <v>434511</v>
      </c>
      <c r="S127" s="220">
        <v>0</v>
      </c>
      <c r="T127" s="220">
        <f>S127*H127</f>
        <v>0</v>
      </c>
      <c r="U127" s="220">
        <v>0</v>
      </c>
      <c r="V127" s="220">
        <f>U127*H127</f>
        <v>0</v>
      </c>
      <c r="W127" s="220">
        <v>0</v>
      </c>
      <c r="X127" s="220">
        <f>W127*H127</f>
        <v>0</v>
      </c>
      <c r="Y127" s="221" t="s">
        <v>1</v>
      </c>
      <c r="Z127" s="32"/>
      <c r="AA127" s="32"/>
      <c r="AB127" s="32"/>
      <c r="AC127" s="32"/>
      <c r="AD127" s="32"/>
      <c r="AE127" s="32"/>
      <c r="AR127" s="222" t="s">
        <v>134</v>
      </c>
      <c r="AT127" s="222" t="s">
        <v>130</v>
      </c>
      <c r="AU127" s="222" t="s">
        <v>84</v>
      </c>
      <c r="AY127" s="13" t="s">
        <v>129</v>
      </c>
      <c r="BE127" s="223">
        <f>IF(O127="základní",K127,0)</f>
        <v>434511</v>
      </c>
      <c r="BF127" s="223">
        <f>IF(O127="snížená",K127,0)</f>
        <v>0</v>
      </c>
      <c r="BG127" s="223">
        <f>IF(O127="zákl. přenesená",K127,0)</f>
        <v>0</v>
      </c>
      <c r="BH127" s="223">
        <f>IF(O127="sníž. přenesená",K127,0)</f>
        <v>0</v>
      </c>
      <c r="BI127" s="223">
        <f>IF(O127="nulová",K127,0)</f>
        <v>0</v>
      </c>
      <c r="BJ127" s="13" t="s">
        <v>84</v>
      </c>
      <c r="BK127" s="223">
        <f>ROUND(P127*H127,2)</f>
        <v>434511</v>
      </c>
      <c r="BL127" s="13" t="s">
        <v>134</v>
      </c>
      <c r="BM127" s="222" t="s">
        <v>134</v>
      </c>
    </row>
    <row r="128" s="2" customFormat="1">
      <c r="A128" s="32"/>
      <c r="B128" s="33"/>
      <c r="C128" s="34"/>
      <c r="D128" s="224" t="s">
        <v>135</v>
      </c>
      <c r="E128" s="34"/>
      <c r="F128" s="225" t="s">
        <v>137</v>
      </c>
      <c r="G128" s="34"/>
      <c r="H128" s="34"/>
      <c r="I128" s="34"/>
      <c r="J128" s="34"/>
      <c r="K128" s="34"/>
      <c r="L128" s="34"/>
      <c r="M128" s="35"/>
      <c r="N128" s="226"/>
      <c r="O128" s="227"/>
      <c r="P128" s="84"/>
      <c r="Q128" s="84"/>
      <c r="R128" s="84"/>
      <c r="S128" s="84"/>
      <c r="T128" s="84"/>
      <c r="U128" s="84"/>
      <c r="V128" s="84"/>
      <c r="W128" s="84"/>
      <c r="X128" s="84"/>
      <c r="Y128" s="85"/>
      <c r="Z128" s="32"/>
      <c r="AA128" s="32"/>
      <c r="AB128" s="32"/>
      <c r="AC128" s="32"/>
      <c r="AD128" s="32"/>
      <c r="AE128" s="32"/>
      <c r="AT128" s="13" t="s">
        <v>135</v>
      </c>
      <c r="AU128" s="13" t="s">
        <v>84</v>
      </c>
    </row>
    <row r="129" s="2" customFormat="1" ht="24.15" customHeight="1">
      <c r="A129" s="32"/>
      <c r="B129" s="33"/>
      <c r="C129" s="211" t="s">
        <v>138</v>
      </c>
      <c r="D129" s="211" t="s">
        <v>130</v>
      </c>
      <c r="E129" s="212" t="s">
        <v>139</v>
      </c>
      <c r="F129" s="213" t="s">
        <v>140</v>
      </c>
      <c r="G129" s="214" t="s">
        <v>141</v>
      </c>
      <c r="H129" s="215">
        <v>4</v>
      </c>
      <c r="I129" s="216">
        <v>0</v>
      </c>
      <c r="J129" s="216">
        <v>1713.8</v>
      </c>
      <c r="K129" s="216">
        <f>ROUND(P129*H129,2)</f>
        <v>6855.1999999999998</v>
      </c>
      <c r="L129" s="213" t="s">
        <v>1</v>
      </c>
      <c r="M129" s="35"/>
      <c r="N129" s="217" t="s">
        <v>1</v>
      </c>
      <c r="O129" s="218" t="s">
        <v>39</v>
      </c>
      <c r="P129" s="219">
        <f>I129+J129</f>
        <v>1713.8</v>
      </c>
      <c r="Q129" s="219">
        <f>ROUND(I129*H129,2)</f>
        <v>0</v>
      </c>
      <c r="R129" s="219">
        <f>ROUND(J129*H129,2)</f>
        <v>6855.1999999999998</v>
      </c>
      <c r="S129" s="220">
        <v>0</v>
      </c>
      <c r="T129" s="220">
        <f>S129*H129</f>
        <v>0</v>
      </c>
      <c r="U129" s="220">
        <v>0</v>
      </c>
      <c r="V129" s="220">
        <f>U129*H129</f>
        <v>0</v>
      </c>
      <c r="W129" s="220">
        <v>0</v>
      </c>
      <c r="X129" s="220">
        <f>W129*H129</f>
        <v>0</v>
      </c>
      <c r="Y129" s="221" t="s">
        <v>1</v>
      </c>
      <c r="Z129" s="32"/>
      <c r="AA129" s="32"/>
      <c r="AB129" s="32"/>
      <c r="AC129" s="32"/>
      <c r="AD129" s="32"/>
      <c r="AE129" s="32"/>
      <c r="AR129" s="222" t="s">
        <v>134</v>
      </c>
      <c r="AT129" s="222" t="s">
        <v>130</v>
      </c>
      <c r="AU129" s="222" t="s">
        <v>84</v>
      </c>
      <c r="AY129" s="13" t="s">
        <v>129</v>
      </c>
      <c r="BE129" s="223">
        <f>IF(O129="základní",K129,0)</f>
        <v>6855.1999999999998</v>
      </c>
      <c r="BF129" s="223">
        <f>IF(O129="snížená",K129,0)</f>
        <v>0</v>
      </c>
      <c r="BG129" s="223">
        <f>IF(O129="zákl. přenesená",K129,0)</f>
        <v>0</v>
      </c>
      <c r="BH129" s="223">
        <f>IF(O129="sníž. přenesená",K129,0)</f>
        <v>0</v>
      </c>
      <c r="BI129" s="223">
        <f>IF(O129="nulová",K129,0)</f>
        <v>0</v>
      </c>
      <c r="BJ129" s="13" t="s">
        <v>84</v>
      </c>
      <c r="BK129" s="223">
        <f>ROUND(P129*H129,2)</f>
        <v>6855.1999999999998</v>
      </c>
      <c r="BL129" s="13" t="s">
        <v>134</v>
      </c>
      <c r="BM129" s="222" t="s">
        <v>142</v>
      </c>
    </row>
    <row r="130" s="2" customFormat="1">
      <c r="A130" s="32"/>
      <c r="B130" s="33"/>
      <c r="C130" s="34"/>
      <c r="D130" s="224" t="s">
        <v>135</v>
      </c>
      <c r="E130" s="34"/>
      <c r="F130" s="225" t="s">
        <v>140</v>
      </c>
      <c r="G130" s="34"/>
      <c r="H130" s="34"/>
      <c r="I130" s="34"/>
      <c r="J130" s="34"/>
      <c r="K130" s="34"/>
      <c r="L130" s="34"/>
      <c r="M130" s="35"/>
      <c r="N130" s="226"/>
      <c r="O130" s="227"/>
      <c r="P130" s="84"/>
      <c r="Q130" s="84"/>
      <c r="R130" s="84"/>
      <c r="S130" s="84"/>
      <c r="T130" s="84"/>
      <c r="U130" s="84"/>
      <c r="V130" s="84"/>
      <c r="W130" s="84"/>
      <c r="X130" s="84"/>
      <c r="Y130" s="85"/>
      <c r="Z130" s="32"/>
      <c r="AA130" s="32"/>
      <c r="AB130" s="32"/>
      <c r="AC130" s="32"/>
      <c r="AD130" s="32"/>
      <c r="AE130" s="32"/>
      <c r="AT130" s="13" t="s">
        <v>135</v>
      </c>
      <c r="AU130" s="13" t="s">
        <v>84</v>
      </c>
    </row>
    <row r="131" s="2" customFormat="1" ht="24.15" customHeight="1">
      <c r="A131" s="32"/>
      <c r="B131" s="33"/>
      <c r="C131" s="211" t="s">
        <v>134</v>
      </c>
      <c r="D131" s="211" t="s">
        <v>130</v>
      </c>
      <c r="E131" s="212" t="s">
        <v>143</v>
      </c>
      <c r="F131" s="213" t="s">
        <v>144</v>
      </c>
      <c r="G131" s="214" t="s">
        <v>145</v>
      </c>
      <c r="H131" s="215">
        <v>2</v>
      </c>
      <c r="I131" s="216">
        <v>0</v>
      </c>
      <c r="J131" s="216">
        <v>1233.0999999999999</v>
      </c>
      <c r="K131" s="216">
        <f>ROUND(P131*H131,2)</f>
        <v>2466.1999999999998</v>
      </c>
      <c r="L131" s="213" t="s">
        <v>1</v>
      </c>
      <c r="M131" s="35"/>
      <c r="N131" s="217" t="s">
        <v>1</v>
      </c>
      <c r="O131" s="218" t="s">
        <v>39</v>
      </c>
      <c r="P131" s="219">
        <f>I131+J131</f>
        <v>1233.0999999999999</v>
      </c>
      <c r="Q131" s="219">
        <f>ROUND(I131*H131,2)</f>
        <v>0</v>
      </c>
      <c r="R131" s="219">
        <f>ROUND(J131*H131,2)</f>
        <v>2466.1999999999998</v>
      </c>
      <c r="S131" s="220">
        <v>0</v>
      </c>
      <c r="T131" s="220">
        <f>S131*H131</f>
        <v>0</v>
      </c>
      <c r="U131" s="220">
        <v>0</v>
      </c>
      <c r="V131" s="220">
        <f>U131*H131</f>
        <v>0</v>
      </c>
      <c r="W131" s="220">
        <v>0</v>
      </c>
      <c r="X131" s="220">
        <f>W131*H131</f>
        <v>0</v>
      </c>
      <c r="Y131" s="221" t="s">
        <v>1</v>
      </c>
      <c r="Z131" s="32"/>
      <c r="AA131" s="32"/>
      <c r="AB131" s="32"/>
      <c r="AC131" s="32"/>
      <c r="AD131" s="32"/>
      <c r="AE131" s="32"/>
      <c r="AR131" s="222" t="s">
        <v>134</v>
      </c>
      <c r="AT131" s="222" t="s">
        <v>130</v>
      </c>
      <c r="AU131" s="222" t="s">
        <v>84</v>
      </c>
      <c r="AY131" s="13" t="s">
        <v>129</v>
      </c>
      <c r="BE131" s="223">
        <f>IF(O131="základní",K131,0)</f>
        <v>2466.1999999999998</v>
      </c>
      <c r="BF131" s="223">
        <f>IF(O131="snížená",K131,0)</f>
        <v>0</v>
      </c>
      <c r="BG131" s="223">
        <f>IF(O131="zákl. přenesená",K131,0)</f>
        <v>0</v>
      </c>
      <c r="BH131" s="223">
        <f>IF(O131="sníž. přenesená",K131,0)</f>
        <v>0</v>
      </c>
      <c r="BI131" s="223">
        <f>IF(O131="nulová",K131,0)</f>
        <v>0</v>
      </c>
      <c r="BJ131" s="13" t="s">
        <v>84</v>
      </c>
      <c r="BK131" s="223">
        <f>ROUND(P131*H131,2)</f>
        <v>2466.1999999999998</v>
      </c>
      <c r="BL131" s="13" t="s">
        <v>134</v>
      </c>
      <c r="BM131" s="222" t="s">
        <v>146</v>
      </c>
    </row>
    <row r="132" s="2" customFormat="1">
      <c r="A132" s="32"/>
      <c r="B132" s="33"/>
      <c r="C132" s="34"/>
      <c r="D132" s="224" t="s">
        <v>135</v>
      </c>
      <c r="E132" s="34"/>
      <c r="F132" s="225" t="s">
        <v>144</v>
      </c>
      <c r="G132" s="34"/>
      <c r="H132" s="34"/>
      <c r="I132" s="34"/>
      <c r="J132" s="34"/>
      <c r="K132" s="34"/>
      <c r="L132" s="34"/>
      <c r="M132" s="35"/>
      <c r="N132" s="226"/>
      <c r="O132" s="227"/>
      <c r="P132" s="84"/>
      <c r="Q132" s="84"/>
      <c r="R132" s="84"/>
      <c r="S132" s="84"/>
      <c r="T132" s="84"/>
      <c r="U132" s="84"/>
      <c r="V132" s="84"/>
      <c r="W132" s="84"/>
      <c r="X132" s="84"/>
      <c r="Y132" s="85"/>
      <c r="Z132" s="32"/>
      <c r="AA132" s="32"/>
      <c r="AB132" s="32"/>
      <c r="AC132" s="32"/>
      <c r="AD132" s="32"/>
      <c r="AE132" s="32"/>
      <c r="AT132" s="13" t="s">
        <v>135</v>
      </c>
      <c r="AU132" s="13" t="s">
        <v>84</v>
      </c>
    </row>
    <row r="133" s="2" customFormat="1" ht="24.15" customHeight="1">
      <c r="A133" s="32"/>
      <c r="B133" s="33"/>
      <c r="C133" s="211" t="s">
        <v>147</v>
      </c>
      <c r="D133" s="211" t="s">
        <v>130</v>
      </c>
      <c r="E133" s="212" t="s">
        <v>148</v>
      </c>
      <c r="F133" s="213" t="s">
        <v>149</v>
      </c>
      <c r="G133" s="214" t="s">
        <v>133</v>
      </c>
      <c r="H133" s="215">
        <v>20</v>
      </c>
      <c r="I133" s="216">
        <v>0</v>
      </c>
      <c r="J133" s="216">
        <v>1149.5</v>
      </c>
      <c r="K133" s="216">
        <f>ROUND(P133*H133,2)</f>
        <v>22990</v>
      </c>
      <c r="L133" s="213" t="s">
        <v>1</v>
      </c>
      <c r="M133" s="35"/>
      <c r="N133" s="217" t="s">
        <v>1</v>
      </c>
      <c r="O133" s="218" t="s">
        <v>39</v>
      </c>
      <c r="P133" s="219">
        <f>I133+J133</f>
        <v>1149.5</v>
      </c>
      <c r="Q133" s="219">
        <f>ROUND(I133*H133,2)</f>
        <v>0</v>
      </c>
      <c r="R133" s="219">
        <f>ROUND(J133*H133,2)</f>
        <v>22990</v>
      </c>
      <c r="S133" s="220">
        <v>0</v>
      </c>
      <c r="T133" s="220">
        <f>S133*H133</f>
        <v>0</v>
      </c>
      <c r="U133" s="220">
        <v>0</v>
      </c>
      <c r="V133" s="220">
        <f>U133*H133</f>
        <v>0</v>
      </c>
      <c r="W133" s="220">
        <v>0</v>
      </c>
      <c r="X133" s="220">
        <f>W133*H133</f>
        <v>0</v>
      </c>
      <c r="Y133" s="221" t="s">
        <v>1</v>
      </c>
      <c r="Z133" s="32"/>
      <c r="AA133" s="32"/>
      <c r="AB133" s="32"/>
      <c r="AC133" s="32"/>
      <c r="AD133" s="32"/>
      <c r="AE133" s="32"/>
      <c r="AR133" s="222" t="s">
        <v>134</v>
      </c>
      <c r="AT133" s="222" t="s">
        <v>130</v>
      </c>
      <c r="AU133" s="222" t="s">
        <v>84</v>
      </c>
      <c r="AY133" s="13" t="s">
        <v>129</v>
      </c>
      <c r="BE133" s="223">
        <f>IF(O133="základní",K133,0)</f>
        <v>22990</v>
      </c>
      <c r="BF133" s="223">
        <f>IF(O133="snížená",K133,0)</f>
        <v>0</v>
      </c>
      <c r="BG133" s="223">
        <f>IF(O133="zákl. přenesená",K133,0)</f>
        <v>0</v>
      </c>
      <c r="BH133" s="223">
        <f>IF(O133="sníž. přenesená",K133,0)</f>
        <v>0</v>
      </c>
      <c r="BI133" s="223">
        <f>IF(O133="nulová",K133,0)</f>
        <v>0</v>
      </c>
      <c r="BJ133" s="13" t="s">
        <v>84</v>
      </c>
      <c r="BK133" s="223">
        <f>ROUND(P133*H133,2)</f>
        <v>22990</v>
      </c>
      <c r="BL133" s="13" t="s">
        <v>134</v>
      </c>
      <c r="BM133" s="222" t="s">
        <v>150</v>
      </c>
    </row>
    <row r="134" s="2" customFormat="1">
      <c r="A134" s="32"/>
      <c r="B134" s="33"/>
      <c r="C134" s="34"/>
      <c r="D134" s="224" t="s">
        <v>135</v>
      </c>
      <c r="E134" s="34"/>
      <c r="F134" s="225" t="s">
        <v>149</v>
      </c>
      <c r="G134" s="34"/>
      <c r="H134" s="34"/>
      <c r="I134" s="34"/>
      <c r="J134" s="34"/>
      <c r="K134" s="34"/>
      <c r="L134" s="34"/>
      <c r="M134" s="35"/>
      <c r="N134" s="226"/>
      <c r="O134" s="227"/>
      <c r="P134" s="84"/>
      <c r="Q134" s="84"/>
      <c r="R134" s="84"/>
      <c r="S134" s="84"/>
      <c r="T134" s="84"/>
      <c r="U134" s="84"/>
      <c r="V134" s="84"/>
      <c r="W134" s="84"/>
      <c r="X134" s="84"/>
      <c r="Y134" s="85"/>
      <c r="Z134" s="32"/>
      <c r="AA134" s="32"/>
      <c r="AB134" s="32"/>
      <c r="AC134" s="32"/>
      <c r="AD134" s="32"/>
      <c r="AE134" s="32"/>
      <c r="AT134" s="13" t="s">
        <v>135</v>
      </c>
      <c r="AU134" s="13" t="s">
        <v>84</v>
      </c>
    </row>
    <row r="135" s="11" customFormat="1" ht="25.92" customHeight="1">
      <c r="A135" s="11"/>
      <c r="B135" s="197"/>
      <c r="C135" s="198"/>
      <c r="D135" s="199" t="s">
        <v>75</v>
      </c>
      <c r="E135" s="200" t="s">
        <v>151</v>
      </c>
      <c r="F135" s="200" t="s">
        <v>152</v>
      </c>
      <c r="G135" s="198"/>
      <c r="H135" s="198"/>
      <c r="I135" s="198"/>
      <c r="J135" s="198"/>
      <c r="K135" s="201">
        <f>BK135</f>
        <v>1590455.1399999999</v>
      </c>
      <c r="L135" s="198"/>
      <c r="M135" s="202"/>
      <c r="N135" s="203"/>
      <c r="O135" s="204"/>
      <c r="P135" s="204"/>
      <c r="Q135" s="205">
        <f>SUM(Q136:Q171)</f>
        <v>979117.33999999997</v>
      </c>
      <c r="R135" s="205">
        <f>SUM(R136:R171)</f>
        <v>611337.80000000005</v>
      </c>
      <c r="S135" s="204"/>
      <c r="T135" s="206">
        <f>SUM(T136:T171)</f>
        <v>0</v>
      </c>
      <c r="U135" s="204"/>
      <c r="V135" s="206">
        <f>SUM(V136:V171)</f>
        <v>0</v>
      </c>
      <c r="W135" s="204"/>
      <c r="X135" s="206">
        <f>SUM(X136:X171)</f>
        <v>0</v>
      </c>
      <c r="Y135" s="207"/>
      <c r="Z135" s="11"/>
      <c r="AA135" s="11"/>
      <c r="AB135" s="11"/>
      <c r="AC135" s="11"/>
      <c r="AD135" s="11"/>
      <c r="AE135" s="11"/>
      <c r="AR135" s="208" t="s">
        <v>138</v>
      </c>
      <c r="AT135" s="209" t="s">
        <v>75</v>
      </c>
      <c r="AU135" s="209" t="s">
        <v>76</v>
      </c>
      <c r="AY135" s="208" t="s">
        <v>129</v>
      </c>
      <c r="BK135" s="210">
        <f>SUM(BK136:BK171)</f>
        <v>1590455.1399999999</v>
      </c>
    </row>
    <row r="136" s="2" customFormat="1" ht="24.15" customHeight="1">
      <c r="A136" s="32"/>
      <c r="B136" s="33"/>
      <c r="C136" s="228" t="s">
        <v>142</v>
      </c>
      <c r="D136" s="228" t="s">
        <v>153</v>
      </c>
      <c r="E136" s="229" t="s">
        <v>154</v>
      </c>
      <c r="F136" s="230" t="s">
        <v>155</v>
      </c>
      <c r="G136" s="231" t="s">
        <v>133</v>
      </c>
      <c r="H136" s="232">
        <v>8000</v>
      </c>
      <c r="I136" s="233">
        <v>26.649999999999999</v>
      </c>
      <c r="J136" s="234"/>
      <c r="K136" s="233">
        <f>ROUND(P136*H136,2)</f>
        <v>213200</v>
      </c>
      <c r="L136" s="230" t="s">
        <v>1</v>
      </c>
      <c r="M136" s="235"/>
      <c r="N136" s="236" t="s">
        <v>1</v>
      </c>
      <c r="O136" s="218" t="s">
        <v>39</v>
      </c>
      <c r="P136" s="219">
        <f>I136+J136</f>
        <v>26.649999999999999</v>
      </c>
      <c r="Q136" s="219">
        <f>ROUND(I136*H136,2)</f>
        <v>213200</v>
      </c>
      <c r="R136" s="219">
        <f>ROUND(J136*H136,2)</f>
        <v>0</v>
      </c>
      <c r="S136" s="220">
        <v>0</v>
      </c>
      <c r="T136" s="220">
        <f>S136*H136</f>
        <v>0</v>
      </c>
      <c r="U136" s="220">
        <v>0</v>
      </c>
      <c r="V136" s="220">
        <f>U136*H136</f>
        <v>0</v>
      </c>
      <c r="W136" s="220">
        <v>0</v>
      </c>
      <c r="X136" s="220">
        <f>W136*H136</f>
        <v>0</v>
      </c>
      <c r="Y136" s="221" t="s">
        <v>1</v>
      </c>
      <c r="Z136" s="32"/>
      <c r="AA136" s="32"/>
      <c r="AB136" s="32"/>
      <c r="AC136" s="32"/>
      <c r="AD136" s="32"/>
      <c r="AE136" s="32"/>
      <c r="AR136" s="222" t="s">
        <v>156</v>
      </c>
      <c r="AT136" s="222" t="s">
        <v>153</v>
      </c>
      <c r="AU136" s="222" t="s">
        <v>84</v>
      </c>
      <c r="AY136" s="13" t="s">
        <v>129</v>
      </c>
      <c r="BE136" s="223">
        <f>IF(O136="základní",K136,0)</f>
        <v>213200</v>
      </c>
      <c r="BF136" s="223">
        <f>IF(O136="snížená",K136,0)</f>
        <v>0</v>
      </c>
      <c r="BG136" s="223">
        <f>IF(O136="zákl. přenesená",K136,0)</f>
        <v>0</v>
      </c>
      <c r="BH136" s="223">
        <f>IF(O136="sníž. přenesená",K136,0)</f>
        <v>0</v>
      </c>
      <c r="BI136" s="223">
        <f>IF(O136="nulová",K136,0)</f>
        <v>0</v>
      </c>
      <c r="BJ136" s="13" t="s">
        <v>84</v>
      </c>
      <c r="BK136" s="223">
        <f>ROUND(P136*H136,2)</f>
        <v>213200</v>
      </c>
      <c r="BL136" s="13" t="s">
        <v>157</v>
      </c>
      <c r="BM136" s="222" t="s">
        <v>158</v>
      </c>
    </row>
    <row r="137" s="2" customFormat="1">
      <c r="A137" s="32"/>
      <c r="B137" s="33"/>
      <c r="C137" s="34"/>
      <c r="D137" s="224" t="s">
        <v>135</v>
      </c>
      <c r="E137" s="34"/>
      <c r="F137" s="225" t="s">
        <v>155</v>
      </c>
      <c r="G137" s="34"/>
      <c r="H137" s="34"/>
      <c r="I137" s="34"/>
      <c r="J137" s="34"/>
      <c r="K137" s="34"/>
      <c r="L137" s="34"/>
      <c r="M137" s="35"/>
      <c r="N137" s="226"/>
      <c r="O137" s="227"/>
      <c r="P137" s="84"/>
      <c r="Q137" s="84"/>
      <c r="R137" s="84"/>
      <c r="S137" s="84"/>
      <c r="T137" s="84"/>
      <c r="U137" s="84"/>
      <c r="V137" s="84"/>
      <c r="W137" s="84"/>
      <c r="X137" s="84"/>
      <c r="Y137" s="85"/>
      <c r="Z137" s="32"/>
      <c r="AA137" s="32"/>
      <c r="AB137" s="32"/>
      <c r="AC137" s="32"/>
      <c r="AD137" s="32"/>
      <c r="AE137" s="32"/>
      <c r="AT137" s="13" t="s">
        <v>135</v>
      </c>
      <c r="AU137" s="13" t="s">
        <v>84</v>
      </c>
    </row>
    <row r="138" s="2" customFormat="1" ht="24.15" customHeight="1">
      <c r="A138" s="32"/>
      <c r="B138" s="33"/>
      <c r="C138" s="211" t="s">
        <v>159</v>
      </c>
      <c r="D138" s="211" t="s">
        <v>130</v>
      </c>
      <c r="E138" s="212" t="s">
        <v>160</v>
      </c>
      <c r="F138" s="213" t="s">
        <v>161</v>
      </c>
      <c r="G138" s="214" t="s">
        <v>133</v>
      </c>
      <c r="H138" s="215">
        <v>8000</v>
      </c>
      <c r="I138" s="216">
        <v>0</v>
      </c>
      <c r="J138" s="216">
        <v>54.549999999999997</v>
      </c>
      <c r="K138" s="216">
        <f>ROUND(P138*H138,2)</f>
        <v>436400</v>
      </c>
      <c r="L138" s="213" t="s">
        <v>1</v>
      </c>
      <c r="M138" s="35"/>
      <c r="N138" s="217" t="s">
        <v>1</v>
      </c>
      <c r="O138" s="218" t="s">
        <v>39</v>
      </c>
      <c r="P138" s="219">
        <f>I138+J138</f>
        <v>54.549999999999997</v>
      </c>
      <c r="Q138" s="219">
        <f>ROUND(I138*H138,2)</f>
        <v>0</v>
      </c>
      <c r="R138" s="219">
        <f>ROUND(J138*H138,2)</f>
        <v>436400</v>
      </c>
      <c r="S138" s="220">
        <v>0</v>
      </c>
      <c r="T138" s="220">
        <f>S138*H138</f>
        <v>0</v>
      </c>
      <c r="U138" s="220">
        <v>0</v>
      </c>
      <c r="V138" s="220">
        <f>U138*H138</f>
        <v>0</v>
      </c>
      <c r="W138" s="220">
        <v>0</v>
      </c>
      <c r="X138" s="220">
        <f>W138*H138</f>
        <v>0</v>
      </c>
      <c r="Y138" s="221" t="s">
        <v>1</v>
      </c>
      <c r="Z138" s="32"/>
      <c r="AA138" s="32"/>
      <c r="AB138" s="32"/>
      <c r="AC138" s="32"/>
      <c r="AD138" s="32"/>
      <c r="AE138" s="32"/>
      <c r="AR138" s="222" t="s">
        <v>157</v>
      </c>
      <c r="AT138" s="222" t="s">
        <v>130</v>
      </c>
      <c r="AU138" s="222" t="s">
        <v>84</v>
      </c>
      <c r="AY138" s="13" t="s">
        <v>129</v>
      </c>
      <c r="BE138" s="223">
        <f>IF(O138="základní",K138,0)</f>
        <v>436400</v>
      </c>
      <c r="BF138" s="223">
        <f>IF(O138="snížená",K138,0)</f>
        <v>0</v>
      </c>
      <c r="BG138" s="223">
        <f>IF(O138="zákl. přenesená",K138,0)</f>
        <v>0</v>
      </c>
      <c r="BH138" s="223">
        <f>IF(O138="sníž. přenesená",K138,0)</f>
        <v>0</v>
      </c>
      <c r="BI138" s="223">
        <f>IF(O138="nulová",K138,0)</f>
        <v>0</v>
      </c>
      <c r="BJ138" s="13" t="s">
        <v>84</v>
      </c>
      <c r="BK138" s="223">
        <f>ROUND(P138*H138,2)</f>
        <v>436400</v>
      </c>
      <c r="BL138" s="13" t="s">
        <v>157</v>
      </c>
      <c r="BM138" s="222" t="s">
        <v>162</v>
      </c>
    </row>
    <row r="139" s="2" customFormat="1">
      <c r="A139" s="32"/>
      <c r="B139" s="33"/>
      <c r="C139" s="34"/>
      <c r="D139" s="224" t="s">
        <v>135</v>
      </c>
      <c r="E139" s="34"/>
      <c r="F139" s="225" t="s">
        <v>161</v>
      </c>
      <c r="G139" s="34"/>
      <c r="H139" s="34"/>
      <c r="I139" s="34"/>
      <c r="J139" s="34"/>
      <c r="K139" s="34"/>
      <c r="L139" s="34"/>
      <c r="M139" s="35"/>
      <c r="N139" s="226"/>
      <c r="O139" s="227"/>
      <c r="P139" s="84"/>
      <c r="Q139" s="84"/>
      <c r="R139" s="84"/>
      <c r="S139" s="84"/>
      <c r="T139" s="84"/>
      <c r="U139" s="84"/>
      <c r="V139" s="84"/>
      <c r="W139" s="84"/>
      <c r="X139" s="84"/>
      <c r="Y139" s="85"/>
      <c r="Z139" s="32"/>
      <c r="AA139" s="32"/>
      <c r="AB139" s="32"/>
      <c r="AC139" s="32"/>
      <c r="AD139" s="32"/>
      <c r="AE139" s="32"/>
      <c r="AT139" s="13" t="s">
        <v>135</v>
      </c>
      <c r="AU139" s="13" t="s">
        <v>84</v>
      </c>
    </row>
    <row r="140" s="2" customFormat="1" ht="14.4" customHeight="1">
      <c r="A140" s="32"/>
      <c r="B140" s="33"/>
      <c r="C140" s="228" t="s">
        <v>146</v>
      </c>
      <c r="D140" s="228" t="s">
        <v>153</v>
      </c>
      <c r="E140" s="229" t="s">
        <v>163</v>
      </c>
      <c r="F140" s="230" t="s">
        <v>164</v>
      </c>
      <c r="G140" s="231" t="s">
        <v>145</v>
      </c>
      <c r="H140" s="232">
        <v>1</v>
      </c>
      <c r="I140" s="233">
        <v>7085.1000000000004</v>
      </c>
      <c r="J140" s="234"/>
      <c r="K140" s="233">
        <f>ROUND(P140*H140,2)</f>
        <v>7085.1000000000004</v>
      </c>
      <c r="L140" s="230" t="s">
        <v>1</v>
      </c>
      <c r="M140" s="235"/>
      <c r="N140" s="236" t="s">
        <v>1</v>
      </c>
      <c r="O140" s="218" t="s">
        <v>39</v>
      </c>
      <c r="P140" s="219">
        <f>I140+J140</f>
        <v>7085.1000000000004</v>
      </c>
      <c r="Q140" s="219">
        <f>ROUND(I140*H140,2)</f>
        <v>7085.1000000000004</v>
      </c>
      <c r="R140" s="219">
        <f>ROUND(J140*H140,2)</f>
        <v>0</v>
      </c>
      <c r="S140" s="220">
        <v>0</v>
      </c>
      <c r="T140" s="220">
        <f>S140*H140</f>
        <v>0</v>
      </c>
      <c r="U140" s="220">
        <v>0</v>
      </c>
      <c r="V140" s="220">
        <f>U140*H140</f>
        <v>0</v>
      </c>
      <c r="W140" s="220">
        <v>0</v>
      </c>
      <c r="X140" s="220">
        <f>W140*H140</f>
        <v>0</v>
      </c>
      <c r="Y140" s="221" t="s">
        <v>1</v>
      </c>
      <c r="Z140" s="32"/>
      <c r="AA140" s="32"/>
      <c r="AB140" s="32"/>
      <c r="AC140" s="32"/>
      <c r="AD140" s="32"/>
      <c r="AE140" s="32"/>
      <c r="AR140" s="222" t="s">
        <v>156</v>
      </c>
      <c r="AT140" s="222" t="s">
        <v>153</v>
      </c>
      <c r="AU140" s="222" t="s">
        <v>84</v>
      </c>
      <c r="AY140" s="13" t="s">
        <v>129</v>
      </c>
      <c r="BE140" s="223">
        <f>IF(O140="základní",K140,0)</f>
        <v>7085.1000000000004</v>
      </c>
      <c r="BF140" s="223">
        <f>IF(O140="snížená",K140,0)</f>
        <v>0</v>
      </c>
      <c r="BG140" s="223">
        <f>IF(O140="zákl. přenesená",K140,0)</f>
        <v>0</v>
      </c>
      <c r="BH140" s="223">
        <f>IF(O140="sníž. přenesená",K140,0)</f>
        <v>0</v>
      </c>
      <c r="BI140" s="223">
        <f>IF(O140="nulová",K140,0)</f>
        <v>0</v>
      </c>
      <c r="BJ140" s="13" t="s">
        <v>84</v>
      </c>
      <c r="BK140" s="223">
        <f>ROUND(P140*H140,2)</f>
        <v>7085.1000000000004</v>
      </c>
      <c r="BL140" s="13" t="s">
        <v>157</v>
      </c>
      <c r="BM140" s="222" t="s">
        <v>165</v>
      </c>
    </row>
    <row r="141" s="2" customFormat="1">
      <c r="A141" s="32"/>
      <c r="B141" s="33"/>
      <c r="C141" s="34"/>
      <c r="D141" s="224" t="s">
        <v>135</v>
      </c>
      <c r="E141" s="34"/>
      <c r="F141" s="225" t="s">
        <v>164</v>
      </c>
      <c r="G141" s="34"/>
      <c r="H141" s="34"/>
      <c r="I141" s="34"/>
      <c r="J141" s="34"/>
      <c r="K141" s="34"/>
      <c r="L141" s="34"/>
      <c r="M141" s="35"/>
      <c r="N141" s="226"/>
      <c r="O141" s="227"/>
      <c r="P141" s="84"/>
      <c r="Q141" s="84"/>
      <c r="R141" s="84"/>
      <c r="S141" s="84"/>
      <c r="T141" s="84"/>
      <c r="U141" s="84"/>
      <c r="V141" s="84"/>
      <c r="W141" s="84"/>
      <c r="X141" s="84"/>
      <c r="Y141" s="85"/>
      <c r="Z141" s="32"/>
      <c r="AA141" s="32"/>
      <c r="AB141" s="32"/>
      <c r="AC141" s="32"/>
      <c r="AD141" s="32"/>
      <c r="AE141" s="32"/>
      <c r="AT141" s="13" t="s">
        <v>135</v>
      </c>
      <c r="AU141" s="13" t="s">
        <v>84</v>
      </c>
    </row>
    <row r="142" s="2" customFormat="1" ht="37.8" customHeight="1">
      <c r="A142" s="32"/>
      <c r="B142" s="33"/>
      <c r="C142" s="211" t="s">
        <v>166</v>
      </c>
      <c r="D142" s="211" t="s">
        <v>130</v>
      </c>
      <c r="E142" s="212" t="s">
        <v>167</v>
      </c>
      <c r="F142" s="213" t="s">
        <v>168</v>
      </c>
      <c r="G142" s="214" t="s">
        <v>145</v>
      </c>
      <c r="H142" s="215">
        <v>1</v>
      </c>
      <c r="I142" s="216">
        <v>0</v>
      </c>
      <c r="J142" s="216">
        <v>338.57999999999998</v>
      </c>
      <c r="K142" s="216">
        <f>ROUND(P142*H142,2)</f>
        <v>338.57999999999998</v>
      </c>
      <c r="L142" s="213" t="s">
        <v>1</v>
      </c>
      <c r="M142" s="35"/>
      <c r="N142" s="217" t="s">
        <v>1</v>
      </c>
      <c r="O142" s="218" t="s">
        <v>39</v>
      </c>
      <c r="P142" s="219">
        <f>I142+J142</f>
        <v>338.57999999999998</v>
      </c>
      <c r="Q142" s="219">
        <f>ROUND(I142*H142,2)</f>
        <v>0</v>
      </c>
      <c r="R142" s="219">
        <f>ROUND(J142*H142,2)</f>
        <v>338.57999999999998</v>
      </c>
      <c r="S142" s="220">
        <v>0</v>
      </c>
      <c r="T142" s="220">
        <f>S142*H142</f>
        <v>0</v>
      </c>
      <c r="U142" s="220">
        <v>0</v>
      </c>
      <c r="V142" s="220">
        <f>U142*H142</f>
        <v>0</v>
      </c>
      <c r="W142" s="220">
        <v>0</v>
      </c>
      <c r="X142" s="220">
        <f>W142*H142</f>
        <v>0</v>
      </c>
      <c r="Y142" s="221" t="s">
        <v>1</v>
      </c>
      <c r="Z142" s="32"/>
      <c r="AA142" s="32"/>
      <c r="AB142" s="32"/>
      <c r="AC142" s="32"/>
      <c r="AD142" s="32"/>
      <c r="AE142" s="32"/>
      <c r="AR142" s="222" t="s">
        <v>157</v>
      </c>
      <c r="AT142" s="222" t="s">
        <v>130</v>
      </c>
      <c r="AU142" s="222" t="s">
        <v>84</v>
      </c>
      <c r="AY142" s="13" t="s">
        <v>129</v>
      </c>
      <c r="BE142" s="223">
        <f>IF(O142="základní",K142,0)</f>
        <v>338.57999999999998</v>
      </c>
      <c r="BF142" s="223">
        <f>IF(O142="snížená",K142,0)</f>
        <v>0</v>
      </c>
      <c r="BG142" s="223">
        <f>IF(O142="zákl. přenesená",K142,0)</f>
        <v>0</v>
      </c>
      <c r="BH142" s="223">
        <f>IF(O142="sníž. přenesená",K142,0)</f>
        <v>0</v>
      </c>
      <c r="BI142" s="223">
        <f>IF(O142="nulová",K142,0)</f>
        <v>0</v>
      </c>
      <c r="BJ142" s="13" t="s">
        <v>84</v>
      </c>
      <c r="BK142" s="223">
        <f>ROUND(P142*H142,2)</f>
        <v>338.57999999999998</v>
      </c>
      <c r="BL142" s="13" t="s">
        <v>157</v>
      </c>
      <c r="BM142" s="222" t="s">
        <v>169</v>
      </c>
    </row>
    <row r="143" s="2" customFormat="1">
      <c r="A143" s="32"/>
      <c r="B143" s="33"/>
      <c r="C143" s="34"/>
      <c r="D143" s="224" t="s">
        <v>135</v>
      </c>
      <c r="E143" s="34"/>
      <c r="F143" s="225" t="s">
        <v>168</v>
      </c>
      <c r="G143" s="34"/>
      <c r="H143" s="34"/>
      <c r="I143" s="34"/>
      <c r="J143" s="34"/>
      <c r="K143" s="34"/>
      <c r="L143" s="34"/>
      <c r="M143" s="35"/>
      <c r="N143" s="226"/>
      <c r="O143" s="227"/>
      <c r="P143" s="84"/>
      <c r="Q143" s="84"/>
      <c r="R143" s="84"/>
      <c r="S143" s="84"/>
      <c r="T143" s="84"/>
      <c r="U143" s="84"/>
      <c r="V143" s="84"/>
      <c r="W143" s="84"/>
      <c r="X143" s="84"/>
      <c r="Y143" s="85"/>
      <c r="Z143" s="32"/>
      <c r="AA143" s="32"/>
      <c r="AB143" s="32"/>
      <c r="AC143" s="32"/>
      <c r="AD143" s="32"/>
      <c r="AE143" s="32"/>
      <c r="AT143" s="13" t="s">
        <v>135</v>
      </c>
      <c r="AU143" s="13" t="s">
        <v>84</v>
      </c>
    </row>
    <row r="144" s="2" customFormat="1" ht="24.15" customHeight="1">
      <c r="A144" s="32"/>
      <c r="B144" s="33"/>
      <c r="C144" s="211" t="s">
        <v>150</v>
      </c>
      <c r="D144" s="211" t="s">
        <v>130</v>
      </c>
      <c r="E144" s="212" t="s">
        <v>170</v>
      </c>
      <c r="F144" s="213" t="s">
        <v>171</v>
      </c>
      <c r="G144" s="214" t="s">
        <v>145</v>
      </c>
      <c r="H144" s="215">
        <v>1</v>
      </c>
      <c r="I144" s="216">
        <v>0</v>
      </c>
      <c r="J144" s="216">
        <v>840.17999999999995</v>
      </c>
      <c r="K144" s="216">
        <f>ROUND(P144*H144,2)</f>
        <v>840.17999999999995</v>
      </c>
      <c r="L144" s="213" t="s">
        <v>1</v>
      </c>
      <c r="M144" s="35"/>
      <c r="N144" s="217" t="s">
        <v>1</v>
      </c>
      <c r="O144" s="218" t="s">
        <v>39</v>
      </c>
      <c r="P144" s="219">
        <f>I144+J144</f>
        <v>840.17999999999995</v>
      </c>
      <c r="Q144" s="219">
        <f>ROUND(I144*H144,2)</f>
        <v>0</v>
      </c>
      <c r="R144" s="219">
        <f>ROUND(J144*H144,2)</f>
        <v>840.17999999999995</v>
      </c>
      <c r="S144" s="220">
        <v>0</v>
      </c>
      <c r="T144" s="220">
        <f>S144*H144</f>
        <v>0</v>
      </c>
      <c r="U144" s="220">
        <v>0</v>
      </c>
      <c r="V144" s="220">
        <f>U144*H144</f>
        <v>0</v>
      </c>
      <c r="W144" s="220">
        <v>0</v>
      </c>
      <c r="X144" s="220">
        <f>W144*H144</f>
        <v>0</v>
      </c>
      <c r="Y144" s="221" t="s">
        <v>1</v>
      </c>
      <c r="Z144" s="32"/>
      <c r="AA144" s="32"/>
      <c r="AB144" s="32"/>
      <c r="AC144" s="32"/>
      <c r="AD144" s="32"/>
      <c r="AE144" s="32"/>
      <c r="AR144" s="222" t="s">
        <v>157</v>
      </c>
      <c r="AT144" s="222" t="s">
        <v>130</v>
      </c>
      <c r="AU144" s="222" t="s">
        <v>84</v>
      </c>
      <c r="AY144" s="13" t="s">
        <v>129</v>
      </c>
      <c r="BE144" s="223">
        <f>IF(O144="základní",K144,0)</f>
        <v>840.17999999999995</v>
      </c>
      <c r="BF144" s="223">
        <f>IF(O144="snížená",K144,0)</f>
        <v>0</v>
      </c>
      <c r="BG144" s="223">
        <f>IF(O144="zákl. přenesená",K144,0)</f>
        <v>0</v>
      </c>
      <c r="BH144" s="223">
        <f>IF(O144="sníž. přenesená",K144,0)</f>
        <v>0</v>
      </c>
      <c r="BI144" s="223">
        <f>IF(O144="nulová",K144,0)</f>
        <v>0</v>
      </c>
      <c r="BJ144" s="13" t="s">
        <v>84</v>
      </c>
      <c r="BK144" s="223">
        <f>ROUND(P144*H144,2)</f>
        <v>840.17999999999995</v>
      </c>
      <c r="BL144" s="13" t="s">
        <v>157</v>
      </c>
      <c r="BM144" s="222" t="s">
        <v>172</v>
      </c>
    </row>
    <row r="145" s="2" customFormat="1">
      <c r="A145" s="32"/>
      <c r="B145" s="33"/>
      <c r="C145" s="34"/>
      <c r="D145" s="224" t="s">
        <v>135</v>
      </c>
      <c r="E145" s="34"/>
      <c r="F145" s="225" t="s">
        <v>171</v>
      </c>
      <c r="G145" s="34"/>
      <c r="H145" s="34"/>
      <c r="I145" s="34"/>
      <c r="J145" s="34"/>
      <c r="K145" s="34"/>
      <c r="L145" s="34"/>
      <c r="M145" s="35"/>
      <c r="N145" s="226"/>
      <c r="O145" s="227"/>
      <c r="P145" s="84"/>
      <c r="Q145" s="84"/>
      <c r="R145" s="84"/>
      <c r="S145" s="84"/>
      <c r="T145" s="84"/>
      <c r="U145" s="84"/>
      <c r="V145" s="84"/>
      <c r="W145" s="84"/>
      <c r="X145" s="84"/>
      <c r="Y145" s="85"/>
      <c r="Z145" s="32"/>
      <c r="AA145" s="32"/>
      <c r="AB145" s="32"/>
      <c r="AC145" s="32"/>
      <c r="AD145" s="32"/>
      <c r="AE145" s="32"/>
      <c r="AT145" s="13" t="s">
        <v>135</v>
      </c>
      <c r="AU145" s="13" t="s">
        <v>84</v>
      </c>
    </row>
    <row r="146" s="2" customFormat="1" ht="14.4" customHeight="1">
      <c r="A146" s="32"/>
      <c r="B146" s="33"/>
      <c r="C146" s="211" t="s">
        <v>173</v>
      </c>
      <c r="D146" s="211" t="s">
        <v>130</v>
      </c>
      <c r="E146" s="212" t="s">
        <v>174</v>
      </c>
      <c r="F146" s="213" t="s">
        <v>175</v>
      </c>
      <c r="G146" s="214" t="s">
        <v>145</v>
      </c>
      <c r="H146" s="215">
        <v>2</v>
      </c>
      <c r="I146" s="216">
        <v>0</v>
      </c>
      <c r="J146" s="216">
        <v>26.129999999999999</v>
      </c>
      <c r="K146" s="216">
        <f>ROUND(P146*H146,2)</f>
        <v>52.259999999999998</v>
      </c>
      <c r="L146" s="213" t="s">
        <v>1</v>
      </c>
      <c r="M146" s="35"/>
      <c r="N146" s="217" t="s">
        <v>1</v>
      </c>
      <c r="O146" s="218" t="s">
        <v>39</v>
      </c>
      <c r="P146" s="219">
        <f>I146+J146</f>
        <v>26.129999999999999</v>
      </c>
      <c r="Q146" s="219">
        <f>ROUND(I146*H146,2)</f>
        <v>0</v>
      </c>
      <c r="R146" s="219">
        <f>ROUND(J146*H146,2)</f>
        <v>52.259999999999998</v>
      </c>
      <c r="S146" s="220">
        <v>0</v>
      </c>
      <c r="T146" s="220">
        <f>S146*H146</f>
        <v>0</v>
      </c>
      <c r="U146" s="220">
        <v>0</v>
      </c>
      <c r="V146" s="220">
        <f>U146*H146</f>
        <v>0</v>
      </c>
      <c r="W146" s="220">
        <v>0</v>
      </c>
      <c r="X146" s="220">
        <f>W146*H146</f>
        <v>0</v>
      </c>
      <c r="Y146" s="221" t="s">
        <v>1</v>
      </c>
      <c r="Z146" s="32"/>
      <c r="AA146" s="32"/>
      <c r="AB146" s="32"/>
      <c r="AC146" s="32"/>
      <c r="AD146" s="32"/>
      <c r="AE146" s="32"/>
      <c r="AR146" s="222" t="s">
        <v>157</v>
      </c>
      <c r="AT146" s="222" t="s">
        <v>130</v>
      </c>
      <c r="AU146" s="222" t="s">
        <v>84</v>
      </c>
      <c r="AY146" s="13" t="s">
        <v>129</v>
      </c>
      <c r="BE146" s="223">
        <f>IF(O146="základní",K146,0)</f>
        <v>52.259999999999998</v>
      </c>
      <c r="BF146" s="223">
        <f>IF(O146="snížená",K146,0)</f>
        <v>0</v>
      </c>
      <c r="BG146" s="223">
        <f>IF(O146="zákl. přenesená",K146,0)</f>
        <v>0</v>
      </c>
      <c r="BH146" s="223">
        <f>IF(O146="sníž. přenesená",K146,0)</f>
        <v>0</v>
      </c>
      <c r="BI146" s="223">
        <f>IF(O146="nulová",K146,0)</f>
        <v>0</v>
      </c>
      <c r="BJ146" s="13" t="s">
        <v>84</v>
      </c>
      <c r="BK146" s="223">
        <f>ROUND(P146*H146,2)</f>
        <v>52.259999999999998</v>
      </c>
      <c r="BL146" s="13" t="s">
        <v>157</v>
      </c>
      <c r="BM146" s="222" t="s">
        <v>176</v>
      </c>
    </row>
    <row r="147" s="2" customFormat="1">
      <c r="A147" s="32"/>
      <c r="B147" s="33"/>
      <c r="C147" s="34"/>
      <c r="D147" s="224" t="s">
        <v>135</v>
      </c>
      <c r="E147" s="34"/>
      <c r="F147" s="225" t="s">
        <v>175</v>
      </c>
      <c r="G147" s="34"/>
      <c r="H147" s="34"/>
      <c r="I147" s="34"/>
      <c r="J147" s="34"/>
      <c r="K147" s="34"/>
      <c r="L147" s="34"/>
      <c r="M147" s="35"/>
      <c r="N147" s="226"/>
      <c r="O147" s="227"/>
      <c r="P147" s="84"/>
      <c r="Q147" s="84"/>
      <c r="R147" s="84"/>
      <c r="S147" s="84"/>
      <c r="T147" s="84"/>
      <c r="U147" s="84"/>
      <c r="V147" s="84"/>
      <c r="W147" s="84"/>
      <c r="X147" s="84"/>
      <c r="Y147" s="85"/>
      <c r="Z147" s="32"/>
      <c r="AA147" s="32"/>
      <c r="AB147" s="32"/>
      <c r="AC147" s="32"/>
      <c r="AD147" s="32"/>
      <c r="AE147" s="32"/>
      <c r="AT147" s="13" t="s">
        <v>135</v>
      </c>
      <c r="AU147" s="13" t="s">
        <v>84</v>
      </c>
    </row>
    <row r="148" s="2" customFormat="1" ht="24.15" customHeight="1">
      <c r="A148" s="32"/>
      <c r="B148" s="33"/>
      <c r="C148" s="228" t="s">
        <v>158</v>
      </c>
      <c r="D148" s="228" t="s">
        <v>153</v>
      </c>
      <c r="E148" s="229" t="s">
        <v>177</v>
      </c>
      <c r="F148" s="230" t="s">
        <v>178</v>
      </c>
      <c r="G148" s="231" t="s">
        <v>145</v>
      </c>
      <c r="H148" s="232">
        <v>12</v>
      </c>
      <c r="I148" s="233">
        <v>149.44</v>
      </c>
      <c r="J148" s="234"/>
      <c r="K148" s="233">
        <f>ROUND(P148*H148,2)</f>
        <v>1793.28</v>
      </c>
      <c r="L148" s="230" t="s">
        <v>1</v>
      </c>
      <c r="M148" s="235"/>
      <c r="N148" s="236" t="s">
        <v>1</v>
      </c>
      <c r="O148" s="218" t="s">
        <v>39</v>
      </c>
      <c r="P148" s="219">
        <f>I148+J148</f>
        <v>149.44</v>
      </c>
      <c r="Q148" s="219">
        <f>ROUND(I148*H148,2)</f>
        <v>1793.28</v>
      </c>
      <c r="R148" s="219">
        <f>ROUND(J148*H148,2)</f>
        <v>0</v>
      </c>
      <c r="S148" s="220">
        <v>0</v>
      </c>
      <c r="T148" s="220">
        <f>S148*H148</f>
        <v>0</v>
      </c>
      <c r="U148" s="220">
        <v>0</v>
      </c>
      <c r="V148" s="220">
        <f>U148*H148</f>
        <v>0</v>
      </c>
      <c r="W148" s="220">
        <v>0</v>
      </c>
      <c r="X148" s="220">
        <f>W148*H148</f>
        <v>0</v>
      </c>
      <c r="Y148" s="221" t="s">
        <v>1</v>
      </c>
      <c r="Z148" s="32"/>
      <c r="AA148" s="32"/>
      <c r="AB148" s="32"/>
      <c r="AC148" s="32"/>
      <c r="AD148" s="32"/>
      <c r="AE148" s="32"/>
      <c r="AR148" s="222" t="s">
        <v>156</v>
      </c>
      <c r="AT148" s="222" t="s">
        <v>153</v>
      </c>
      <c r="AU148" s="222" t="s">
        <v>84</v>
      </c>
      <c r="AY148" s="13" t="s">
        <v>129</v>
      </c>
      <c r="BE148" s="223">
        <f>IF(O148="základní",K148,0)</f>
        <v>1793.28</v>
      </c>
      <c r="BF148" s="223">
        <f>IF(O148="snížená",K148,0)</f>
        <v>0</v>
      </c>
      <c r="BG148" s="223">
        <f>IF(O148="zákl. přenesená",K148,0)</f>
        <v>0</v>
      </c>
      <c r="BH148" s="223">
        <f>IF(O148="sníž. přenesená",K148,0)</f>
        <v>0</v>
      </c>
      <c r="BI148" s="223">
        <f>IF(O148="nulová",K148,0)</f>
        <v>0</v>
      </c>
      <c r="BJ148" s="13" t="s">
        <v>84</v>
      </c>
      <c r="BK148" s="223">
        <f>ROUND(P148*H148,2)</f>
        <v>1793.28</v>
      </c>
      <c r="BL148" s="13" t="s">
        <v>157</v>
      </c>
      <c r="BM148" s="222" t="s">
        <v>179</v>
      </c>
    </row>
    <row r="149" s="2" customFormat="1">
      <c r="A149" s="32"/>
      <c r="B149" s="33"/>
      <c r="C149" s="34"/>
      <c r="D149" s="224" t="s">
        <v>135</v>
      </c>
      <c r="E149" s="34"/>
      <c r="F149" s="225" t="s">
        <v>178</v>
      </c>
      <c r="G149" s="34"/>
      <c r="H149" s="34"/>
      <c r="I149" s="34"/>
      <c r="J149" s="34"/>
      <c r="K149" s="34"/>
      <c r="L149" s="34"/>
      <c r="M149" s="35"/>
      <c r="N149" s="226"/>
      <c r="O149" s="227"/>
      <c r="P149" s="84"/>
      <c r="Q149" s="84"/>
      <c r="R149" s="84"/>
      <c r="S149" s="84"/>
      <c r="T149" s="84"/>
      <c r="U149" s="84"/>
      <c r="V149" s="84"/>
      <c r="W149" s="84"/>
      <c r="X149" s="84"/>
      <c r="Y149" s="85"/>
      <c r="Z149" s="32"/>
      <c r="AA149" s="32"/>
      <c r="AB149" s="32"/>
      <c r="AC149" s="32"/>
      <c r="AD149" s="32"/>
      <c r="AE149" s="32"/>
      <c r="AT149" s="13" t="s">
        <v>135</v>
      </c>
      <c r="AU149" s="13" t="s">
        <v>84</v>
      </c>
    </row>
    <row r="150" s="2" customFormat="1" ht="24.15" customHeight="1">
      <c r="A150" s="32"/>
      <c r="B150" s="33"/>
      <c r="C150" s="211" t="s">
        <v>180</v>
      </c>
      <c r="D150" s="211" t="s">
        <v>130</v>
      </c>
      <c r="E150" s="212" t="s">
        <v>181</v>
      </c>
      <c r="F150" s="213" t="s">
        <v>182</v>
      </c>
      <c r="G150" s="214" t="s">
        <v>145</v>
      </c>
      <c r="H150" s="215">
        <v>12</v>
      </c>
      <c r="I150" s="216">
        <v>0</v>
      </c>
      <c r="J150" s="216">
        <v>121.22</v>
      </c>
      <c r="K150" s="216">
        <f>ROUND(P150*H150,2)</f>
        <v>1454.6400000000001</v>
      </c>
      <c r="L150" s="213" t="s">
        <v>1</v>
      </c>
      <c r="M150" s="35"/>
      <c r="N150" s="217" t="s">
        <v>1</v>
      </c>
      <c r="O150" s="218" t="s">
        <v>39</v>
      </c>
      <c r="P150" s="219">
        <f>I150+J150</f>
        <v>121.22</v>
      </c>
      <c r="Q150" s="219">
        <f>ROUND(I150*H150,2)</f>
        <v>0</v>
      </c>
      <c r="R150" s="219">
        <f>ROUND(J150*H150,2)</f>
        <v>1454.6400000000001</v>
      </c>
      <c r="S150" s="220">
        <v>0</v>
      </c>
      <c r="T150" s="220">
        <f>S150*H150</f>
        <v>0</v>
      </c>
      <c r="U150" s="220">
        <v>0</v>
      </c>
      <c r="V150" s="220">
        <f>U150*H150</f>
        <v>0</v>
      </c>
      <c r="W150" s="220">
        <v>0</v>
      </c>
      <c r="X150" s="220">
        <f>W150*H150</f>
        <v>0</v>
      </c>
      <c r="Y150" s="221" t="s">
        <v>1</v>
      </c>
      <c r="Z150" s="32"/>
      <c r="AA150" s="32"/>
      <c r="AB150" s="32"/>
      <c r="AC150" s="32"/>
      <c r="AD150" s="32"/>
      <c r="AE150" s="32"/>
      <c r="AR150" s="222" t="s">
        <v>157</v>
      </c>
      <c r="AT150" s="222" t="s">
        <v>130</v>
      </c>
      <c r="AU150" s="222" t="s">
        <v>84</v>
      </c>
      <c r="AY150" s="13" t="s">
        <v>129</v>
      </c>
      <c r="BE150" s="223">
        <f>IF(O150="základní",K150,0)</f>
        <v>1454.6400000000001</v>
      </c>
      <c r="BF150" s="223">
        <f>IF(O150="snížená",K150,0)</f>
        <v>0</v>
      </c>
      <c r="BG150" s="223">
        <f>IF(O150="zákl. přenesená",K150,0)</f>
        <v>0</v>
      </c>
      <c r="BH150" s="223">
        <f>IF(O150="sníž. přenesená",K150,0)</f>
        <v>0</v>
      </c>
      <c r="BI150" s="223">
        <f>IF(O150="nulová",K150,0)</f>
        <v>0</v>
      </c>
      <c r="BJ150" s="13" t="s">
        <v>84</v>
      </c>
      <c r="BK150" s="223">
        <f>ROUND(P150*H150,2)</f>
        <v>1454.6400000000001</v>
      </c>
      <c r="BL150" s="13" t="s">
        <v>157</v>
      </c>
      <c r="BM150" s="222" t="s">
        <v>183</v>
      </c>
    </row>
    <row r="151" s="2" customFormat="1">
      <c r="A151" s="32"/>
      <c r="B151" s="33"/>
      <c r="C151" s="34"/>
      <c r="D151" s="224" t="s">
        <v>135</v>
      </c>
      <c r="E151" s="34"/>
      <c r="F151" s="225" t="s">
        <v>182</v>
      </c>
      <c r="G151" s="34"/>
      <c r="H151" s="34"/>
      <c r="I151" s="34"/>
      <c r="J151" s="34"/>
      <c r="K151" s="34"/>
      <c r="L151" s="34"/>
      <c r="M151" s="35"/>
      <c r="N151" s="226"/>
      <c r="O151" s="227"/>
      <c r="P151" s="84"/>
      <c r="Q151" s="84"/>
      <c r="R151" s="84"/>
      <c r="S151" s="84"/>
      <c r="T151" s="84"/>
      <c r="U151" s="84"/>
      <c r="V151" s="84"/>
      <c r="W151" s="84"/>
      <c r="X151" s="84"/>
      <c r="Y151" s="85"/>
      <c r="Z151" s="32"/>
      <c r="AA151" s="32"/>
      <c r="AB151" s="32"/>
      <c r="AC151" s="32"/>
      <c r="AD151" s="32"/>
      <c r="AE151" s="32"/>
      <c r="AT151" s="13" t="s">
        <v>135</v>
      </c>
      <c r="AU151" s="13" t="s">
        <v>84</v>
      </c>
    </row>
    <row r="152" s="2" customFormat="1" ht="24.15" customHeight="1">
      <c r="A152" s="32"/>
      <c r="B152" s="33"/>
      <c r="C152" s="211" t="s">
        <v>162</v>
      </c>
      <c r="D152" s="211" t="s">
        <v>130</v>
      </c>
      <c r="E152" s="212" t="s">
        <v>184</v>
      </c>
      <c r="F152" s="213" t="s">
        <v>185</v>
      </c>
      <c r="G152" s="214" t="s">
        <v>145</v>
      </c>
      <c r="H152" s="215">
        <v>12</v>
      </c>
      <c r="I152" s="216">
        <v>0</v>
      </c>
      <c r="J152" s="216">
        <v>271.69999999999999</v>
      </c>
      <c r="K152" s="216">
        <f>ROUND(P152*H152,2)</f>
        <v>3260.4000000000001</v>
      </c>
      <c r="L152" s="213" t="s">
        <v>1</v>
      </c>
      <c r="M152" s="35"/>
      <c r="N152" s="217" t="s">
        <v>1</v>
      </c>
      <c r="O152" s="218" t="s">
        <v>39</v>
      </c>
      <c r="P152" s="219">
        <f>I152+J152</f>
        <v>271.69999999999999</v>
      </c>
      <c r="Q152" s="219">
        <f>ROUND(I152*H152,2)</f>
        <v>0</v>
      </c>
      <c r="R152" s="219">
        <f>ROUND(J152*H152,2)</f>
        <v>3260.4000000000001</v>
      </c>
      <c r="S152" s="220">
        <v>0</v>
      </c>
      <c r="T152" s="220">
        <f>S152*H152</f>
        <v>0</v>
      </c>
      <c r="U152" s="220">
        <v>0</v>
      </c>
      <c r="V152" s="220">
        <f>U152*H152</f>
        <v>0</v>
      </c>
      <c r="W152" s="220">
        <v>0</v>
      </c>
      <c r="X152" s="220">
        <f>W152*H152</f>
        <v>0</v>
      </c>
      <c r="Y152" s="221" t="s">
        <v>1</v>
      </c>
      <c r="Z152" s="32"/>
      <c r="AA152" s="32"/>
      <c r="AB152" s="32"/>
      <c r="AC152" s="32"/>
      <c r="AD152" s="32"/>
      <c r="AE152" s="32"/>
      <c r="AR152" s="222" t="s">
        <v>157</v>
      </c>
      <c r="AT152" s="222" t="s">
        <v>130</v>
      </c>
      <c r="AU152" s="222" t="s">
        <v>84</v>
      </c>
      <c r="AY152" s="13" t="s">
        <v>129</v>
      </c>
      <c r="BE152" s="223">
        <f>IF(O152="základní",K152,0)</f>
        <v>3260.4000000000001</v>
      </c>
      <c r="BF152" s="223">
        <f>IF(O152="snížená",K152,0)</f>
        <v>0</v>
      </c>
      <c r="BG152" s="223">
        <f>IF(O152="zákl. přenesená",K152,0)</f>
        <v>0</v>
      </c>
      <c r="BH152" s="223">
        <f>IF(O152="sníž. přenesená",K152,0)</f>
        <v>0</v>
      </c>
      <c r="BI152" s="223">
        <f>IF(O152="nulová",K152,0)</f>
        <v>0</v>
      </c>
      <c r="BJ152" s="13" t="s">
        <v>84</v>
      </c>
      <c r="BK152" s="223">
        <f>ROUND(P152*H152,2)</f>
        <v>3260.4000000000001</v>
      </c>
      <c r="BL152" s="13" t="s">
        <v>157</v>
      </c>
      <c r="BM152" s="222" t="s">
        <v>186</v>
      </c>
    </row>
    <row r="153" s="2" customFormat="1">
      <c r="A153" s="32"/>
      <c r="B153" s="33"/>
      <c r="C153" s="34"/>
      <c r="D153" s="224" t="s">
        <v>135</v>
      </c>
      <c r="E153" s="34"/>
      <c r="F153" s="225" t="s">
        <v>185</v>
      </c>
      <c r="G153" s="34"/>
      <c r="H153" s="34"/>
      <c r="I153" s="34"/>
      <c r="J153" s="34"/>
      <c r="K153" s="34"/>
      <c r="L153" s="34"/>
      <c r="M153" s="35"/>
      <c r="N153" s="226"/>
      <c r="O153" s="227"/>
      <c r="P153" s="84"/>
      <c r="Q153" s="84"/>
      <c r="R153" s="84"/>
      <c r="S153" s="84"/>
      <c r="T153" s="84"/>
      <c r="U153" s="84"/>
      <c r="V153" s="84"/>
      <c r="W153" s="84"/>
      <c r="X153" s="84"/>
      <c r="Y153" s="85"/>
      <c r="Z153" s="32"/>
      <c r="AA153" s="32"/>
      <c r="AB153" s="32"/>
      <c r="AC153" s="32"/>
      <c r="AD153" s="32"/>
      <c r="AE153" s="32"/>
      <c r="AT153" s="13" t="s">
        <v>135</v>
      </c>
      <c r="AU153" s="13" t="s">
        <v>84</v>
      </c>
    </row>
    <row r="154" s="2" customFormat="1" ht="24.15" customHeight="1">
      <c r="A154" s="32"/>
      <c r="B154" s="33"/>
      <c r="C154" s="228" t="s">
        <v>9</v>
      </c>
      <c r="D154" s="228" t="s">
        <v>153</v>
      </c>
      <c r="E154" s="229" t="s">
        <v>187</v>
      </c>
      <c r="F154" s="230" t="s">
        <v>188</v>
      </c>
      <c r="G154" s="231" t="s">
        <v>145</v>
      </c>
      <c r="H154" s="232">
        <v>12</v>
      </c>
      <c r="I154" s="233">
        <v>203.78</v>
      </c>
      <c r="J154" s="234"/>
      <c r="K154" s="233">
        <f>ROUND(P154*H154,2)</f>
        <v>2445.3600000000001</v>
      </c>
      <c r="L154" s="230" t="s">
        <v>1</v>
      </c>
      <c r="M154" s="235"/>
      <c r="N154" s="236" t="s">
        <v>1</v>
      </c>
      <c r="O154" s="218" t="s">
        <v>39</v>
      </c>
      <c r="P154" s="219">
        <f>I154+J154</f>
        <v>203.78</v>
      </c>
      <c r="Q154" s="219">
        <f>ROUND(I154*H154,2)</f>
        <v>2445.3600000000001</v>
      </c>
      <c r="R154" s="219">
        <f>ROUND(J154*H154,2)</f>
        <v>0</v>
      </c>
      <c r="S154" s="220">
        <v>0</v>
      </c>
      <c r="T154" s="220">
        <f>S154*H154</f>
        <v>0</v>
      </c>
      <c r="U154" s="220">
        <v>0</v>
      </c>
      <c r="V154" s="220">
        <f>U154*H154</f>
        <v>0</v>
      </c>
      <c r="W154" s="220">
        <v>0</v>
      </c>
      <c r="X154" s="220">
        <f>W154*H154</f>
        <v>0</v>
      </c>
      <c r="Y154" s="221" t="s">
        <v>1</v>
      </c>
      <c r="Z154" s="32"/>
      <c r="AA154" s="32"/>
      <c r="AB154" s="32"/>
      <c r="AC154" s="32"/>
      <c r="AD154" s="32"/>
      <c r="AE154" s="32"/>
      <c r="AR154" s="222" t="s">
        <v>156</v>
      </c>
      <c r="AT154" s="222" t="s">
        <v>153</v>
      </c>
      <c r="AU154" s="222" t="s">
        <v>84</v>
      </c>
      <c r="AY154" s="13" t="s">
        <v>129</v>
      </c>
      <c r="BE154" s="223">
        <f>IF(O154="základní",K154,0)</f>
        <v>2445.3600000000001</v>
      </c>
      <c r="BF154" s="223">
        <f>IF(O154="snížená",K154,0)</f>
        <v>0</v>
      </c>
      <c r="BG154" s="223">
        <f>IF(O154="zákl. přenesená",K154,0)</f>
        <v>0</v>
      </c>
      <c r="BH154" s="223">
        <f>IF(O154="sníž. přenesená",K154,0)</f>
        <v>0</v>
      </c>
      <c r="BI154" s="223">
        <f>IF(O154="nulová",K154,0)</f>
        <v>0</v>
      </c>
      <c r="BJ154" s="13" t="s">
        <v>84</v>
      </c>
      <c r="BK154" s="223">
        <f>ROUND(P154*H154,2)</f>
        <v>2445.3600000000001</v>
      </c>
      <c r="BL154" s="13" t="s">
        <v>157</v>
      </c>
      <c r="BM154" s="222" t="s">
        <v>189</v>
      </c>
    </row>
    <row r="155" s="2" customFormat="1">
      <c r="A155" s="32"/>
      <c r="B155" s="33"/>
      <c r="C155" s="34"/>
      <c r="D155" s="224" t="s">
        <v>135</v>
      </c>
      <c r="E155" s="34"/>
      <c r="F155" s="225" t="s">
        <v>188</v>
      </c>
      <c r="G155" s="34"/>
      <c r="H155" s="34"/>
      <c r="I155" s="34"/>
      <c r="J155" s="34"/>
      <c r="K155" s="34"/>
      <c r="L155" s="34"/>
      <c r="M155" s="35"/>
      <c r="N155" s="226"/>
      <c r="O155" s="227"/>
      <c r="P155" s="84"/>
      <c r="Q155" s="84"/>
      <c r="R155" s="84"/>
      <c r="S155" s="84"/>
      <c r="T155" s="84"/>
      <c r="U155" s="84"/>
      <c r="V155" s="84"/>
      <c r="W155" s="84"/>
      <c r="X155" s="84"/>
      <c r="Y155" s="85"/>
      <c r="Z155" s="32"/>
      <c r="AA155" s="32"/>
      <c r="AB155" s="32"/>
      <c r="AC155" s="32"/>
      <c r="AD155" s="32"/>
      <c r="AE155" s="32"/>
      <c r="AT155" s="13" t="s">
        <v>135</v>
      </c>
      <c r="AU155" s="13" t="s">
        <v>84</v>
      </c>
    </row>
    <row r="156" s="2" customFormat="1" ht="14.4" customHeight="1">
      <c r="A156" s="32"/>
      <c r="B156" s="33"/>
      <c r="C156" s="211" t="s">
        <v>165</v>
      </c>
      <c r="D156" s="211" t="s">
        <v>130</v>
      </c>
      <c r="E156" s="212" t="s">
        <v>190</v>
      </c>
      <c r="F156" s="213" t="s">
        <v>191</v>
      </c>
      <c r="G156" s="214" t="s">
        <v>145</v>
      </c>
      <c r="H156" s="215">
        <v>12</v>
      </c>
      <c r="I156" s="216">
        <v>0</v>
      </c>
      <c r="J156" s="216">
        <v>362.62</v>
      </c>
      <c r="K156" s="216">
        <f>ROUND(P156*H156,2)</f>
        <v>4351.4399999999996</v>
      </c>
      <c r="L156" s="213" t="s">
        <v>1</v>
      </c>
      <c r="M156" s="35"/>
      <c r="N156" s="217" t="s">
        <v>1</v>
      </c>
      <c r="O156" s="218" t="s">
        <v>39</v>
      </c>
      <c r="P156" s="219">
        <f>I156+J156</f>
        <v>362.62</v>
      </c>
      <c r="Q156" s="219">
        <f>ROUND(I156*H156,2)</f>
        <v>0</v>
      </c>
      <c r="R156" s="219">
        <f>ROUND(J156*H156,2)</f>
        <v>4351.4399999999996</v>
      </c>
      <c r="S156" s="220">
        <v>0</v>
      </c>
      <c r="T156" s="220">
        <f>S156*H156</f>
        <v>0</v>
      </c>
      <c r="U156" s="220">
        <v>0</v>
      </c>
      <c r="V156" s="220">
        <f>U156*H156</f>
        <v>0</v>
      </c>
      <c r="W156" s="220">
        <v>0</v>
      </c>
      <c r="X156" s="220">
        <f>W156*H156</f>
        <v>0</v>
      </c>
      <c r="Y156" s="221" t="s">
        <v>1</v>
      </c>
      <c r="Z156" s="32"/>
      <c r="AA156" s="32"/>
      <c r="AB156" s="32"/>
      <c r="AC156" s="32"/>
      <c r="AD156" s="32"/>
      <c r="AE156" s="32"/>
      <c r="AR156" s="222" t="s">
        <v>157</v>
      </c>
      <c r="AT156" s="222" t="s">
        <v>130</v>
      </c>
      <c r="AU156" s="222" t="s">
        <v>84</v>
      </c>
      <c r="AY156" s="13" t="s">
        <v>129</v>
      </c>
      <c r="BE156" s="223">
        <f>IF(O156="základní",K156,0)</f>
        <v>4351.4399999999996</v>
      </c>
      <c r="BF156" s="223">
        <f>IF(O156="snížená",K156,0)</f>
        <v>0</v>
      </c>
      <c r="BG156" s="223">
        <f>IF(O156="zákl. přenesená",K156,0)</f>
        <v>0</v>
      </c>
      <c r="BH156" s="223">
        <f>IF(O156="sníž. přenesená",K156,0)</f>
        <v>0</v>
      </c>
      <c r="BI156" s="223">
        <f>IF(O156="nulová",K156,0)</f>
        <v>0</v>
      </c>
      <c r="BJ156" s="13" t="s">
        <v>84</v>
      </c>
      <c r="BK156" s="223">
        <f>ROUND(P156*H156,2)</f>
        <v>4351.4399999999996</v>
      </c>
      <c r="BL156" s="13" t="s">
        <v>157</v>
      </c>
      <c r="BM156" s="222" t="s">
        <v>192</v>
      </c>
    </row>
    <row r="157" s="2" customFormat="1">
      <c r="A157" s="32"/>
      <c r="B157" s="33"/>
      <c r="C157" s="34"/>
      <c r="D157" s="224" t="s">
        <v>135</v>
      </c>
      <c r="E157" s="34"/>
      <c r="F157" s="225" t="s">
        <v>191</v>
      </c>
      <c r="G157" s="34"/>
      <c r="H157" s="34"/>
      <c r="I157" s="34"/>
      <c r="J157" s="34"/>
      <c r="K157" s="34"/>
      <c r="L157" s="34"/>
      <c r="M157" s="35"/>
      <c r="N157" s="226"/>
      <c r="O157" s="227"/>
      <c r="P157" s="84"/>
      <c r="Q157" s="84"/>
      <c r="R157" s="84"/>
      <c r="S157" s="84"/>
      <c r="T157" s="84"/>
      <c r="U157" s="84"/>
      <c r="V157" s="84"/>
      <c r="W157" s="84"/>
      <c r="X157" s="84"/>
      <c r="Y157" s="85"/>
      <c r="Z157" s="32"/>
      <c r="AA157" s="32"/>
      <c r="AB157" s="32"/>
      <c r="AC157" s="32"/>
      <c r="AD157" s="32"/>
      <c r="AE157" s="32"/>
      <c r="AT157" s="13" t="s">
        <v>135</v>
      </c>
      <c r="AU157" s="13" t="s">
        <v>84</v>
      </c>
    </row>
    <row r="158" s="2" customFormat="1" ht="37.8" customHeight="1">
      <c r="A158" s="32"/>
      <c r="B158" s="33"/>
      <c r="C158" s="228" t="s">
        <v>193</v>
      </c>
      <c r="D158" s="228" t="s">
        <v>153</v>
      </c>
      <c r="E158" s="229" t="s">
        <v>194</v>
      </c>
      <c r="F158" s="230" t="s">
        <v>195</v>
      </c>
      <c r="G158" s="231" t="s">
        <v>133</v>
      </c>
      <c r="H158" s="232">
        <v>4000</v>
      </c>
      <c r="I158" s="233">
        <v>180.78999999999999</v>
      </c>
      <c r="J158" s="234"/>
      <c r="K158" s="233">
        <f>ROUND(P158*H158,2)</f>
        <v>723160</v>
      </c>
      <c r="L158" s="230" t="s">
        <v>1</v>
      </c>
      <c r="M158" s="235"/>
      <c r="N158" s="236" t="s">
        <v>1</v>
      </c>
      <c r="O158" s="218" t="s">
        <v>39</v>
      </c>
      <c r="P158" s="219">
        <f>I158+J158</f>
        <v>180.78999999999999</v>
      </c>
      <c r="Q158" s="219">
        <f>ROUND(I158*H158,2)</f>
        <v>723160</v>
      </c>
      <c r="R158" s="219">
        <f>ROUND(J158*H158,2)</f>
        <v>0</v>
      </c>
      <c r="S158" s="220">
        <v>0</v>
      </c>
      <c r="T158" s="220">
        <f>S158*H158</f>
        <v>0</v>
      </c>
      <c r="U158" s="220">
        <v>0</v>
      </c>
      <c r="V158" s="220">
        <f>U158*H158</f>
        <v>0</v>
      </c>
      <c r="W158" s="220">
        <v>0</v>
      </c>
      <c r="X158" s="220">
        <f>W158*H158</f>
        <v>0</v>
      </c>
      <c r="Y158" s="221" t="s">
        <v>1</v>
      </c>
      <c r="Z158" s="32"/>
      <c r="AA158" s="32"/>
      <c r="AB158" s="32"/>
      <c r="AC158" s="32"/>
      <c r="AD158" s="32"/>
      <c r="AE158" s="32"/>
      <c r="AR158" s="222" t="s">
        <v>156</v>
      </c>
      <c r="AT158" s="222" t="s">
        <v>153</v>
      </c>
      <c r="AU158" s="222" t="s">
        <v>84</v>
      </c>
      <c r="AY158" s="13" t="s">
        <v>129</v>
      </c>
      <c r="BE158" s="223">
        <f>IF(O158="základní",K158,0)</f>
        <v>723160</v>
      </c>
      <c r="BF158" s="223">
        <f>IF(O158="snížená",K158,0)</f>
        <v>0</v>
      </c>
      <c r="BG158" s="223">
        <f>IF(O158="zákl. přenesená",K158,0)</f>
        <v>0</v>
      </c>
      <c r="BH158" s="223">
        <f>IF(O158="sníž. přenesená",K158,0)</f>
        <v>0</v>
      </c>
      <c r="BI158" s="223">
        <f>IF(O158="nulová",K158,0)</f>
        <v>0</v>
      </c>
      <c r="BJ158" s="13" t="s">
        <v>84</v>
      </c>
      <c r="BK158" s="223">
        <f>ROUND(P158*H158,2)</f>
        <v>723160</v>
      </c>
      <c r="BL158" s="13" t="s">
        <v>157</v>
      </c>
      <c r="BM158" s="222" t="s">
        <v>196</v>
      </c>
    </row>
    <row r="159" s="2" customFormat="1">
      <c r="A159" s="32"/>
      <c r="B159" s="33"/>
      <c r="C159" s="34"/>
      <c r="D159" s="224" t="s">
        <v>135</v>
      </c>
      <c r="E159" s="34"/>
      <c r="F159" s="225" t="s">
        <v>195</v>
      </c>
      <c r="G159" s="34"/>
      <c r="H159" s="34"/>
      <c r="I159" s="34"/>
      <c r="J159" s="34"/>
      <c r="K159" s="34"/>
      <c r="L159" s="34"/>
      <c r="M159" s="35"/>
      <c r="N159" s="226"/>
      <c r="O159" s="227"/>
      <c r="P159" s="84"/>
      <c r="Q159" s="84"/>
      <c r="R159" s="84"/>
      <c r="S159" s="84"/>
      <c r="T159" s="84"/>
      <c r="U159" s="84"/>
      <c r="V159" s="84"/>
      <c r="W159" s="84"/>
      <c r="X159" s="84"/>
      <c r="Y159" s="85"/>
      <c r="Z159" s="32"/>
      <c r="AA159" s="32"/>
      <c r="AB159" s="32"/>
      <c r="AC159" s="32"/>
      <c r="AD159" s="32"/>
      <c r="AE159" s="32"/>
      <c r="AT159" s="13" t="s">
        <v>135</v>
      </c>
      <c r="AU159" s="13" t="s">
        <v>84</v>
      </c>
    </row>
    <row r="160" s="2" customFormat="1" ht="24.15" customHeight="1">
      <c r="A160" s="32"/>
      <c r="B160" s="33"/>
      <c r="C160" s="211" t="s">
        <v>169</v>
      </c>
      <c r="D160" s="211" t="s">
        <v>130</v>
      </c>
      <c r="E160" s="212" t="s">
        <v>197</v>
      </c>
      <c r="F160" s="213" t="s">
        <v>198</v>
      </c>
      <c r="G160" s="214" t="s">
        <v>133</v>
      </c>
      <c r="H160" s="215">
        <v>4000</v>
      </c>
      <c r="I160" s="216">
        <v>0</v>
      </c>
      <c r="J160" s="216">
        <v>32.920000000000002</v>
      </c>
      <c r="K160" s="216">
        <f>ROUND(P160*H160,2)</f>
        <v>131680</v>
      </c>
      <c r="L160" s="213" t="s">
        <v>1</v>
      </c>
      <c r="M160" s="35"/>
      <c r="N160" s="217" t="s">
        <v>1</v>
      </c>
      <c r="O160" s="218" t="s">
        <v>39</v>
      </c>
      <c r="P160" s="219">
        <f>I160+J160</f>
        <v>32.920000000000002</v>
      </c>
      <c r="Q160" s="219">
        <f>ROUND(I160*H160,2)</f>
        <v>0</v>
      </c>
      <c r="R160" s="219">
        <f>ROUND(J160*H160,2)</f>
        <v>131680</v>
      </c>
      <c r="S160" s="220">
        <v>0</v>
      </c>
      <c r="T160" s="220">
        <f>S160*H160</f>
        <v>0</v>
      </c>
      <c r="U160" s="220">
        <v>0</v>
      </c>
      <c r="V160" s="220">
        <f>U160*H160</f>
        <v>0</v>
      </c>
      <c r="W160" s="220">
        <v>0</v>
      </c>
      <c r="X160" s="220">
        <f>W160*H160</f>
        <v>0</v>
      </c>
      <c r="Y160" s="221" t="s">
        <v>1</v>
      </c>
      <c r="Z160" s="32"/>
      <c r="AA160" s="32"/>
      <c r="AB160" s="32"/>
      <c r="AC160" s="32"/>
      <c r="AD160" s="32"/>
      <c r="AE160" s="32"/>
      <c r="AR160" s="222" t="s">
        <v>157</v>
      </c>
      <c r="AT160" s="222" t="s">
        <v>130</v>
      </c>
      <c r="AU160" s="222" t="s">
        <v>84</v>
      </c>
      <c r="AY160" s="13" t="s">
        <v>129</v>
      </c>
      <c r="BE160" s="223">
        <f>IF(O160="základní",K160,0)</f>
        <v>131680</v>
      </c>
      <c r="BF160" s="223">
        <f>IF(O160="snížená",K160,0)</f>
        <v>0</v>
      </c>
      <c r="BG160" s="223">
        <f>IF(O160="zákl. přenesená",K160,0)</f>
        <v>0</v>
      </c>
      <c r="BH160" s="223">
        <f>IF(O160="sníž. přenesená",K160,0)</f>
        <v>0</v>
      </c>
      <c r="BI160" s="223">
        <f>IF(O160="nulová",K160,0)</f>
        <v>0</v>
      </c>
      <c r="BJ160" s="13" t="s">
        <v>84</v>
      </c>
      <c r="BK160" s="223">
        <f>ROUND(P160*H160,2)</f>
        <v>131680</v>
      </c>
      <c r="BL160" s="13" t="s">
        <v>157</v>
      </c>
      <c r="BM160" s="222" t="s">
        <v>199</v>
      </c>
    </row>
    <row r="161" s="2" customFormat="1">
      <c r="A161" s="32"/>
      <c r="B161" s="33"/>
      <c r="C161" s="34"/>
      <c r="D161" s="224" t="s">
        <v>135</v>
      </c>
      <c r="E161" s="34"/>
      <c r="F161" s="225" t="s">
        <v>198</v>
      </c>
      <c r="G161" s="34"/>
      <c r="H161" s="34"/>
      <c r="I161" s="34"/>
      <c r="J161" s="34"/>
      <c r="K161" s="34"/>
      <c r="L161" s="34"/>
      <c r="M161" s="35"/>
      <c r="N161" s="226"/>
      <c r="O161" s="227"/>
      <c r="P161" s="84"/>
      <c r="Q161" s="84"/>
      <c r="R161" s="84"/>
      <c r="S161" s="84"/>
      <c r="T161" s="84"/>
      <c r="U161" s="84"/>
      <c r="V161" s="84"/>
      <c r="W161" s="84"/>
      <c r="X161" s="84"/>
      <c r="Y161" s="85"/>
      <c r="Z161" s="32"/>
      <c r="AA161" s="32"/>
      <c r="AB161" s="32"/>
      <c r="AC161" s="32"/>
      <c r="AD161" s="32"/>
      <c r="AE161" s="32"/>
      <c r="AT161" s="13" t="s">
        <v>135</v>
      </c>
      <c r="AU161" s="13" t="s">
        <v>84</v>
      </c>
    </row>
    <row r="162" s="2" customFormat="1" ht="49.05" customHeight="1">
      <c r="A162" s="32"/>
      <c r="B162" s="33"/>
      <c r="C162" s="228" t="s">
        <v>200</v>
      </c>
      <c r="D162" s="228" t="s">
        <v>153</v>
      </c>
      <c r="E162" s="229" t="s">
        <v>201</v>
      </c>
      <c r="F162" s="230" t="s">
        <v>202</v>
      </c>
      <c r="G162" s="231" t="s">
        <v>145</v>
      </c>
      <c r="H162" s="232">
        <v>8</v>
      </c>
      <c r="I162" s="233">
        <v>3929.1999999999998</v>
      </c>
      <c r="J162" s="234"/>
      <c r="K162" s="233">
        <f>ROUND(P162*H162,2)</f>
        <v>31433.599999999999</v>
      </c>
      <c r="L162" s="230" t="s">
        <v>1</v>
      </c>
      <c r="M162" s="235"/>
      <c r="N162" s="236" t="s">
        <v>1</v>
      </c>
      <c r="O162" s="218" t="s">
        <v>39</v>
      </c>
      <c r="P162" s="219">
        <f>I162+J162</f>
        <v>3929.1999999999998</v>
      </c>
      <c r="Q162" s="219">
        <f>ROUND(I162*H162,2)</f>
        <v>31433.599999999999</v>
      </c>
      <c r="R162" s="219">
        <f>ROUND(J162*H162,2)</f>
        <v>0</v>
      </c>
      <c r="S162" s="220">
        <v>0</v>
      </c>
      <c r="T162" s="220">
        <f>S162*H162</f>
        <v>0</v>
      </c>
      <c r="U162" s="220">
        <v>0</v>
      </c>
      <c r="V162" s="220">
        <f>U162*H162</f>
        <v>0</v>
      </c>
      <c r="W162" s="220">
        <v>0</v>
      </c>
      <c r="X162" s="220">
        <f>W162*H162</f>
        <v>0</v>
      </c>
      <c r="Y162" s="221" t="s">
        <v>1</v>
      </c>
      <c r="Z162" s="32"/>
      <c r="AA162" s="32"/>
      <c r="AB162" s="32"/>
      <c r="AC162" s="32"/>
      <c r="AD162" s="32"/>
      <c r="AE162" s="32"/>
      <c r="AR162" s="222" t="s">
        <v>156</v>
      </c>
      <c r="AT162" s="222" t="s">
        <v>153</v>
      </c>
      <c r="AU162" s="222" t="s">
        <v>84</v>
      </c>
      <c r="AY162" s="13" t="s">
        <v>129</v>
      </c>
      <c r="BE162" s="223">
        <f>IF(O162="základní",K162,0)</f>
        <v>31433.599999999999</v>
      </c>
      <c r="BF162" s="223">
        <f>IF(O162="snížená",K162,0)</f>
        <v>0</v>
      </c>
      <c r="BG162" s="223">
        <f>IF(O162="zákl. přenesená",K162,0)</f>
        <v>0</v>
      </c>
      <c r="BH162" s="223">
        <f>IF(O162="sníž. přenesená",K162,0)</f>
        <v>0</v>
      </c>
      <c r="BI162" s="223">
        <f>IF(O162="nulová",K162,0)</f>
        <v>0</v>
      </c>
      <c r="BJ162" s="13" t="s">
        <v>84</v>
      </c>
      <c r="BK162" s="223">
        <f>ROUND(P162*H162,2)</f>
        <v>31433.599999999999</v>
      </c>
      <c r="BL162" s="13" t="s">
        <v>157</v>
      </c>
      <c r="BM162" s="222" t="s">
        <v>203</v>
      </c>
    </row>
    <row r="163" s="2" customFormat="1">
      <c r="A163" s="32"/>
      <c r="B163" s="33"/>
      <c r="C163" s="34"/>
      <c r="D163" s="224" t="s">
        <v>135</v>
      </c>
      <c r="E163" s="34"/>
      <c r="F163" s="225" t="s">
        <v>202</v>
      </c>
      <c r="G163" s="34"/>
      <c r="H163" s="34"/>
      <c r="I163" s="34"/>
      <c r="J163" s="34"/>
      <c r="K163" s="34"/>
      <c r="L163" s="34"/>
      <c r="M163" s="35"/>
      <c r="N163" s="226"/>
      <c r="O163" s="227"/>
      <c r="P163" s="84"/>
      <c r="Q163" s="84"/>
      <c r="R163" s="84"/>
      <c r="S163" s="84"/>
      <c r="T163" s="84"/>
      <c r="U163" s="84"/>
      <c r="V163" s="84"/>
      <c r="W163" s="84"/>
      <c r="X163" s="84"/>
      <c r="Y163" s="85"/>
      <c r="Z163" s="32"/>
      <c r="AA163" s="32"/>
      <c r="AB163" s="32"/>
      <c r="AC163" s="32"/>
      <c r="AD163" s="32"/>
      <c r="AE163" s="32"/>
      <c r="AT163" s="13" t="s">
        <v>135</v>
      </c>
      <c r="AU163" s="13" t="s">
        <v>84</v>
      </c>
    </row>
    <row r="164" s="2" customFormat="1" ht="14.4" customHeight="1">
      <c r="A164" s="32"/>
      <c r="B164" s="33"/>
      <c r="C164" s="211" t="s">
        <v>172</v>
      </c>
      <c r="D164" s="211" t="s">
        <v>130</v>
      </c>
      <c r="E164" s="212" t="s">
        <v>204</v>
      </c>
      <c r="F164" s="213" t="s">
        <v>205</v>
      </c>
      <c r="G164" s="214" t="s">
        <v>145</v>
      </c>
      <c r="H164" s="215">
        <v>8</v>
      </c>
      <c r="I164" s="216">
        <v>0</v>
      </c>
      <c r="J164" s="216">
        <v>2351.25</v>
      </c>
      <c r="K164" s="216">
        <f>ROUND(P164*H164,2)</f>
        <v>18810</v>
      </c>
      <c r="L164" s="213" t="s">
        <v>1</v>
      </c>
      <c r="M164" s="35"/>
      <c r="N164" s="217" t="s">
        <v>1</v>
      </c>
      <c r="O164" s="218" t="s">
        <v>39</v>
      </c>
      <c r="P164" s="219">
        <f>I164+J164</f>
        <v>2351.25</v>
      </c>
      <c r="Q164" s="219">
        <f>ROUND(I164*H164,2)</f>
        <v>0</v>
      </c>
      <c r="R164" s="219">
        <f>ROUND(J164*H164,2)</f>
        <v>18810</v>
      </c>
      <c r="S164" s="220">
        <v>0</v>
      </c>
      <c r="T164" s="220">
        <f>S164*H164</f>
        <v>0</v>
      </c>
      <c r="U164" s="220">
        <v>0</v>
      </c>
      <c r="V164" s="220">
        <f>U164*H164</f>
        <v>0</v>
      </c>
      <c r="W164" s="220">
        <v>0</v>
      </c>
      <c r="X164" s="220">
        <f>W164*H164</f>
        <v>0</v>
      </c>
      <c r="Y164" s="221" t="s">
        <v>1</v>
      </c>
      <c r="Z164" s="32"/>
      <c r="AA164" s="32"/>
      <c r="AB164" s="32"/>
      <c r="AC164" s="32"/>
      <c r="AD164" s="32"/>
      <c r="AE164" s="32"/>
      <c r="AR164" s="222" t="s">
        <v>157</v>
      </c>
      <c r="AT164" s="222" t="s">
        <v>130</v>
      </c>
      <c r="AU164" s="222" t="s">
        <v>84</v>
      </c>
      <c r="AY164" s="13" t="s">
        <v>129</v>
      </c>
      <c r="BE164" s="223">
        <f>IF(O164="základní",K164,0)</f>
        <v>18810</v>
      </c>
      <c r="BF164" s="223">
        <f>IF(O164="snížená",K164,0)</f>
        <v>0</v>
      </c>
      <c r="BG164" s="223">
        <f>IF(O164="zákl. přenesená",K164,0)</f>
        <v>0</v>
      </c>
      <c r="BH164" s="223">
        <f>IF(O164="sníž. přenesená",K164,0)</f>
        <v>0</v>
      </c>
      <c r="BI164" s="223">
        <f>IF(O164="nulová",K164,0)</f>
        <v>0</v>
      </c>
      <c r="BJ164" s="13" t="s">
        <v>84</v>
      </c>
      <c r="BK164" s="223">
        <f>ROUND(P164*H164,2)</f>
        <v>18810</v>
      </c>
      <c r="BL164" s="13" t="s">
        <v>157</v>
      </c>
      <c r="BM164" s="222" t="s">
        <v>206</v>
      </c>
    </row>
    <row r="165" s="2" customFormat="1">
      <c r="A165" s="32"/>
      <c r="B165" s="33"/>
      <c r="C165" s="34"/>
      <c r="D165" s="224" t="s">
        <v>135</v>
      </c>
      <c r="E165" s="34"/>
      <c r="F165" s="225" t="s">
        <v>205</v>
      </c>
      <c r="G165" s="34"/>
      <c r="H165" s="34"/>
      <c r="I165" s="34"/>
      <c r="J165" s="34"/>
      <c r="K165" s="34"/>
      <c r="L165" s="34"/>
      <c r="M165" s="35"/>
      <c r="N165" s="226"/>
      <c r="O165" s="227"/>
      <c r="P165" s="84"/>
      <c r="Q165" s="84"/>
      <c r="R165" s="84"/>
      <c r="S165" s="84"/>
      <c r="T165" s="84"/>
      <c r="U165" s="84"/>
      <c r="V165" s="84"/>
      <c r="W165" s="84"/>
      <c r="X165" s="84"/>
      <c r="Y165" s="85"/>
      <c r="Z165" s="32"/>
      <c r="AA165" s="32"/>
      <c r="AB165" s="32"/>
      <c r="AC165" s="32"/>
      <c r="AD165" s="32"/>
      <c r="AE165" s="32"/>
      <c r="AT165" s="13" t="s">
        <v>135</v>
      </c>
      <c r="AU165" s="13" t="s">
        <v>84</v>
      </c>
    </row>
    <row r="166" s="2" customFormat="1" ht="24.15" customHeight="1">
      <c r="A166" s="32"/>
      <c r="B166" s="33"/>
      <c r="C166" s="211" t="s">
        <v>8</v>
      </c>
      <c r="D166" s="211" t="s">
        <v>130</v>
      </c>
      <c r="E166" s="212" t="s">
        <v>207</v>
      </c>
      <c r="F166" s="213" t="s">
        <v>208</v>
      </c>
      <c r="G166" s="214" t="s">
        <v>145</v>
      </c>
      <c r="H166" s="215">
        <v>2</v>
      </c>
      <c r="I166" s="216">
        <v>0</v>
      </c>
      <c r="J166" s="216">
        <v>1766.05</v>
      </c>
      <c r="K166" s="216">
        <f>ROUND(P166*H166,2)</f>
        <v>3532.0999999999999</v>
      </c>
      <c r="L166" s="213" t="s">
        <v>1</v>
      </c>
      <c r="M166" s="35"/>
      <c r="N166" s="217" t="s">
        <v>1</v>
      </c>
      <c r="O166" s="218" t="s">
        <v>39</v>
      </c>
      <c r="P166" s="219">
        <f>I166+J166</f>
        <v>1766.05</v>
      </c>
      <c r="Q166" s="219">
        <f>ROUND(I166*H166,2)</f>
        <v>0</v>
      </c>
      <c r="R166" s="219">
        <f>ROUND(J166*H166,2)</f>
        <v>3532.0999999999999</v>
      </c>
      <c r="S166" s="220">
        <v>0</v>
      </c>
      <c r="T166" s="220">
        <f>S166*H166</f>
        <v>0</v>
      </c>
      <c r="U166" s="220">
        <v>0</v>
      </c>
      <c r="V166" s="220">
        <f>U166*H166</f>
        <v>0</v>
      </c>
      <c r="W166" s="220">
        <v>0</v>
      </c>
      <c r="X166" s="220">
        <f>W166*H166</f>
        <v>0</v>
      </c>
      <c r="Y166" s="221" t="s">
        <v>1</v>
      </c>
      <c r="Z166" s="32"/>
      <c r="AA166" s="32"/>
      <c r="AB166" s="32"/>
      <c r="AC166" s="32"/>
      <c r="AD166" s="32"/>
      <c r="AE166" s="32"/>
      <c r="AR166" s="222" t="s">
        <v>157</v>
      </c>
      <c r="AT166" s="222" t="s">
        <v>130</v>
      </c>
      <c r="AU166" s="222" t="s">
        <v>84</v>
      </c>
      <c r="AY166" s="13" t="s">
        <v>129</v>
      </c>
      <c r="BE166" s="223">
        <f>IF(O166="základní",K166,0)</f>
        <v>3532.0999999999999</v>
      </c>
      <c r="BF166" s="223">
        <f>IF(O166="snížená",K166,0)</f>
        <v>0</v>
      </c>
      <c r="BG166" s="223">
        <f>IF(O166="zákl. přenesená",K166,0)</f>
        <v>0</v>
      </c>
      <c r="BH166" s="223">
        <f>IF(O166="sníž. přenesená",K166,0)</f>
        <v>0</v>
      </c>
      <c r="BI166" s="223">
        <f>IF(O166="nulová",K166,0)</f>
        <v>0</v>
      </c>
      <c r="BJ166" s="13" t="s">
        <v>84</v>
      </c>
      <c r="BK166" s="223">
        <f>ROUND(P166*H166,2)</f>
        <v>3532.0999999999999</v>
      </c>
      <c r="BL166" s="13" t="s">
        <v>157</v>
      </c>
      <c r="BM166" s="222" t="s">
        <v>209</v>
      </c>
    </row>
    <row r="167" s="2" customFormat="1">
      <c r="A167" s="32"/>
      <c r="B167" s="33"/>
      <c r="C167" s="34"/>
      <c r="D167" s="224" t="s">
        <v>135</v>
      </c>
      <c r="E167" s="34"/>
      <c r="F167" s="225" t="s">
        <v>208</v>
      </c>
      <c r="G167" s="34"/>
      <c r="H167" s="34"/>
      <c r="I167" s="34"/>
      <c r="J167" s="34"/>
      <c r="K167" s="34"/>
      <c r="L167" s="34"/>
      <c r="M167" s="35"/>
      <c r="N167" s="226"/>
      <c r="O167" s="227"/>
      <c r="P167" s="84"/>
      <c r="Q167" s="84"/>
      <c r="R167" s="84"/>
      <c r="S167" s="84"/>
      <c r="T167" s="84"/>
      <c r="U167" s="84"/>
      <c r="V167" s="84"/>
      <c r="W167" s="84"/>
      <c r="X167" s="84"/>
      <c r="Y167" s="85"/>
      <c r="Z167" s="32"/>
      <c r="AA167" s="32"/>
      <c r="AB167" s="32"/>
      <c r="AC167" s="32"/>
      <c r="AD167" s="32"/>
      <c r="AE167" s="32"/>
      <c r="AT167" s="13" t="s">
        <v>135</v>
      </c>
      <c r="AU167" s="13" t="s">
        <v>84</v>
      </c>
    </row>
    <row r="168" s="2" customFormat="1" ht="24.15" customHeight="1">
      <c r="A168" s="32"/>
      <c r="B168" s="33"/>
      <c r="C168" s="211" t="s">
        <v>176</v>
      </c>
      <c r="D168" s="211" t="s">
        <v>130</v>
      </c>
      <c r="E168" s="212" t="s">
        <v>210</v>
      </c>
      <c r="F168" s="213" t="s">
        <v>211</v>
      </c>
      <c r="G168" s="214" t="s">
        <v>145</v>
      </c>
      <c r="H168" s="215">
        <v>15</v>
      </c>
      <c r="I168" s="216">
        <v>0</v>
      </c>
      <c r="J168" s="216">
        <v>581.01999999999998</v>
      </c>
      <c r="K168" s="216">
        <f>ROUND(P168*H168,2)</f>
        <v>8715.2999999999993</v>
      </c>
      <c r="L168" s="213" t="s">
        <v>1</v>
      </c>
      <c r="M168" s="35"/>
      <c r="N168" s="217" t="s">
        <v>1</v>
      </c>
      <c r="O168" s="218" t="s">
        <v>39</v>
      </c>
      <c r="P168" s="219">
        <f>I168+J168</f>
        <v>581.01999999999998</v>
      </c>
      <c r="Q168" s="219">
        <f>ROUND(I168*H168,2)</f>
        <v>0</v>
      </c>
      <c r="R168" s="219">
        <f>ROUND(J168*H168,2)</f>
        <v>8715.2999999999993</v>
      </c>
      <c r="S168" s="220">
        <v>0</v>
      </c>
      <c r="T168" s="220">
        <f>S168*H168</f>
        <v>0</v>
      </c>
      <c r="U168" s="220">
        <v>0</v>
      </c>
      <c r="V168" s="220">
        <f>U168*H168</f>
        <v>0</v>
      </c>
      <c r="W168" s="220">
        <v>0</v>
      </c>
      <c r="X168" s="220">
        <f>W168*H168</f>
        <v>0</v>
      </c>
      <c r="Y168" s="221" t="s">
        <v>1</v>
      </c>
      <c r="Z168" s="32"/>
      <c r="AA168" s="32"/>
      <c r="AB168" s="32"/>
      <c r="AC168" s="32"/>
      <c r="AD168" s="32"/>
      <c r="AE168" s="32"/>
      <c r="AR168" s="222" t="s">
        <v>157</v>
      </c>
      <c r="AT168" s="222" t="s">
        <v>130</v>
      </c>
      <c r="AU168" s="222" t="s">
        <v>84</v>
      </c>
      <c r="AY168" s="13" t="s">
        <v>129</v>
      </c>
      <c r="BE168" s="223">
        <f>IF(O168="základní",K168,0)</f>
        <v>8715.2999999999993</v>
      </c>
      <c r="BF168" s="223">
        <f>IF(O168="snížená",K168,0)</f>
        <v>0</v>
      </c>
      <c r="BG168" s="223">
        <f>IF(O168="zákl. přenesená",K168,0)</f>
        <v>0</v>
      </c>
      <c r="BH168" s="223">
        <f>IF(O168="sníž. přenesená",K168,0)</f>
        <v>0</v>
      </c>
      <c r="BI168" s="223">
        <f>IF(O168="nulová",K168,0)</f>
        <v>0</v>
      </c>
      <c r="BJ168" s="13" t="s">
        <v>84</v>
      </c>
      <c r="BK168" s="223">
        <f>ROUND(P168*H168,2)</f>
        <v>8715.2999999999993</v>
      </c>
      <c r="BL168" s="13" t="s">
        <v>157</v>
      </c>
      <c r="BM168" s="222" t="s">
        <v>212</v>
      </c>
    </row>
    <row r="169" s="2" customFormat="1">
      <c r="A169" s="32"/>
      <c r="B169" s="33"/>
      <c r="C169" s="34"/>
      <c r="D169" s="224" t="s">
        <v>135</v>
      </c>
      <c r="E169" s="34"/>
      <c r="F169" s="225" t="s">
        <v>211</v>
      </c>
      <c r="G169" s="34"/>
      <c r="H169" s="34"/>
      <c r="I169" s="34"/>
      <c r="J169" s="34"/>
      <c r="K169" s="34"/>
      <c r="L169" s="34"/>
      <c r="M169" s="35"/>
      <c r="N169" s="226"/>
      <c r="O169" s="227"/>
      <c r="P169" s="84"/>
      <c r="Q169" s="84"/>
      <c r="R169" s="84"/>
      <c r="S169" s="84"/>
      <c r="T169" s="84"/>
      <c r="U169" s="84"/>
      <c r="V169" s="84"/>
      <c r="W169" s="84"/>
      <c r="X169" s="84"/>
      <c r="Y169" s="85"/>
      <c r="Z169" s="32"/>
      <c r="AA169" s="32"/>
      <c r="AB169" s="32"/>
      <c r="AC169" s="32"/>
      <c r="AD169" s="32"/>
      <c r="AE169" s="32"/>
      <c r="AT169" s="13" t="s">
        <v>135</v>
      </c>
      <c r="AU169" s="13" t="s">
        <v>84</v>
      </c>
    </row>
    <row r="170" s="2" customFormat="1" ht="14.4" customHeight="1">
      <c r="A170" s="32"/>
      <c r="B170" s="33"/>
      <c r="C170" s="211" t="s">
        <v>213</v>
      </c>
      <c r="D170" s="211" t="s">
        <v>130</v>
      </c>
      <c r="E170" s="212" t="s">
        <v>214</v>
      </c>
      <c r="F170" s="213" t="s">
        <v>215</v>
      </c>
      <c r="G170" s="214" t="s">
        <v>216</v>
      </c>
      <c r="H170" s="215">
        <v>30</v>
      </c>
      <c r="I170" s="216">
        <v>0</v>
      </c>
      <c r="J170" s="216">
        <v>63.43</v>
      </c>
      <c r="K170" s="216">
        <f>ROUND(P170*H170,2)</f>
        <v>1902.9000000000001</v>
      </c>
      <c r="L170" s="213" t="s">
        <v>1</v>
      </c>
      <c r="M170" s="35"/>
      <c r="N170" s="217" t="s">
        <v>1</v>
      </c>
      <c r="O170" s="218" t="s">
        <v>39</v>
      </c>
      <c r="P170" s="219">
        <f>I170+J170</f>
        <v>63.43</v>
      </c>
      <c r="Q170" s="219">
        <f>ROUND(I170*H170,2)</f>
        <v>0</v>
      </c>
      <c r="R170" s="219">
        <f>ROUND(J170*H170,2)</f>
        <v>1902.9000000000001</v>
      </c>
      <c r="S170" s="220">
        <v>0</v>
      </c>
      <c r="T170" s="220">
        <f>S170*H170</f>
        <v>0</v>
      </c>
      <c r="U170" s="220">
        <v>0</v>
      </c>
      <c r="V170" s="220">
        <f>U170*H170</f>
        <v>0</v>
      </c>
      <c r="W170" s="220">
        <v>0</v>
      </c>
      <c r="X170" s="220">
        <f>W170*H170</f>
        <v>0</v>
      </c>
      <c r="Y170" s="221" t="s">
        <v>1</v>
      </c>
      <c r="Z170" s="32"/>
      <c r="AA170" s="32"/>
      <c r="AB170" s="32"/>
      <c r="AC170" s="32"/>
      <c r="AD170" s="32"/>
      <c r="AE170" s="32"/>
      <c r="AR170" s="222" t="s">
        <v>157</v>
      </c>
      <c r="AT170" s="222" t="s">
        <v>130</v>
      </c>
      <c r="AU170" s="222" t="s">
        <v>84</v>
      </c>
      <c r="AY170" s="13" t="s">
        <v>129</v>
      </c>
      <c r="BE170" s="223">
        <f>IF(O170="základní",K170,0)</f>
        <v>1902.9000000000001</v>
      </c>
      <c r="BF170" s="223">
        <f>IF(O170="snížená",K170,0)</f>
        <v>0</v>
      </c>
      <c r="BG170" s="223">
        <f>IF(O170="zákl. přenesená",K170,0)</f>
        <v>0</v>
      </c>
      <c r="BH170" s="223">
        <f>IF(O170="sníž. přenesená",K170,0)</f>
        <v>0</v>
      </c>
      <c r="BI170" s="223">
        <f>IF(O170="nulová",K170,0)</f>
        <v>0</v>
      </c>
      <c r="BJ170" s="13" t="s">
        <v>84</v>
      </c>
      <c r="BK170" s="223">
        <f>ROUND(P170*H170,2)</f>
        <v>1902.9000000000001</v>
      </c>
      <c r="BL170" s="13" t="s">
        <v>157</v>
      </c>
      <c r="BM170" s="222" t="s">
        <v>217</v>
      </c>
    </row>
    <row r="171" s="2" customFormat="1">
      <c r="A171" s="32"/>
      <c r="B171" s="33"/>
      <c r="C171" s="34"/>
      <c r="D171" s="224" t="s">
        <v>135</v>
      </c>
      <c r="E171" s="34"/>
      <c r="F171" s="225" t="s">
        <v>215</v>
      </c>
      <c r="G171" s="34"/>
      <c r="H171" s="34"/>
      <c r="I171" s="34"/>
      <c r="J171" s="34"/>
      <c r="K171" s="34"/>
      <c r="L171" s="34"/>
      <c r="M171" s="35"/>
      <c r="N171" s="226"/>
      <c r="O171" s="227"/>
      <c r="P171" s="84"/>
      <c r="Q171" s="84"/>
      <c r="R171" s="84"/>
      <c r="S171" s="84"/>
      <c r="T171" s="84"/>
      <c r="U171" s="84"/>
      <c r="V171" s="84"/>
      <c r="W171" s="84"/>
      <c r="X171" s="84"/>
      <c r="Y171" s="85"/>
      <c r="Z171" s="32"/>
      <c r="AA171" s="32"/>
      <c r="AB171" s="32"/>
      <c r="AC171" s="32"/>
      <c r="AD171" s="32"/>
      <c r="AE171" s="32"/>
      <c r="AT171" s="13" t="s">
        <v>135</v>
      </c>
      <c r="AU171" s="13" t="s">
        <v>84</v>
      </c>
    </row>
    <row r="172" s="11" customFormat="1" ht="25.92" customHeight="1">
      <c r="A172" s="11"/>
      <c r="B172" s="197"/>
      <c r="C172" s="198"/>
      <c r="D172" s="199" t="s">
        <v>75</v>
      </c>
      <c r="E172" s="200" t="s">
        <v>218</v>
      </c>
      <c r="F172" s="200" t="s">
        <v>219</v>
      </c>
      <c r="G172" s="198"/>
      <c r="H172" s="198"/>
      <c r="I172" s="198"/>
      <c r="J172" s="198"/>
      <c r="K172" s="201">
        <f>BK172</f>
        <v>42000</v>
      </c>
      <c r="L172" s="198"/>
      <c r="M172" s="202"/>
      <c r="N172" s="203"/>
      <c r="O172" s="204"/>
      <c r="P172" s="204"/>
      <c r="Q172" s="205">
        <f>SUM(Q173:Q178)</f>
        <v>0</v>
      </c>
      <c r="R172" s="205">
        <f>SUM(R173:R178)</f>
        <v>42000</v>
      </c>
      <c r="S172" s="204"/>
      <c r="T172" s="206">
        <f>SUM(T173:T178)</f>
        <v>0</v>
      </c>
      <c r="U172" s="204"/>
      <c r="V172" s="206">
        <f>SUM(V173:V178)</f>
        <v>0</v>
      </c>
      <c r="W172" s="204"/>
      <c r="X172" s="206">
        <f>SUM(X173:X178)</f>
        <v>0</v>
      </c>
      <c r="Y172" s="207"/>
      <c r="Z172" s="11"/>
      <c r="AA172" s="11"/>
      <c r="AB172" s="11"/>
      <c r="AC172" s="11"/>
      <c r="AD172" s="11"/>
      <c r="AE172" s="11"/>
      <c r="AR172" s="208" t="s">
        <v>84</v>
      </c>
      <c r="AT172" s="209" t="s">
        <v>75</v>
      </c>
      <c r="AU172" s="209" t="s">
        <v>76</v>
      </c>
      <c r="AY172" s="208" t="s">
        <v>129</v>
      </c>
      <c r="BK172" s="210">
        <f>SUM(BK173:BK178)</f>
        <v>42000</v>
      </c>
    </row>
    <row r="173" s="2" customFormat="1" ht="14.4" customHeight="1">
      <c r="A173" s="32"/>
      <c r="B173" s="33"/>
      <c r="C173" s="211" t="s">
        <v>179</v>
      </c>
      <c r="D173" s="211" t="s">
        <v>130</v>
      </c>
      <c r="E173" s="212" t="s">
        <v>220</v>
      </c>
      <c r="F173" s="213" t="s">
        <v>221</v>
      </c>
      <c r="G173" s="214" t="s">
        <v>222</v>
      </c>
      <c r="H173" s="215">
        <v>1</v>
      </c>
      <c r="I173" s="216">
        <v>0</v>
      </c>
      <c r="J173" s="216">
        <v>24000</v>
      </c>
      <c r="K173" s="216">
        <f>ROUND(P173*H173,2)</f>
        <v>24000</v>
      </c>
      <c r="L173" s="213" t="s">
        <v>1</v>
      </c>
      <c r="M173" s="35"/>
      <c r="N173" s="217" t="s">
        <v>1</v>
      </c>
      <c r="O173" s="218" t="s">
        <v>39</v>
      </c>
      <c r="P173" s="219">
        <f>I173+J173</f>
        <v>24000</v>
      </c>
      <c r="Q173" s="219">
        <f>ROUND(I173*H173,2)</f>
        <v>0</v>
      </c>
      <c r="R173" s="219">
        <f>ROUND(J173*H173,2)</f>
        <v>24000</v>
      </c>
      <c r="S173" s="220">
        <v>0</v>
      </c>
      <c r="T173" s="220">
        <f>S173*H173</f>
        <v>0</v>
      </c>
      <c r="U173" s="220">
        <v>0</v>
      </c>
      <c r="V173" s="220">
        <f>U173*H173</f>
        <v>0</v>
      </c>
      <c r="W173" s="220">
        <v>0</v>
      </c>
      <c r="X173" s="220">
        <f>W173*H173</f>
        <v>0</v>
      </c>
      <c r="Y173" s="221" t="s">
        <v>1</v>
      </c>
      <c r="Z173" s="32"/>
      <c r="AA173" s="32"/>
      <c r="AB173" s="32"/>
      <c r="AC173" s="32"/>
      <c r="AD173" s="32"/>
      <c r="AE173" s="32"/>
      <c r="AR173" s="222" t="s">
        <v>134</v>
      </c>
      <c r="AT173" s="222" t="s">
        <v>130</v>
      </c>
      <c r="AU173" s="222" t="s">
        <v>84</v>
      </c>
      <c r="AY173" s="13" t="s">
        <v>129</v>
      </c>
      <c r="BE173" s="223">
        <f>IF(O173="základní",K173,0)</f>
        <v>24000</v>
      </c>
      <c r="BF173" s="223">
        <f>IF(O173="snížená",K173,0)</f>
        <v>0</v>
      </c>
      <c r="BG173" s="223">
        <f>IF(O173="zákl. přenesená",K173,0)</f>
        <v>0</v>
      </c>
      <c r="BH173" s="223">
        <f>IF(O173="sníž. přenesená",K173,0)</f>
        <v>0</v>
      </c>
      <c r="BI173" s="223">
        <f>IF(O173="nulová",K173,0)</f>
        <v>0</v>
      </c>
      <c r="BJ173" s="13" t="s">
        <v>84</v>
      </c>
      <c r="BK173" s="223">
        <f>ROUND(P173*H173,2)</f>
        <v>24000</v>
      </c>
      <c r="BL173" s="13" t="s">
        <v>134</v>
      </c>
      <c r="BM173" s="222" t="s">
        <v>223</v>
      </c>
    </row>
    <row r="174" s="2" customFormat="1">
      <c r="A174" s="32"/>
      <c r="B174" s="33"/>
      <c r="C174" s="34"/>
      <c r="D174" s="224" t="s">
        <v>135</v>
      </c>
      <c r="E174" s="34"/>
      <c r="F174" s="225" t="s">
        <v>221</v>
      </c>
      <c r="G174" s="34"/>
      <c r="H174" s="34"/>
      <c r="I174" s="34"/>
      <c r="J174" s="34"/>
      <c r="K174" s="34"/>
      <c r="L174" s="34"/>
      <c r="M174" s="35"/>
      <c r="N174" s="226"/>
      <c r="O174" s="227"/>
      <c r="P174" s="84"/>
      <c r="Q174" s="84"/>
      <c r="R174" s="84"/>
      <c r="S174" s="84"/>
      <c r="T174" s="84"/>
      <c r="U174" s="84"/>
      <c r="V174" s="84"/>
      <c r="W174" s="84"/>
      <c r="X174" s="84"/>
      <c r="Y174" s="85"/>
      <c r="Z174" s="32"/>
      <c r="AA174" s="32"/>
      <c r="AB174" s="32"/>
      <c r="AC174" s="32"/>
      <c r="AD174" s="32"/>
      <c r="AE174" s="32"/>
      <c r="AT174" s="13" t="s">
        <v>135</v>
      </c>
      <c r="AU174" s="13" t="s">
        <v>84</v>
      </c>
    </row>
    <row r="175" s="2" customFormat="1" ht="14.4" customHeight="1">
      <c r="A175" s="32"/>
      <c r="B175" s="33"/>
      <c r="C175" s="211" t="s">
        <v>224</v>
      </c>
      <c r="D175" s="211" t="s">
        <v>130</v>
      </c>
      <c r="E175" s="212" t="s">
        <v>225</v>
      </c>
      <c r="F175" s="213" t="s">
        <v>226</v>
      </c>
      <c r="G175" s="214" t="s">
        <v>227</v>
      </c>
      <c r="H175" s="215">
        <v>1</v>
      </c>
      <c r="I175" s="216">
        <v>0</v>
      </c>
      <c r="J175" s="216">
        <v>12000</v>
      </c>
      <c r="K175" s="216">
        <f>ROUND(P175*H175,2)</f>
        <v>12000</v>
      </c>
      <c r="L175" s="213" t="s">
        <v>1</v>
      </c>
      <c r="M175" s="35"/>
      <c r="N175" s="217" t="s">
        <v>1</v>
      </c>
      <c r="O175" s="218" t="s">
        <v>39</v>
      </c>
      <c r="P175" s="219">
        <f>I175+J175</f>
        <v>12000</v>
      </c>
      <c r="Q175" s="219">
        <f>ROUND(I175*H175,2)</f>
        <v>0</v>
      </c>
      <c r="R175" s="219">
        <f>ROUND(J175*H175,2)</f>
        <v>12000</v>
      </c>
      <c r="S175" s="220">
        <v>0</v>
      </c>
      <c r="T175" s="220">
        <f>S175*H175</f>
        <v>0</v>
      </c>
      <c r="U175" s="220">
        <v>0</v>
      </c>
      <c r="V175" s="220">
        <f>U175*H175</f>
        <v>0</v>
      </c>
      <c r="W175" s="220">
        <v>0</v>
      </c>
      <c r="X175" s="220">
        <f>W175*H175</f>
        <v>0</v>
      </c>
      <c r="Y175" s="221" t="s">
        <v>1</v>
      </c>
      <c r="Z175" s="32"/>
      <c r="AA175" s="32"/>
      <c r="AB175" s="32"/>
      <c r="AC175" s="32"/>
      <c r="AD175" s="32"/>
      <c r="AE175" s="32"/>
      <c r="AR175" s="222" t="s">
        <v>134</v>
      </c>
      <c r="AT175" s="222" t="s">
        <v>130</v>
      </c>
      <c r="AU175" s="222" t="s">
        <v>84</v>
      </c>
      <c r="AY175" s="13" t="s">
        <v>129</v>
      </c>
      <c r="BE175" s="223">
        <f>IF(O175="základní",K175,0)</f>
        <v>12000</v>
      </c>
      <c r="BF175" s="223">
        <f>IF(O175="snížená",K175,0)</f>
        <v>0</v>
      </c>
      <c r="BG175" s="223">
        <f>IF(O175="zákl. přenesená",K175,0)</f>
        <v>0</v>
      </c>
      <c r="BH175" s="223">
        <f>IF(O175="sníž. přenesená",K175,0)</f>
        <v>0</v>
      </c>
      <c r="BI175" s="223">
        <f>IF(O175="nulová",K175,0)</f>
        <v>0</v>
      </c>
      <c r="BJ175" s="13" t="s">
        <v>84</v>
      </c>
      <c r="BK175" s="223">
        <f>ROUND(P175*H175,2)</f>
        <v>12000</v>
      </c>
      <c r="BL175" s="13" t="s">
        <v>134</v>
      </c>
      <c r="BM175" s="222" t="s">
        <v>228</v>
      </c>
    </row>
    <row r="176" s="2" customFormat="1">
      <c r="A176" s="32"/>
      <c r="B176" s="33"/>
      <c r="C176" s="34"/>
      <c r="D176" s="224" t="s">
        <v>135</v>
      </c>
      <c r="E176" s="34"/>
      <c r="F176" s="225" t="s">
        <v>226</v>
      </c>
      <c r="G176" s="34"/>
      <c r="H176" s="34"/>
      <c r="I176" s="34"/>
      <c r="J176" s="34"/>
      <c r="K176" s="34"/>
      <c r="L176" s="34"/>
      <c r="M176" s="35"/>
      <c r="N176" s="226"/>
      <c r="O176" s="227"/>
      <c r="P176" s="84"/>
      <c r="Q176" s="84"/>
      <c r="R176" s="84"/>
      <c r="S176" s="84"/>
      <c r="T176" s="84"/>
      <c r="U176" s="84"/>
      <c r="V176" s="84"/>
      <c r="W176" s="84"/>
      <c r="X176" s="84"/>
      <c r="Y176" s="85"/>
      <c r="Z176" s="32"/>
      <c r="AA176" s="32"/>
      <c r="AB176" s="32"/>
      <c r="AC176" s="32"/>
      <c r="AD176" s="32"/>
      <c r="AE176" s="32"/>
      <c r="AT176" s="13" t="s">
        <v>135</v>
      </c>
      <c r="AU176" s="13" t="s">
        <v>84</v>
      </c>
    </row>
    <row r="177" s="2" customFormat="1" ht="14.4" customHeight="1">
      <c r="A177" s="32"/>
      <c r="B177" s="33"/>
      <c r="C177" s="211" t="s">
        <v>183</v>
      </c>
      <c r="D177" s="211" t="s">
        <v>130</v>
      </c>
      <c r="E177" s="212" t="s">
        <v>229</v>
      </c>
      <c r="F177" s="213" t="s">
        <v>230</v>
      </c>
      <c r="G177" s="214" t="s">
        <v>227</v>
      </c>
      <c r="H177" s="215">
        <v>1</v>
      </c>
      <c r="I177" s="216">
        <v>0</v>
      </c>
      <c r="J177" s="216">
        <v>6000</v>
      </c>
      <c r="K177" s="216">
        <f>ROUND(P177*H177,2)</f>
        <v>6000</v>
      </c>
      <c r="L177" s="213" t="s">
        <v>1</v>
      </c>
      <c r="M177" s="35"/>
      <c r="N177" s="217" t="s">
        <v>1</v>
      </c>
      <c r="O177" s="218" t="s">
        <v>39</v>
      </c>
      <c r="P177" s="219">
        <f>I177+J177</f>
        <v>6000</v>
      </c>
      <c r="Q177" s="219">
        <f>ROUND(I177*H177,2)</f>
        <v>0</v>
      </c>
      <c r="R177" s="219">
        <f>ROUND(J177*H177,2)</f>
        <v>6000</v>
      </c>
      <c r="S177" s="220">
        <v>0</v>
      </c>
      <c r="T177" s="220">
        <f>S177*H177</f>
        <v>0</v>
      </c>
      <c r="U177" s="220">
        <v>0</v>
      </c>
      <c r="V177" s="220">
        <f>U177*H177</f>
        <v>0</v>
      </c>
      <c r="W177" s="220">
        <v>0</v>
      </c>
      <c r="X177" s="220">
        <f>W177*H177</f>
        <v>0</v>
      </c>
      <c r="Y177" s="221" t="s">
        <v>1</v>
      </c>
      <c r="Z177" s="32"/>
      <c r="AA177" s="32"/>
      <c r="AB177" s="32"/>
      <c r="AC177" s="32"/>
      <c r="AD177" s="32"/>
      <c r="AE177" s="32"/>
      <c r="AR177" s="222" t="s">
        <v>134</v>
      </c>
      <c r="AT177" s="222" t="s">
        <v>130</v>
      </c>
      <c r="AU177" s="222" t="s">
        <v>84</v>
      </c>
      <c r="AY177" s="13" t="s">
        <v>129</v>
      </c>
      <c r="BE177" s="223">
        <f>IF(O177="základní",K177,0)</f>
        <v>6000</v>
      </c>
      <c r="BF177" s="223">
        <f>IF(O177="snížená",K177,0)</f>
        <v>0</v>
      </c>
      <c r="BG177" s="223">
        <f>IF(O177="zákl. přenesená",K177,0)</f>
        <v>0</v>
      </c>
      <c r="BH177" s="223">
        <f>IF(O177="sníž. přenesená",K177,0)</f>
        <v>0</v>
      </c>
      <c r="BI177" s="223">
        <f>IF(O177="nulová",K177,0)</f>
        <v>0</v>
      </c>
      <c r="BJ177" s="13" t="s">
        <v>84</v>
      </c>
      <c r="BK177" s="223">
        <f>ROUND(P177*H177,2)</f>
        <v>6000</v>
      </c>
      <c r="BL177" s="13" t="s">
        <v>134</v>
      </c>
      <c r="BM177" s="222" t="s">
        <v>231</v>
      </c>
    </row>
    <row r="178" s="2" customFormat="1">
      <c r="A178" s="32"/>
      <c r="B178" s="33"/>
      <c r="C178" s="34"/>
      <c r="D178" s="224" t="s">
        <v>135</v>
      </c>
      <c r="E178" s="34"/>
      <c r="F178" s="225" t="s">
        <v>230</v>
      </c>
      <c r="G178" s="34"/>
      <c r="H178" s="34"/>
      <c r="I178" s="34"/>
      <c r="J178" s="34"/>
      <c r="K178" s="34"/>
      <c r="L178" s="34"/>
      <c r="M178" s="35"/>
      <c r="N178" s="237"/>
      <c r="O178" s="238"/>
      <c r="P178" s="239"/>
      <c r="Q178" s="239"/>
      <c r="R178" s="239"/>
      <c r="S178" s="239"/>
      <c r="T178" s="239"/>
      <c r="U178" s="239"/>
      <c r="V178" s="239"/>
      <c r="W178" s="239"/>
      <c r="X178" s="239"/>
      <c r="Y178" s="240"/>
      <c r="Z178" s="32"/>
      <c r="AA178" s="32"/>
      <c r="AB178" s="32"/>
      <c r="AC178" s="32"/>
      <c r="AD178" s="32"/>
      <c r="AE178" s="32"/>
      <c r="AT178" s="13" t="s">
        <v>135</v>
      </c>
      <c r="AU178" s="13" t="s">
        <v>84</v>
      </c>
    </row>
    <row r="179" s="2" customFormat="1" ht="6.96" customHeight="1">
      <c r="A179" s="32"/>
      <c r="B179" s="59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35"/>
      <c r="N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</row>
  </sheetData>
  <sheetProtection sheet="1" autoFilter="0" formatColumns="0" formatRows="0" objects="1" scenarios="1" spinCount="100000" saltValue="OrEVSvq14Go8MtXcFn0Xq+lwjXUbO7dfUiablAc1ypTukTMwS5H43WMNBXlowSHxz0lpq3BIEBDjde1KjXSRZw==" hashValue="1FZvpdwHOa79cTazcULn58F0f7W4cjZcbkdHBRmwAGkJruZo2ZLiECoW3o4/ICO2sqK8AUijdRBa5MW59tAIVQ==" algorithmName="SHA-512" password="CC35"/>
  <autoFilter ref="C122:L17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6"/>
      <c r="AT3" s="13" t="s">
        <v>86</v>
      </c>
    </row>
    <row r="4" s="1" customFormat="1" ht="24.96" customHeight="1">
      <c r="B4" s="16"/>
      <c r="D4" s="136" t="s">
        <v>94</v>
      </c>
      <c r="M4" s="16"/>
      <c r="N4" s="137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8" t="s">
        <v>15</v>
      </c>
      <c r="M6" s="16"/>
    </row>
    <row r="7" s="1" customFormat="1" ht="23.25" customHeight="1">
      <c r="B7" s="16"/>
      <c r="E7" s="139" t="str">
        <f>'Rekapitulace stavby'!K6</f>
        <v>Opravy kabelů a kabelových tras v obvodu SSZT 2019 - 2022 u SSZT Jihlava</v>
      </c>
      <c r="F7" s="138"/>
      <c r="G7" s="138"/>
      <c r="H7" s="138"/>
      <c r="M7" s="16"/>
    </row>
    <row r="8" s="2" customFormat="1" ht="12" customHeight="1">
      <c r="A8" s="32"/>
      <c r="B8" s="35"/>
      <c r="C8" s="32"/>
      <c r="D8" s="138" t="s">
        <v>95</v>
      </c>
      <c r="E8" s="32"/>
      <c r="F8" s="32"/>
      <c r="G8" s="32"/>
      <c r="H8" s="32"/>
      <c r="I8" s="32"/>
      <c r="J8" s="32"/>
      <c r="K8" s="32"/>
      <c r="L8" s="32"/>
      <c r="M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5"/>
      <c r="C9" s="32"/>
      <c r="D9" s="32"/>
      <c r="E9" s="140" t="s">
        <v>232</v>
      </c>
      <c r="F9" s="32"/>
      <c r="G9" s="32"/>
      <c r="H9" s="32"/>
      <c r="I9" s="32"/>
      <c r="J9" s="32"/>
      <c r="K9" s="32"/>
      <c r="L9" s="32"/>
      <c r="M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5"/>
      <c r="C11" s="32"/>
      <c r="D11" s="138" t="s">
        <v>17</v>
      </c>
      <c r="E11" s="32"/>
      <c r="F11" s="141" t="s">
        <v>1</v>
      </c>
      <c r="G11" s="32"/>
      <c r="H11" s="32"/>
      <c r="I11" s="138" t="s">
        <v>18</v>
      </c>
      <c r="J11" s="141" t="s">
        <v>1</v>
      </c>
      <c r="K11" s="32"/>
      <c r="L11" s="32"/>
      <c r="M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5"/>
      <c r="C12" s="32"/>
      <c r="D12" s="138" t="s">
        <v>19</v>
      </c>
      <c r="E12" s="32"/>
      <c r="F12" s="141" t="s">
        <v>20</v>
      </c>
      <c r="G12" s="32"/>
      <c r="H12" s="32"/>
      <c r="I12" s="138" t="s">
        <v>21</v>
      </c>
      <c r="J12" s="142" t="str">
        <f>'Rekapitulace stavby'!AN8</f>
        <v>10. 9. 2020</v>
      </c>
      <c r="K12" s="32"/>
      <c r="L12" s="32"/>
      <c r="M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5"/>
      <c r="C14" s="32"/>
      <c r="D14" s="138" t="s">
        <v>23</v>
      </c>
      <c r="E14" s="32"/>
      <c r="F14" s="32"/>
      <c r="G14" s="32"/>
      <c r="H14" s="32"/>
      <c r="I14" s="138" t="s">
        <v>24</v>
      </c>
      <c r="J14" s="141" t="str">
        <f>IF('Rekapitulace stavby'!AN10="","",'Rekapitulace stavby'!AN10)</f>
        <v/>
      </c>
      <c r="K14" s="32"/>
      <c r="L14" s="32"/>
      <c r="M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5"/>
      <c r="C15" s="32"/>
      <c r="D15" s="32"/>
      <c r="E15" s="141" t="str">
        <f>IF('Rekapitulace stavby'!E11="","",'Rekapitulace stavby'!E11)</f>
        <v xml:space="preserve"> </v>
      </c>
      <c r="F15" s="32"/>
      <c r="G15" s="32"/>
      <c r="H15" s="32"/>
      <c r="I15" s="138" t="s">
        <v>25</v>
      </c>
      <c r="J15" s="141" t="str">
        <f>IF('Rekapitulace stavby'!AN11="","",'Rekapitulace stavby'!AN11)</f>
        <v/>
      </c>
      <c r="K15" s="32"/>
      <c r="L15" s="32"/>
      <c r="M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5"/>
      <c r="C17" s="32"/>
      <c r="D17" s="138" t="s">
        <v>26</v>
      </c>
      <c r="E17" s="32"/>
      <c r="F17" s="32"/>
      <c r="G17" s="32"/>
      <c r="H17" s="32"/>
      <c r="I17" s="138" t="s">
        <v>24</v>
      </c>
      <c r="J17" s="141" t="str">
        <f>'Rekapitulace stavby'!AN13</f>
        <v/>
      </c>
      <c r="K17" s="32"/>
      <c r="L17" s="32"/>
      <c r="M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5"/>
      <c r="C18" s="32"/>
      <c r="D18" s="32"/>
      <c r="E18" s="141" t="str">
        <f>'Rekapitulace stavby'!E14</f>
        <v xml:space="preserve"> </v>
      </c>
      <c r="F18" s="141"/>
      <c r="G18" s="141"/>
      <c r="H18" s="141"/>
      <c r="I18" s="138" t="s">
        <v>25</v>
      </c>
      <c r="J18" s="141" t="str">
        <f>'Rekapitulace stavby'!AN14</f>
        <v/>
      </c>
      <c r="K18" s="32"/>
      <c r="L18" s="32"/>
      <c r="M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5"/>
      <c r="C20" s="32"/>
      <c r="D20" s="138" t="s">
        <v>27</v>
      </c>
      <c r="E20" s="32"/>
      <c r="F20" s="32"/>
      <c r="G20" s="32"/>
      <c r="H20" s="32"/>
      <c r="I20" s="138" t="s">
        <v>24</v>
      </c>
      <c r="J20" s="141" t="str">
        <f>IF('Rekapitulace stavby'!AN16="","",'Rekapitulace stavby'!AN16)</f>
        <v/>
      </c>
      <c r="K20" s="32"/>
      <c r="L20" s="32"/>
      <c r="M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5"/>
      <c r="C21" s="32"/>
      <c r="D21" s="32"/>
      <c r="E21" s="141" t="str">
        <f>IF('Rekapitulace stavby'!E17="","",'Rekapitulace stavby'!E17)</f>
        <v xml:space="preserve"> </v>
      </c>
      <c r="F21" s="32"/>
      <c r="G21" s="32"/>
      <c r="H21" s="32"/>
      <c r="I21" s="138" t="s">
        <v>25</v>
      </c>
      <c r="J21" s="141" t="str">
        <f>IF('Rekapitulace stavby'!AN17="","",'Rekapitulace stavby'!AN17)</f>
        <v/>
      </c>
      <c r="K21" s="32"/>
      <c r="L21" s="32"/>
      <c r="M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5"/>
      <c r="C23" s="32"/>
      <c r="D23" s="138" t="s">
        <v>28</v>
      </c>
      <c r="E23" s="32"/>
      <c r="F23" s="32"/>
      <c r="G23" s="32"/>
      <c r="H23" s="32"/>
      <c r="I23" s="138" t="s">
        <v>24</v>
      </c>
      <c r="J23" s="141" t="str">
        <f>IF('Rekapitulace stavby'!AN19="","",'Rekapitulace stavby'!AN19)</f>
        <v/>
      </c>
      <c r="K23" s="32"/>
      <c r="L23" s="32"/>
      <c r="M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5"/>
      <c r="C24" s="32"/>
      <c r="D24" s="32"/>
      <c r="E24" s="141" t="str">
        <f>IF('Rekapitulace stavby'!E20="","",'Rekapitulace stavby'!E20)</f>
        <v xml:space="preserve"> </v>
      </c>
      <c r="F24" s="32"/>
      <c r="G24" s="32"/>
      <c r="H24" s="32"/>
      <c r="I24" s="138" t="s">
        <v>25</v>
      </c>
      <c r="J24" s="141" t="str">
        <f>IF('Rekapitulace stavby'!AN20="","",'Rekapitulace stavby'!AN20)</f>
        <v/>
      </c>
      <c r="K24" s="32"/>
      <c r="L24" s="32"/>
      <c r="M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5"/>
      <c r="C26" s="32"/>
      <c r="D26" s="138" t="s">
        <v>29</v>
      </c>
      <c r="E26" s="32"/>
      <c r="F26" s="32"/>
      <c r="G26" s="32"/>
      <c r="H26" s="32"/>
      <c r="I26" s="32"/>
      <c r="J26" s="32"/>
      <c r="K26" s="32"/>
      <c r="L26" s="32"/>
      <c r="M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5"/>
      <c r="C29" s="32"/>
      <c r="D29" s="147"/>
      <c r="E29" s="147"/>
      <c r="F29" s="147"/>
      <c r="G29" s="147"/>
      <c r="H29" s="147"/>
      <c r="I29" s="147"/>
      <c r="J29" s="147"/>
      <c r="K29" s="147"/>
      <c r="L29" s="147"/>
      <c r="M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4.4" customHeight="1">
      <c r="A30" s="32"/>
      <c r="B30" s="35"/>
      <c r="C30" s="32"/>
      <c r="D30" s="141" t="s">
        <v>97</v>
      </c>
      <c r="E30" s="32"/>
      <c r="F30" s="32"/>
      <c r="G30" s="32"/>
      <c r="H30" s="32"/>
      <c r="I30" s="32"/>
      <c r="J30" s="32"/>
      <c r="K30" s="148">
        <f>K96</f>
        <v>3324653.7999999998</v>
      </c>
      <c r="L30" s="32"/>
      <c r="M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>
      <c r="A31" s="32"/>
      <c r="B31" s="35"/>
      <c r="C31" s="32"/>
      <c r="D31" s="32"/>
      <c r="E31" s="138" t="s">
        <v>31</v>
      </c>
      <c r="F31" s="32"/>
      <c r="G31" s="32"/>
      <c r="H31" s="32"/>
      <c r="I31" s="32"/>
      <c r="J31" s="32"/>
      <c r="K31" s="149">
        <f>I96</f>
        <v>1419388.9000000001</v>
      </c>
      <c r="L31" s="32"/>
      <c r="M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>
      <c r="A32" s="32"/>
      <c r="B32" s="35"/>
      <c r="C32" s="32"/>
      <c r="D32" s="32"/>
      <c r="E32" s="138" t="s">
        <v>32</v>
      </c>
      <c r="F32" s="32"/>
      <c r="G32" s="32"/>
      <c r="H32" s="32"/>
      <c r="I32" s="32"/>
      <c r="J32" s="32"/>
      <c r="K32" s="149">
        <f>J96</f>
        <v>1905264.8999999999</v>
      </c>
      <c r="L32" s="32"/>
      <c r="M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5"/>
      <c r="C33" s="32"/>
      <c r="D33" s="150" t="s">
        <v>98</v>
      </c>
      <c r="E33" s="32"/>
      <c r="F33" s="32"/>
      <c r="G33" s="32"/>
      <c r="H33" s="32"/>
      <c r="I33" s="32"/>
      <c r="J33" s="32"/>
      <c r="K33" s="148">
        <f>K102</f>
        <v>0</v>
      </c>
      <c r="L33" s="32"/>
      <c r="M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5"/>
      <c r="C34" s="32"/>
      <c r="D34" s="151" t="s">
        <v>34</v>
      </c>
      <c r="E34" s="32"/>
      <c r="F34" s="32"/>
      <c r="G34" s="32"/>
      <c r="H34" s="32"/>
      <c r="I34" s="32"/>
      <c r="J34" s="32"/>
      <c r="K34" s="152">
        <f>ROUND(K30 + K33, 2)</f>
        <v>3324653.7999999998</v>
      </c>
      <c r="L34" s="32"/>
      <c r="M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5"/>
      <c r="C35" s="32"/>
      <c r="D35" s="147"/>
      <c r="E35" s="147"/>
      <c r="F35" s="147"/>
      <c r="G35" s="147"/>
      <c r="H35" s="147"/>
      <c r="I35" s="147"/>
      <c r="J35" s="147"/>
      <c r="K35" s="147"/>
      <c r="L35" s="147"/>
      <c r="M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5"/>
      <c r="C36" s="32"/>
      <c r="D36" s="32"/>
      <c r="E36" s="32"/>
      <c r="F36" s="153" t="s">
        <v>36</v>
      </c>
      <c r="G36" s="32"/>
      <c r="H36" s="32"/>
      <c r="I36" s="153" t="s">
        <v>35</v>
      </c>
      <c r="J36" s="32"/>
      <c r="K36" s="153" t="s">
        <v>37</v>
      </c>
      <c r="L36" s="32"/>
      <c r="M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14.4" customHeight="1">
      <c r="A37" s="32"/>
      <c r="B37" s="35"/>
      <c r="C37" s="32"/>
      <c r="D37" s="154" t="s">
        <v>38</v>
      </c>
      <c r="E37" s="138" t="s">
        <v>39</v>
      </c>
      <c r="F37" s="149">
        <f>ROUND((SUM(BE102:BE103) + SUM(BE123:BE196)),  2)</f>
        <v>3324653.7999999998</v>
      </c>
      <c r="G37" s="32"/>
      <c r="H37" s="32"/>
      <c r="I37" s="155">
        <v>0.20999999999999999</v>
      </c>
      <c r="J37" s="32"/>
      <c r="K37" s="149">
        <f>ROUND(((SUM(BE102:BE103) + SUM(BE123:BE196))*I37),  2)</f>
        <v>698177.30000000005</v>
      </c>
      <c r="L37" s="32"/>
      <c r="M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5"/>
      <c r="C38" s="32"/>
      <c r="D38" s="32"/>
      <c r="E38" s="138" t="s">
        <v>40</v>
      </c>
      <c r="F38" s="149">
        <f>ROUND((SUM(BF102:BF103) + SUM(BF123:BF196)),  2)</f>
        <v>0</v>
      </c>
      <c r="G38" s="32"/>
      <c r="H38" s="32"/>
      <c r="I38" s="155">
        <v>0.14999999999999999</v>
      </c>
      <c r="J38" s="32"/>
      <c r="K38" s="149">
        <f>ROUND(((SUM(BF102:BF103) + SUM(BF123:BF196))*I38),  2)</f>
        <v>0</v>
      </c>
      <c r="L38" s="32"/>
      <c r="M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5"/>
      <c r="C39" s="32"/>
      <c r="D39" s="32"/>
      <c r="E39" s="138" t="s">
        <v>41</v>
      </c>
      <c r="F39" s="149">
        <f>ROUND((SUM(BG102:BG103) + SUM(BG123:BG196)),  2)</f>
        <v>0</v>
      </c>
      <c r="G39" s="32"/>
      <c r="H39" s="32"/>
      <c r="I39" s="155">
        <v>0.20999999999999999</v>
      </c>
      <c r="J39" s="32"/>
      <c r="K39" s="149">
        <f>0</f>
        <v>0</v>
      </c>
      <c r="L39" s="32"/>
      <c r="M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5"/>
      <c r="C40" s="32"/>
      <c r="D40" s="32"/>
      <c r="E40" s="138" t="s">
        <v>42</v>
      </c>
      <c r="F40" s="149">
        <f>ROUND((SUM(BH102:BH103) + SUM(BH123:BH196)),  2)</f>
        <v>0</v>
      </c>
      <c r="G40" s="32"/>
      <c r="H40" s="32"/>
      <c r="I40" s="155">
        <v>0.14999999999999999</v>
      </c>
      <c r="J40" s="32"/>
      <c r="K40" s="149">
        <f>0</f>
        <v>0</v>
      </c>
      <c r="L40" s="32"/>
      <c r="M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5"/>
      <c r="C41" s="32"/>
      <c r="D41" s="32"/>
      <c r="E41" s="138" t="s">
        <v>43</v>
      </c>
      <c r="F41" s="149">
        <f>ROUND((SUM(BI102:BI103) + SUM(BI123:BI196)),  2)</f>
        <v>0</v>
      </c>
      <c r="G41" s="32"/>
      <c r="H41" s="32"/>
      <c r="I41" s="155">
        <v>0</v>
      </c>
      <c r="J41" s="32"/>
      <c r="K41" s="149">
        <f>0</f>
        <v>0</v>
      </c>
      <c r="L41" s="32"/>
      <c r="M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5"/>
      <c r="C43" s="156"/>
      <c r="D43" s="157" t="s">
        <v>44</v>
      </c>
      <c r="E43" s="158"/>
      <c r="F43" s="158"/>
      <c r="G43" s="159" t="s">
        <v>45</v>
      </c>
      <c r="H43" s="160" t="s">
        <v>46</v>
      </c>
      <c r="I43" s="158"/>
      <c r="J43" s="158"/>
      <c r="K43" s="161">
        <f>SUM(K34:K41)</f>
        <v>4022831.0999999996</v>
      </c>
      <c r="L43" s="162"/>
      <c r="M43" s="56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5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56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6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164"/>
      <c r="M50" s="56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2"/>
      <c r="B61" s="35"/>
      <c r="C61" s="32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166"/>
      <c r="M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2"/>
      <c r="B65" s="35"/>
      <c r="C65" s="32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169"/>
      <c r="M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2"/>
      <c r="B76" s="35"/>
      <c r="C76" s="32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166"/>
      <c r="M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9" t="s">
        <v>99</v>
      </c>
      <c r="D82" s="34"/>
      <c r="E82" s="34"/>
      <c r="F82" s="34"/>
      <c r="G82" s="34"/>
      <c r="H82" s="34"/>
      <c r="I82" s="34"/>
      <c r="J82" s="34"/>
      <c r="K82" s="34"/>
      <c r="L82" s="34"/>
      <c r="M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5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3.25" customHeight="1">
      <c r="A85" s="32"/>
      <c r="B85" s="33"/>
      <c r="C85" s="34"/>
      <c r="D85" s="34"/>
      <c r="E85" s="174" t="str">
        <f>E7</f>
        <v>Opravy kabelů a kabelových tras v obvodu SSZT 2019 - 2022 u SSZT Jihlava</v>
      </c>
      <c r="F85" s="25"/>
      <c r="G85" s="25"/>
      <c r="H85" s="25"/>
      <c r="I85" s="34"/>
      <c r="J85" s="34"/>
      <c r="K85" s="34"/>
      <c r="L85" s="34"/>
      <c r="M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5" t="s">
        <v>95</v>
      </c>
      <c r="D86" s="34"/>
      <c r="E86" s="34"/>
      <c r="F86" s="34"/>
      <c r="G86" s="34"/>
      <c r="H86" s="34"/>
      <c r="I86" s="34"/>
      <c r="J86" s="34"/>
      <c r="K86" s="34"/>
      <c r="L86" s="34"/>
      <c r="M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 xml:space="preserve">02 - Havlíčkův Brod -  Břevnice</v>
      </c>
      <c r="F87" s="34"/>
      <c r="G87" s="34"/>
      <c r="H87" s="34"/>
      <c r="I87" s="34"/>
      <c r="J87" s="34"/>
      <c r="K87" s="34"/>
      <c r="L87" s="34"/>
      <c r="M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5" t="s">
        <v>19</v>
      </c>
      <c r="D89" s="34"/>
      <c r="E89" s="34"/>
      <c r="F89" s="22" t="str">
        <f>F12</f>
        <v xml:space="preserve"> </v>
      </c>
      <c r="G89" s="34"/>
      <c r="H89" s="34"/>
      <c r="I89" s="25" t="s">
        <v>21</v>
      </c>
      <c r="J89" s="72" t="str">
        <f>IF(J12="","",J12)</f>
        <v>10. 9. 2020</v>
      </c>
      <c r="K89" s="34"/>
      <c r="L89" s="34"/>
      <c r="M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5" t="s">
        <v>23</v>
      </c>
      <c r="D91" s="34"/>
      <c r="E91" s="34"/>
      <c r="F91" s="22" t="str">
        <f>E15</f>
        <v xml:space="preserve"> </v>
      </c>
      <c r="G91" s="34"/>
      <c r="H91" s="34"/>
      <c r="I91" s="25" t="s">
        <v>27</v>
      </c>
      <c r="J91" s="26" t="str">
        <f>E21</f>
        <v xml:space="preserve"> </v>
      </c>
      <c r="K91" s="34"/>
      <c r="L91" s="34"/>
      <c r="M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5" t="s">
        <v>26</v>
      </c>
      <c r="D92" s="34"/>
      <c r="E92" s="34"/>
      <c r="F92" s="22" t="str">
        <f>IF(E18="","",E18)</f>
        <v xml:space="preserve"> </v>
      </c>
      <c r="G92" s="34"/>
      <c r="H92" s="34"/>
      <c r="I92" s="25" t="s">
        <v>28</v>
      </c>
      <c r="J92" s="26" t="str">
        <f>E24</f>
        <v xml:space="preserve"> </v>
      </c>
      <c r="K92" s="34"/>
      <c r="L92" s="34"/>
      <c r="M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5" t="s">
        <v>100</v>
      </c>
      <c r="D94" s="132"/>
      <c r="E94" s="132"/>
      <c r="F94" s="132"/>
      <c r="G94" s="132"/>
      <c r="H94" s="132"/>
      <c r="I94" s="176" t="s">
        <v>101</v>
      </c>
      <c r="J94" s="176" t="s">
        <v>102</v>
      </c>
      <c r="K94" s="176" t="s">
        <v>103</v>
      </c>
      <c r="L94" s="132"/>
      <c r="M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7" t="s">
        <v>104</v>
      </c>
      <c r="D96" s="34"/>
      <c r="E96" s="34"/>
      <c r="F96" s="34"/>
      <c r="G96" s="34"/>
      <c r="H96" s="34"/>
      <c r="I96" s="103">
        <f>Q123</f>
        <v>1419388.9000000001</v>
      </c>
      <c r="J96" s="103">
        <f>R123</f>
        <v>1905264.8999999999</v>
      </c>
      <c r="K96" s="103">
        <f>K123</f>
        <v>3324653.7999999998</v>
      </c>
      <c r="L96" s="34"/>
      <c r="M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3" t="s">
        <v>105</v>
      </c>
    </row>
    <row r="97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2">
        <f>Q124</f>
        <v>0</v>
      </c>
      <c r="J97" s="182">
        <f>R124</f>
        <v>1327759.96</v>
      </c>
      <c r="K97" s="182">
        <f>K124</f>
        <v>1327759.96</v>
      </c>
      <c r="L97" s="179"/>
      <c r="M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233</v>
      </c>
      <c r="E98" s="181"/>
      <c r="F98" s="181"/>
      <c r="G98" s="181"/>
      <c r="H98" s="181"/>
      <c r="I98" s="182">
        <f>Q145</f>
        <v>1419388.9000000001</v>
      </c>
      <c r="J98" s="182">
        <f>R145</f>
        <v>535504.93999999983</v>
      </c>
      <c r="K98" s="182">
        <f>K145</f>
        <v>1954893.8400000001</v>
      </c>
      <c r="L98" s="179"/>
      <c r="M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108</v>
      </c>
      <c r="E99" s="181"/>
      <c r="F99" s="181"/>
      <c r="G99" s="181"/>
      <c r="H99" s="181"/>
      <c r="I99" s="182">
        <f>Q190</f>
        <v>0</v>
      </c>
      <c r="J99" s="182">
        <f>R190</f>
        <v>42000</v>
      </c>
      <c r="K99" s="182">
        <f>K190</f>
        <v>42000</v>
      </c>
      <c r="L99" s="179"/>
      <c r="M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6.96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29.28" customHeight="1">
      <c r="A102" s="32"/>
      <c r="B102" s="33"/>
      <c r="C102" s="177" t="s">
        <v>109</v>
      </c>
      <c r="D102" s="34"/>
      <c r="E102" s="34"/>
      <c r="F102" s="34"/>
      <c r="G102" s="34"/>
      <c r="H102" s="34"/>
      <c r="I102" s="34"/>
      <c r="J102" s="34"/>
      <c r="K102" s="184">
        <v>0</v>
      </c>
      <c r="L102" s="34"/>
      <c r="M102" s="56"/>
      <c r="O102" s="185" t="s">
        <v>38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8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29.28" customHeight="1">
      <c r="A104" s="32"/>
      <c r="B104" s="33"/>
      <c r="C104" s="131" t="s">
        <v>93</v>
      </c>
      <c r="D104" s="132"/>
      <c r="E104" s="132"/>
      <c r="F104" s="132"/>
      <c r="G104" s="132"/>
      <c r="H104" s="132"/>
      <c r="I104" s="132"/>
      <c r="J104" s="132"/>
      <c r="K104" s="133">
        <f>ROUND(K96+K102,2)</f>
        <v>3324653.7999999998</v>
      </c>
      <c r="L104" s="132"/>
      <c r="M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19" t="s">
        <v>110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5" t="s">
        <v>15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23.25" customHeight="1">
      <c r="A113" s="32"/>
      <c r="B113" s="33"/>
      <c r="C113" s="34"/>
      <c r="D113" s="34"/>
      <c r="E113" s="174" t="str">
        <f>E7</f>
        <v>Opravy kabelů a kabelových tras v obvodu SSZT 2019 - 2022 u SSZT Jihlava</v>
      </c>
      <c r="F113" s="25"/>
      <c r="G113" s="25"/>
      <c r="H113" s="25"/>
      <c r="I113" s="34"/>
      <c r="J113" s="34"/>
      <c r="K113" s="34"/>
      <c r="L113" s="34"/>
      <c r="M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5" t="s">
        <v>95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69" t="str">
        <f>E9</f>
        <v xml:space="preserve">02 - Havlíčkův Brod -  Břevnice</v>
      </c>
      <c r="F115" s="34"/>
      <c r="G115" s="34"/>
      <c r="H115" s="34"/>
      <c r="I115" s="34"/>
      <c r="J115" s="34"/>
      <c r="K115" s="34"/>
      <c r="L115" s="34"/>
      <c r="M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5" t="s">
        <v>19</v>
      </c>
      <c r="D117" s="34"/>
      <c r="E117" s="34"/>
      <c r="F117" s="22" t="str">
        <f>F12</f>
        <v xml:space="preserve"> </v>
      </c>
      <c r="G117" s="34"/>
      <c r="H117" s="34"/>
      <c r="I117" s="25" t="s">
        <v>21</v>
      </c>
      <c r="J117" s="72" t="str">
        <f>IF(J12="","",J12)</f>
        <v>10. 9. 2020</v>
      </c>
      <c r="K117" s="34"/>
      <c r="L117" s="34"/>
      <c r="M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5" t="s">
        <v>23</v>
      </c>
      <c r="D119" s="34"/>
      <c r="E119" s="34"/>
      <c r="F119" s="22" t="str">
        <f>E15</f>
        <v xml:space="preserve"> </v>
      </c>
      <c r="G119" s="34"/>
      <c r="H119" s="34"/>
      <c r="I119" s="25" t="s">
        <v>27</v>
      </c>
      <c r="J119" s="26" t="str">
        <f>E21</f>
        <v xml:space="preserve"> </v>
      </c>
      <c r="K119" s="34"/>
      <c r="L119" s="34"/>
      <c r="M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5" t="s">
        <v>26</v>
      </c>
      <c r="D120" s="34"/>
      <c r="E120" s="34"/>
      <c r="F120" s="22" t="str">
        <f>IF(E18="","",E18)</f>
        <v xml:space="preserve"> </v>
      </c>
      <c r="G120" s="34"/>
      <c r="H120" s="34"/>
      <c r="I120" s="25" t="s">
        <v>28</v>
      </c>
      <c r="J120" s="26" t="str">
        <f>E24</f>
        <v xml:space="preserve"> </v>
      </c>
      <c r="K120" s="34"/>
      <c r="L120" s="34"/>
      <c r="M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0" customFormat="1" ht="29.28" customHeight="1">
      <c r="A122" s="186"/>
      <c r="B122" s="187"/>
      <c r="C122" s="188" t="s">
        <v>111</v>
      </c>
      <c r="D122" s="189" t="s">
        <v>59</v>
      </c>
      <c r="E122" s="189" t="s">
        <v>55</v>
      </c>
      <c r="F122" s="189" t="s">
        <v>56</v>
      </c>
      <c r="G122" s="189" t="s">
        <v>112</v>
      </c>
      <c r="H122" s="189" t="s">
        <v>113</v>
      </c>
      <c r="I122" s="189" t="s">
        <v>114</v>
      </c>
      <c r="J122" s="189" t="s">
        <v>115</v>
      </c>
      <c r="K122" s="189" t="s">
        <v>103</v>
      </c>
      <c r="L122" s="190" t="s">
        <v>116</v>
      </c>
      <c r="M122" s="191"/>
      <c r="N122" s="93" t="s">
        <v>1</v>
      </c>
      <c r="O122" s="94" t="s">
        <v>38</v>
      </c>
      <c r="P122" s="94" t="s">
        <v>117</v>
      </c>
      <c r="Q122" s="94" t="s">
        <v>118</v>
      </c>
      <c r="R122" s="94" t="s">
        <v>119</v>
      </c>
      <c r="S122" s="94" t="s">
        <v>120</v>
      </c>
      <c r="T122" s="94" t="s">
        <v>121</v>
      </c>
      <c r="U122" s="94" t="s">
        <v>122</v>
      </c>
      <c r="V122" s="94" t="s">
        <v>123</v>
      </c>
      <c r="W122" s="94" t="s">
        <v>124</v>
      </c>
      <c r="X122" s="94" t="s">
        <v>125</v>
      </c>
      <c r="Y122" s="95" t="s">
        <v>126</v>
      </c>
      <c r="Z122" s="186"/>
      <c r="AA122" s="186"/>
      <c r="AB122" s="186"/>
      <c r="AC122" s="186"/>
      <c r="AD122" s="186"/>
      <c r="AE122" s="186"/>
    </row>
    <row r="123" s="2" customFormat="1" ht="22.8" customHeight="1">
      <c r="A123" s="32"/>
      <c r="B123" s="33"/>
      <c r="C123" s="100" t="s">
        <v>127</v>
      </c>
      <c r="D123" s="34"/>
      <c r="E123" s="34"/>
      <c r="F123" s="34"/>
      <c r="G123" s="34"/>
      <c r="H123" s="34"/>
      <c r="I123" s="34"/>
      <c r="J123" s="34"/>
      <c r="K123" s="192">
        <f>BK123</f>
        <v>3324653.7999999998</v>
      </c>
      <c r="L123" s="34"/>
      <c r="M123" s="35"/>
      <c r="N123" s="96"/>
      <c r="O123" s="193"/>
      <c r="P123" s="97"/>
      <c r="Q123" s="194">
        <f>Q124+Q145+Q190</f>
        <v>1419388.9000000001</v>
      </c>
      <c r="R123" s="194">
        <f>R124+R145+R190</f>
        <v>1905264.8999999999</v>
      </c>
      <c r="S123" s="97"/>
      <c r="T123" s="195">
        <f>T124+T145+T190</f>
        <v>0</v>
      </c>
      <c r="U123" s="97"/>
      <c r="V123" s="195">
        <f>V124+V145+V190</f>
        <v>0</v>
      </c>
      <c r="W123" s="97"/>
      <c r="X123" s="195">
        <f>X124+X145+X190</f>
        <v>0</v>
      </c>
      <c r="Y123" s="98"/>
      <c r="Z123" s="32"/>
      <c r="AA123" s="32"/>
      <c r="AB123" s="32"/>
      <c r="AC123" s="32"/>
      <c r="AD123" s="32"/>
      <c r="AE123" s="32"/>
      <c r="AT123" s="13" t="s">
        <v>75</v>
      </c>
      <c r="AU123" s="13" t="s">
        <v>105</v>
      </c>
      <c r="BK123" s="196">
        <f>BK124+BK145+BK190</f>
        <v>3324653.7999999998</v>
      </c>
    </row>
    <row r="124" s="11" customFormat="1" ht="25.92" customHeight="1">
      <c r="A124" s="11"/>
      <c r="B124" s="197"/>
      <c r="C124" s="198"/>
      <c r="D124" s="199" t="s">
        <v>75</v>
      </c>
      <c r="E124" s="200" t="s">
        <v>81</v>
      </c>
      <c r="F124" s="200" t="s">
        <v>128</v>
      </c>
      <c r="G124" s="198"/>
      <c r="H124" s="198"/>
      <c r="I124" s="198"/>
      <c r="J124" s="198"/>
      <c r="K124" s="201">
        <f>BK124</f>
        <v>1327759.96</v>
      </c>
      <c r="L124" s="198"/>
      <c r="M124" s="202"/>
      <c r="N124" s="203"/>
      <c r="O124" s="204"/>
      <c r="P124" s="204"/>
      <c r="Q124" s="205">
        <f>SUM(Q125:Q144)</f>
        <v>0</v>
      </c>
      <c r="R124" s="205">
        <f>SUM(R125:R144)</f>
        <v>1327759.96</v>
      </c>
      <c r="S124" s="204"/>
      <c r="T124" s="206">
        <f>SUM(T125:T144)</f>
        <v>0</v>
      </c>
      <c r="U124" s="204"/>
      <c r="V124" s="206">
        <f>SUM(V125:V144)</f>
        <v>0</v>
      </c>
      <c r="W124" s="204"/>
      <c r="X124" s="206">
        <f>SUM(X125:X144)</f>
        <v>0</v>
      </c>
      <c r="Y124" s="207"/>
      <c r="Z124" s="11"/>
      <c r="AA124" s="11"/>
      <c r="AB124" s="11"/>
      <c r="AC124" s="11"/>
      <c r="AD124" s="11"/>
      <c r="AE124" s="11"/>
      <c r="AR124" s="208" t="s">
        <v>84</v>
      </c>
      <c r="AT124" s="209" t="s">
        <v>75</v>
      </c>
      <c r="AU124" s="209" t="s">
        <v>76</v>
      </c>
      <c r="AY124" s="208" t="s">
        <v>129</v>
      </c>
      <c r="BK124" s="210">
        <f>SUM(BK125:BK144)</f>
        <v>1327759.96</v>
      </c>
    </row>
    <row r="125" s="2" customFormat="1" ht="24.15" customHeight="1">
      <c r="A125" s="32"/>
      <c r="B125" s="33"/>
      <c r="C125" s="211" t="s">
        <v>84</v>
      </c>
      <c r="D125" s="211" t="s">
        <v>130</v>
      </c>
      <c r="E125" s="212" t="s">
        <v>131</v>
      </c>
      <c r="F125" s="213" t="s">
        <v>132</v>
      </c>
      <c r="G125" s="214" t="s">
        <v>133</v>
      </c>
      <c r="H125" s="215">
        <v>1800</v>
      </c>
      <c r="I125" s="216">
        <v>0</v>
      </c>
      <c r="J125" s="216">
        <v>338.57999999999998</v>
      </c>
      <c r="K125" s="216">
        <f>ROUND(P125*H125,2)</f>
        <v>609444</v>
      </c>
      <c r="L125" s="213" t="s">
        <v>1</v>
      </c>
      <c r="M125" s="35"/>
      <c r="N125" s="217" t="s">
        <v>1</v>
      </c>
      <c r="O125" s="218" t="s">
        <v>39</v>
      </c>
      <c r="P125" s="219">
        <f>I125+J125</f>
        <v>338.57999999999998</v>
      </c>
      <c r="Q125" s="219">
        <f>ROUND(I125*H125,2)</f>
        <v>0</v>
      </c>
      <c r="R125" s="219">
        <f>ROUND(J125*H125,2)</f>
        <v>609444</v>
      </c>
      <c r="S125" s="220">
        <v>0</v>
      </c>
      <c r="T125" s="220">
        <f>S125*H125</f>
        <v>0</v>
      </c>
      <c r="U125" s="220">
        <v>0</v>
      </c>
      <c r="V125" s="220">
        <f>U125*H125</f>
        <v>0</v>
      </c>
      <c r="W125" s="220">
        <v>0</v>
      </c>
      <c r="X125" s="220">
        <f>W125*H125</f>
        <v>0</v>
      </c>
      <c r="Y125" s="221" t="s">
        <v>1</v>
      </c>
      <c r="Z125" s="32"/>
      <c r="AA125" s="32"/>
      <c r="AB125" s="32"/>
      <c r="AC125" s="32"/>
      <c r="AD125" s="32"/>
      <c r="AE125" s="32"/>
      <c r="AR125" s="222" t="s">
        <v>134</v>
      </c>
      <c r="AT125" s="222" t="s">
        <v>130</v>
      </c>
      <c r="AU125" s="222" t="s">
        <v>84</v>
      </c>
      <c r="AY125" s="13" t="s">
        <v>129</v>
      </c>
      <c r="BE125" s="223">
        <f>IF(O125="základní",K125,0)</f>
        <v>609444</v>
      </c>
      <c r="BF125" s="223">
        <f>IF(O125="snížená",K125,0)</f>
        <v>0</v>
      </c>
      <c r="BG125" s="223">
        <f>IF(O125="zákl. přenesená",K125,0)</f>
        <v>0</v>
      </c>
      <c r="BH125" s="223">
        <f>IF(O125="sníž. přenesená",K125,0)</f>
        <v>0</v>
      </c>
      <c r="BI125" s="223">
        <f>IF(O125="nulová",K125,0)</f>
        <v>0</v>
      </c>
      <c r="BJ125" s="13" t="s">
        <v>84</v>
      </c>
      <c r="BK125" s="223">
        <f>ROUND(P125*H125,2)</f>
        <v>609444</v>
      </c>
      <c r="BL125" s="13" t="s">
        <v>134</v>
      </c>
      <c r="BM125" s="222" t="s">
        <v>86</v>
      </c>
    </row>
    <row r="126" s="2" customFormat="1">
      <c r="A126" s="32"/>
      <c r="B126" s="33"/>
      <c r="C126" s="34"/>
      <c r="D126" s="224" t="s">
        <v>135</v>
      </c>
      <c r="E126" s="34"/>
      <c r="F126" s="225" t="s">
        <v>132</v>
      </c>
      <c r="G126" s="34"/>
      <c r="H126" s="34"/>
      <c r="I126" s="34"/>
      <c r="J126" s="34"/>
      <c r="K126" s="34"/>
      <c r="L126" s="34"/>
      <c r="M126" s="35"/>
      <c r="N126" s="226"/>
      <c r="O126" s="227"/>
      <c r="P126" s="84"/>
      <c r="Q126" s="84"/>
      <c r="R126" s="84"/>
      <c r="S126" s="84"/>
      <c r="T126" s="84"/>
      <c r="U126" s="84"/>
      <c r="V126" s="84"/>
      <c r="W126" s="84"/>
      <c r="X126" s="84"/>
      <c r="Y126" s="85"/>
      <c r="Z126" s="32"/>
      <c r="AA126" s="32"/>
      <c r="AB126" s="32"/>
      <c r="AC126" s="32"/>
      <c r="AD126" s="32"/>
      <c r="AE126" s="32"/>
      <c r="AT126" s="13" t="s">
        <v>135</v>
      </c>
      <c r="AU126" s="13" t="s">
        <v>84</v>
      </c>
    </row>
    <row r="127" s="2" customFormat="1" ht="24.15" customHeight="1">
      <c r="A127" s="32"/>
      <c r="B127" s="33"/>
      <c r="C127" s="211" t="s">
        <v>86</v>
      </c>
      <c r="D127" s="211" t="s">
        <v>130</v>
      </c>
      <c r="E127" s="212" t="s">
        <v>234</v>
      </c>
      <c r="F127" s="213" t="s">
        <v>235</v>
      </c>
      <c r="G127" s="214" t="s">
        <v>133</v>
      </c>
      <c r="H127" s="215">
        <v>1800</v>
      </c>
      <c r="I127" s="216">
        <v>0</v>
      </c>
      <c r="J127" s="216">
        <v>29.16</v>
      </c>
      <c r="K127" s="216">
        <f>ROUND(P127*H127,2)</f>
        <v>52488</v>
      </c>
      <c r="L127" s="213" t="s">
        <v>1</v>
      </c>
      <c r="M127" s="35"/>
      <c r="N127" s="217" t="s">
        <v>1</v>
      </c>
      <c r="O127" s="218" t="s">
        <v>39</v>
      </c>
      <c r="P127" s="219">
        <f>I127+J127</f>
        <v>29.16</v>
      </c>
      <c r="Q127" s="219">
        <f>ROUND(I127*H127,2)</f>
        <v>0</v>
      </c>
      <c r="R127" s="219">
        <f>ROUND(J127*H127,2)</f>
        <v>52488</v>
      </c>
      <c r="S127" s="220">
        <v>0</v>
      </c>
      <c r="T127" s="220">
        <f>S127*H127</f>
        <v>0</v>
      </c>
      <c r="U127" s="220">
        <v>0</v>
      </c>
      <c r="V127" s="220">
        <f>U127*H127</f>
        <v>0</v>
      </c>
      <c r="W127" s="220">
        <v>0</v>
      </c>
      <c r="X127" s="220">
        <f>W127*H127</f>
        <v>0</v>
      </c>
      <c r="Y127" s="221" t="s">
        <v>1</v>
      </c>
      <c r="Z127" s="32"/>
      <c r="AA127" s="32"/>
      <c r="AB127" s="32"/>
      <c r="AC127" s="32"/>
      <c r="AD127" s="32"/>
      <c r="AE127" s="32"/>
      <c r="AR127" s="222" t="s">
        <v>134</v>
      </c>
      <c r="AT127" s="222" t="s">
        <v>130</v>
      </c>
      <c r="AU127" s="222" t="s">
        <v>84</v>
      </c>
      <c r="AY127" s="13" t="s">
        <v>129</v>
      </c>
      <c r="BE127" s="223">
        <f>IF(O127="základní",K127,0)</f>
        <v>52488</v>
      </c>
      <c r="BF127" s="223">
        <f>IF(O127="snížená",K127,0)</f>
        <v>0</v>
      </c>
      <c r="BG127" s="223">
        <f>IF(O127="zákl. přenesená",K127,0)</f>
        <v>0</v>
      </c>
      <c r="BH127" s="223">
        <f>IF(O127="sníž. přenesená",K127,0)</f>
        <v>0</v>
      </c>
      <c r="BI127" s="223">
        <f>IF(O127="nulová",K127,0)</f>
        <v>0</v>
      </c>
      <c r="BJ127" s="13" t="s">
        <v>84</v>
      </c>
      <c r="BK127" s="223">
        <f>ROUND(P127*H127,2)</f>
        <v>52488</v>
      </c>
      <c r="BL127" s="13" t="s">
        <v>134</v>
      </c>
      <c r="BM127" s="222" t="s">
        <v>134</v>
      </c>
    </row>
    <row r="128" s="2" customFormat="1">
      <c r="A128" s="32"/>
      <c r="B128" s="33"/>
      <c r="C128" s="34"/>
      <c r="D128" s="224" t="s">
        <v>135</v>
      </c>
      <c r="E128" s="34"/>
      <c r="F128" s="225" t="s">
        <v>235</v>
      </c>
      <c r="G128" s="34"/>
      <c r="H128" s="34"/>
      <c r="I128" s="34"/>
      <c r="J128" s="34"/>
      <c r="K128" s="34"/>
      <c r="L128" s="34"/>
      <c r="M128" s="35"/>
      <c r="N128" s="226"/>
      <c r="O128" s="227"/>
      <c r="P128" s="84"/>
      <c r="Q128" s="84"/>
      <c r="R128" s="84"/>
      <c r="S128" s="84"/>
      <c r="T128" s="84"/>
      <c r="U128" s="84"/>
      <c r="V128" s="84"/>
      <c r="W128" s="84"/>
      <c r="X128" s="84"/>
      <c r="Y128" s="85"/>
      <c r="Z128" s="32"/>
      <c r="AA128" s="32"/>
      <c r="AB128" s="32"/>
      <c r="AC128" s="32"/>
      <c r="AD128" s="32"/>
      <c r="AE128" s="32"/>
      <c r="AT128" s="13" t="s">
        <v>135</v>
      </c>
      <c r="AU128" s="13" t="s">
        <v>84</v>
      </c>
    </row>
    <row r="129" s="2" customFormat="1" ht="24.15" customHeight="1">
      <c r="A129" s="32"/>
      <c r="B129" s="33"/>
      <c r="C129" s="211" t="s">
        <v>138</v>
      </c>
      <c r="D129" s="211" t="s">
        <v>130</v>
      </c>
      <c r="E129" s="212" t="s">
        <v>236</v>
      </c>
      <c r="F129" s="213" t="s">
        <v>237</v>
      </c>
      <c r="G129" s="214" t="s">
        <v>133</v>
      </c>
      <c r="H129" s="215">
        <v>1800</v>
      </c>
      <c r="I129" s="216">
        <v>0</v>
      </c>
      <c r="J129" s="216">
        <v>52.560000000000002</v>
      </c>
      <c r="K129" s="216">
        <f>ROUND(P129*H129,2)</f>
        <v>94608</v>
      </c>
      <c r="L129" s="213" t="s">
        <v>1</v>
      </c>
      <c r="M129" s="35"/>
      <c r="N129" s="217" t="s">
        <v>1</v>
      </c>
      <c r="O129" s="218" t="s">
        <v>39</v>
      </c>
      <c r="P129" s="219">
        <f>I129+J129</f>
        <v>52.560000000000002</v>
      </c>
      <c r="Q129" s="219">
        <f>ROUND(I129*H129,2)</f>
        <v>0</v>
      </c>
      <c r="R129" s="219">
        <f>ROUND(J129*H129,2)</f>
        <v>94608</v>
      </c>
      <c r="S129" s="220">
        <v>0</v>
      </c>
      <c r="T129" s="220">
        <f>S129*H129</f>
        <v>0</v>
      </c>
      <c r="U129" s="220">
        <v>0</v>
      </c>
      <c r="V129" s="220">
        <f>U129*H129</f>
        <v>0</v>
      </c>
      <c r="W129" s="220">
        <v>0</v>
      </c>
      <c r="X129" s="220">
        <f>W129*H129</f>
        <v>0</v>
      </c>
      <c r="Y129" s="221" t="s">
        <v>1</v>
      </c>
      <c r="Z129" s="32"/>
      <c r="AA129" s="32"/>
      <c r="AB129" s="32"/>
      <c r="AC129" s="32"/>
      <c r="AD129" s="32"/>
      <c r="AE129" s="32"/>
      <c r="AR129" s="222" t="s">
        <v>134</v>
      </c>
      <c r="AT129" s="222" t="s">
        <v>130</v>
      </c>
      <c r="AU129" s="222" t="s">
        <v>84</v>
      </c>
      <c r="AY129" s="13" t="s">
        <v>129</v>
      </c>
      <c r="BE129" s="223">
        <f>IF(O129="základní",K129,0)</f>
        <v>94608</v>
      </c>
      <c r="BF129" s="223">
        <f>IF(O129="snížená",K129,0)</f>
        <v>0</v>
      </c>
      <c r="BG129" s="223">
        <f>IF(O129="zákl. přenesená",K129,0)</f>
        <v>0</v>
      </c>
      <c r="BH129" s="223">
        <f>IF(O129="sníž. přenesená",K129,0)</f>
        <v>0</v>
      </c>
      <c r="BI129" s="223">
        <f>IF(O129="nulová",K129,0)</f>
        <v>0</v>
      </c>
      <c r="BJ129" s="13" t="s">
        <v>84</v>
      </c>
      <c r="BK129" s="223">
        <f>ROUND(P129*H129,2)</f>
        <v>94608</v>
      </c>
      <c r="BL129" s="13" t="s">
        <v>134</v>
      </c>
      <c r="BM129" s="222" t="s">
        <v>142</v>
      </c>
    </row>
    <row r="130" s="2" customFormat="1">
      <c r="A130" s="32"/>
      <c r="B130" s="33"/>
      <c r="C130" s="34"/>
      <c r="D130" s="224" t="s">
        <v>135</v>
      </c>
      <c r="E130" s="34"/>
      <c r="F130" s="225" t="s">
        <v>237</v>
      </c>
      <c r="G130" s="34"/>
      <c r="H130" s="34"/>
      <c r="I130" s="34"/>
      <c r="J130" s="34"/>
      <c r="K130" s="34"/>
      <c r="L130" s="34"/>
      <c r="M130" s="35"/>
      <c r="N130" s="226"/>
      <c r="O130" s="227"/>
      <c r="P130" s="84"/>
      <c r="Q130" s="84"/>
      <c r="R130" s="84"/>
      <c r="S130" s="84"/>
      <c r="T130" s="84"/>
      <c r="U130" s="84"/>
      <c r="V130" s="84"/>
      <c r="W130" s="84"/>
      <c r="X130" s="84"/>
      <c r="Y130" s="85"/>
      <c r="Z130" s="32"/>
      <c r="AA130" s="32"/>
      <c r="AB130" s="32"/>
      <c r="AC130" s="32"/>
      <c r="AD130" s="32"/>
      <c r="AE130" s="32"/>
      <c r="AT130" s="13" t="s">
        <v>135</v>
      </c>
      <c r="AU130" s="13" t="s">
        <v>84</v>
      </c>
    </row>
    <row r="131" s="2" customFormat="1" ht="14.4" customHeight="1">
      <c r="A131" s="32"/>
      <c r="B131" s="33"/>
      <c r="C131" s="211" t="s">
        <v>134</v>
      </c>
      <c r="D131" s="211" t="s">
        <v>130</v>
      </c>
      <c r="E131" s="212" t="s">
        <v>238</v>
      </c>
      <c r="F131" s="213" t="s">
        <v>239</v>
      </c>
      <c r="G131" s="214" t="s">
        <v>133</v>
      </c>
      <c r="H131" s="215">
        <v>1800</v>
      </c>
      <c r="I131" s="216">
        <v>0</v>
      </c>
      <c r="J131" s="216">
        <v>11.699999999999999</v>
      </c>
      <c r="K131" s="216">
        <f>ROUND(P131*H131,2)</f>
        <v>21060</v>
      </c>
      <c r="L131" s="213" t="s">
        <v>1</v>
      </c>
      <c r="M131" s="35"/>
      <c r="N131" s="217" t="s">
        <v>1</v>
      </c>
      <c r="O131" s="218" t="s">
        <v>39</v>
      </c>
      <c r="P131" s="219">
        <f>I131+J131</f>
        <v>11.699999999999999</v>
      </c>
      <c r="Q131" s="219">
        <f>ROUND(I131*H131,2)</f>
        <v>0</v>
      </c>
      <c r="R131" s="219">
        <f>ROUND(J131*H131,2)</f>
        <v>21060</v>
      </c>
      <c r="S131" s="220">
        <v>0</v>
      </c>
      <c r="T131" s="220">
        <f>S131*H131</f>
        <v>0</v>
      </c>
      <c r="U131" s="220">
        <v>0</v>
      </c>
      <c r="V131" s="220">
        <f>U131*H131</f>
        <v>0</v>
      </c>
      <c r="W131" s="220">
        <v>0</v>
      </c>
      <c r="X131" s="220">
        <f>W131*H131</f>
        <v>0</v>
      </c>
      <c r="Y131" s="221" t="s">
        <v>1</v>
      </c>
      <c r="Z131" s="32"/>
      <c r="AA131" s="32"/>
      <c r="AB131" s="32"/>
      <c r="AC131" s="32"/>
      <c r="AD131" s="32"/>
      <c r="AE131" s="32"/>
      <c r="AR131" s="222" t="s">
        <v>134</v>
      </c>
      <c r="AT131" s="222" t="s">
        <v>130</v>
      </c>
      <c r="AU131" s="222" t="s">
        <v>84</v>
      </c>
      <c r="AY131" s="13" t="s">
        <v>129</v>
      </c>
      <c r="BE131" s="223">
        <f>IF(O131="základní",K131,0)</f>
        <v>21060</v>
      </c>
      <c r="BF131" s="223">
        <f>IF(O131="snížená",K131,0)</f>
        <v>0</v>
      </c>
      <c r="BG131" s="223">
        <f>IF(O131="zákl. přenesená",K131,0)</f>
        <v>0</v>
      </c>
      <c r="BH131" s="223">
        <f>IF(O131="sníž. přenesená",K131,0)</f>
        <v>0</v>
      </c>
      <c r="BI131" s="223">
        <f>IF(O131="nulová",K131,0)</f>
        <v>0</v>
      </c>
      <c r="BJ131" s="13" t="s">
        <v>84</v>
      </c>
      <c r="BK131" s="223">
        <f>ROUND(P131*H131,2)</f>
        <v>21060</v>
      </c>
      <c r="BL131" s="13" t="s">
        <v>134</v>
      </c>
      <c r="BM131" s="222" t="s">
        <v>146</v>
      </c>
    </row>
    <row r="132" s="2" customFormat="1">
      <c r="A132" s="32"/>
      <c r="B132" s="33"/>
      <c r="C132" s="34"/>
      <c r="D132" s="224" t="s">
        <v>135</v>
      </c>
      <c r="E132" s="34"/>
      <c r="F132" s="225" t="s">
        <v>239</v>
      </c>
      <c r="G132" s="34"/>
      <c r="H132" s="34"/>
      <c r="I132" s="34"/>
      <c r="J132" s="34"/>
      <c r="K132" s="34"/>
      <c r="L132" s="34"/>
      <c r="M132" s="35"/>
      <c r="N132" s="226"/>
      <c r="O132" s="227"/>
      <c r="P132" s="84"/>
      <c r="Q132" s="84"/>
      <c r="R132" s="84"/>
      <c r="S132" s="84"/>
      <c r="T132" s="84"/>
      <c r="U132" s="84"/>
      <c r="V132" s="84"/>
      <c r="W132" s="84"/>
      <c r="X132" s="84"/>
      <c r="Y132" s="85"/>
      <c r="Z132" s="32"/>
      <c r="AA132" s="32"/>
      <c r="AB132" s="32"/>
      <c r="AC132" s="32"/>
      <c r="AD132" s="32"/>
      <c r="AE132" s="32"/>
      <c r="AT132" s="13" t="s">
        <v>135</v>
      </c>
      <c r="AU132" s="13" t="s">
        <v>84</v>
      </c>
    </row>
    <row r="133" s="2" customFormat="1" ht="14.4" customHeight="1">
      <c r="A133" s="32"/>
      <c r="B133" s="33"/>
      <c r="C133" s="211" t="s">
        <v>147</v>
      </c>
      <c r="D133" s="211" t="s">
        <v>130</v>
      </c>
      <c r="E133" s="212" t="s">
        <v>136</v>
      </c>
      <c r="F133" s="213" t="s">
        <v>137</v>
      </c>
      <c r="G133" s="214" t="s">
        <v>133</v>
      </c>
      <c r="H133" s="215">
        <v>1800</v>
      </c>
      <c r="I133" s="216">
        <v>0</v>
      </c>
      <c r="J133" s="216">
        <v>112.86</v>
      </c>
      <c r="K133" s="216">
        <f>ROUND(P133*H133,2)</f>
        <v>203148</v>
      </c>
      <c r="L133" s="213" t="s">
        <v>1</v>
      </c>
      <c r="M133" s="35"/>
      <c r="N133" s="217" t="s">
        <v>1</v>
      </c>
      <c r="O133" s="218" t="s">
        <v>39</v>
      </c>
      <c r="P133" s="219">
        <f>I133+J133</f>
        <v>112.86</v>
      </c>
      <c r="Q133" s="219">
        <f>ROUND(I133*H133,2)</f>
        <v>0</v>
      </c>
      <c r="R133" s="219">
        <f>ROUND(J133*H133,2)</f>
        <v>203148</v>
      </c>
      <c r="S133" s="220">
        <v>0</v>
      </c>
      <c r="T133" s="220">
        <f>S133*H133</f>
        <v>0</v>
      </c>
      <c r="U133" s="220">
        <v>0</v>
      </c>
      <c r="V133" s="220">
        <f>U133*H133</f>
        <v>0</v>
      </c>
      <c r="W133" s="220">
        <v>0</v>
      </c>
      <c r="X133" s="220">
        <f>W133*H133</f>
        <v>0</v>
      </c>
      <c r="Y133" s="221" t="s">
        <v>1</v>
      </c>
      <c r="Z133" s="32"/>
      <c r="AA133" s="32"/>
      <c r="AB133" s="32"/>
      <c r="AC133" s="32"/>
      <c r="AD133" s="32"/>
      <c r="AE133" s="32"/>
      <c r="AR133" s="222" t="s">
        <v>134</v>
      </c>
      <c r="AT133" s="222" t="s">
        <v>130</v>
      </c>
      <c r="AU133" s="222" t="s">
        <v>84</v>
      </c>
      <c r="AY133" s="13" t="s">
        <v>129</v>
      </c>
      <c r="BE133" s="223">
        <f>IF(O133="základní",K133,0)</f>
        <v>203148</v>
      </c>
      <c r="BF133" s="223">
        <f>IF(O133="snížená",K133,0)</f>
        <v>0</v>
      </c>
      <c r="BG133" s="223">
        <f>IF(O133="zákl. přenesená",K133,0)</f>
        <v>0</v>
      </c>
      <c r="BH133" s="223">
        <f>IF(O133="sníž. přenesená",K133,0)</f>
        <v>0</v>
      </c>
      <c r="BI133" s="223">
        <f>IF(O133="nulová",K133,0)</f>
        <v>0</v>
      </c>
      <c r="BJ133" s="13" t="s">
        <v>84</v>
      </c>
      <c r="BK133" s="223">
        <f>ROUND(P133*H133,2)</f>
        <v>203148</v>
      </c>
      <c r="BL133" s="13" t="s">
        <v>134</v>
      </c>
      <c r="BM133" s="222" t="s">
        <v>150</v>
      </c>
    </row>
    <row r="134" s="2" customFormat="1">
      <c r="A134" s="32"/>
      <c r="B134" s="33"/>
      <c r="C134" s="34"/>
      <c r="D134" s="224" t="s">
        <v>135</v>
      </c>
      <c r="E134" s="34"/>
      <c r="F134" s="225" t="s">
        <v>137</v>
      </c>
      <c r="G134" s="34"/>
      <c r="H134" s="34"/>
      <c r="I134" s="34"/>
      <c r="J134" s="34"/>
      <c r="K134" s="34"/>
      <c r="L134" s="34"/>
      <c r="M134" s="35"/>
      <c r="N134" s="226"/>
      <c r="O134" s="227"/>
      <c r="P134" s="84"/>
      <c r="Q134" s="84"/>
      <c r="R134" s="84"/>
      <c r="S134" s="84"/>
      <c r="T134" s="84"/>
      <c r="U134" s="84"/>
      <c r="V134" s="84"/>
      <c r="W134" s="84"/>
      <c r="X134" s="84"/>
      <c r="Y134" s="85"/>
      <c r="Z134" s="32"/>
      <c r="AA134" s="32"/>
      <c r="AB134" s="32"/>
      <c r="AC134" s="32"/>
      <c r="AD134" s="32"/>
      <c r="AE134" s="32"/>
      <c r="AT134" s="13" t="s">
        <v>135</v>
      </c>
      <c r="AU134" s="13" t="s">
        <v>84</v>
      </c>
    </row>
    <row r="135" s="2" customFormat="1" ht="14.4" customHeight="1">
      <c r="A135" s="32"/>
      <c r="B135" s="33"/>
      <c r="C135" s="211" t="s">
        <v>142</v>
      </c>
      <c r="D135" s="211" t="s">
        <v>130</v>
      </c>
      <c r="E135" s="212" t="s">
        <v>240</v>
      </c>
      <c r="F135" s="213" t="s">
        <v>241</v>
      </c>
      <c r="G135" s="214" t="s">
        <v>133</v>
      </c>
      <c r="H135" s="215">
        <v>1800</v>
      </c>
      <c r="I135" s="216">
        <v>0</v>
      </c>
      <c r="J135" s="216">
        <v>28.629999999999999</v>
      </c>
      <c r="K135" s="216">
        <f>ROUND(P135*H135,2)</f>
        <v>51534</v>
      </c>
      <c r="L135" s="213" t="s">
        <v>1</v>
      </c>
      <c r="M135" s="35"/>
      <c r="N135" s="217" t="s">
        <v>1</v>
      </c>
      <c r="O135" s="218" t="s">
        <v>39</v>
      </c>
      <c r="P135" s="219">
        <f>I135+J135</f>
        <v>28.629999999999999</v>
      </c>
      <c r="Q135" s="219">
        <f>ROUND(I135*H135,2)</f>
        <v>0</v>
      </c>
      <c r="R135" s="219">
        <f>ROUND(J135*H135,2)</f>
        <v>51534</v>
      </c>
      <c r="S135" s="220">
        <v>0</v>
      </c>
      <c r="T135" s="220">
        <f>S135*H135</f>
        <v>0</v>
      </c>
      <c r="U135" s="220">
        <v>0</v>
      </c>
      <c r="V135" s="220">
        <f>U135*H135</f>
        <v>0</v>
      </c>
      <c r="W135" s="220">
        <v>0</v>
      </c>
      <c r="X135" s="220">
        <f>W135*H135</f>
        <v>0</v>
      </c>
      <c r="Y135" s="221" t="s">
        <v>1</v>
      </c>
      <c r="Z135" s="32"/>
      <c r="AA135" s="32"/>
      <c r="AB135" s="32"/>
      <c r="AC135" s="32"/>
      <c r="AD135" s="32"/>
      <c r="AE135" s="32"/>
      <c r="AR135" s="222" t="s">
        <v>134</v>
      </c>
      <c r="AT135" s="222" t="s">
        <v>130</v>
      </c>
      <c r="AU135" s="222" t="s">
        <v>84</v>
      </c>
      <c r="AY135" s="13" t="s">
        <v>129</v>
      </c>
      <c r="BE135" s="223">
        <f>IF(O135="základní",K135,0)</f>
        <v>51534</v>
      </c>
      <c r="BF135" s="223">
        <f>IF(O135="snížená",K135,0)</f>
        <v>0</v>
      </c>
      <c r="BG135" s="223">
        <f>IF(O135="zákl. přenesená",K135,0)</f>
        <v>0</v>
      </c>
      <c r="BH135" s="223">
        <f>IF(O135="sníž. přenesená",K135,0)</f>
        <v>0</v>
      </c>
      <c r="BI135" s="223">
        <f>IF(O135="nulová",K135,0)</f>
        <v>0</v>
      </c>
      <c r="BJ135" s="13" t="s">
        <v>84</v>
      </c>
      <c r="BK135" s="223">
        <f>ROUND(P135*H135,2)</f>
        <v>51534</v>
      </c>
      <c r="BL135" s="13" t="s">
        <v>134</v>
      </c>
      <c r="BM135" s="222" t="s">
        <v>158</v>
      </c>
    </row>
    <row r="136" s="2" customFormat="1">
      <c r="A136" s="32"/>
      <c r="B136" s="33"/>
      <c r="C136" s="34"/>
      <c r="D136" s="224" t="s">
        <v>135</v>
      </c>
      <c r="E136" s="34"/>
      <c r="F136" s="225" t="s">
        <v>241</v>
      </c>
      <c r="G136" s="34"/>
      <c r="H136" s="34"/>
      <c r="I136" s="34"/>
      <c r="J136" s="34"/>
      <c r="K136" s="34"/>
      <c r="L136" s="34"/>
      <c r="M136" s="35"/>
      <c r="N136" s="226"/>
      <c r="O136" s="227"/>
      <c r="P136" s="84"/>
      <c r="Q136" s="84"/>
      <c r="R136" s="84"/>
      <c r="S136" s="84"/>
      <c r="T136" s="84"/>
      <c r="U136" s="84"/>
      <c r="V136" s="84"/>
      <c r="W136" s="84"/>
      <c r="X136" s="84"/>
      <c r="Y136" s="85"/>
      <c r="Z136" s="32"/>
      <c r="AA136" s="32"/>
      <c r="AB136" s="32"/>
      <c r="AC136" s="32"/>
      <c r="AD136" s="32"/>
      <c r="AE136" s="32"/>
      <c r="AT136" s="13" t="s">
        <v>135</v>
      </c>
      <c r="AU136" s="13" t="s">
        <v>84</v>
      </c>
    </row>
    <row r="137" s="2" customFormat="1" ht="24.15" customHeight="1">
      <c r="A137" s="32"/>
      <c r="B137" s="33"/>
      <c r="C137" s="211" t="s">
        <v>159</v>
      </c>
      <c r="D137" s="211" t="s">
        <v>130</v>
      </c>
      <c r="E137" s="212" t="s">
        <v>139</v>
      </c>
      <c r="F137" s="213" t="s">
        <v>140</v>
      </c>
      <c r="G137" s="214" t="s">
        <v>141</v>
      </c>
      <c r="H137" s="215">
        <v>146</v>
      </c>
      <c r="I137" s="216">
        <v>0</v>
      </c>
      <c r="J137" s="216">
        <v>1713.8</v>
      </c>
      <c r="K137" s="216">
        <f>ROUND(P137*H137,2)</f>
        <v>250214.79999999999</v>
      </c>
      <c r="L137" s="213" t="s">
        <v>1</v>
      </c>
      <c r="M137" s="35"/>
      <c r="N137" s="217" t="s">
        <v>1</v>
      </c>
      <c r="O137" s="218" t="s">
        <v>39</v>
      </c>
      <c r="P137" s="219">
        <f>I137+J137</f>
        <v>1713.8</v>
      </c>
      <c r="Q137" s="219">
        <f>ROUND(I137*H137,2)</f>
        <v>0</v>
      </c>
      <c r="R137" s="219">
        <f>ROUND(J137*H137,2)</f>
        <v>250214.79999999999</v>
      </c>
      <c r="S137" s="220">
        <v>0</v>
      </c>
      <c r="T137" s="220">
        <f>S137*H137</f>
        <v>0</v>
      </c>
      <c r="U137" s="220">
        <v>0</v>
      </c>
      <c r="V137" s="220">
        <f>U137*H137</f>
        <v>0</v>
      </c>
      <c r="W137" s="220">
        <v>0</v>
      </c>
      <c r="X137" s="220">
        <f>W137*H137</f>
        <v>0</v>
      </c>
      <c r="Y137" s="221" t="s">
        <v>1</v>
      </c>
      <c r="Z137" s="32"/>
      <c r="AA137" s="32"/>
      <c r="AB137" s="32"/>
      <c r="AC137" s="32"/>
      <c r="AD137" s="32"/>
      <c r="AE137" s="32"/>
      <c r="AR137" s="222" t="s">
        <v>134</v>
      </c>
      <c r="AT137" s="222" t="s">
        <v>130</v>
      </c>
      <c r="AU137" s="222" t="s">
        <v>84</v>
      </c>
      <c r="AY137" s="13" t="s">
        <v>129</v>
      </c>
      <c r="BE137" s="223">
        <f>IF(O137="základní",K137,0)</f>
        <v>250214.79999999999</v>
      </c>
      <c r="BF137" s="223">
        <f>IF(O137="snížená",K137,0)</f>
        <v>0</v>
      </c>
      <c r="BG137" s="223">
        <f>IF(O137="zákl. přenesená",K137,0)</f>
        <v>0</v>
      </c>
      <c r="BH137" s="223">
        <f>IF(O137="sníž. přenesená",K137,0)</f>
        <v>0</v>
      </c>
      <c r="BI137" s="223">
        <f>IF(O137="nulová",K137,0)</f>
        <v>0</v>
      </c>
      <c r="BJ137" s="13" t="s">
        <v>84</v>
      </c>
      <c r="BK137" s="223">
        <f>ROUND(P137*H137,2)</f>
        <v>250214.79999999999</v>
      </c>
      <c r="BL137" s="13" t="s">
        <v>134</v>
      </c>
      <c r="BM137" s="222" t="s">
        <v>162</v>
      </c>
    </row>
    <row r="138" s="2" customFormat="1">
      <c r="A138" s="32"/>
      <c r="B138" s="33"/>
      <c r="C138" s="34"/>
      <c r="D138" s="224" t="s">
        <v>135</v>
      </c>
      <c r="E138" s="34"/>
      <c r="F138" s="225" t="s">
        <v>140</v>
      </c>
      <c r="G138" s="34"/>
      <c r="H138" s="34"/>
      <c r="I138" s="34"/>
      <c r="J138" s="34"/>
      <c r="K138" s="34"/>
      <c r="L138" s="34"/>
      <c r="M138" s="35"/>
      <c r="N138" s="226"/>
      <c r="O138" s="227"/>
      <c r="P138" s="84"/>
      <c r="Q138" s="84"/>
      <c r="R138" s="84"/>
      <c r="S138" s="84"/>
      <c r="T138" s="84"/>
      <c r="U138" s="84"/>
      <c r="V138" s="84"/>
      <c r="W138" s="84"/>
      <c r="X138" s="84"/>
      <c r="Y138" s="85"/>
      <c r="Z138" s="32"/>
      <c r="AA138" s="32"/>
      <c r="AB138" s="32"/>
      <c r="AC138" s="32"/>
      <c r="AD138" s="32"/>
      <c r="AE138" s="32"/>
      <c r="AT138" s="13" t="s">
        <v>135</v>
      </c>
      <c r="AU138" s="13" t="s">
        <v>84</v>
      </c>
    </row>
    <row r="139" s="2" customFormat="1" ht="24.15" customHeight="1">
      <c r="A139" s="32"/>
      <c r="B139" s="33"/>
      <c r="C139" s="211" t="s">
        <v>146</v>
      </c>
      <c r="D139" s="211" t="s">
        <v>130</v>
      </c>
      <c r="E139" s="212" t="s">
        <v>242</v>
      </c>
      <c r="F139" s="213" t="s">
        <v>243</v>
      </c>
      <c r="G139" s="214" t="s">
        <v>141</v>
      </c>
      <c r="H139" s="215">
        <v>146</v>
      </c>
      <c r="I139" s="216">
        <v>0</v>
      </c>
      <c r="J139" s="216">
        <v>93.420000000000002</v>
      </c>
      <c r="K139" s="216">
        <f>ROUND(P139*H139,2)</f>
        <v>13639.32</v>
      </c>
      <c r="L139" s="213" t="s">
        <v>1</v>
      </c>
      <c r="M139" s="35"/>
      <c r="N139" s="217" t="s">
        <v>1</v>
      </c>
      <c r="O139" s="218" t="s">
        <v>39</v>
      </c>
      <c r="P139" s="219">
        <f>I139+J139</f>
        <v>93.420000000000002</v>
      </c>
      <c r="Q139" s="219">
        <f>ROUND(I139*H139,2)</f>
        <v>0</v>
      </c>
      <c r="R139" s="219">
        <f>ROUND(J139*H139,2)</f>
        <v>13639.32</v>
      </c>
      <c r="S139" s="220">
        <v>0</v>
      </c>
      <c r="T139" s="220">
        <f>S139*H139</f>
        <v>0</v>
      </c>
      <c r="U139" s="220">
        <v>0</v>
      </c>
      <c r="V139" s="220">
        <f>U139*H139</f>
        <v>0</v>
      </c>
      <c r="W139" s="220">
        <v>0</v>
      </c>
      <c r="X139" s="220">
        <f>W139*H139</f>
        <v>0</v>
      </c>
      <c r="Y139" s="221" t="s">
        <v>1</v>
      </c>
      <c r="Z139" s="32"/>
      <c r="AA139" s="32"/>
      <c r="AB139" s="32"/>
      <c r="AC139" s="32"/>
      <c r="AD139" s="32"/>
      <c r="AE139" s="32"/>
      <c r="AR139" s="222" t="s">
        <v>134</v>
      </c>
      <c r="AT139" s="222" t="s">
        <v>130</v>
      </c>
      <c r="AU139" s="222" t="s">
        <v>84</v>
      </c>
      <c r="AY139" s="13" t="s">
        <v>129</v>
      </c>
      <c r="BE139" s="223">
        <f>IF(O139="základní",K139,0)</f>
        <v>13639.32</v>
      </c>
      <c r="BF139" s="223">
        <f>IF(O139="snížená",K139,0)</f>
        <v>0</v>
      </c>
      <c r="BG139" s="223">
        <f>IF(O139="zákl. přenesená",K139,0)</f>
        <v>0</v>
      </c>
      <c r="BH139" s="223">
        <f>IF(O139="sníž. přenesená",K139,0)</f>
        <v>0</v>
      </c>
      <c r="BI139" s="223">
        <f>IF(O139="nulová",K139,0)</f>
        <v>0</v>
      </c>
      <c r="BJ139" s="13" t="s">
        <v>84</v>
      </c>
      <c r="BK139" s="223">
        <f>ROUND(P139*H139,2)</f>
        <v>13639.32</v>
      </c>
      <c r="BL139" s="13" t="s">
        <v>134</v>
      </c>
      <c r="BM139" s="222" t="s">
        <v>165</v>
      </c>
    </row>
    <row r="140" s="2" customFormat="1">
      <c r="A140" s="32"/>
      <c r="B140" s="33"/>
      <c r="C140" s="34"/>
      <c r="D140" s="224" t="s">
        <v>135</v>
      </c>
      <c r="E140" s="34"/>
      <c r="F140" s="225" t="s">
        <v>243</v>
      </c>
      <c r="G140" s="34"/>
      <c r="H140" s="34"/>
      <c r="I140" s="34"/>
      <c r="J140" s="34"/>
      <c r="K140" s="34"/>
      <c r="L140" s="34"/>
      <c r="M140" s="35"/>
      <c r="N140" s="226"/>
      <c r="O140" s="227"/>
      <c r="P140" s="84"/>
      <c r="Q140" s="84"/>
      <c r="R140" s="84"/>
      <c r="S140" s="84"/>
      <c r="T140" s="84"/>
      <c r="U140" s="84"/>
      <c r="V140" s="84"/>
      <c r="W140" s="84"/>
      <c r="X140" s="84"/>
      <c r="Y140" s="85"/>
      <c r="Z140" s="32"/>
      <c r="AA140" s="32"/>
      <c r="AB140" s="32"/>
      <c r="AC140" s="32"/>
      <c r="AD140" s="32"/>
      <c r="AE140" s="32"/>
      <c r="AT140" s="13" t="s">
        <v>135</v>
      </c>
      <c r="AU140" s="13" t="s">
        <v>84</v>
      </c>
    </row>
    <row r="141" s="2" customFormat="1" ht="37.8" customHeight="1">
      <c r="A141" s="32"/>
      <c r="B141" s="33"/>
      <c r="C141" s="211" t="s">
        <v>166</v>
      </c>
      <c r="D141" s="211" t="s">
        <v>130</v>
      </c>
      <c r="E141" s="212" t="s">
        <v>244</v>
      </c>
      <c r="F141" s="213" t="s">
        <v>245</v>
      </c>
      <c r="G141" s="214" t="s">
        <v>133</v>
      </c>
      <c r="H141" s="215">
        <v>146</v>
      </c>
      <c r="I141" s="216">
        <v>0</v>
      </c>
      <c r="J141" s="216">
        <v>42</v>
      </c>
      <c r="K141" s="216">
        <f>ROUND(P141*H141,2)</f>
        <v>6132</v>
      </c>
      <c r="L141" s="213" t="s">
        <v>1</v>
      </c>
      <c r="M141" s="35"/>
      <c r="N141" s="217" t="s">
        <v>1</v>
      </c>
      <c r="O141" s="218" t="s">
        <v>39</v>
      </c>
      <c r="P141" s="219">
        <f>I141+J141</f>
        <v>42</v>
      </c>
      <c r="Q141" s="219">
        <f>ROUND(I141*H141,2)</f>
        <v>0</v>
      </c>
      <c r="R141" s="219">
        <f>ROUND(J141*H141,2)</f>
        <v>6132</v>
      </c>
      <c r="S141" s="220">
        <v>0</v>
      </c>
      <c r="T141" s="220">
        <f>S141*H141</f>
        <v>0</v>
      </c>
      <c r="U141" s="220">
        <v>0</v>
      </c>
      <c r="V141" s="220">
        <f>U141*H141</f>
        <v>0</v>
      </c>
      <c r="W141" s="220">
        <v>0</v>
      </c>
      <c r="X141" s="220">
        <f>W141*H141</f>
        <v>0</v>
      </c>
      <c r="Y141" s="221" t="s">
        <v>1</v>
      </c>
      <c r="Z141" s="32"/>
      <c r="AA141" s="32"/>
      <c r="AB141" s="32"/>
      <c r="AC141" s="32"/>
      <c r="AD141" s="32"/>
      <c r="AE141" s="32"/>
      <c r="AR141" s="222" t="s">
        <v>134</v>
      </c>
      <c r="AT141" s="222" t="s">
        <v>130</v>
      </c>
      <c r="AU141" s="222" t="s">
        <v>84</v>
      </c>
      <c r="AY141" s="13" t="s">
        <v>129</v>
      </c>
      <c r="BE141" s="223">
        <f>IF(O141="základní",K141,0)</f>
        <v>6132</v>
      </c>
      <c r="BF141" s="223">
        <f>IF(O141="snížená",K141,0)</f>
        <v>0</v>
      </c>
      <c r="BG141" s="223">
        <f>IF(O141="zákl. přenesená",K141,0)</f>
        <v>0</v>
      </c>
      <c r="BH141" s="223">
        <f>IF(O141="sníž. přenesená",K141,0)</f>
        <v>0</v>
      </c>
      <c r="BI141" s="223">
        <f>IF(O141="nulová",K141,0)</f>
        <v>0</v>
      </c>
      <c r="BJ141" s="13" t="s">
        <v>84</v>
      </c>
      <c r="BK141" s="223">
        <f>ROUND(P141*H141,2)</f>
        <v>6132</v>
      </c>
      <c r="BL141" s="13" t="s">
        <v>134</v>
      </c>
      <c r="BM141" s="222" t="s">
        <v>169</v>
      </c>
    </row>
    <row r="142" s="2" customFormat="1">
      <c r="A142" s="32"/>
      <c r="B142" s="33"/>
      <c r="C142" s="34"/>
      <c r="D142" s="224" t="s">
        <v>135</v>
      </c>
      <c r="E142" s="34"/>
      <c r="F142" s="225" t="s">
        <v>245</v>
      </c>
      <c r="G142" s="34"/>
      <c r="H142" s="34"/>
      <c r="I142" s="34"/>
      <c r="J142" s="34"/>
      <c r="K142" s="34"/>
      <c r="L142" s="34"/>
      <c r="M142" s="35"/>
      <c r="N142" s="226"/>
      <c r="O142" s="227"/>
      <c r="P142" s="84"/>
      <c r="Q142" s="84"/>
      <c r="R142" s="84"/>
      <c r="S142" s="84"/>
      <c r="T142" s="84"/>
      <c r="U142" s="84"/>
      <c r="V142" s="84"/>
      <c r="W142" s="84"/>
      <c r="X142" s="84"/>
      <c r="Y142" s="85"/>
      <c r="Z142" s="32"/>
      <c r="AA142" s="32"/>
      <c r="AB142" s="32"/>
      <c r="AC142" s="32"/>
      <c r="AD142" s="32"/>
      <c r="AE142" s="32"/>
      <c r="AT142" s="13" t="s">
        <v>135</v>
      </c>
      <c r="AU142" s="13" t="s">
        <v>84</v>
      </c>
    </row>
    <row r="143" s="2" customFormat="1" ht="24.15" customHeight="1">
      <c r="A143" s="32"/>
      <c r="B143" s="33"/>
      <c r="C143" s="211" t="s">
        <v>150</v>
      </c>
      <c r="D143" s="211" t="s">
        <v>130</v>
      </c>
      <c r="E143" s="212" t="s">
        <v>246</v>
      </c>
      <c r="F143" s="213" t="s">
        <v>247</v>
      </c>
      <c r="G143" s="214" t="s">
        <v>248</v>
      </c>
      <c r="H143" s="215">
        <v>264</v>
      </c>
      <c r="I143" s="216">
        <v>0</v>
      </c>
      <c r="J143" s="216">
        <v>96.560000000000002</v>
      </c>
      <c r="K143" s="216">
        <f>ROUND(P143*H143,2)</f>
        <v>25491.84</v>
      </c>
      <c r="L143" s="213" t="s">
        <v>1</v>
      </c>
      <c r="M143" s="35"/>
      <c r="N143" s="217" t="s">
        <v>1</v>
      </c>
      <c r="O143" s="218" t="s">
        <v>39</v>
      </c>
      <c r="P143" s="219">
        <f>I143+J143</f>
        <v>96.560000000000002</v>
      </c>
      <c r="Q143" s="219">
        <f>ROUND(I143*H143,2)</f>
        <v>0</v>
      </c>
      <c r="R143" s="219">
        <f>ROUND(J143*H143,2)</f>
        <v>25491.84</v>
      </c>
      <c r="S143" s="220">
        <v>0</v>
      </c>
      <c r="T143" s="220">
        <f>S143*H143</f>
        <v>0</v>
      </c>
      <c r="U143" s="220">
        <v>0</v>
      </c>
      <c r="V143" s="220">
        <f>U143*H143</f>
        <v>0</v>
      </c>
      <c r="W143" s="220">
        <v>0</v>
      </c>
      <c r="X143" s="220">
        <f>W143*H143</f>
        <v>0</v>
      </c>
      <c r="Y143" s="221" t="s">
        <v>1</v>
      </c>
      <c r="Z143" s="32"/>
      <c r="AA143" s="32"/>
      <c r="AB143" s="32"/>
      <c r="AC143" s="32"/>
      <c r="AD143" s="32"/>
      <c r="AE143" s="32"/>
      <c r="AR143" s="222" t="s">
        <v>134</v>
      </c>
      <c r="AT143" s="222" t="s">
        <v>130</v>
      </c>
      <c r="AU143" s="222" t="s">
        <v>84</v>
      </c>
      <c r="AY143" s="13" t="s">
        <v>129</v>
      </c>
      <c r="BE143" s="223">
        <f>IF(O143="základní",K143,0)</f>
        <v>25491.84</v>
      </c>
      <c r="BF143" s="223">
        <f>IF(O143="snížená",K143,0)</f>
        <v>0</v>
      </c>
      <c r="BG143" s="223">
        <f>IF(O143="zákl. přenesená",K143,0)</f>
        <v>0</v>
      </c>
      <c r="BH143" s="223">
        <f>IF(O143="sníž. přenesená",K143,0)</f>
        <v>0</v>
      </c>
      <c r="BI143" s="223">
        <f>IF(O143="nulová",K143,0)</f>
        <v>0</v>
      </c>
      <c r="BJ143" s="13" t="s">
        <v>84</v>
      </c>
      <c r="BK143" s="223">
        <f>ROUND(P143*H143,2)</f>
        <v>25491.84</v>
      </c>
      <c r="BL143" s="13" t="s">
        <v>134</v>
      </c>
      <c r="BM143" s="222" t="s">
        <v>172</v>
      </c>
    </row>
    <row r="144" s="2" customFormat="1">
      <c r="A144" s="32"/>
      <c r="B144" s="33"/>
      <c r="C144" s="34"/>
      <c r="D144" s="224" t="s">
        <v>135</v>
      </c>
      <c r="E144" s="34"/>
      <c r="F144" s="225" t="s">
        <v>247</v>
      </c>
      <c r="G144" s="34"/>
      <c r="H144" s="34"/>
      <c r="I144" s="34"/>
      <c r="J144" s="34"/>
      <c r="K144" s="34"/>
      <c r="L144" s="34"/>
      <c r="M144" s="35"/>
      <c r="N144" s="226"/>
      <c r="O144" s="227"/>
      <c r="P144" s="84"/>
      <c r="Q144" s="84"/>
      <c r="R144" s="84"/>
      <c r="S144" s="84"/>
      <c r="T144" s="84"/>
      <c r="U144" s="84"/>
      <c r="V144" s="84"/>
      <c r="W144" s="84"/>
      <c r="X144" s="84"/>
      <c r="Y144" s="85"/>
      <c r="Z144" s="32"/>
      <c r="AA144" s="32"/>
      <c r="AB144" s="32"/>
      <c r="AC144" s="32"/>
      <c r="AD144" s="32"/>
      <c r="AE144" s="32"/>
      <c r="AT144" s="13" t="s">
        <v>135</v>
      </c>
      <c r="AU144" s="13" t="s">
        <v>84</v>
      </c>
    </row>
    <row r="145" s="11" customFormat="1" ht="25.92" customHeight="1">
      <c r="A145" s="11"/>
      <c r="B145" s="197"/>
      <c r="C145" s="198"/>
      <c r="D145" s="199" t="s">
        <v>75</v>
      </c>
      <c r="E145" s="200" t="s">
        <v>249</v>
      </c>
      <c r="F145" s="200" t="s">
        <v>250</v>
      </c>
      <c r="G145" s="198"/>
      <c r="H145" s="198"/>
      <c r="I145" s="198"/>
      <c r="J145" s="198"/>
      <c r="K145" s="201">
        <f>BK145</f>
        <v>1954893.8400000001</v>
      </c>
      <c r="L145" s="198"/>
      <c r="M145" s="202"/>
      <c r="N145" s="203"/>
      <c r="O145" s="204"/>
      <c r="P145" s="204"/>
      <c r="Q145" s="205">
        <f>SUM(Q146:Q189)</f>
        <v>1419388.9000000001</v>
      </c>
      <c r="R145" s="205">
        <f>SUM(R146:R189)</f>
        <v>535504.93999999983</v>
      </c>
      <c r="S145" s="204"/>
      <c r="T145" s="206">
        <f>SUM(T146:T189)</f>
        <v>0</v>
      </c>
      <c r="U145" s="204"/>
      <c r="V145" s="206">
        <f>SUM(V146:V189)</f>
        <v>0</v>
      </c>
      <c r="W145" s="204"/>
      <c r="X145" s="206">
        <f>SUM(X146:X189)</f>
        <v>0</v>
      </c>
      <c r="Y145" s="207"/>
      <c r="Z145" s="11"/>
      <c r="AA145" s="11"/>
      <c r="AB145" s="11"/>
      <c r="AC145" s="11"/>
      <c r="AD145" s="11"/>
      <c r="AE145" s="11"/>
      <c r="AR145" s="208" t="s">
        <v>134</v>
      </c>
      <c r="AT145" s="209" t="s">
        <v>75</v>
      </c>
      <c r="AU145" s="209" t="s">
        <v>76</v>
      </c>
      <c r="AY145" s="208" t="s">
        <v>129</v>
      </c>
      <c r="BK145" s="210">
        <f>SUM(BK146:BK189)</f>
        <v>1954893.8400000001</v>
      </c>
    </row>
    <row r="146" s="2" customFormat="1" ht="24.15" customHeight="1">
      <c r="A146" s="32"/>
      <c r="B146" s="33"/>
      <c r="C146" s="228" t="s">
        <v>173</v>
      </c>
      <c r="D146" s="228" t="s">
        <v>153</v>
      </c>
      <c r="E146" s="229" t="s">
        <v>154</v>
      </c>
      <c r="F146" s="230" t="s">
        <v>155</v>
      </c>
      <c r="G146" s="231" t="s">
        <v>133</v>
      </c>
      <c r="H146" s="232">
        <v>5600</v>
      </c>
      <c r="I146" s="233">
        <v>26.649999999999999</v>
      </c>
      <c r="J146" s="234"/>
      <c r="K146" s="233">
        <f>ROUND(P146*H146,2)</f>
        <v>149240</v>
      </c>
      <c r="L146" s="230" t="s">
        <v>1</v>
      </c>
      <c r="M146" s="235"/>
      <c r="N146" s="236" t="s">
        <v>1</v>
      </c>
      <c r="O146" s="218" t="s">
        <v>39</v>
      </c>
      <c r="P146" s="219">
        <f>I146+J146</f>
        <v>26.649999999999999</v>
      </c>
      <c r="Q146" s="219">
        <f>ROUND(I146*H146,2)</f>
        <v>149240</v>
      </c>
      <c r="R146" s="219">
        <f>ROUND(J146*H146,2)</f>
        <v>0</v>
      </c>
      <c r="S146" s="220">
        <v>0</v>
      </c>
      <c r="T146" s="220">
        <f>S146*H146</f>
        <v>0</v>
      </c>
      <c r="U146" s="220">
        <v>0</v>
      </c>
      <c r="V146" s="220">
        <f>U146*H146</f>
        <v>0</v>
      </c>
      <c r="W146" s="220">
        <v>0</v>
      </c>
      <c r="X146" s="220">
        <f>W146*H146</f>
        <v>0</v>
      </c>
      <c r="Y146" s="221" t="s">
        <v>1</v>
      </c>
      <c r="Z146" s="32"/>
      <c r="AA146" s="32"/>
      <c r="AB146" s="32"/>
      <c r="AC146" s="32"/>
      <c r="AD146" s="32"/>
      <c r="AE146" s="32"/>
      <c r="AR146" s="222" t="s">
        <v>251</v>
      </c>
      <c r="AT146" s="222" t="s">
        <v>153</v>
      </c>
      <c r="AU146" s="222" t="s">
        <v>84</v>
      </c>
      <c r="AY146" s="13" t="s">
        <v>129</v>
      </c>
      <c r="BE146" s="223">
        <f>IF(O146="základní",K146,0)</f>
        <v>149240</v>
      </c>
      <c r="BF146" s="223">
        <f>IF(O146="snížená",K146,0)</f>
        <v>0</v>
      </c>
      <c r="BG146" s="223">
        <f>IF(O146="zákl. přenesená",K146,0)</f>
        <v>0</v>
      </c>
      <c r="BH146" s="223">
        <f>IF(O146="sníž. přenesená",K146,0)</f>
        <v>0</v>
      </c>
      <c r="BI146" s="223">
        <f>IF(O146="nulová",K146,0)</f>
        <v>0</v>
      </c>
      <c r="BJ146" s="13" t="s">
        <v>84</v>
      </c>
      <c r="BK146" s="223">
        <f>ROUND(P146*H146,2)</f>
        <v>149240</v>
      </c>
      <c r="BL146" s="13" t="s">
        <v>251</v>
      </c>
      <c r="BM146" s="222" t="s">
        <v>176</v>
      </c>
    </row>
    <row r="147" s="2" customFormat="1">
      <c r="A147" s="32"/>
      <c r="B147" s="33"/>
      <c r="C147" s="34"/>
      <c r="D147" s="224" t="s">
        <v>135</v>
      </c>
      <c r="E147" s="34"/>
      <c r="F147" s="225" t="s">
        <v>155</v>
      </c>
      <c r="G147" s="34"/>
      <c r="H147" s="34"/>
      <c r="I147" s="34"/>
      <c r="J147" s="34"/>
      <c r="K147" s="34"/>
      <c r="L147" s="34"/>
      <c r="M147" s="35"/>
      <c r="N147" s="226"/>
      <c r="O147" s="227"/>
      <c r="P147" s="84"/>
      <c r="Q147" s="84"/>
      <c r="R147" s="84"/>
      <c r="S147" s="84"/>
      <c r="T147" s="84"/>
      <c r="U147" s="84"/>
      <c r="V147" s="84"/>
      <c r="W147" s="84"/>
      <c r="X147" s="84"/>
      <c r="Y147" s="85"/>
      <c r="Z147" s="32"/>
      <c r="AA147" s="32"/>
      <c r="AB147" s="32"/>
      <c r="AC147" s="32"/>
      <c r="AD147" s="32"/>
      <c r="AE147" s="32"/>
      <c r="AT147" s="13" t="s">
        <v>135</v>
      </c>
      <c r="AU147" s="13" t="s">
        <v>84</v>
      </c>
    </row>
    <row r="148" s="2" customFormat="1" ht="24.15" customHeight="1">
      <c r="A148" s="32"/>
      <c r="B148" s="33"/>
      <c r="C148" s="211" t="s">
        <v>158</v>
      </c>
      <c r="D148" s="211" t="s">
        <v>130</v>
      </c>
      <c r="E148" s="212" t="s">
        <v>160</v>
      </c>
      <c r="F148" s="213" t="s">
        <v>161</v>
      </c>
      <c r="G148" s="214" t="s">
        <v>133</v>
      </c>
      <c r="H148" s="215">
        <v>5600</v>
      </c>
      <c r="I148" s="216">
        <v>0</v>
      </c>
      <c r="J148" s="216">
        <v>55.799999999999997</v>
      </c>
      <c r="K148" s="216">
        <f>ROUND(P148*H148,2)</f>
        <v>312480</v>
      </c>
      <c r="L148" s="213" t="s">
        <v>1</v>
      </c>
      <c r="M148" s="35"/>
      <c r="N148" s="217" t="s">
        <v>1</v>
      </c>
      <c r="O148" s="218" t="s">
        <v>39</v>
      </c>
      <c r="P148" s="219">
        <f>I148+J148</f>
        <v>55.799999999999997</v>
      </c>
      <c r="Q148" s="219">
        <f>ROUND(I148*H148,2)</f>
        <v>0</v>
      </c>
      <c r="R148" s="219">
        <f>ROUND(J148*H148,2)</f>
        <v>312480</v>
      </c>
      <c r="S148" s="220">
        <v>0</v>
      </c>
      <c r="T148" s="220">
        <f>S148*H148</f>
        <v>0</v>
      </c>
      <c r="U148" s="220">
        <v>0</v>
      </c>
      <c r="V148" s="220">
        <f>U148*H148</f>
        <v>0</v>
      </c>
      <c r="W148" s="220">
        <v>0</v>
      </c>
      <c r="X148" s="220">
        <f>W148*H148</f>
        <v>0</v>
      </c>
      <c r="Y148" s="221" t="s">
        <v>1</v>
      </c>
      <c r="Z148" s="32"/>
      <c r="AA148" s="32"/>
      <c r="AB148" s="32"/>
      <c r="AC148" s="32"/>
      <c r="AD148" s="32"/>
      <c r="AE148" s="32"/>
      <c r="AR148" s="222" t="s">
        <v>251</v>
      </c>
      <c r="AT148" s="222" t="s">
        <v>130</v>
      </c>
      <c r="AU148" s="222" t="s">
        <v>84</v>
      </c>
      <c r="AY148" s="13" t="s">
        <v>129</v>
      </c>
      <c r="BE148" s="223">
        <f>IF(O148="základní",K148,0)</f>
        <v>312480</v>
      </c>
      <c r="BF148" s="223">
        <f>IF(O148="snížená",K148,0)</f>
        <v>0</v>
      </c>
      <c r="BG148" s="223">
        <f>IF(O148="zákl. přenesená",K148,0)</f>
        <v>0</v>
      </c>
      <c r="BH148" s="223">
        <f>IF(O148="sníž. přenesená",K148,0)</f>
        <v>0</v>
      </c>
      <c r="BI148" s="223">
        <f>IF(O148="nulová",K148,0)</f>
        <v>0</v>
      </c>
      <c r="BJ148" s="13" t="s">
        <v>84</v>
      </c>
      <c r="BK148" s="223">
        <f>ROUND(P148*H148,2)</f>
        <v>312480</v>
      </c>
      <c r="BL148" s="13" t="s">
        <v>251</v>
      </c>
      <c r="BM148" s="222" t="s">
        <v>179</v>
      </c>
    </row>
    <row r="149" s="2" customFormat="1">
      <c r="A149" s="32"/>
      <c r="B149" s="33"/>
      <c r="C149" s="34"/>
      <c r="D149" s="224" t="s">
        <v>135</v>
      </c>
      <c r="E149" s="34"/>
      <c r="F149" s="225" t="s">
        <v>161</v>
      </c>
      <c r="G149" s="34"/>
      <c r="H149" s="34"/>
      <c r="I149" s="34"/>
      <c r="J149" s="34"/>
      <c r="K149" s="34"/>
      <c r="L149" s="34"/>
      <c r="M149" s="35"/>
      <c r="N149" s="226"/>
      <c r="O149" s="227"/>
      <c r="P149" s="84"/>
      <c r="Q149" s="84"/>
      <c r="R149" s="84"/>
      <c r="S149" s="84"/>
      <c r="T149" s="84"/>
      <c r="U149" s="84"/>
      <c r="V149" s="84"/>
      <c r="W149" s="84"/>
      <c r="X149" s="84"/>
      <c r="Y149" s="85"/>
      <c r="Z149" s="32"/>
      <c r="AA149" s="32"/>
      <c r="AB149" s="32"/>
      <c r="AC149" s="32"/>
      <c r="AD149" s="32"/>
      <c r="AE149" s="32"/>
      <c r="AT149" s="13" t="s">
        <v>135</v>
      </c>
      <c r="AU149" s="13" t="s">
        <v>84</v>
      </c>
    </row>
    <row r="150" s="2" customFormat="1" ht="14.4" customHeight="1">
      <c r="A150" s="32"/>
      <c r="B150" s="33"/>
      <c r="C150" s="228" t="s">
        <v>180</v>
      </c>
      <c r="D150" s="228" t="s">
        <v>153</v>
      </c>
      <c r="E150" s="229" t="s">
        <v>163</v>
      </c>
      <c r="F150" s="230" t="s">
        <v>164</v>
      </c>
      <c r="G150" s="231" t="s">
        <v>145</v>
      </c>
      <c r="H150" s="232">
        <v>1</v>
      </c>
      <c r="I150" s="233">
        <v>7085.1000000000004</v>
      </c>
      <c r="J150" s="234"/>
      <c r="K150" s="233">
        <f>ROUND(P150*H150,2)</f>
        <v>7085.1000000000004</v>
      </c>
      <c r="L150" s="230" t="s">
        <v>1</v>
      </c>
      <c r="M150" s="235"/>
      <c r="N150" s="236" t="s">
        <v>1</v>
      </c>
      <c r="O150" s="218" t="s">
        <v>39</v>
      </c>
      <c r="P150" s="219">
        <f>I150+J150</f>
        <v>7085.1000000000004</v>
      </c>
      <c r="Q150" s="219">
        <f>ROUND(I150*H150,2)</f>
        <v>7085.1000000000004</v>
      </c>
      <c r="R150" s="219">
        <f>ROUND(J150*H150,2)</f>
        <v>0</v>
      </c>
      <c r="S150" s="220">
        <v>0</v>
      </c>
      <c r="T150" s="220">
        <f>S150*H150</f>
        <v>0</v>
      </c>
      <c r="U150" s="220">
        <v>0</v>
      </c>
      <c r="V150" s="220">
        <f>U150*H150</f>
        <v>0</v>
      </c>
      <c r="W150" s="220">
        <v>0</v>
      </c>
      <c r="X150" s="220">
        <f>W150*H150</f>
        <v>0</v>
      </c>
      <c r="Y150" s="221" t="s">
        <v>1</v>
      </c>
      <c r="Z150" s="32"/>
      <c r="AA150" s="32"/>
      <c r="AB150" s="32"/>
      <c r="AC150" s="32"/>
      <c r="AD150" s="32"/>
      <c r="AE150" s="32"/>
      <c r="AR150" s="222" t="s">
        <v>251</v>
      </c>
      <c r="AT150" s="222" t="s">
        <v>153</v>
      </c>
      <c r="AU150" s="222" t="s">
        <v>84</v>
      </c>
      <c r="AY150" s="13" t="s">
        <v>129</v>
      </c>
      <c r="BE150" s="223">
        <f>IF(O150="základní",K150,0)</f>
        <v>7085.1000000000004</v>
      </c>
      <c r="BF150" s="223">
        <f>IF(O150="snížená",K150,0)</f>
        <v>0</v>
      </c>
      <c r="BG150" s="223">
        <f>IF(O150="zákl. přenesená",K150,0)</f>
        <v>0</v>
      </c>
      <c r="BH150" s="223">
        <f>IF(O150="sníž. přenesená",K150,0)</f>
        <v>0</v>
      </c>
      <c r="BI150" s="223">
        <f>IF(O150="nulová",K150,0)</f>
        <v>0</v>
      </c>
      <c r="BJ150" s="13" t="s">
        <v>84</v>
      </c>
      <c r="BK150" s="223">
        <f>ROUND(P150*H150,2)</f>
        <v>7085.1000000000004</v>
      </c>
      <c r="BL150" s="13" t="s">
        <v>251</v>
      </c>
      <c r="BM150" s="222" t="s">
        <v>183</v>
      </c>
    </row>
    <row r="151" s="2" customFormat="1">
      <c r="A151" s="32"/>
      <c r="B151" s="33"/>
      <c r="C151" s="34"/>
      <c r="D151" s="224" t="s">
        <v>135</v>
      </c>
      <c r="E151" s="34"/>
      <c r="F151" s="225" t="s">
        <v>164</v>
      </c>
      <c r="G151" s="34"/>
      <c r="H151" s="34"/>
      <c r="I151" s="34"/>
      <c r="J151" s="34"/>
      <c r="K151" s="34"/>
      <c r="L151" s="34"/>
      <c r="M151" s="35"/>
      <c r="N151" s="226"/>
      <c r="O151" s="227"/>
      <c r="P151" s="84"/>
      <c r="Q151" s="84"/>
      <c r="R151" s="84"/>
      <c r="S151" s="84"/>
      <c r="T151" s="84"/>
      <c r="U151" s="84"/>
      <c r="V151" s="84"/>
      <c r="W151" s="84"/>
      <c r="X151" s="84"/>
      <c r="Y151" s="85"/>
      <c r="Z151" s="32"/>
      <c r="AA151" s="32"/>
      <c r="AB151" s="32"/>
      <c r="AC151" s="32"/>
      <c r="AD151" s="32"/>
      <c r="AE151" s="32"/>
      <c r="AT151" s="13" t="s">
        <v>135</v>
      </c>
      <c r="AU151" s="13" t="s">
        <v>84</v>
      </c>
    </row>
    <row r="152" s="2" customFormat="1" ht="37.8" customHeight="1">
      <c r="A152" s="32"/>
      <c r="B152" s="33"/>
      <c r="C152" s="211" t="s">
        <v>162</v>
      </c>
      <c r="D152" s="211" t="s">
        <v>130</v>
      </c>
      <c r="E152" s="212" t="s">
        <v>167</v>
      </c>
      <c r="F152" s="213" t="s">
        <v>168</v>
      </c>
      <c r="G152" s="214" t="s">
        <v>145</v>
      </c>
      <c r="H152" s="215">
        <v>1</v>
      </c>
      <c r="I152" s="216">
        <v>0</v>
      </c>
      <c r="J152" s="216">
        <v>338.57999999999998</v>
      </c>
      <c r="K152" s="216">
        <f>ROUND(P152*H152,2)</f>
        <v>338.57999999999998</v>
      </c>
      <c r="L152" s="213" t="s">
        <v>1</v>
      </c>
      <c r="M152" s="35"/>
      <c r="N152" s="217" t="s">
        <v>1</v>
      </c>
      <c r="O152" s="218" t="s">
        <v>39</v>
      </c>
      <c r="P152" s="219">
        <f>I152+J152</f>
        <v>338.57999999999998</v>
      </c>
      <c r="Q152" s="219">
        <f>ROUND(I152*H152,2)</f>
        <v>0</v>
      </c>
      <c r="R152" s="219">
        <f>ROUND(J152*H152,2)</f>
        <v>338.57999999999998</v>
      </c>
      <c r="S152" s="220">
        <v>0</v>
      </c>
      <c r="T152" s="220">
        <f>S152*H152</f>
        <v>0</v>
      </c>
      <c r="U152" s="220">
        <v>0</v>
      </c>
      <c r="V152" s="220">
        <f>U152*H152</f>
        <v>0</v>
      </c>
      <c r="W152" s="220">
        <v>0</v>
      </c>
      <c r="X152" s="220">
        <f>W152*H152</f>
        <v>0</v>
      </c>
      <c r="Y152" s="221" t="s">
        <v>1</v>
      </c>
      <c r="Z152" s="32"/>
      <c r="AA152" s="32"/>
      <c r="AB152" s="32"/>
      <c r="AC152" s="32"/>
      <c r="AD152" s="32"/>
      <c r="AE152" s="32"/>
      <c r="AR152" s="222" t="s">
        <v>251</v>
      </c>
      <c r="AT152" s="222" t="s">
        <v>130</v>
      </c>
      <c r="AU152" s="222" t="s">
        <v>84</v>
      </c>
      <c r="AY152" s="13" t="s">
        <v>129</v>
      </c>
      <c r="BE152" s="223">
        <f>IF(O152="základní",K152,0)</f>
        <v>338.57999999999998</v>
      </c>
      <c r="BF152" s="223">
        <f>IF(O152="snížená",K152,0)</f>
        <v>0</v>
      </c>
      <c r="BG152" s="223">
        <f>IF(O152="zákl. přenesená",K152,0)</f>
        <v>0</v>
      </c>
      <c r="BH152" s="223">
        <f>IF(O152="sníž. přenesená",K152,0)</f>
        <v>0</v>
      </c>
      <c r="BI152" s="223">
        <f>IF(O152="nulová",K152,0)</f>
        <v>0</v>
      </c>
      <c r="BJ152" s="13" t="s">
        <v>84</v>
      </c>
      <c r="BK152" s="223">
        <f>ROUND(P152*H152,2)</f>
        <v>338.57999999999998</v>
      </c>
      <c r="BL152" s="13" t="s">
        <v>251</v>
      </c>
      <c r="BM152" s="222" t="s">
        <v>186</v>
      </c>
    </row>
    <row r="153" s="2" customFormat="1">
      <c r="A153" s="32"/>
      <c r="B153" s="33"/>
      <c r="C153" s="34"/>
      <c r="D153" s="224" t="s">
        <v>135</v>
      </c>
      <c r="E153" s="34"/>
      <c r="F153" s="225" t="s">
        <v>168</v>
      </c>
      <c r="G153" s="34"/>
      <c r="H153" s="34"/>
      <c r="I153" s="34"/>
      <c r="J153" s="34"/>
      <c r="K153" s="34"/>
      <c r="L153" s="34"/>
      <c r="M153" s="35"/>
      <c r="N153" s="226"/>
      <c r="O153" s="227"/>
      <c r="P153" s="84"/>
      <c r="Q153" s="84"/>
      <c r="R153" s="84"/>
      <c r="S153" s="84"/>
      <c r="T153" s="84"/>
      <c r="U153" s="84"/>
      <c r="V153" s="84"/>
      <c r="W153" s="84"/>
      <c r="X153" s="84"/>
      <c r="Y153" s="85"/>
      <c r="Z153" s="32"/>
      <c r="AA153" s="32"/>
      <c r="AB153" s="32"/>
      <c r="AC153" s="32"/>
      <c r="AD153" s="32"/>
      <c r="AE153" s="32"/>
      <c r="AT153" s="13" t="s">
        <v>135</v>
      </c>
      <c r="AU153" s="13" t="s">
        <v>84</v>
      </c>
    </row>
    <row r="154" s="2" customFormat="1" ht="24.15" customHeight="1">
      <c r="A154" s="32"/>
      <c r="B154" s="33"/>
      <c r="C154" s="211" t="s">
        <v>9</v>
      </c>
      <c r="D154" s="211" t="s">
        <v>130</v>
      </c>
      <c r="E154" s="212" t="s">
        <v>170</v>
      </c>
      <c r="F154" s="213" t="s">
        <v>171</v>
      </c>
      <c r="G154" s="214" t="s">
        <v>145</v>
      </c>
      <c r="H154" s="215">
        <v>1</v>
      </c>
      <c r="I154" s="216">
        <v>0</v>
      </c>
      <c r="J154" s="216">
        <v>840.17999999999995</v>
      </c>
      <c r="K154" s="216">
        <f>ROUND(P154*H154,2)</f>
        <v>840.17999999999995</v>
      </c>
      <c r="L154" s="213" t="s">
        <v>1</v>
      </c>
      <c r="M154" s="35"/>
      <c r="N154" s="217" t="s">
        <v>1</v>
      </c>
      <c r="O154" s="218" t="s">
        <v>39</v>
      </c>
      <c r="P154" s="219">
        <f>I154+J154</f>
        <v>840.17999999999995</v>
      </c>
      <c r="Q154" s="219">
        <f>ROUND(I154*H154,2)</f>
        <v>0</v>
      </c>
      <c r="R154" s="219">
        <f>ROUND(J154*H154,2)</f>
        <v>840.17999999999995</v>
      </c>
      <c r="S154" s="220">
        <v>0</v>
      </c>
      <c r="T154" s="220">
        <f>S154*H154</f>
        <v>0</v>
      </c>
      <c r="U154" s="220">
        <v>0</v>
      </c>
      <c r="V154" s="220">
        <f>U154*H154</f>
        <v>0</v>
      </c>
      <c r="W154" s="220">
        <v>0</v>
      </c>
      <c r="X154" s="220">
        <f>W154*H154</f>
        <v>0</v>
      </c>
      <c r="Y154" s="221" t="s">
        <v>1</v>
      </c>
      <c r="Z154" s="32"/>
      <c r="AA154" s="32"/>
      <c r="AB154" s="32"/>
      <c r="AC154" s="32"/>
      <c r="AD154" s="32"/>
      <c r="AE154" s="32"/>
      <c r="AR154" s="222" t="s">
        <v>251</v>
      </c>
      <c r="AT154" s="222" t="s">
        <v>130</v>
      </c>
      <c r="AU154" s="222" t="s">
        <v>84</v>
      </c>
      <c r="AY154" s="13" t="s">
        <v>129</v>
      </c>
      <c r="BE154" s="223">
        <f>IF(O154="základní",K154,0)</f>
        <v>840.17999999999995</v>
      </c>
      <c r="BF154" s="223">
        <f>IF(O154="snížená",K154,0)</f>
        <v>0</v>
      </c>
      <c r="BG154" s="223">
        <f>IF(O154="zákl. přenesená",K154,0)</f>
        <v>0</v>
      </c>
      <c r="BH154" s="223">
        <f>IF(O154="sníž. přenesená",K154,0)</f>
        <v>0</v>
      </c>
      <c r="BI154" s="223">
        <f>IF(O154="nulová",K154,0)</f>
        <v>0</v>
      </c>
      <c r="BJ154" s="13" t="s">
        <v>84</v>
      </c>
      <c r="BK154" s="223">
        <f>ROUND(P154*H154,2)</f>
        <v>840.17999999999995</v>
      </c>
      <c r="BL154" s="13" t="s">
        <v>251</v>
      </c>
      <c r="BM154" s="222" t="s">
        <v>189</v>
      </c>
    </row>
    <row r="155" s="2" customFormat="1">
      <c r="A155" s="32"/>
      <c r="B155" s="33"/>
      <c r="C155" s="34"/>
      <c r="D155" s="224" t="s">
        <v>135</v>
      </c>
      <c r="E155" s="34"/>
      <c r="F155" s="225" t="s">
        <v>171</v>
      </c>
      <c r="G155" s="34"/>
      <c r="H155" s="34"/>
      <c r="I155" s="34"/>
      <c r="J155" s="34"/>
      <c r="K155" s="34"/>
      <c r="L155" s="34"/>
      <c r="M155" s="35"/>
      <c r="N155" s="226"/>
      <c r="O155" s="227"/>
      <c r="P155" s="84"/>
      <c r="Q155" s="84"/>
      <c r="R155" s="84"/>
      <c r="S155" s="84"/>
      <c r="T155" s="84"/>
      <c r="U155" s="84"/>
      <c r="V155" s="84"/>
      <c r="W155" s="84"/>
      <c r="X155" s="84"/>
      <c r="Y155" s="85"/>
      <c r="Z155" s="32"/>
      <c r="AA155" s="32"/>
      <c r="AB155" s="32"/>
      <c r="AC155" s="32"/>
      <c r="AD155" s="32"/>
      <c r="AE155" s="32"/>
      <c r="AT155" s="13" t="s">
        <v>135</v>
      </c>
      <c r="AU155" s="13" t="s">
        <v>84</v>
      </c>
    </row>
    <row r="156" s="2" customFormat="1" ht="14.4" customHeight="1">
      <c r="A156" s="32"/>
      <c r="B156" s="33"/>
      <c r="C156" s="211" t="s">
        <v>165</v>
      </c>
      <c r="D156" s="211" t="s">
        <v>130</v>
      </c>
      <c r="E156" s="212" t="s">
        <v>174</v>
      </c>
      <c r="F156" s="213" t="s">
        <v>175</v>
      </c>
      <c r="G156" s="214" t="s">
        <v>145</v>
      </c>
      <c r="H156" s="215">
        <v>2</v>
      </c>
      <c r="I156" s="216">
        <v>0</v>
      </c>
      <c r="J156" s="216">
        <v>19.649999999999999</v>
      </c>
      <c r="K156" s="216">
        <f>ROUND(P156*H156,2)</f>
        <v>39.299999999999997</v>
      </c>
      <c r="L156" s="213" t="s">
        <v>1</v>
      </c>
      <c r="M156" s="35"/>
      <c r="N156" s="217" t="s">
        <v>1</v>
      </c>
      <c r="O156" s="218" t="s">
        <v>39</v>
      </c>
      <c r="P156" s="219">
        <f>I156+J156</f>
        <v>19.649999999999999</v>
      </c>
      <c r="Q156" s="219">
        <f>ROUND(I156*H156,2)</f>
        <v>0</v>
      </c>
      <c r="R156" s="219">
        <f>ROUND(J156*H156,2)</f>
        <v>39.299999999999997</v>
      </c>
      <c r="S156" s="220">
        <v>0</v>
      </c>
      <c r="T156" s="220">
        <f>S156*H156</f>
        <v>0</v>
      </c>
      <c r="U156" s="220">
        <v>0</v>
      </c>
      <c r="V156" s="220">
        <f>U156*H156</f>
        <v>0</v>
      </c>
      <c r="W156" s="220">
        <v>0</v>
      </c>
      <c r="X156" s="220">
        <f>W156*H156</f>
        <v>0</v>
      </c>
      <c r="Y156" s="221" t="s">
        <v>1</v>
      </c>
      <c r="Z156" s="32"/>
      <c r="AA156" s="32"/>
      <c r="AB156" s="32"/>
      <c r="AC156" s="32"/>
      <c r="AD156" s="32"/>
      <c r="AE156" s="32"/>
      <c r="AR156" s="222" t="s">
        <v>251</v>
      </c>
      <c r="AT156" s="222" t="s">
        <v>130</v>
      </c>
      <c r="AU156" s="222" t="s">
        <v>84</v>
      </c>
      <c r="AY156" s="13" t="s">
        <v>129</v>
      </c>
      <c r="BE156" s="223">
        <f>IF(O156="základní",K156,0)</f>
        <v>39.299999999999997</v>
      </c>
      <c r="BF156" s="223">
        <f>IF(O156="snížená",K156,0)</f>
        <v>0</v>
      </c>
      <c r="BG156" s="223">
        <f>IF(O156="zákl. přenesená",K156,0)</f>
        <v>0</v>
      </c>
      <c r="BH156" s="223">
        <f>IF(O156="sníž. přenesená",K156,0)</f>
        <v>0</v>
      </c>
      <c r="BI156" s="223">
        <f>IF(O156="nulová",K156,0)</f>
        <v>0</v>
      </c>
      <c r="BJ156" s="13" t="s">
        <v>84</v>
      </c>
      <c r="BK156" s="223">
        <f>ROUND(P156*H156,2)</f>
        <v>39.299999999999997</v>
      </c>
      <c r="BL156" s="13" t="s">
        <v>251</v>
      </c>
      <c r="BM156" s="222" t="s">
        <v>192</v>
      </c>
    </row>
    <row r="157" s="2" customFormat="1">
      <c r="A157" s="32"/>
      <c r="B157" s="33"/>
      <c r="C157" s="34"/>
      <c r="D157" s="224" t="s">
        <v>135</v>
      </c>
      <c r="E157" s="34"/>
      <c r="F157" s="225" t="s">
        <v>175</v>
      </c>
      <c r="G157" s="34"/>
      <c r="H157" s="34"/>
      <c r="I157" s="34"/>
      <c r="J157" s="34"/>
      <c r="K157" s="34"/>
      <c r="L157" s="34"/>
      <c r="M157" s="35"/>
      <c r="N157" s="226"/>
      <c r="O157" s="227"/>
      <c r="P157" s="84"/>
      <c r="Q157" s="84"/>
      <c r="R157" s="84"/>
      <c r="S157" s="84"/>
      <c r="T157" s="84"/>
      <c r="U157" s="84"/>
      <c r="V157" s="84"/>
      <c r="W157" s="84"/>
      <c r="X157" s="84"/>
      <c r="Y157" s="85"/>
      <c r="Z157" s="32"/>
      <c r="AA157" s="32"/>
      <c r="AB157" s="32"/>
      <c r="AC157" s="32"/>
      <c r="AD157" s="32"/>
      <c r="AE157" s="32"/>
      <c r="AT157" s="13" t="s">
        <v>135</v>
      </c>
      <c r="AU157" s="13" t="s">
        <v>84</v>
      </c>
    </row>
    <row r="158" s="2" customFormat="1" ht="24.15" customHeight="1">
      <c r="A158" s="32"/>
      <c r="B158" s="33"/>
      <c r="C158" s="228" t="s">
        <v>193</v>
      </c>
      <c r="D158" s="228" t="s">
        <v>153</v>
      </c>
      <c r="E158" s="229" t="s">
        <v>177</v>
      </c>
      <c r="F158" s="230" t="s">
        <v>178</v>
      </c>
      <c r="G158" s="231" t="s">
        <v>145</v>
      </c>
      <c r="H158" s="232">
        <v>10</v>
      </c>
      <c r="I158" s="233">
        <v>149.44</v>
      </c>
      <c r="J158" s="234"/>
      <c r="K158" s="233">
        <f>ROUND(P158*H158,2)</f>
        <v>1494.4000000000001</v>
      </c>
      <c r="L158" s="230" t="s">
        <v>1</v>
      </c>
      <c r="M158" s="235"/>
      <c r="N158" s="236" t="s">
        <v>1</v>
      </c>
      <c r="O158" s="218" t="s">
        <v>39</v>
      </c>
      <c r="P158" s="219">
        <f>I158+J158</f>
        <v>149.44</v>
      </c>
      <c r="Q158" s="219">
        <f>ROUND(I158*H158,2)</f>
        <v>1494.4000000000001</v>
      </c>
      <c r="R158" s="219">
        <f>ROUND(J158*H158,2)</f>
        <v>0</v>
      </c>
      <c r="S158" s="220">
        <v>0</v>
      </c>
      <c r="T158" s="220">
        <f>S158*H158</f>
        <v>0</v>
      </c>
      <c r="U158" s="220">
        <v>0</v>
      </c>
      <c r="V158" s="220">
        <f>U158*H158</f>
        <v>0</v>
      </c>
      <c r="W158" s="220">
        <v>0</v>
      </c>
      <c r="X158" s="220">
        <f>W158*H158</f>
        <v>0</v>
      </c>
      <c r="Y158" s="221" t="s">
        <v>1</v>
      </c>
      <c r="Z158" s="32"/>
      <c r="AA158" s="32"/>
      <c r="AB158" s="32"/>
      <c r="AC158" s="32"/>
      <c r="AD158" s="32"/>
      <c r="AE158" s="32"/>
      <c r="AR158" s="222" t="s">
        <v>251</v>
      </c>
      <c r="AT158" s="222" t="s">
        <v>153</v>
      </c>
      <c r="AU158" s="222" t="s">
        <v>84</v>
      </c>
      <c r="AY158" s="13" t="s">
        <v>129</v>
      </c>
      <c r="BE158" s="223">
        <f>IF(O158="základní",K158,0)</f>
        <v>1494.4000000000001</v>
      </c>
      <c r="BF158" s="223">
        <f>IF(O158="snížená",K158,0)</f>
        <v>0</v>
      </c>
      <c r="BG158" s="223">
        <f>IF(O158="zákl. přenesená",K158,0)</f>
        <v>0</v>
      </c>
      <c r="BH158" s="223">
        <f>IF(O158="sníž. přenesená",K158,0)</f>
        <v>0</v>
      </c>
      <c r="BI158" s="223">
        <f>IF(O158="nulová",K158,0)</f>
        <v>0</v>
      </c>
      <c r="BJ158" s="13" t="s">
        <v>84</v>
      </c>
      <c r="BK158" s="223">
        <f>ROUND(P158*H158,2)</f>
        <v>1494.4000000000001</v>
      </c>
      <c r="BL158" s="13" t="s">
        <v>251</v>
      </c>
      <c r="BM158" s="222" t="s">
        <v>196</v>
      </c>
    </row>
    <row r="159" s="2" customFormat="1">
      <c r="A159" s="32"/>
      <c r="B159" s="33"/>
      <c r="C159" s="34"/>
      <c r="D159" s="224" t="s">
        <v>135</v>
      </c>
      <c r="E159" s="34"/>
      <c r="F159" s="225" t="s">
        <v>178</v>
      </c>
      <c r="G159" s="34"/>
      <c r="H159" s="34"/>
      <c r="I159" s="34"/>
      <c r="J159" s="34"/>
      <c r="K159" s="34"/>
      <c r="L159" s="34"/>
      <c r="M159" s="35"/>
      <c r="N159" s="226"/>
      <c r="O159" s="227"/>
      <c r="P159" s="84"/>
      <c r="Q159" s="84"/>
      <c r="R159" s="84"/>
      <c r="S159" s="84"/>
      <c r="T159" s="84"/>
      <c r="U159" s="84"/>
      <c r="V159" s="84"/>
      <c r="W159" s="84"/>
      <c r="X159" s="84"/>
      <c r="Y159" s="85"/>
      <c r="Z159" s="32"/>
      <c r="AA159" s="32"/>
      <c r="AB159" s="32"/>
      <c r="AC159" s="32"/>
      <c r="AD159" s="32"/>
      <c r="AE159" s="32"/>
      <c r="AT159" s="13" t="s">
        <v>135</v>
      </c>
      <c r="AU159" s="13" t="s">
        <v>84</v>
      </c>
    </row>
    <row r="160" s="2" customFormat="1" ht="24.15" customHeight="1">
      <c r="A160" s="32"/>
      <c r="B160" s="33"/>
      <c r="C160" s="211" t="s">
        <v>169</v>
      </c>
      <c r="D160" s="211" t="s">
        <v>130</v>
      </c>
      <c r="E160" s="212" t="s">
        <v>181</v>
      </c>
      <c r="F160" s="213" t="s">
        <v>182</v>
      </c>
      <c r="G160" s="214" t="s">
        <v>145</v>
      </c>
      <c r="H160" s="215">
        <v>10</v>
      </c>
      <c r="I160" s="216">
        <v>0</v>
      </c>
      <c r="J160" s="216">
        <v>121.22</v>
      </c>
      <c r="K160" s="216">
        <f>ROUND(P160*H160,2)</f>
        <v>1212.2000000000001</v>
      </c>
      <c r="L160" s="213" t="s">
        <v>1</v>
      </c>
      <c r="M160" s="35"/>
      <c r="N160" s="217" t="s">
        <v>1</v>
      </c>
      <c r="O160" s="218" t="s">
        <v>39</v>
      </c>
      <c r="P160" s="219">
        <f>I160+J160</f>
        <v>121.22</v>
      </c>
      <c r="Q160" s="219">
        <f>ROUND(I160*H160,2)</f>
        <v>0</v>
      </c>
      <c r="R160" s="219">
        <f>ROUND(J160*H160,2)</f>
        <v>1212.2000000000001</v>
      </c>
      <c r="S160" s="220">
        <v>0</v>
      </c>
      <c r="T160" s="220">
        <f>S160*H160</f>
        <v>0</v>
      </c>
      <c r="U160" s="220">
        <v>0</v>
      </c>
      <c r="V160" s="220">
        <f>U160*H160</f>
        <v>0</v>
      </c>
      <c r="W160" s="220">
        <v>0</v>
      </c>
      <c r="X160" s="220">
        <f>W160*H160</f>
        <v>0</v>
      </c>
      <c r="Y160" s="221" t="s">
        <v>1</v>
      </c>
      <c r="Z160" s="32"/>
      <c r="AA160" s="32"/>
      <c r="AB160" s="32"/>
      <c r="AC160" s="32"/>
      <c r="AD160" s="32"/>
      <c r="AE160" s="32"/>
      <c r="AR160" s="222" t="s">
        <v>251</v>
      </c>
      <c r="AT160" s="222" t="s">
        <v>130</v>
      </c>
      <c r="AU160" s="222" t="s">
        <v>84</v>
      </c>
      <c r="AY160" s="13" t="s">
        <v>129</v>
      </c>
      <c r="BE160" s="223">
        <f>IF(O160="základní",K160,0)</f>
        <v>1212.2000000000001</v>
      </c>
      <c r="BF160" s="223">
        <f>IF(O160="snížená",K160,0)</f>
        <v>0</v>
      </c>
      <c r="BG160" s="223">
        <f>IF(O160="zákl. přenesená",K160,0)</f>
        <v>0</v>
      </c>
      <c r="BH160" s="223">
        <f>IF(O160="sníž. přenesená",K160,0)</f>
        <v>0</v>
      </c>
      <c r="BI160" s="223">
        <f>IF(O160="nulová",K160,0)</f>
        <v>0</v>
      </c>
      <c r="BJ160" s="13" t="s">
        <v>84</v>
      </c>
      <c r="BK160" s="223">
        <f>ROUND(P160*H160,2)</f>
        <v>1212.2000000000001</v>
      </c>
      <c r="BL160" s="13" t="s">
        <v>251</v>
      </c>
      <c r="BM160" s="222" t="s">
        <v>199</v>
      </c>
    </row>
    <row r="161" s="2" customFormat="1">
      <c r="A161" s="32"/>
      <c r="B161" s="33"/>
      <c r="C161" s="34"/>
      <c r="D161" s="224" t="s">
        <v>135</v>
      </c>
      <c r="E161" s="34"/>
      <c r="F161" s="225" t="s">
        <v>182</v>
      </c>
      <c r="G161" s="34"/>
      <c r="H161" s="34"/>
      <c r="I161" s="34"/>
      <c r="J161" s="34"/>
      <c r="K161" s="34"/>
      <c r="L161" s="34"/>
      <c r="M161" s="35"/>
      <c r="N161" s="226"/>
      <c r="O161" s="227"/>
      <c r="P161" s="84"/>
      <c r="Q161" s="84"/>
      <c r="R161" s="84"/>
      <c r="S161" s="84"/>
      <c r="T161" s="84"/>
      <c r="U161" s="84"/>
      <c r="V161" s="84"/>
      <c r="W161" s="84"/>
      <c r="X161" s="84"/>
      <c r="Y161" s="85"/>
      <c r="Z161" s="32"/>
      <c r="AA161" s="32"/>
      <c r="AB161" s="32"/>
      <c r="AC161" s="32"/>
      <c r="AD161" s="32"/>
      <c r="AE161" s="32"/>
      <c r="AT161" s="13" t="s">
        <v>135</v>
      </c>
      <c r="AU161" s="13" t="s">
        <v>84</v>
      </c>
    </row>
    <row r="162" s="2" customFormat="1" ht="24.15" customHeight="1">
      <c r="A162" s="32"/>
      <c r="B162" s="33"/>
      <c r="C162" s="211" t="s">
        <v>200</v>
      </c>
      <c r="D162" s="211" t="s">
        <v>130</v>
      </c>
      <c r="E162" s="212" t="s">
        <v>184</v>
      </c>
      <c r="F162" s="213" t="s">
        <v>185</v>
      </c>
      <c r="G162" s="214" t="s">
        <v>145</v>
      </c>
      <c r="H162" s="215">
        <v>10</v>
      </c>
      <c r="I162" s="216">
        <v>0</v>
      </c>
      <c r="J162" s="216">
        <v>271.69999999999999</v>
      </c>
      <c r="K162" s="216">
        <f>ROUND(P162*H162,2)</f>
        <v>2717</v>
      </c>
      <c r="L162" s="213" t="s">
        <v>1</v>
      </c>
      <c r="M162" s="35"/>
      <c r="N162" s="217" t="s">
        <v>1</v>
      </c>
      <c r="O162" s="218" t="s">
        <v>39</v>
      </c>
      <c r="P162" s="219">
        <f>I162+J162</f>
        <v>271.69999999999999</v>
      </c>
      <c r="Q162" s="219">
        <f>ROUND(I162*H162,2)</f>
        <v>0</v>
      </c>
      <c r="R162" s="219">
        <f>ROUND(J162*H162,2)</f>
        <v>2717</v>
      </c>
      <c r="S162" s="220">
        <v>0</v>
      </c>
      <c r="T162" s="220">
        <f>S162*H162</f>
        <v>0</v>
      </c>
      <c r="U162" s="220">
        <v>0</v>
      </c>
      <c r="V162" s="220">
        <f>U162*H162</f>
        <v>0</v>
      </c>
      <c r="W162" s="220">
        <v>0</v>
      </c>
      <c r="X162" s="220">
        <f>W162*H162</f>
        <v>0</v>
      </c>
      <c r="Y162" s="221" t="s">
        <v>1</v>
      </c>
      <c r="Z162" s="32"/>
      <c r="AA162" s="32"/>
      <c r="AB162" s="32"/>
      <c r="AC162" s="32"/>
      <c r="AD162" s="32"/>
      <c r="AE162" s="32"/>
      <c r="AR162" s="222" t="s">
        <v>251</v>
      </c>
      <c r="AT162" s="222" t="s">
        <v>130</v>
      </c>
      <c r="AU162" s="222" t="s">
        <v>84</v>
      </c>
      <c r="AY162" s="13" t="s">
        <v>129</v>
      </c>
      <c r="BE162" s="223">
        <f>IF(O162="základní",K162,0)</f>
        <v>2717</v>
      </c>
      <c r="BF162" s="223">
        <f>IF(O162="snížená",K162,0)</f>
        <v>0</v>
      </c>
      <c r="BG162" s="223">
        <f>IF(O162="zákl. přenesená",K162,0)</f>
        <v>0</v>
      </c>
      <c r="BH162" s="223">
        <f>IF(O162="sníž. přenesená",K162,0)</f>
        <v>0</v>
      </c>
      <c r="BI162" s="223">
        <f>IF(O162="nulová",K162,0)</f>
        <v>0</v>
      </c>
      <c r="BJ162" s="13" t="s">
        <v>84</v>
      </c>
      <c r="BK162" s="223">
        <f>ROUND(P162*H162,2)</f>
        <v>2717</v>
      </c>
      <c r="BL162" s="13" t="s">
        <v>251</v>
      </c>
      <c r="BM162" s="222" t="s">
        <v>203</v>
      </c>
    </row>
    <row r="163" s="2" customFormat="1">
      <c r="A163" s="32"/>
      <c r="B163" s="33"/>
      <c r="C163" s="34"/>
      <c r="D163" s="224" t="s">
        <v>135</v>
      </c>
      <c r="E163" s="34"/>
      <c r="F163" s="225" t="s">
        <v>185</v>
      </c>
      <c r="G163" s="34"/>
      <c r="H163" s="34"/>
      <c r="I163" s="34"/>
      <c r="J163" s="34"/>
      <c r="K163" s="34"/>
      <c r="L163" s="34"/>
      <c r="M163" s="35"/>
      <c r="N163" s="226"/>
      <c r="O163" s="227"/>
      <c r="P163" s="84"/>
      <c r="Q163" s="84"/>
      <c r="R163" s="84"/>
      <c r="S163" s="84"/>
      <c r="T163" s="84"/>
      <c r="U163" s="84"/>
      <c r="V163" s="84"/>
      <c r="W163" s="84"/>
      <c r="X163" s="84"/>
      <c r="Y163" s="85"/>
      <c r="Z163" s="32"/>
      <c r="AA163" s="32"/>
      <c r="AB163" s="32"/>
      <c r="AC163" s="32"/>
      <c r="AD163" s="32"/>
      <c r="AE163" s="32"/>
      <c r="AT163" s="13" t="s">
        <v>135</v>
      </c>
      <c r="AU163" s="13" t="s">
        <v>84</v>
      </c>
    </row>
    <row r="164" s="2" customFormat="1" ht="24.15" customHeight="1">
      <c r="A164" s="32"/>
      <c r="B164" s="33"/>
      <c r="C164" s="228" t="s">
        <v>172</v>
      </c>
      <c r="D164" s="228" t="s">
        <v>153</v>
      </c>
      <c r="E164" s="229" t="s">
        <v>187</v>
      </c>
      <c r="F164" s="230" t="s">
        <v>188</v>
      </c>
      <c r="G164" s="231" t="s">
        <v>145</v>
      </c>
      <c r="H164" s="232">
        <v>10</v>
      </c>
      <c r="I164" s="233">
        <v>203.78</v>
      </c>
      <c r="J164" s="234"/>
      <c r="K164" s="233">
        <f>ROUND(P164*H164,2)</f>
        <v>2037.8</v>
      </c>
      <c r="L164" s="230" t="s">
        <v>1</v>
      </c>
      <c r="M164" s="235"/>
      <c r="N164" s="236" t="s">
        <v>1</v>
      </c>
      <c r="O164" s="218" t="s">
        <v>39</v>
      </c>
      <c r="P164" s="219">
        <f>I164+J164</f>
        <v>203.78</v>
      </c>
      <c r="Q164" s="219">
        <f>ROUND(I164*H164,2)</f>
        <v>2037.8</v>
      </c>
      <c r="R164" s="219">
        <f>ROUND(J164*H164,2)</f>
        <v>0</v>
      </c>
      <c r="S164" s="220">
        <v>0</v>
      </c>
      <c r="T164" s="220">
        <f>S164*H164</f>
        <v>0</v>
      </c>
      <c r="U164" s="220">
        <v>0</v>
      </c>
      <c r="V164" s="220">
        <f>U164*H164</f>
        <v>0</v>
      </c>
      <c r="W164" s="220">
        <v>0</v>
      </c>
      <c r="X164" s="220">
        <f>W164*H164</f>
        <v>0</v>
      </c>
      <c r="Y164" s="221" t="s">
        <v>1</v>
      </c>
      <c r="Z164" s="32"/>
      <c r="AA164" s="32"/>
      <c r="AB164" s="32"/>
      <c r="AC164" s="32"/>
      <c r="AD164" s="32"/>
      <c r="AE164" s="32"/>
      <c r="AR164" s="222" t="s">
        <v>251</v>
      </c>
      <c r="AT164" s="222" t="s">
        <v>153</v>
      </c>
      <c r="AU164" s="222" t="s">
        <v>84</v>
      </c>
      <c r="AY164" s="13" t="s">
        <v>129</v>
      </c>
      <c r="BE164" s="223">
        <f>IF(O164="základní",K164,0)</f>
        <v>2037.8</v>
      </c>
      <c r="BF164" s="223">
        <f>IF(O164="snížená",K164,0)</f>
        <v>0</v>
      </c>
      <c r="BG164" s="223">
        <f>IF(O164="zákl. přenesená",K164,0)</f>
        <v>0</v>
      </c>
      <c r="BH164" s="223">
        <f>IF(O164="sníž. přenesená",K164,0)</f>
        <v>0</v>
      </c>
      <c r="BI164" s="223">
        <f>IF(O164="nulová",K164,0)</f>
        <v>0</v>
      </c>
      <c r="BJ164" s="13" t="s">
        <v>84</v>
      </c>
      <c r="BK164" s="223">
        <f>ROUND(P164*H164,2)</f>
        <v>2037.8</v>
      </c>
      <c r="BL164" s="13" t="s">
        <v>251</v>
      </c>
      <c r="BM164" s="222" t="s">
        <v>206</v>
      </c>
    </row>
    <row r="165" s="2" customFormat="1">
      <c r="A165" s="32"/>
      <c r="B165" s="33"/>
      <c r="C165" s="34"/>
      <c r="D165" s="224" t="s">
        <v>135</v>
      </c>
      <c r="E165" s="34"/>
      <c r="F165" s="225" t="s">
        <v>188</v>
      </c>
      <c r="G165" s="34"/>
      <c r="H165" s="34"/>
      <c r="I165" s="34"/>
      <c r="J165" s="34"/>
      <c r="K165" s="34"/>
      <c r="L165" s="34"/>
      <c r="M165" s="35"/>
      <c r="N165" s="226"/>
      <c r="O165" s="227"/>
      <c r="P165" s="84"/>
      <c r="Q165" s="84"/>
      <c r="R165" s="84"/>
      <c r="S165" s="84"/>
      <c r="T165" s="84"/>
      <c r="U165" s="84"/>
      <c r="V165" s="84"/>
      <c r="W165" s="84"/>
      <c r="X165" s="84"/>
      <c r="Y165" s="85"/>
      <c r="Z165" s="32"/>
      <c r="AA165" s="32"/>
      <c r="AB165" s="32"/>
      <c r="AC165" s="32"/>
      <c r="AD165" s="32"/>
      <c r="AE165" s="32"/>
      <c r="AT165" s="13" t="s">
        <v>135</v>
      </c>
      <c r="AU165" s="13" t="s">
        <v>84</v>
      </c>
    </row>
    <row r="166" s="2" customFormat="1" ht="14.4" customHeight="1">
      <c r="A166" s="32"/>
      <c r="B166" s="33"/>
      <c r="C166" s="211" t="s">
        <v>8</v>
      </c>
      <c r="D166" s="211" t="s">
        <v>130</v>
      </c>
      <c r="E166" s="212" t="s">
        <v>190</v>
      </c>
      <c r="F166" s="213" t="s">
        <v>191</v>
      </c>
      <c r="G166" s="214" t="s">
        <v>145</v>
      </c>
      <c r="H166" s="215">
        <v>10</v>
      </c>
      <c r="I166" s="216">
        <v>0</v>
      </c>
      <c r="J166" s="216">
        <v>362.62</v>
      </c>
      <c r="K166" s="216">
        <f>ROUND(P166*H166,2)</f>
        <v>3626.1999999999998</v>
      </c>
      <c r="L166" s="213" t="s">
        <v>1</v>
      </c>
      <c r="M166" s="35"/>
      <c r="N166" s="217" t="s">
        <v>1</v>
      </c>
      <c r="O166" s="218" t="s">
        <v>39</v>
      </c>
      <c r="P166" s="219">
        <f>I166+J166</f>
        <v>362.62</v>
      </c>
      <c r="Q166" s="219">
        <f>ROUND(I166*H166,2)</f>
        <v>0</v>
      </c>
      <c r="R166" s="219">
        <f>ROUND(J166*H166,2)</f>
        <v>3626.1999999999998</v>
      </c>
      <c r="S166" s="220">
        <v>0</v>
      </c>
      <c r="T166" s="220">
        <f>S166*H166</f>
        <v>0</v>
      </c>
      <c r="U166" s="220">
        <v>0</v>
      </c>
      <c r="V166" s="220">
        <f>U166*H166</f>
        <v>0</v>
      </c>
      <c r="W166" s="220">
        <v>0</v>
      </c>
      <c r="X166" s="220">
        <f>W166*H166</f>
        <v>0</v>
      </c>
      <c r="Y166" s="221" t="s">
        <v>1</v>
      </c>
      <c r="Z166" s="32"/>
      <c r="AA166" s="32"/>
      <c r="AB166" s="32"/>
      <c r="AC166" s="32"/>
      <c r="AD166" s="32"/>
      <c r="AE166" s="32"/>
      <c r="AR166" s="222" t="s">
        <v>251</v>
      </c>
      <c r="AT166" s="222" t="s">
        <v>130</v>
      </c>
      <c r="AU166" s="222" t="s">
        <v>84</v>
      </c>
      <c r="AY166" s="13" t="s">
        <v>129</v>
      </c>
      <c r="BE166" s="223">
        <f>IF(O166="základní",K166,0)</f>
        <v>3626.1999999999998</v>
      </c>
      <c r="BF166" s="223">
        <f>IF(O166="snížená",K166,0)</f>
        <v>0</v>
      </c>
      <c r="BG166" s="223">
        <f>IF(O166="zákl. přenesená",K166,0)</f>
        <v>0</v>
      </c>
      <c r="BH166" s="223">
        <f>IF(O166="sníž. přenesená",K166,0)</f>
        <v>0</v>
      </c>
      <c r="BI166" s="223">
        <f>IF(O166="nulová",K166,0)</f>
        <v>0</v>
      </c>
      <c r="BJ166" s="13" t="s">
        <v>84</v>
      </c>
      <c r="BK166" s="223">
        <f>ROUND(P166*H166,2)</f>
        <v>3626.1999999999998</v>
      </c>
      <c r="BL166" s="13" t="s">
        <v>251</v>
      </c>
      <c r="BM166" s="222" t="s">
        <v>209</v>
      </c>
    </row>
    <row r="167" s="2" customFormat="1">
      <c r="A167" s="32"/>
      <c r="B167" s="33"/>
      <c r="C167" s="34"/>
      <c r="D167" s="224" t="s">
        <v>135</v>
      </c>
      <c r="E167" s="34"/>
      <c r="F167" s="225" t="s">
        <v>191</v>
      </c>
      <c r="G167" s="34"/>
      <c r="H167" s="34"/>
      <c r="I167" s="34"/>
      <c r="J167" s="34"/>
      <c r="K167" s="34"/>
      <c r="L167" s="34"/>
      <c r="M167" s="35"/>
      <c r="N167" s="226"/>
      <c r="O167" s="227"/>
      <c r="P167" s="84"/>
      <c r="Q167" s="84"/>
      <c r="R167" s="84"/>
      <c r="S167" s="84"/>
      <c r="T167" s="84"/>
      <c r="U167" s="84"/>
      <c r="V167" s="84"/>
      <c r="W167" s="84"/>
      <c r="X167" s="84"/>
      <c r="Y167" s="85"/>
      <c r="Z167" s="32"/>
      <c r="AA167" s="32"/>
      <c r="AB167" s="32"/>
      <c r="AC167" s="32"/>
      <c r="AD167" s="32"/>
      <c r="AE167" s="32"/>
      <c r="AT167" s="13" t="s">
        <v>135</v>
      </c>
      <c r="AU167" s="13" t="s">
        <v>84</v>
      </c>
    </row>
    <row r="168" s="2" customFormat="1" ht="14.4" customHeight="1">
      <c r="A168" s="32"/>
      <c r="B168" s="33"/>
      <c r="C168" s="211" t="s">
        <v>176</v>
      </c>
      <c r="D168" s="211" t="s">
        <v>130</v>
      </c>
      <c r="E168" s="212" t="s">
        <v>252</v>
      </c>
      <c r="F168" s="213" t="s">
        <v>253</v>
      </c>
      <c r="G168" s="214" t="s">
        <v>145</v>
      </c>
      <c r="H168" s="215">
        <v>10</v>
      </c>
      <c r="I168" s="216">
        <v>0</v>
      </c>
      <c r="J168" s="216">
        <v>211.09</v>
      </c>
      <c r="K168" s="216">
        <f>ROUND(P168*H168,2)</f>
        <v>2110.9000000000001</v>
      </c>
      <c r="L168" s="213" t="s">
        <v>1</v>
      </c>
      <c r="M168" s="35"/>
      <c r="N168" s="217" t="s">
        <v>1</v>
      </c>
      <c r="O168" s="218" t="s">
        <v>39</v>
      </c>
      <c r="P168" s="219">
        <f>I168+J168</f>
        <v>211.09</v>
      </c>
      <c r="Q168" s="219">
        <f>ROUND(I168*H168,2)</f>
        <v>0</v>
      </c>
      <c r="R168" s="219">
        <f>ROUND(J168*H168,2)</f>
        <v>2110.9000000000001</v>
      </c>
      <c r="S168" s="220">
        <v>0</v>
      </c>
      <c r="T168" s="220">
        <f>S168*H168</f>
        <v>0</v>
      </c>
      <c r="U168" s="220">
        <v>0</v>
      </c>
      <c r="V168" s="220">
        <f>U168*H168</f>
        <v>0</v>
      </c>
      <c r="W168" s="220">
        <v>0</v>
      </c>
      <c r="X168" s="220">
        <f>W168*H168</f>
        <v>0</v>
      </c>
      <c r="Y168" s="221" t="s">
        <v>1</v>
      </c>
      <c r="Z168" s="32"/>
      <c r="AA168" s="32"/>
      <c r="AB168" s="32"/>
      <c r="AC168" s="32"/>
      <c r="AD168" s="32"/>
      <c r="AE168" s="32"/>
      <c r="AR168" s="222" t="s">
        <v>251</v>
      </c>
      <c r="AT168" s="222" t="s">
        <v>130</v>
      </c>
      <c r="AU168" s="222" t="s">
        <v>84</v>
      </c>
      <c r="AY168" s="13" t="s">
        <v>129</v>
      </c>
      <c r="BE168" s="223">
        <f>IF(O168="základní",K168,0)</f>
        <v>2110.9000000000001</v>
      </c>
      <c r="BF168" s="223">
        <f>IF(O168="snížená",K168,0)</f>
        <v>0</v>
      </c>
      <c r="BG168" s="223">
        <f>IF(O168="zákl. přenesená",K168,0)</f>
        <v>0</v>
      </c>
      <c r="BH168" s="223">
        <f>IF(O168="sníž. přenesená",K168,0)</f>
        <v>0</v>
      </c>
      <c r="BI168" s="223">
        <f>IF(O168="nulová",K168,0)</f>
        <v>0</v>
      </c>
      <c r="BJ168" s="13" t="s">
        <v>84</v>
      </c>
      <c r="BK168" s="223">
        <f>ROUND(P168*H168,2)</f>
        <v>2110.9000000000001</v>
      </c>
      <c r="BL168" s="13" t="s">
        <v>251</v>
      </c>
      <c r="BM168" s="222" t="s">
        <v>212</v>
      </c>
    </row>
    <row r="169" s="2" customFormat="1">
      <c r="A169" s="32"/>
      <c r="B169" s="33"/>
      <c r="C169" s="34"/>
      <c r="D169" s="224" t="s">
        <v>135</v>
      </c>
      <c r="E169" s="34"/>
      <c r="F169" s="225" t="s">
        <v>253</v>
      </c>
      <c r="G169" s="34"/>
      <c r="H169" s="34"/>
      <c r="I169" s="34"/>
      <c r="J169" s="34"/>
      <c r="K169" s="34"/>
      <c r="L169" s="34"/>
      <c r="M169" s="35"/>
      <c r="N169" s="226"/>
      <c r="O169" s="227"/>
      <c r="P169" s="84"/>
      <c r="Q169" s="84"/>
      <c r="R169" s="84"/>
      <c r="S169" s="84"/>
      <c r="T169" s="84"/>
      <c r="U169" s="84"/>
      <c r="V169" s="84"/>
      <c r="W169" s="84"/>
      <c r="X169" s="84"/>
      <c r="Y169" s="85"/>
      <c r="Z169" s="32"/>
      <c r="AA169" s="32"/>
      <c r="AB169" s="32"/>
      <c r="AC169" s="32"/>
      <c r="AD169" s="32"/>
      <c r="AE169" s="32"/>
      <c r="AT169" s="13" t="s">
        <v>135</v>
      </c>
      <c r="AU169" s="13" t="s">
        <v>84</v>
      </c>
    </row>
    <row r="170" s="2" customFormat="1" ht="37.8" customHeight="1">
      <c r="A170" s="32"/>
      <c r="B170" s="33"/>
      <c r="C170" s="228" t="s">
        <v>213</v>
      </c>
      <c r="D170" s="228" t="s">
        <v>153</v>
      </c>
      <c r="E170" s="229" t="s">
        <v>254</v>
      </c>
      <c r="F170" s="230" t="s">
        <v>255</v>
      </c>
      <c r="G170" s="231" t="s">
        <v>133</v>
      </c>
      <c r="H170" s="232">
        <v>2800</v>
      </c>
      <c r="I170" s="233">
        <v>108.68000000000001</v>
      </c>
      <c r="J170" s="234"/>
      <c r="K170" s="233">
        <f>ROUND(P170*H170,2)</f>
        <v>304304</v>
      </c>
      <c r="L170" s="230" t="s">
        <v>1</v>
      </c>
      <c r="M170" s="235"/>
      <c r="N170" s="236" t="s">
        <v>1</v>
      </c>
      <c r="O170" s="218" t="s">
        <v>39</v>
      </c>
      <c r="P170" s="219">
        <f>I170+J170</f>
        <v>108.68000000000001</v>
      </c>
      <c r="Q170" s="219">
        <f>ROUND(I170*H170,2)</f>
        <v>304304</v>
      </c>
      <c r="R170" s="219">
        <f>ROUND(J170*H170,2)</f>
        <v>0</v>
      </c>
      <c r="S170" s="220">
        <v>0</v>
      </c>
      <c r="T170" s="220">
        <f>S170*H170</f>
        <v>0</v>
      </c>
      <c r="U170" s="220">
        <v>0</v>
      </c>
      <c r="V170" s="220">
        <f>U170*H170</f>
        <v>0</v>
      </c>
      <c r="W170" s="220">
        <v>0</v>
      </c>
      <c r="X170" s="220">
        <f>W170*H170</f>
        <v>0</v>
      </c>
      <c r="Y170" s="221" t="s">
        <v>1</v>
      </c>
      <c r="Z170" s="32"/>
      <c r="AA170" s="32"/>
      <c r="AB170" s="32"/>
      <c r="AC170" s="32"/>
      <c r="AD170" s="32"/>
      <c r="AE170" s="32"/>
      <c r="AR170" s="222" t="s">
        <v>251</v>
      </c>
      <c r="AT170" s="222" t="s">
        <v>153</v>
      </c>
      <c r="AU170" s="222" t="s">
        <v>84</v>
      </c>
      <c r="AY170" s="13" t="s">
        <v>129</v>
      </c>
      <c r="BE170" s="223">
        <f>IF(O170="základní",K170,0)</f>
        <v>304304</v>
      </c>
      <c r="BF170" s="223">
        <f>IF(O170="snížená",K170,0)</f>
        <v>0</v>
      </c>
      <c r="BG170" s="223">
        <f>IF(O170="zákl. přenesená",K170,0)</f>
        <v>0</v>
      </c>
      <c r="BH170" s="223">
        <f>IF(O170="sníž. přenesená",K170,0)</f>
        <v>0</v>
      </c>
      <c r="BI170" s="223">
        <f>IF(O170="nulová",K170,0)</f>
        <v>0</v>
      </c>
      <c r="BJ170" s="13" t="s">
        <v>84</v>
      </c>
      <c r="BK170" s="223">
        <f>ROUND(P170*H170,2)</f>
        <v>304304</v>
      </c>
      <c r="BL170" s="13" t="s">
        <v>251</v>
      </c>
      <c r="BM170" s="222" t="s">
        <v>217</v>
      </c>
    </row>
    <row r="171" s="2" customFormat="1">
      <c r="A171" s="32"/>
      <c r="B171" s="33"/>
      <c r="C171" s="34"/>
      <c r="D171" s="224" t="s">
        <v>135</v>
      </c>
      <c r="E171" s="34"/>
      <c r="F171" s="225" t="s">
        <v>255</v>
      </c>
      <c r="G171" s="34"/>
      <c r="H171" s="34"/>
      <c r="I171" s="34"/>
      <c r="J171" s="34"/>
      <c r="K171" s="34"/>
      <c r="L171" s="34"/>
      <c r="M171" s="35"/>
      <c r="N171" s="226"/>
      <c r="O171" s="227"/>
      <c r="P171" s="84"/>
      <c r="Q171" s="84"/>
      <c r="R171" s="84"/>
      <c r="S171" s="84"/>
      <c r="T171" s="84"/>
      <c r="U171" s="84"/>
      <c r="V171" s="84"/>
      <c r="W171" s="84"/>
      <c r="X171" s="84"/>
      <c r="Y171" s="85"/>
      <c r="Z171" s="32"/>
      <c r="AA171" s="32"/>
      <c r="AB171" s="32"/>
      <c r="AC171" s="32"/>
      <c r="AD171" s="32"/>
      <c r="AE171" s="32"/>
      <c r="AT171" s="13" t="s">
        <v>135</v>
      </c>
      <c r="AU171" s="13" t="s">
        <v>84</v>
      </c>
    </row>
    <row r="172" s="2" customFormat="1" ht="37.8" customHeight="1">
      <c r="A172" s="32"/>
      <c r="B172" s="33"/>
      <c r="C172" s="228" t="s">
        <v>179</v>
      </c>
      <c r="D172" s="228" t="s">
        <v>153</v>
      </c>
      <c r="E172" s="229" t="s">
        <v>194</v>
      </c>
      <c r="F172" s="230" t="s">
        <v>195</v>
      </c>
      <c r="G172" s="231" t="s">
        <v>133</v>
      </c>
      <c r="H172" s="232">
        <v>2800</v>
      </c>
      <c r="I172" s="233">
        <v>180.78999999999999</v>
      </c>
      <c r="J172" s="234"/>
      <c r="K172" s="233">
        <f>ROUND(P172*H172,2)</f>
        <v>506212</v>
      </c>
      <c r="L172" s="230" t="s">
        <v>1</v>
      </c>
      <c r="M172" s="235"/>
      <c r="N172" s="236" t="s">
        <v>1</v>
      </c>
      <c r="O172" s="218" t="s">
        <v>39</v>
      </c>
      <c r="P172" s="219">
        <f>I172+J172</f>
        <v>180.78999999999999</v>
      </c>
      <c r="Q172" s="219">
        <f>ROUND(I172*H172,2)</f>
        <v>506212</v>
      </c>
      <c r="R172" s="219">
        <f>ROUND(J172*H172,2)</f>
        <v>0</v>
      </c>
      <c r="S172" s="220">
        <v>0</v>
      </c>
      <c r="T172" s="220">
        <f>S172*H172</f>
        <v>0</v>
      </c>
      <c r="U172" s="220">
        <v>0</v>
      </c>
      <c r="V172" s="220">
        <f>U172*H172</f>
        <v>0</v>
      </c>
      <c r="W172" s="220">
        <v>0</v>
      </c>
      <c r="X172" s="220">
        <f>W172*H172</f>
        <v>0</v>
      </c>
      <c r="Y172" s="221" t="s">
        <v>1</v>
      </c>
      <c r="Z172" s="32"/>
      <c r="AA172" s="32"/>
      <c r="AB172" s="32"/>
      <c r="AC172" s="32"/>
      <c r="AD172" s="32"/>
      <c r="AE172" s="32"/>
      <c r="AR172" s="222" t="s">
        <v>251</v>
      </c>
      <c r="AT172" s="222" t="s">
        <v>153</v>
      </c>
      <c r="AU172" s="222" t="s">
        <v>84</v>
      </c>
      <c r="AY172" s="13" t="s">
        <v>129</v>
      </c>
      <c r="BE172" s="223">
        <f>IF(O172="základní",K172,0)</f>
        <v>506212</v>
      </c>
      <c r="BF172" s="223">
        <f>IF(O172="snížená",K172,0)</f>
        <v>0</v>
      </c>
      <c r="BG172" s="223">
        <f>IF(O172="zákl. přenesená",K172,0)</f>
        <v>0</v>
      </c>
      <c r="BH172" s="223">
        <f>IF(O172="sníž. přenesená",K172,0)</f>
        <v>0</v>
      </c>
      <c r="BI172" s="223">
        <f>IF(O172="nulová",K172,0)</f>
        <v>0</v>
      </c>
      <c r="BJ172" s="13" t="s">
        <v>84</v>
      </c>
      <c r="BK172" s="223">
        <f>ROUND(P172*H172,2)</f>
        <v>506212</v>
      </c>
      <c r="BL172" s="13" t="s">
        <v>251</v>
      </c>
      <c r="BM172" s="222" t="s">
        <v>223</v>
      </c>
    </row>
    <row r="173" s="2" customFormat="1">
      <c r="A173" s="32"/>
      <c r="B173" s="33"/>
      <c r="C173" s="34"/>
      <c r="D173" s="224" t="s">
        <v>135</v>
      </c>
      <c r="E173" s="34"/>
      <c r="F173" s="225" t="s">
        <v>195</v>
      </c>
      <c r="G173" s="34"/>
      <c r="H173" s="34"/>
      <c r="I173" s="34"/>
      <c r="J173" s="34"/>
      <c r="K173" s="34"/>
      <c r="L173" s="34"/>
      <c r="M173" s="35"/>
      <c r="N173" s="226"/>
      <c r="O173" s="227"/>
      <c r="P173" s="84"/>
      <c r="Q173" s="84"/>
      <c r="R173" s="84"/>
      <c r="S173" s="84"/>
      <c r="T173" s="84"/>
      <c r="U173" s="84"/>
      <c r="V173" s="84"/>
      <c r="W173" s="84"/>
      <c r="X173" s="84"/>
      <c r="Y173" s="85"/>
      <c r="Z173" s="32"/>
      <c r="AA173" s="32"/>
      <c r="AB173" s="32"/>
      <c r="AC173" s="32"/>
      <c r="AD173" s="32"/>
      <c r="AE173" s="32"/>
      <c r="AT173" s="13" t="s">
        <v>135</v>
      </c>
      <c r="AU173" s="13" t="s">
        <v>84</v>
      </c>
    </row>
    <row r="174" s="2" customFormat="1" ht="24.15" customHeight="1">
      <c r="A174" s="32"/>
      <c r="B174" s="33"/>
      <c r="C174" s="211" t="s">
        <v>224</v>
      </c>
      <c r="D174" s="211" t="s">
        <v>130</v>
      </c>
      <c r="E174" s="212" t="s">
        <v>197</v>
      </c>
      <c r="F174" s="213" t="s">
        <v>198</v>
      </c>
      <c r="G174" s="214" t="s">
        <v>133</v>
      </c>
      <c r="H174" s="215">
        <v>5600</v>
      </c>
      <c r="I174" s="216">
        <v>0</v>
      </c>
      <c r="J174" s="216">
        <v>32.920000000000002</v>
      </c>
      <c r="K174" s="216">
        <f>ROUND(P174*H174,2)</f>
        <v>184352</v>
      </c>
      <c r="L174" s="213" t="s">
        <v>1</v>
      </c>
      <c r="M174" s="35"/>
      <c r="N174" s="217" t="s">
        <v>1</v>
      </c>
      <c r="O174" s="218" t="s">
        <v>39</v>
      </c>
      <c r="P174" s="219">
        <f>I174+J174</f>
        <v>32.920000000000002</v>
      </c>
      <c r="Q174" s="219">
        <f>ROUND(I174*H174,2)</f>
        <v>0</v>
      </c>
      <c r="R174" s="219">
        <f>ROUND(J174*H174,2)</f>
        <v>184352</v>
      </c>
      <c r="S174" s="220">
        <v>0</v>
      </c>
      <c r="T174" s="220">
        <f>S174*H174</f>
        <v>0</v>
      </c>
      <c r="U174" s="220">
        <v>0</v>
      </c>
      <c r="V174" s="220">
        <f>U174*H174</f>
        <v>0</v>
      </c>
      <c r="W174" s="220">
        <v>0</v>
      </c>
      <c r="X174" s="220">
        <f>W174*H174</f>
        <v>0</v>
      </c>
      <c r="Y174" s="221" t="s">
        <v>1</v>
      </c>
      <c r="Z174" s="32"/>
      <c r="AA174" s="32"/>
      <c r="AB174" s="32"/>
      <c r="AC174" s="32"/>
      <c r="AD174" s="32"/>
      <c r="AE174" s="32"/>
      <c r="AR174" s="222" t="s">
        <v>251</v>
      </c>
      <c r="AT174" s="222" t="s">
        <v>130</v>
      </c>
      <c r="AU174" s="222" t="s">
        <v>84</v>
      </c>
      <c r="AY174" s="13" t="s">
        <v>129</v>
      </c>
      <c r="BE174" s="223">
        <f>IF(O174="základní",K174,0)</f>
        <v>184352</v>
      </c>
      <c r="BF174" s="223">
        <f>IF(O174="snížená",K174,0)</f>
        <v>0</v>
      </c>
      <c r="BG174" s="223">
        <f>IF(O174="zákl. přenesená",K174,0)</f>
        <v>0</v>
      </c>
      <c r="BH174" s="223">
        <f>IF(O174="sníž. přenesená",K174,0)</f>
        <v>0</v>
      </c>
      <c r="BI174" s="223">
        <f>IF(O174="nulová",K174,0)</f>
        <v>0</v>
      </c>
      <c r="BJ174" s="13" t="s">
        <v>84</v>
      </c>
      <c r="BK174" s="223">
        <f>ROUND(P174*H174,2)</f>
        <v>184352</v>
      </c>
      <c r="BL174" s="13" t="s">
        <v>251</v>
      </c>
      <c r="BM174" s="222" t="s">
        <v>228</v>
      </c>
    </row>
    <row r="175" s="2" customFormat="1">
      <c r="A175" s="32"/>
      <c r="B175" s="33"/>
      <c r="C175" s="34"/>
      <c r="D175" s="224" t="s">
        <v>135</v>
      </c>
      <c r="E175" s="34"/>
      <c r="F175" s="225" t="s">
        <v>198</v>
      </c>
      <c r="G175" s="34"/>
      <c r="H175" s="34"/>
      <c r="I175" s="34"/>
      <c r="J175" s="34"/>
      <c r="K175" s="34"/>
      <c r="L175" s="34"/>
      <c r="M175" s="35"/>
      <c r="N175" s="226"/>
      <c r="O175" s="227"/>
      <c r="P175" s="84"/>
      <c r="Q175" s="84"/>
      <c r="R175" s="84"/>
      <c r="S175" s="84"/>
      <c r="T175" s="84"/>
      <c r="U175" s="84"/>
      <c r="V175" s="84"/>
      <c r="W175" s="84"/>
      <c r="X175" s="84"/>
      <c r="Y175" s="85"/>
      <c r="Z175" s="32"/>
      <c r="AA175" s="32"/>
      <c r="AB175" s="32"/>
      <c r="AC175" s="32"/>
      <c r="AD175" s="32"/>
      <c r="AE175" s="32"/>
      <c r="AT175" s="13" t="s">
        <v>135</v>
      </c>
      <c r="AU175" s="13" t="s">
        <v>84</v>
      </c>
    </row>
    <row r="176" s="2" customFormat="1" ht="24.15" customHeight="1">
      <c r="A176" s="32"/>
      <c r="B176" s="33"/>
      <c r="C176" s="228" t="s">
        <v>183</v>
      </c>
      <c r="D176" s="228" t="s">
        <v>153</v>
      </c>
      <c r="E176" s="229" t="s">
        <v>256</v>
      </c>
      <c r="F176" s="230" t="s">
        <v>257</v>
      </c>
      <c r="G176" s="231" t="s">
        <v>133</v>
      </c>
      <c r="H176" s="232">
        <v>1350</v>
      </c>
      <c r="I176" s="233">
        <v>309.31999999999999</v>
      </c>
      <c r="J176" s="234"/>
      <c r="K176" s="233">
        <f>ROUND(P176*H176,2)</f>
        <v>417582</v>
      </c>
      <c r="L176" s="230" t="s">
        <v>1</v>
      </c>
      <c r="M176" s="235"/>
      <c r="N176" s="236" t="s">
        <v>1</v>
      </c>
      <c r="O176" s="218" t="s">
        <v>39</v>
      </c>
      <c r="P176" s="219">
        <f>I176+J176</f>
        <v>309.31999999999999</v>
      </c>
      <c r="Q176" s="219">
        <f>ROUND(I176*H176,2)</f>
        <v>417582</v>
      </c>
      <c r="R176" s="219">
        <f>ROUND(J176*H176,2)</f>
        <v>0</v>
      </c>
      <c r="S176" s="220">
        <v>0</v>
      </c>
      <c r="T176" s="220">
        <f>S176*H176</f>
        <v>0</v>
      </c>
      <c r="U176" s="220">
        <v>0</v>
      </c>
      <c r="V176" s="220">
        <f>U176*H176</f>
        <v>0</v>
      </c>
      <c r="W176" s="220">
        <v>0</v>
      </c>
      <c r="X176" s="220">
        <f>W176*H176</f>
        <v>0</v>
      </c>
      <c r="Y176" s="221" t="s">
        <v>1</v>
      </c>
      <c r="Z176" s="32"/>
      <c r="AA176" s="32"/>
      <c r="AB176" s="32"/>
      <c r="AC176" s="32"/>
      <c r="AD176" s="32"/>
      <c r="AE176" s="32"/>
      <c r="AR176" s="222" t="s">
        <v>251</v>
      </c>
      <c r="AT176" s="222" t="s">
        <v>153</v>
      </c>
      <c r="AU176" s="222" t="s">
        <v>84</v>
      </c>
      <c r="AY176" s="13" t="s">
        <v>129</v>
      </c>
      <c r="BE176" s="223">
        <f>IF(O176="základní",K176,0)</f>
        <v>417582</v>
      </c>
      <c r="BF176" s="223">
        <f>IF(O176="snížená",K176,0)</f>
        <v>0</v>
      </c>
      <c r="BG176" s="223">
        <f>IF(O176="zákl. přenesená",K176,0)</f>
        <v>0</v>
      </c>
      <c r="BH176" s="223">
        <f>IF(O176="sníž. přenesená",K176,0)</f>
        <v>0</v>
      </c>
      <c r="BI176" s="223">
        <f>IF(O176="nulová",K176,0)</f>
        <v>0</v>
      </c>
      <c r="BJ176" s="13" t="s">
        <v>84</v>
      </c>
      <c r="BK176" s="223">
        <f>ROUND(P176*H176,2)</f>
        <v>417582</v>
      </c>
      <c r="BL176" s="13" t="s">
        <v>251</v>
      </c>
      <c r="BM176" s="222" t="s">
        <v>231</v>
      </c>
    </row>
    <row r="177" s="2" customFormat="1">
      <c r="A177" s="32"/>
      <c r="B177" s="33"/>
      <c r="C177" s="34"/>
      <c r="D177" s="224" t="s">
        <v>135</v>
      </c>
      <c r="E177" s="34"/>
      <c r="F177" s="225" t="s">
        <v>257</v>
      </c>
      <c r="G177" s="34"/>
      <c r="H177" s="34"/>
      <c r="I177" s="34"/>
      <c r="J177" s="34"/>
      <c r="K177" s="34"/>
      <c r="L177" s="34"/>
      <c r="M177" s="35"/>
      <c r="N177" s="226"/>
      <c r="O177" s="227"/>
      <c r="P177" s="84"/>
      <c r="Q177" s="84"/>
      <c r="R177" s="84"/>
      <c r="S177" s="84"/>
      <c r="T177" s="84"/>
      <c r="U177" s="84"/>
      <c r="V177" s="84"/>
      <c r="W177" s="84"/>
      <c r="X177" s="84"/>
      <c r="Y177" s="85"/>
      <c r="Z177" s="32"/>
      <c r="AA177" s="32"/>
      <c r="AB177" s="32"/>
      <c r="AC177" s="32"/>
      <c r="AD177" s="32"/>
      <c r="AE177" s="32"/>
      <c r="AT177" s="13" t="s">
        <v>135</v>
      </c>
      <c r="AU177" s="13" t="s">
        <v>84</v>
      </c>
    </row>
    <row r="178" s="2" customFormat="1" ht="49.05" customHeight="1">
      <c r="A178" s="32"/>
      <c r="B178" s="33"/>
      <c r="C178" s="228" t="s">
        <v>258</v>
      </c>
      <c r="D178" s="228" t="s">
        <v>153</v>
      </c>
      <c r="E178" s="229" t="s">
        <v>201</v>
      </c>
      <c r="F178" s="230" t="s">
        <v>202</v>
      </c>
      <c r="G178" s="231" t="s">
        <v>145</v>
      </c>
      <c r="H178" s="232">
        <v>8</v>
      </c>
      <c r="I178" s="233">
        <v>3929.1999999999998</v>
      </c>
      <c r="J178" s="234"/>
      <c r="K178" s="233">
        <f>ROUND(P178*H178,2)</f>
        <v>31433.599999999999</v>
      </c>
      <c r="L178" s="230" t="s">
        <v>1</v>
      </c>
      <c r="M178" s="235"/>
      <c r="N178" s="236" t="s">
        <v>1</v>
      </c>
      <c r="O178" s="218" t="s">
        <v>39</v>
      </c>
      <c r="P178" s="219">
        <f>I178+J178</f>
        <v>3929.1999999999998</v>
      </c>
      <c r="Q178" s="219">
        <f>ROUND(I178*H178,2)</f>
        <v>31433.599999999999</v>
      </c>
      <c r="R178" s="219">
        <f>ROUND(J178*H178,2)</f>
        <v>0</v>
      </c>
      <c r="S178" s="220">
        <v>0</v>
      </c>
      <c r="T178" s="220">
        <f>S178*H178</f>
        <v>0</v>
      </c>
      <c r="U178" s="220">
        <v>0</v>
      </c>
      <c r="V178" s="220">
        <f>U178*H178</f>
        <v>0</v>
      </c>
      <c r="W178" s="220">
        <v>0</v>
      </c>
      <c r="X178" s="220">
        <f>W178*H178</f>
        <v>0</v>
      </c>
      <c r="Y178" s="221" t="s">
        <v>1</v>
      </c>
      <c r="Z178" s="32"/>
      <c r="AA178" s="32"/>
      <c r="AB178" s="32"/>
      <c r="AC178" s="32"/>
      <c r="AD178" s="32"/>
      <c r="AE178" s="32"/>
      <c r="AR178" s="222" t="s">
        <v>251</v>
      </c>
      <c r="AT178" s="222" t="s">
        <v>153</v>
      </c>
      <c r="AU178" s="222" t="s">
        <v>84</v>
      </c>
      <c r="AY178" s="13" t="s">
        <v>129</v>
      </c>
      <c r="BE178" s="223">
        <f>IF(O178="základní",K178,0)</f>
        <v>31433.599999999999</v>
      </c>
      <c r="BF178" s="223">
        <f>IF(O178="snížená",K178,0)</f>
        <v>0</v>
      </c>
      <c r="BG178" s="223">
        <f>IF(O178="zákl. přenesená",K178,0)</f>
        <v>0</v>
      </c>
      <c r="BH178" s="223">
        <f>IF(O178="sníž. přenesená",K178,0)</f>
        <v>0</v>
      </c>
      <c r="BI178" s="223">
        <f>IF(O178="nulová",K178,0)</f>
        <v>0</v>
      </c>
      <c r="BJ178" s="13" t="s">
        <v>84</v>
      </c>
      <c r="BK178" s="223">
        <f>ROUND(P178*H178,2)</f>
        <v>31433.599999999999</v>
      </c>
      <c r="BL178" s="13" t="s">
        <v>251</v>
      </c>
      <c r="BM178" s="222" t="s">
        <v>259</v>
      </c>
    </row>
    <row r="179" s="2" customFormat="1">
      <c r="A179" s="32"/>
      <c r="B179" s="33"/>
      <c r="C179" s="34"/>
      <c r="D179" s="224" t="s">
        <v>135</v>
      </c>
      <c r="E179" s="34"/>
      <c r="F179" s="225" t="s">
        <v>202</v>
      </c>
      <c r="G179" s="34"/>
      <c r="H179" s="34"/>
      <c r="I179" s="34"/>
      <c r="J179" s="34"/>
      <c r="K179" s="34"/>
      <c r="L179" s="34"/>
      <c r="M179" s="35"/>
      <c r="N179" s="226"/>
      <c r="O179" s="227"/>
      <c r="P179" s="84"/>
      <c r="Q179" s="84"/>
      <c r="R179" s="84"/>
      <c r="S179" s="84"/>
      <c r="T179" s="84"/>
      <c r="U179" s="84"/>
      <c r="V179" s="84"/>
      <c r="W179" s="84"/>
      <c r="X179" s="84"/>
      <c r="Y179" s="85"/>
      <c r="Z179" s="32"/>
      <c r="AA179" s="32"/>
      <c r="AB179" s="32"/>
      <c r="AC179" s="32"/>
      <c r="AD179" s="32"/>
      <c r="AE179" s="32"/>
      <c r="AT179" s="13" t="s">
        <v>135</v>
      </c>
      <c r="AU179" s="13" t="s">
        <v>84</v>
      </c>
    </row>
    <row r="180" s="2" customFormat="1" ht="14.4" customHeight="1">
      <c r="A180" s="32"/>
      <c r="B180" s="33"/>
      <c r="C180" s="211" t="s">
        <v>186</v>
      </c>
      <c r="D180" s="211" t="s">
        <v>130</v>
      </c>
      <c r="E180" s="212" t="s">
        <v>204</v>
      </c>
      <c r="F180" s="213" t="s">
        <v>205</v>
      </c>
      <c r="G180" s="214" t="s">
        <v>145</v>
      </c>
      <c r="H180" s="215">
        <v>8</v>
      </c>
      <c r="I180" s="216">
        <v>0</v>
      </c>
      <c r="J180" s="216">
        <v>2351.25</v>
      </c>
      <c r="K180" s="216">
        <f>ROUND(P180*H180,2)</f>
        <v>18810</v>
      </c>
      <c r="L180" s="213" t="s">
        <v>1</v>
      </c>
      <c r="M180" s="35"/>
      <c r="N180" s="217" t="s">
        <v>1</v>
      </c>
      <c r="O180" s="218" t="s">
        <v>39</v>
      </c>
      <c r="P180" s="219">
        <f>I180+J180</f>
        <v>2351.25</v>
      </c>
      <c r="Q180" s="219">
        <f>ROUND(I180*H180,2)</f>
        <v>0</v>
      </c>
      <c r="R180" s="219">
        <f>ROUND(J180*H180,2)</f>
        <v>18810</v>
      </c>
      <c r="S180" s="220">
        <v>0</v>
      </c>
      <c r="T180" s="220">
        <f>S180*H180</f>
        <v>0</v>
      </c>
      <c r="U180" s="220">
        <v>0</v>
      </c>
      <c r="V180" s="220">
        <f>U180*H180</f>
        <v>0</v>
      </c>
      <c r="W180" s="220">
        <v>0</v>
      </c>
      <c r="X180" s="220">
        <f>W180*H180</f>
        <v>0</v>
      </c>
      <c r="Y180" s="221" t="s">
        <v>1</v>
      </c>
      <c r="Z180" s="32"/>
      <c r="AA180" s="32"/>
      <c r="AB180" s="32"/>
      <c r="AC180" s="32"/>
      <c r="AD180" s="32"/>
      <c r="AE180" s="32"/>
      <c r="AR180" s="222" t="s">
        <v>251</v>
      </c>
      <c r="AT180" s="222" t="s">
        <v>130</v>
      </c>
      <c r="AU180" s="222" t="s">
        <v>84</v>
      </c>
      <c r="AY180" s="13" t="s">
        <v>129</v>
      </c>
      <c r="BE180" s="223">
        <f>IF(O180="základní",K180,0)</f>
        <v>18810</v>
      </c>
      <c r="BF180" s="223">
        <f>IF(O180="snížená",K180,0)</f>
        <v>0</v>
      </c>
      <c r="BG180" s="223">
        <f>IF(O180="zákl. přenesená",K180,0)</f>
        <v>0</v>
      </c>
      <c r="BH180" s="223">
        <f>IF(O180="sníž. přenesená",K180,0)</f>
        <v>0</v>
      </c>
      <c r="BI180" s="223">
        <f>IF(O180="nulová",K180,0)</f>
        <v>0</v>
      </c>
      <c r="BJ180" s="13" t="s">
        <v>84</v>
      </c>
      <c r="BK180" s="223">
        <f>ROUND(P180*H180,2)</f>
        <v>18810</v>
      </c>
      <c r="BL180" s="13" t="s">
        <v>251</v>
      </c>
      <c r="BM180" s="222" t="s">
        <v>260</v>
      </c>
    </row>
    <row r="181" s="2" customFormat="1">
      <c r="A181" s="32"/>
      <c r="B181" s="33"/>
      <c r="C181" s="34"/>
      <c r="D181" s="224" t="s">
        <v>135</v>
      </c>
      <c r="E181" s="34"/>
      <c r="F181" s="225" t="s">
        <v>205</v>
      </c>
      <c r="G181" s="34"/>
      <c r="H181" s="34"/>
      <c r="I181" s="34"/>
      <c r="J181" s="34"/>
      <c r="K181" s="34"/>
      <c r="L181" s="34"/>
      <c r="M181" s="35"/>
      <c r="N181" s="226"/>
      <c r="O181" s="227"/>
      <c r="P181" s="84"/>
      <c r="Q181" s="84"/>
      <c r="R181" s="84"/>
      <c r="S181" s="84"/>
      <c r="T181" s="84"/>
      <c r="U181" s="84"/>
      <c r="V181" s="84"/>
      <c r="W181" s="84"/>
      <c r="X181" s="84"/>
      <c r="Y181" s="85"/>
      <c r="Z181" s="32"/>
      <c r="AA181" s="32"/>
      <c r="AB181" s="32"/>
      <c r="AC181" s="32"/>
      <c r="AD181" s="32"/>
      <c r="AE181" s="32"/>
      <c r="AT181" s="13" t="s">
        <v>135</v>
      </c>
      <c r="AU181" s="13" t="s">
        <v>84</v>
      </c>
    </row>
    <row r="182" s="2" customFormat="1" ht="24.15" customHeight="1">
      <c r="A182" s="32"/>
      <c r="B182" s="33"/>
      <c r="C182" s="211" t="s">
        <v>261</v>
      </c>
      <c r="D182" s="211" t="s">
        <v>130</v>
      </c>
      <c r="E182" s="212" t="s">
        <v>262</v>
      </c>
      <c r="F182" s="213" t="s">
        <v>263</v>
      </c>
      <c r="G182" s="214" t="s">
        <v>145</v>
      </c>
      <c r="H182" s="215">
        <v>2</v>
      </c>
      <c r="I182" s="216">
        <v>0</v>
      </c>
      <c r="J182" s="216">
        <v>990.65999999999997</v>
      </c>
      <c r="K182" s="216">
        <f>ROUND(P182*H182,2)</f>
        <v>1981.3199999999999</v>
      </c>
      <c r="L182" s="213" t="s">
        <v>1</v>
      </c>
      <c r="M182" s="35"/>
      <c r="N182" s="217" t="s">
        <v>1</v>
      </c>
      <c r="O182" s="218" t="s">
        <v>39</v>
      </c>
      <c r="P182" s="219">
        <f>I182+J182</f>
        <v>990.65999999999997</v>
      </c>
      <c r="Q182" s="219">
        <f>ROUND(I182*H182,2)</f>
        <v>0</v>
      </c>
      <c r="R182" s="219">
        <f>ROUND(J182*H182,2)</f>
        <v>1981.3199999999999</v>
      </c>
      <c r="S182" s="220">
        <v>0</v>
      </c>
      <c r="T182" s="220">
        <f>S182*H182</f>
        <v>0</v>
      </c>
      <c r="U182" s="220">
        <v>0</v>
      </c>
      <c r="V182" s="220">
        <f>U182*H182</f>
        <v>0</v>
      </c>
      <c r="W182" s="220">
        <v>0</v>
      </c>
      <c r="X182" s="220">
        <f>W182*H182</f>
        <v>0</v>
      </c>
      <c r="Y182" s="221" t="s">
        <v>1</v>
      </c>
      <c r="Z182" s="32"/>
      <c r="AA182" s="32"/>
      <c r="AB182" s="32"/>
      <c r="AC182" s="32"/>
      <c r="AD182" s="32"/>
      <c r="AE182" s="32"/>
      <c r="AR182" s="222" t="s">
        <v>251</v>
      </c>
      <c r="AT182" s="222" t="s">
        <v>130</v>
      </c>
      <c r="AU182" s="222" t="s">
        <v>84</v>
      </c>
      <c r="AY182" s="13" t="s">
        <v>129</v>
      </c>
      <c r="BE182" s="223">
        <f>IF(O182="základní",K182,0)</f>
        <v>1981.3199999999999</v>
      </c>
      <c r="BF182" s="223">
        <f>IF(O182="snížená",K182,0)</f>
        <v>0</v>
      </c>
      <c r="BG182" s="223">
        <f>IF(O182="zákl. přenesená",K182,0)</f>
        <v>0</v>
      </c>
      <c r="BH182" s="223">
        <f>IF(O182="sníž. přenesená",K182,0)</f>
        <v>0</v>
      </c>
      <c r="BI182" s="223">
        <f>IF(O182="nulová",K182,0)</f>
        <v>0</v>
      </c>
      <c r="BJ182" s="13" t="s">
        <v>84</v>
      </c>
      <c r="BK182" s="223">
        <f>ROUND(P182*H182,2)</f>
        <v>1981.3199999999999</v>
      </c>
      <c r="BL182" s="13" t="s">
        <v>251</v>
      </c>
      <c r="BM182" s="222" t="s">
        <v>264</v>
      </c>
    </row>
    <row r="183" s="2" customFormat="1">
      <c r="A183" s="32"/>
      <c r="B183" s="33"/>
      <c r="C183" s="34"/>
      <c r="D183" s="224" t="s">
        <v>135</v>
      </c>
      <c r="E183" s="34"/>
      <c r="F183" s="225" t="s">
        <v>263</v>
      </c>
      <c r="G183" s="34"/>
      <c r="H183" s="34"/>
      <c r="I183" s="34"/>
      <c r="J183" s="34"/>
      <c r="K183" s="34"/>
      <c r="L183" s="34"/>
      <c r="M183" s="35"/>
      <c r="N183" s="226"/>
      <c r="O183" s="227"/>
      <c r="P183" s="84"/>
      <c r="Q183" s="84"/>
      <c r="R183" s="84"/>
      <c r="S183" s="84"/>
      <c r="T183" s="84"/>
      <c r="U183" s="84"/>
      <c r="V183" s="84"/>
      <c r="W183" s="84"/>
      <c r="X183" s="84"/>
      <c r="Y183" s="85"/>
      <c r="Z183" s="32"/>
      <c r="AA183" s="32"/>
      <c r="AB183" s="32"/>
      <c r="AC183" s="32"/>
      <c r="AD183" s="32"/>
      <c r="AE183" s="32"/>
      <c r="AT183" s="13" t="s">
        <v>135</v>
      </c>
      <c r="AU183" s="13" t="s">
        <v>84</v>
      </c>
    </row>
    <row r="184" s="2" customFormat="1" ht="24.15" customHeight="1">
      <c r="A184" s="32"/>
      <c r="B184" s="33"/>
      <c r="C184" s="211" t="s">
        <v>189</v>
      </c>
      <c r="D184" s="211" t="s">
        <v>130</v>
      </c>
      <c r="E184" s="212" t="s">
        <v>207</v>
      </c>
      <c r="F184" s="213" t="s">
        <v>208</v>
      </c>
      <c r="G184" s="214" t="s">
        <v>145</v>
      </c>
      <c r="H184" s="215">
        <v>2</v>
      </c>
      <c r="I184" s="216">
        <v>0</v>
      </c>
      <c r="J184" s="216">
        <v>1766.05</v>
      </c>
      <c r="K184" s="216">
        <f>ROUND(P184*H184,2)</f>
        <v>3532.0999999999999</v>
      </c>
      <c r="L184" s="213" t="s">
        <v>1</v>
      </c>
      <c r="M184" s="35"/>
      <c r="N184" s="217" t="s">
        <v>1</v>
      </c>
      <c r="O184" s="218" t="s">
        <v>39</v>
      </c>
      <c r="P184" s="219">
        <f>I184+J184</f>
        <v>1766.05</v>
      </c>
      <c r="Q184" s="219">
        <f>ROUND(I184*H184,2)</f>
        <v>0</v>
      </c>
      <c r="R184" s="219">
        <f>ROUND(J184*H184,2)</f>
        <v>3532.0999999999999</v>
      </c>
      <c r="S184" s="220">
        <v>0</v>
      </c>
      <c r="T184" s="220">
        <f>S184*H184</f>
        <v>0</v>
      </c>
      <c r="U184" s="220">
        <v>0</v>
      </c>
      <c r="V184" s="220">
        <f>U184*H184</f>
        <v>0</v>
      </c>
      <c r="W184" s="220">
        <v>0</v>
      </c>
      <c r="X184" s="220">
        <f>W184*H184</f>
        <v>0</v>
      </c>
      <c r="Y184" s="221" t="s">
        <v>1</v>
      </c>
      <c r="Z184" s="32"/>
      <c r="AA184" s="32"/>
      <c r="AB184" s="32"/>
      <c r="AC184" s="32"/>
      <c r="AD184" s="32"/>
      <c r="AE184" s="32"/>
      <c r="AR184" s="222" t="s">
        <v>251</v>
      </c>
      <c r="AT184" s="222" t="s">
        <v>130</v>
      </c>
      <c r="AU184" s="222" t="s">
        <v>84</v>
      </c>
      <c r="AY184" s="13" t="s">
        <v>129</v>
      </c>
      <c r="BE184" s="223">
        <f>IF(O184="základní",K184,0)</f>
        <v>3532.0999999999999</v>
      </c>
      <c r="BF184" s="223">
        <f>IF(O184="snížená",K184,0)</f>
        <v>0</v>
      </c>
      <c r="BG184" s="223">
        <f>IF(O184="zákl. přenesená",K184,0)</f>
        <v>0</v>
      </c>
      <c r="BH184" s="223">
        <f>IF(O184="sníž. přenesená",K184,0)</f>
        <v>0</v>
      </c>
      <c r="BI184" s="223">
        <f>IF(O184="nulová",K184,0)</f>
        <v>0</v>
      </c>
      <c r="BJ184" s="13" t="s">
        <v>84</v>
      </c>
      <c r="BK184" s="223">
        <f>ROUND(P184*H184,2)</f>
        <v>3532.0999999999999</v>
      </c>
      <c r="BL184" s="13" t="s">
        <v>251</v>
      </c>
      <c r="BM184" s="222" t="s">
        <v>265</v>
      </c>
    </row>
    <row r="185" s="2" customFormat="1">
      <c r="A185" s="32"/>
      <c r="B185" s="33"/>
      <c r="C185" s="34"/>
      <c r="D185" s="224" t="s">
        <v>135</v>
      </c>
      <c r="E185" s="34"/>
      <c r="F185" s="225" t="s">
        <v>208</v>
      </c>
      <c r="G185" s="34"/>
      <c r="H185" s="34"/>
      <c r="I185" s="34"/>
      <c r="J185" s="34"/>
      <c r="K185" s="34"/>
      <c r="L185" s="34"/>
      <c r="M185" s="35"/>
      <c r="N185" s="226"/>
      <c r="O185" s="227"/>
      <c r="P185" s="84"/>
      <c r="Q185" s="84"/>
      <c r="R185" s="84"/>
      <c r="S185" s="84"/>
      <c r="T185" s="84"/>
      <c r="U185" s="84"/>
      <c r="V185" s="84"/>
      <c r="W185" s="84"/>
      <c r="X185" s="84"/>
      <c r="Y185" s="85"/>
      <c r="Z185" s="32"/>
      <c r="AA185" s="32"/>
      <c r="AB185" s="32"/>
      <c r="AC185" s="32"/>
      <c r="AD185" s="32"/>
      <c r="AE185" s="32"/>
      <c r="AT185" s="13" t="s">
        <v>135</v>
      </c>
      <c r="AU185" s="13" t="s">
        <v>84</v>
      </c>
    </row>
    <row r="186" s="2" customFormat="1" ht="24.15" customHeight="1">
      <c r="A186" s="32"/>
      <c r="B186" s="33"/>
      <c r="C186" s="211" t="s">
        <v>266</v>
      </c>
      <c r="D186" s="211" t="s">
        <v>130</v>
      </c>
      <c r="E186" s="212" t="s">
        <v>210</v>
      </c>
      <c r="F186" s="213" t="s">
        <v>211</v>
      </c>
      <c r="G186" s="214" t="s">
        <v>145</v>
      </c>
      <c r="H186" s="215">
        <v>2</v>
      </c>
      <c r="I186" s="216">
        <v>0</v>
      </c>
      <c r="J186" s="216">
        <v>463.98000000000002</v>
      </c>
      <c r="K186" s="216">
        <f>ROUND(P186*H186,2)</f>
        <v>927.96000000000004</v>
      </c>
      <c r="L186" s="213" t="s">
        <v>1</v>
      </c>
      <c r="M186" s="35"/>
      <c r="N186" s="217" t="s">
        <v>1</v>
      </c>
      <c r="O186" s="218" t="s">
        <v>39</v>
      </c>
      <c r="P186" s="219">
        <f>I186+J186</f>
        <v>463.98000000000002</v>
      </c>
      <c r="Q186" s="219">
        <f>ROUND(I186*H186,2)</f>
        <v>0</v>
      </c>
      <c r="R186" s="219">
        <f>ROUND(J186*H186,2)</f>
        <v>927.96000000000004</v>
      </c>
      <c r="S186" s="220">
        <v>0</v>
      </c>
      <c r="T186" s="220">
        <f>S186*H186</f>
        <v>0</v>
      </c>
      <c r="U186" s="220">
        <v>0</v>
      </c>
      <c r="V186" s="220">
        <f>U186*H186</f>
        <v>0</v>
      </c>
      <c r="W186" s="220">
        <v>0</v>
      </c>
      <c r="X186" s="220">
        <f>W186*H186</f>
        <v>0</v>
      </c>
      <c r="Y186" s="221" t="s">
        <v>1</v>
      </c>
      <c r="Z186" s="32"/>
      <c r="AA186" s="32"/>
      <c r="AB186" s="32"/>
      <c r="AC186" s="32"/>
      <c r="AD186" s="32"/>
      <c r="AE186" s="32"/>
      <c r="AR186" s="222" t="s">
        <v>251</v>
      </c>
      <c r="AT186" s="222" t="s">
        <v>130</v>
      </c>
      <c r="AU186" s="222" t="s">
        <v>84</v>
      </c>
      <c r="AY186" s="13" t="s">
        <v>129</v>
      </c>
      <c r="BE186" s="223">
        <f>IF(O186="základní",K186,0)</f>
        <v>927.96000000000004</v>
      </c>
      <c r="BF186" s="223">
        <f>IF(O186="snížená",K186,0)</f>
        <v>0</v>
      </c>
      <c r="BG186" s="223">
        <f>IF(O186="zákl. přenesená",K186,0)</f>
        <v>0</v>
      </c>
      <c r="BH186" s="223">
        <f>IF(O186="sníž. přenesená",K186,0)</f>
        <v>0</v>
      </c>
      <c r="BI186" s="223">
        <f>IF(O186="nulová",K186,0)</f>
        <v>0</v>
      </c>
      <c r="BJ186" s="13" t="s">
        <v>84</v>
      </c>
      <c r="BK186" s="223">
        <f>ROUND(P186*H186,2)</f>
        <v>927.96000000000004</v>
      </c>
      <c r="BL186" s="13" t="s">
        <v>251</v>
      </c>
      <c r="BM186" s="222" t="s">
        <v>267</v>
      </c>
    </row>
    <row r="187" s="2" customFormat="1">
      <c r="A187" s="32"/>
      <c r="B187" s="33"/>
      <c r="C187" s="34"/>
      <c r="D187" s="224" t="s">
        <v>135</v>
      </c>
      <c r="E187" s="34"/>
      <c r="F187" s="225" t="s">
        <v>211</v>
      </c>
      <c r="G187" s="34"/>
      <c r="H187" s="34"/>
      <c r="I187" s="34"/>
      <c r="J187" s="34"/>
      <c r="K187" s="34"/>
      <c r="L187" s="34"/>
      <c r="M187" s="35"/>
      <c r="N187" s="226"/>
      <c r="O187" s="227"/>
      <c r="P187" s="84"/>
      <c r="Q187" s="84"/>
      <c r="R187" s="84"/>
      <c r="S187" s="84"/>
      <c r="T187" s="84"/>
      <c r="U187" s="84"/>
      <c r="V187" s="84"/>
      <c r="W187" s="84"/>
      <c r="X187" s="84"/>
      <c r="Y187" s="85"/>
      <c r="Z187" s="32"/>
      <c r="AA187" s="32"/>
      <c r="AB187" s="32"/>
      <c r="AC187" s="32"/>
      <c r="AD187" s="32"/>
      <c r="AE187" s="32"/>
      <c r="AT187" s="13" t="s">
        <v>135</v>
      </c>
      <c r="AU187" s="13" t="s">
        <v>84</v>
      </c>
    </row>
    <row r="188" s="2" customFormat="1" ht="14.4" customHeight="1">
      <c r="A188" s="32"/>
      <c r="B188" s="33"/>
      <c r="C188" s="211" t="s">
        <v>192</v>
      </c>
      <c r="D188" s="211" t="s">
        <v>130</v>
      </c>
      <c r="E188" s="212" t="s">
        <v>214</v>
      </c>
      <c r="F188" s="213" t="s">
        <v>215</v>
      </c>
      <c r="G188" s="214" t="s">
        <v>216</v>
      </c>
      <c r="H188" s="215">
        <v>40</v>
      </c>
      <c r="I188" s="216">
        <v>0</v>
      </c>
      <c r="J188" s="216">
        <v>63.43</v>
      </c>
      <c r="K188" s="216">
        <f>ROUND(P188*H188,2)</f>
        <v>2537.1999999999998</v>
      </c>
      <c r="L188" s="213" t="s">
        <v>1</v>
      </c>
      <c r="M188" s="35"/>
      <c r="N188" s="217" t="s">
        <v>1</v>
      </c>
      <c r="O188" s="218" t="s">
        <v>39</v>
      </c>
      <c r="P188" s="219">
        <f>I188+J188</f>
        <v>63.43</v>
      </c>
      <c r="Q188" s="219">
        <f>ROUND(I188*H188,2)</f>
        <v>0</v>
      </c>
      <c r="R188" s="219">
        <f>ROUND(J188*H188,2)</f>
        <v>2537.1999999999998</v>
      </c>
      <c r="S188" s="220">
        <v>0</v>
      </c>
      <c r="T188" s="220">
        <f>S188*H188</f>
        <v>0</v>
      </c>
      <c r="U188" s="220">
        <v>0</v>
      </c>
      <c r="V188" s="220">
        <f>U188*H188</f>
        <v>0</v>
      </c>
      <c r="W188" s="220">
        <v>0</v>
      </c>
      <c r="X188" s="220">
        <f>W188*H188</f>
        <v>0</v>
      </c>
      <c r="Y188" s="221" t="s">
        <v>1</v>
      </c>
      <c r="Z188" s="32"/>
      <c r="AA188" s="32"/>
      <c r="AB188" s="32"/>
      <c r="AC188" s="32"/>
      <c r="AD188" s="32"/>
      <c r="AE188" s="32"/>
      <c r="AR188" s="222" t="s">
        <v>251</v>
      </c>
      <c r="AT188" s="222" t="s">
        <v>130</v>
      </c>
      <c r="AU188" s="222" t="s">
        <v>84</v>
      </c>
      <c r="AY188" s="13" t="s">
        <v>129</v>
      </c>
      <c r="BE188" s="223">
        <f>IF(O188="základní",K188,0)</f>
        <v>2537.1999999999998</v>
      </c>
      <c r="BF188" s="223">
        <f>IF(O188="snížená",K188,0)</f>
        <v>0</v>
      </c>
      <c r="BG188" s="223">
        <f>IF(O188="zákl. přenesená",K188,0)</f>
        <v>0</v>
      </c>
      <c r="BH188" s="223">
        <f>IF(O188="sníž. přenesená",K188,0)</f>
        <v>0</v>
      </c>
      <c r="BI188" s="223">
        <f>IF(O188="nulová",K188,0)</f>
        <v>0</v>
      </c>
      <c r="BJ188" s="13" t="s">
        <v>84</v>
      </c>
      <c r="BK188" s="223">
        <f>ROUND(P188*H188,2)</f>
        <v>2537.1999999999998</v>
      </c>
      <c r="BL188" s="13" t="s">
        <v>251</v>
      </c>
      <c r="BM188" s="222" t="s">
        <v>157</v>
      </c>
    </row>
    <row r="189" s="2" customFormat="1">
      <c r="A189" s="32"/>
      <c r="B189" s="33"/>
      <c r="C189" s="34"/>
      <c r="D189" s="224" t="s">
        <v>135</v>
      </c>
      <c r="E189" s="34"/>
      <c r="F189" s="225" t="s">
        <v>215</v>
      </c>
      <c r="G189" s="34"/>
      <c r="H189" s="34"/>
      <c r="I189" s="34"/>
      <c r="J189" s="34"/>
      <c r="K189" s="34"/>
      <c r="L189" s="34"/>
      <c r="M189" s="35"/>
      <c r="N189" s="226"/>
      <c r="O189" s="227"/>
      <c r="P189" s="84"/>
      <c r="Q189" s="84"/>
      <c r="R189" s="84"/>
      <c r="S189" s="84"/>
      <c r="T189" s="84"/>
      <c r="U189" s="84"/>
      <c r="V189" s="84"/>
      <c r="W189" s="84"/>
      <c r="X189" s="84"/>
      <c r="Y189" s="85"/>
      <c r="Z189" s="32"/>
      <c r="AA189" s="32"/>
      <c r="AB189" s="32"/>
      <c r="AC189" s="32"/>
      <c r="AD189" s="32"/>
      <c r="AE189" s="32"/>
      <c r="AT189" s="13" t="s">
        <v>135</v>
      </c>
      <c r="AU189" s="13" t="s">
        <v>84</v>
      </c>
    </row>
    <row r="190" s="11" customFormat="1" ht="25.92" customHeight="1">
      <c r="A190" s="11"/>
      <c r="B190" s="197"/>
      <c r="C190" s="198"/>
      <c r="D190" s="199" t="s">
        <v>75</v>
      </c>
      <c r="E190" s="200" t="s">
        <v>218</v>
      </c>
      <c r="F190" s="200" t="s">
        <v>219</v>
      </c>
      <c r="G190" s="198"/>
      <c r="H190" s="198"/>
      <c r="I190" s="198"/>
      <c r="J190" s="198"/>
      <c r="K190" s="201">
        <f>BK190</f>
        <v>42000</v>
      </c>
      <c r="L190" s="198"/>
      <c r="M190" s="202"/>
      <c r="N190" s="203"/>
      <c r="O190" s="204"/>
      <c r="P190" s="204"/>
      <c r="Q190" s="205">
        <f>SUM(Q191:Q196)</f>
        <v>0</v>
      </c>
      <c r="R190" s="205">
        <f>SUM(R191:R196)</f>
        <v>42000</v>
      </c>
      <c r="S190" s="204"/>
      <c r="T190" s="206">
        <f>SUM(T191:T196)</f>
        <v>0</v>
      </c>
      <c r="U190" s="204"/>
      <c r="V190" s="206">
        <f>SUM(V191:V196)</f>
        <v>0</v>
      </c>
      <c r="W190" s="204"/>
      <c r="X190" s="206">
        <f>SUM(X191:X196)</f>
        <v>0</v>
      </c>
      <c r="Y190" s="207"/>
      <c r="Z190" s="11"/>
      <c r="AA190" s="11"/>
      <c r="AB190" s="11"/>
      <c r="AC190" s="11"/>
      <c r="AD190" s="11"/>
      <c r="AE190" s="11"/>
      <c r="AR190" s="208" t="s">
        <v>84</v>
      </c>
      <c r="AT190" s="209" t="s">
        <v>75</v>
      </c>
      <c r="AU190" s="209" t="s">
        <v>76</v>
      </c>
      <c r="AY190" s="208" t="s">
        <v>129</v>
      </c>
      <c r="BK190" s="210">
        <f>SUM(BK191:BK196)</f>
        <v>42000</v>
      </c>
    </row>
    <row r="191" s="2" customFormat="1" ht="14.4" customHeight="1">
      <c r="A191" s="32"/>
      <c r="B191" s="33"/>
      <c r="C191" s="211" t="s">
        <v>268</v>
      </c>
      <c r="D191" s="211" t="s">
        <v>130</v>
      </c>
      <c r="E191" s="212" t="s">
        <v>220</v>
      </c>
      <c r="F191" s="213" t="s">
        <v>221</v>
      </c>
      <c r="G191" s="214" t="s">
        <v>222</v>
      </c>
      <c r="H191" s="215">
        <v>1</v>
      </c>
      <c r="I191" s="216">
        <v>0</v>
      </c>
      <c r="J191" s="216">
        <v>24000.002949999998</v>
      </c>
      <c r="K191" s="216">
        <f>ROUND(P191*H191,2)</f>
        <v>24000</v>
      </c>
      <c r="L191" s="213" t="s">
        <v>1</v>
      </c>
      <c r="M191" s="35"/>
      <c r="N191" s="217" t="s">
        <v>1</v>
      </c>
      <c r="O191" s="218" t="s">
        <v>39</v>
      </c>
      <c r="P191" s="219">
        <f>I191+J191</f>
        <v>24000.002949999998</v>
      </c>
      <c r="Q191" s="219">
        <f>ROUND(I191*H191,2)</f>
        <v>0</v>
      </c>
      <c r="R191" s="219">
        <f>ROUND(J191*H191,2)</f>
        <v>24000</v>
      </c>
      <c r="S191" s="220">
        <v>0</v>
      </c>
      <c r="T191" s="220">
        <f>S191*H191</f>
        <v>0</v>
      </c>
      <c r="U191" s="220">
        <v>0</v>
      </c>
      <c r="V191" s="220">
        <f>U191*H191</f>
        <v>0</v>
      </c>
      <c r="W191" s="220">
        <v>0</v>
      </c>
      <c r="X191" s="220">
        <f>W191*H191</f>
        <v>0</v>
      </c>
      <c r="Y191" s="221" t="s">
        <v>1</v>
      </c>
      <c r="Z191" s="32"/>
      <c r="AA191" s="32"/>
      <c r="AB191" s="32"/>
      <c r="AC191" s="32"/>
      <c r="AD191" s="32"/>
      <c r="AE191" s="32"/>
      <c r="AR191" s="222" t="s">
        <v>134</v>
      </c>
      <c r="AT191" s="222" t="s">
        <v>130</v>
      </c>
      <c r="AU191" s="222" t="s">
        <v>84</v>
      </c>
      <c r="AY191" s="13" t="s">
        <v>129</v>
      </c>
      <c r="BE191" s="223">
        <f>IF(O191="základní",K191,0)</f>
        <v>24000</v>
      </c>
      <c r="BF191" s="223">
        <f>IF(O191="snížená",K191,0)</f>
        <v>0</v>
      </c>
      <c r="BG191" s="223">
        <f>IF(O191="zákl. přenesená",K191,0)</f>
        <v>0</v>
      </c>
      <c r="BH191" s="223">
        <f>IF(O191="sníž. přenesená",K191,0)</f>
        <v>0</v>
      </c>
      <c r="BI191" s="223">
        <f>IF(O191="nulová",K191,0)</f>
        <v>0</v>
      </c>
      <c r="BJ191" s="13" t="s">
        <v>84</v>
      </c>
      <c r="BK191" s="223">
        <f>ROUND(P191*H191,2)</f>
        <v>24000</v>
      </c>
      <c r="BL191" s="13" t="s">
        <v>134</v>
      </c>
      <c r="BM191" s="222" t="s">
        <v>269</v>
      </c>
    </row>
    <row r="192" s="2" customFormat="1">
      <c r="A192" s="32"/>
      <c r="B192" s="33"/>
      <c r="C192" s="34"/>
      <c r="D192" s="224" t="s">
        <v>135</v>
      </c>
      <c r="E192" s="34"/>
      <c r="F192" s="225" t="s">
        <v>221</v>
      </c>
      <c r="G192" s="34"/>
      <c r="H192" s="34"/>
      <c r="I192" s="34"/>
      <c r="J192" s="34"/>
      <c r="K192" s="34"/>
      <c r="L192" s="34"/>
      <c r="M192" s="35"/>
      <c r="N192" s="226"/>
      <c r="O192" s="227"/>
      <c r="P192" s="84"/>
      <c r="Q192" s="84"/>
      <c r="R192" s="84"/>
      <c r="S192" s="84"/>
      <c r="T192" s="84"/>
      <c r="U192" s="84"/>
      <c r="V192" s="84"/>
      <c r="W192" s="84"/>
      <c r="X192" s="84"/>
      <c r="Y192" s="85"/>
      <c r="Z192" s="32"/>
      <c r="AA192" s="32"/>
      <c r="AB192" s="32"/>
      <c r="AC192" s="32"/>
      <c r="AD192" s="32"/>
      <c r="AE192" s="32"/>
      <c r="AT192" s="13" t="s">
        <v>135</v>
      </c>
      <c r="AU192" s="13" t="s">
        <v>84</v>
      </c>
    </row>
    <row r="193" s="2" customFormat="1" ht="14.4" customHeight="1">
      <c r="A193" s="32"/>
      <c r="B193" s="33"/>
      <c r="C193" s="211" t="s">
        <v>196</v>
      </c>
      <c r="D193" s="211" t="s">
        <v>130</v>
      </c>
      <c r="E193" s="212" t="s">
        <v>225</v>
      </c>
      <c r="F193" s="213" t="s">
        <v>226</v>
      </c>
      <c r="G193" s="214" t="s">
        <v>227</v>
      </c>
      <c r="H193" s="215">
        <v>1</v>
      </c>
      <c r="I193" s="216">
        <v>0</v>
      </c>
      <c r="J193" s="216">
        <v>12000</v>
      </c>
      <c r="K193" s="216">
        <f>ROUND(P193*H193,2)</f>
        <v>12000</v>
      </c>
      <c r="L193" s="213" t="s">
        <v>1</v>
      </c>
      <c r="M193" s="35"/>
      <c r="N193" s="217" t="s">
        <v>1</v>
      </c>
      <c r="O193" s="218" t="s">
        <v>39</v>
      </c>
      <c r="P193" s="219">
        <f>I193+J193</f>
        <v>12000</v>
      </c>
      <c r="Q193" s="219">
        <f>ROUND(I193*H193,2)</f>
        <v>0</v>
      </c>
      <c r="R193" s="219">
        <f>ROUND(J193*H193,2)</f>
        <v>12000</v>
      </c>
      <c r="S193" s="220">
        <v>0</v>
      </c>
      <c r="T193" s="220">
        <f>S193*H193</f>
        <v>0</v>
      </c>
      <c r="U193" s="220">
        <v>0</v>
      </c>
      <c r="V193" s="220">
        <f>U193*H193</f>
        <v>0</v>
      </c>
      <c r="W193" s="220">
        <v>0</v>
      </c>
      <c r="X193" s="220">
        <f>W193*H193</f>
        <v>0</v>
      </c>
      <c r="Y193" s="221" t="s">
        <v>1</v>
      </c>
      <c r="Z193" s="32"/>
      <c r="AA193" s="32"/>
      <c r="AB193" s="32"/>
      <c r="AC193" s="32"/>
      <c r="AD193" s="32"/>
      <c r="AE193" s="32"/>
      <c r="AR193" s="222" t="s">
        <v>134</v>
      </c>
      <c r="AT193" s="222" t="s">
        <v>130</v>
      </c>
      <c r="AU193" s="222" t="s">
        <v>84</v>
      </c>
      <c r="AY193" s="13" t="s">
        <v>129</v>
      </c>
      <c r="BE193" s="223">
        <f>IF(O193="základní",K193,0)</f>
        <v>12000</v>
      </c>
      <c r="BF193" s="223">
        <f>IF(O193="snížená",K193,0)</f>
        <v>0</v>
      </c>
      <c r="BG193" s="223">
        <f>IF(O193="zákl. přenesená",K193,0)</f>
        <v>0</v>
      </c>
      <c r="BH193" s="223">
        <f>IF(O193="sníž. přenesená",K193,0)</f>
        <v>0</v>
      </c>
      <c r="BI193" s="223">
        <f>IF(O193="nulová",K193,0)</f>
        <v>0</v>
      </c>
      <c r="BJ193" s="13" t="s">
        <v>84</v>
      </c>
      <c r="BK193" s="223">
        <f>ROUND(P193*H193,2)</f>
        <v>12000</v>
      </c>
      <c r="BL193" s="13" t="s">
        <v>134</v>
      </c>
      <c r="BM193" s="222" t="s">
        <v>270</v>
      </c>
    </row>
    <row r="194" s="2" customFormat="1">
      <c r="A194" s="32"/>
      <c r="B194" s="33"/>
      <c r="C194" s="34"/>
      <c r="D194" s="224" t="s">
        <v>135</v>
      </c>
      <c r="E194" s="34"/>
      <c r="F194" s="225" t="s">
        <v>226</v>
      </c>
      <c r="G194" s="34"/>
      <c r="H194" s="34"/>
      <c r="I194" s="34"/>
      <c r="J194" s="34"/>
      <c r="K194" s="34"/>
      <c r="L194" s="34"/>
      <c r="M194" s="35"/>
      <c r="N194" s="226"/>
      <c r="O194" s="227"/>
      <c r="P194" s="84"/>
      <c r="Q194" s="84"/>
      <c r="R194" s="84"/>
      <c r="S194" s="84"/>
      <c r="T194" s="84"/>
      <c r="U194" s="84"/>
      <c r="V194" s="84"/>
      <c r="W194" s="84"/>
      <c r="X194" s="84"/>
      <c r="Y194" s="85"/>
      <c r="Z194" s="32"/>
      <c r="AA194" s="32"/>
      <c r="AB194" s="32"/>
      <c r="AC194" s="32"/>
      <c r="AD194" s="32"/>
      <c r="AE194" s="32"/>
      <c r="AT194" s="13" t="s">
        <v>135</v>
      </c>
      <c r="AU194" s="13" t="s">
        <v>84</v>
      </c>
    </row>
    <row r="195" s="2" customFormat="1" ht="14.4" customHeight="1">
      <c r="A195" s="32"/>
      <c r="B195" s="33"/>
      <c r="C195" s="211" t="s">
        <v>271</v>
      </c>
      <c r="D195" s="211" t="s">
        <v>130</v>
      </c>
      <c r="E195" s="212" t="s">
        <v>229</v>
      </c>
      <c r="F195" s="213" t="s">
        <v>230</v>
      </c>
      <c r="G195" s="214" t="s">
        <v>227</v>
      </c>
      <c r="H195" s="215">
        <v>1</v>
      </c>
      <c r="I195" s="216">
        <v>0</v>
      </c>
      <c r="J195" s="216">
        <v>6000</v>
      </c>
      <c r="K195" s="216">
        <f>ROUND(P195*H195,2)</f>
        <v>6000</v>
      </c>
      <c r="L195" s="213" t="s">
        <v>1</v>
      </c>
      <c r="M195" s="35"/>
      <c r="N195" s="217" t="s">
        <v>1</v>
      </c>
      <c r="O195" s="218" t="s">
        <v>39</v>
      </c>
      <c r="P195" s="219">
        <f>I195+J195</f>
        <v>6000</v>
      </c>
      <c r="Q195" s="219">
        <f>ROUND(I195*H195,2)</f>
        <v>0</v>
      </c>
      <c r="R195" s="219">
        <f>ROUND(J195*H195,2)</f>
        <v>6000</v>
      </c>
      <c r="S195" s="220">
        <v>0</v>
      </c>
      <c r="T195" s="220">
        <f>S195*H195</f>
        <v>0</v>
      </c>
      <c r="U195" s="220">
        <v>0</v>
      </c>
      <c r="V195" s="220">
        <f>U195*H195</f>
        <v>0</v>
      </c>
      <c r="W195" s="220">
        <v>0</v>
      </c>
      <c r="X195" s="220">
        <f>W195*H195</f>
        <v>0</v>
      </c>
      <c r="Y195" s="221" t="s">
        <v>1</v>
      </c>
      <c r="Z195" s="32"/>
      <c r="AA195" s="32"/>
      <c r="AB195" s="32"/>
      <c r="AC195" s="32"/>
      <c r="AD195" s="32"/>
      <c r="AE195" s="32"/>
      <c r="AR195" s="222" t="s">
        <v>134</v>
      </c>
      <c r="AT195" s="222" t="s">
        <v>130</v>
      </c>
      <c r="AU195" s="222" t="s">
        <v>84</v>
      </c>
      <c r="AY195" s="13" t="s">
        <v>129</v>
      </c>
      <c r="BE195" s="223">
        <f>IF(O195="základní",K195,0)</f>
        <v>6000</v>
      </c>
      <c r="BF195" s="223">
        <f>IF(O195="snížená",K195,0)</f>
        <v>0</v>
      </c>
      <c r="BG195" s="223">
        <f>IF(O195="zákl. přenesená",K195,0)</f>
        <v>0</v>
      </c>
      <c r="BH195" s="223">
        <f>IF(O195="sníž. přenesená",K195,0)</f>
        <v>0</v>
      </c>
      <c r="BI195" s="223">
        <f>IF(O195="nulová",K195,0)</f>
        <v>0</v>
      </c>
      <c r="BJ195" s="13" t="s">
        <v>84</v>
      </c>
      <c r="BK195" s="223">
        <f>ROUND(P195*H195,2)</f>
        <v>6000</v>
      </c>
      <c r="BL195" s="13" t="s">
        <v>134</v>
      </c>
      <c r="BM195" s="222" t="s">
        <v>272</v>
      </c>
    </row>
    <row r="196" s="2" customFormat="1">
      <c r="A196" s="32"/>
      <c r="B196" s="33"/>
      <c r="C196" s="34"/>
      <c r="D196" s="224" t="s">
        <v>135</v>
      </c>
      <c r="E196" s="34"/>
      <c r="F196" s="225" t="s">
        <v>230</v>
      </c>
      <c r="G196" s="34"/>
      <c r="H196" s="34"/>
      <c r="I196" s="34"/>
      <c r="J196" s="34"/>
      <c r="K196" s="34"/>
      <c r="L196" s="34"/>
      <c r="M196" s="35"/>
      <c r="N196" s="237"/>
      <c r="O196" s="238"/>
      <c r="P196" s="239"/>
      <c r="Q196" s="239"/>
      <c r="R196" s="239"/>
      <c r="S196" s="239"/>
      <c r="T196" s="239"/>
      <c r="U196" s="239"/>
      <c r="V196" s="239"/>
      <c r="W196" s="239"/>
      <c r="X196" s="239"/>
      <c r="Y196" s="240"/>
      <c r="Z196" s="32"/>
      <c r="AA196" s="32"/>
      <c r="AB196" s="32"/>
      <c r="AC196" s="32"/>
      <c r="AD196" s="32"/>
      <c r="AE196" s="32"/>
      <c r="AT196" s="13" t="s">
        <v>135</v>
      </c>
      <c r="AU196" s="13" t="s">
        <v>84</v>
      </c>
    </row>
    <row r="197" s="2" customFormat="1" ht="6.96" customHeight="1">
      <c r="A197" s="32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35"/>
      <c r="N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</row>
  </sheetData>
  <sheetProtection sheet="1" autoFilter="0" formatColumns="0" formatRows="0" objects="1" scenarios="1" spinCount="100000" saltValue="aRkCHcZ0iW6NGTJ242hfdNmBr95NqTuCXrSjCslDimdPhJMmdlUj1We8S810u+09Ggy3OrcJLkV/LNOBMaqleg==" hashValue="MKX1JGmLvGIcuflF+eCRrR4U3VuqKljxb0c9GTkjTrVYZDuIldz/9+sgDWPJWRlqJ5i//zQXujWD2084gPVOdA==" algorithmName="SHA-512" password="CC35"/>
  <autoFilter ref="C122:L19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2020-09-10T11:20:05Z</dcterms:created>
  <dcterms:modified xsi:type="dcterms:W3CDTF">2020-09-10T11:20:11Z</dcterms:modified>
</cp:coreProperties>
</file>