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10-00-01" sheetId="2" r:id="rId2"/>
    <sheet name="10-00-01.1" sheetId="3" r:id="rId3"/>
    <sheet name="11-20-01" sheetId="4" r:id="rId4"/>
    <sheet name="11-30-01" sheetId="5" r:id="rId5"/>
    <sheet name="98-98" sheetId="6" r:id="rId6"/>
    <sheet name="90-90" sheetId="7" r:id="rId7"/>
  </sheets>
  <definedNames/>
  <calcPr/>
  <webPublishing/>
</workbook>
</file>

<file path=xl/sharedStrings.xml><?xml version="1.0" encoding="utf-8"?>
<sst xmlns="http://schemas.openxmlformats.org/spreadsheetml/2006/main" count="2000" uniqueCount="611">
  <si>
    <t>Aspe</t>
  </si>
  <si>
    <t>Rekapitulace ceny</t>
  </si>
  <si>
    <t>S632000260</t>
  </si>
  <si>
    <t>Rekonstrukce mostu v km 21,510 na trati Tábor – Písek (Sepekov)</t>
  </si>
  <si>
    <t>ZŘ</t>
  </si>
  <si>
    <t>20230320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</si>
  <si>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</si>
  <si>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</si>
  <si>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</si>
  <si>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</si>
  <si>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</si>
  <si>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</si>
  <si>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</si>
  <si>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</si>
  <si>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</si>
  <si>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</si>
  <si>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10-00-01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</si>
  <si>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</si>
  <si>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</si>
  <si>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</si>
  <si>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</si>
  <si>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</si>
  <si>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</si>
  <si>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</si>
  <si>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</si>
  <si>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</si>
  <si>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</si>
  <si>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</si>
  <si>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</si>
  <si>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</si>
  <si>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</si>
  <si>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</si>
  <si>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</si>
  <si>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</si>
  <si>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</si>
  <si>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</si>
  <si>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</si>
  <si>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</si>
  <si>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</si>
  <si>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</si>
  <si>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</si>
  <si>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</si>
  <si>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</si>
  <si>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</si>
  <si>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10-00-01</t>
  </si>
  <si>
    <t>SD</t>
  </si>
  <si>
    <t>0</t>
  </si>
  <si>
    <t>Všeobecné konstrukce a práce</t>
  </si>
  <si>
    <t>P</t>
  </si>
  <si>
    <t>17</t>
  </si>
  <si>
    <t>R015111</t>
  </si>
  <si>
    <t>903</t>
  </si>
  <si>
    <t>POPLATKY ZA LIKVIDACI ODPADŮ NEKONTAMINOVANÝCH - 17 05 04 VYTĚŽENÉ ZEMINY A HORNINY - I. TŘÍDA TĚŽITELNOSTI</t>
  </si>
  <si>
    <t>T</t>
  </si>
  <si>
    <t>[bez vazby na CS]</t>
  </si>
  <si>
    <t>PP</t>
  </si>
  <si>
    <t>POPLATKY ZA LIKVIDACI ODPADŮ NEKONTAMINOVANÝCH - 17 05 04  VYTĚŽENÉ ZEMINY A HORNINY -  I. TŘÍDA TĚŽITELNOSTI</t>
  </si>
  <si>
    <t>VV</t>
  </si>
  <si>
    <t>398.793*2=797,586 [A]</t>
  </si>
  <si>
    <t>TS</t>
  </si>
  <si>
    <t>1. Položka obsahuje:  
- veškeré poplatky provozovateli skládky, recyklační linky nebo jiného zařízení na zpracování nebo likvidaci odpadů související s převzetím, uložením, zpracováním nebo likvidací odpadu,  
- náklady spojené s dopravou odpadu z místa stavby na místo převzetí provozovatelem skládky, recyklační linky nebo jiného zařízení na zpracování nebo likvidaci odpadů,  
- náklady spojené s vyložením a manipulací s materiálem v místě skládky.  
2. Položka neobsahuje:  
- náklady spojené s naložením a manipulací s materiálem.  
3. Způsob měření:   
- [měrná jednotka – nejčastěji Tuna] určující množství odpadu vytříděného v souladu se zákonem č. 541/2020 Sb., o odpadech, v platném znění</t>
  </si>
  <si>
    <t>18</t>
  </si>
  <si>
    <t>R015140</t>
  </si>
  <si>
    <t>904</t>
  </si>
  <si>
    <t>POPLATKY ZA LIKVIDACI ODPADŮ NEKONTAMINOVANÝCH - 17 01 01 BETON Z DEMOLIC OBJEKTŮ, ZÁKLADŮ TV</t>
  </si>
  <si>
    <t>POPLATKY ZA LIKVIDACI ODPADŮ NEKONTAMINOVANÝCH - 17 01 01  BETON Z DEMOLIC OBJEKTŮ, ZÁKLADŮ TV</t>
  </si>
  <si>
    <t>2882.61/20=144,131 [A]</t>
  </si>
  <si>
    <t>19</t>
  </si>
  <si>
    <t>R015150</t>
  </si>
  <si>
    <t>905</t>
  </si>
  <si>
    <t>POPLATKY ZA LIKVIDACI ODPADŮ NEKONTAMINOVANÝCH - 17 05 08 ŠTĚRK Z KOLEJIŠTĚ (ODPAD PO RECYKLACI)</t>
  </si>
  <si>
    <t>POPLATKY ZA LIKVIDACI ODPADŮ NEKONTAMINOVANÝCH - 17 05 08  ŠTĚRK Z KOLEJIŠTĚ (ODPAD PO RECYKLACI)</t>
  </si>
  <si>
    <t>578.739/2*2=578,739 [A]</t>
  </si>
  <si>
    <t>20</t>
  </si>
  <si>
    <t>R015250</t>
  </si>
  <si>
    <t>906</t>
  </si>
  <si>
    <t>POPLATKY ZA LIKVIDACI ODPADŮ NEKONTAMINOVANÝCH - 17 02 03 POLYETYLÉNOVÉ PODLOŽKY (ŽEL. SVRŠEK)</t>
  </si>
  <si>
    <t>POPLATKY ZA LIKVIDACI ODPADŮ NEKONTAMINOVANÝCH - 17 02 03  POLYETYLÉNOVÉ  PODLOŽKY (ŽEL. SVRŠEK)</t>
  </si>
  <si>
    <t>0.854/20=0,043 [A]</t>
  </si>
  <si>
    <t>21</t>
  </si>
  <si>
    <t>R015260</t>
  </si>
  <si>
    <t>907</t>
  </si>
  <si>
    <t>POPLATKY ZA LIKVIDACI ODPADŮ NEKONTAMINOVANÝCH - 07 02 99 PRYŽOVÉ PODLOŽKY (ŽEL. SVRŠEK)</t>
  </si>
  <si>
    <t>POPLATKY ZA LIKVIDACI ODPADŮ NEKONTAMINOVANÝCH - 07 02 99  PRYŽOVÉ PODLOŽKY (ŽEL. SVRŠEK)</t>
  </si>
  <si>
    <t>3.48/20=0,174 [A]</t>
  </si>
  <si>
    <t>22</t>
  </si>
  <si>
    <t>R027121</t>
  </si>
  <si>
    <t/>
  </si>
  <si>
    <t>PROVIZORNÍ PŘÍSTUPOVÉ CESTY - ZŘÍZENÍ</t>
  </si>
  <si>
    <t>M2</t>
  </si>
  <si>
    <t>(140+20)*6=960,000 [A]</t>
  </si>
  <si>
    <t>zahrnuje veškeré náklady spojené s objednatelem požadovanými zařízeními  
Zřízení provizorní přístupové cesty v koleji s kolejovým roštem mezi přejezdem a začátkem rekonstrukce železničního svršku.</t>
  </si>
  <si>
    <t>1</t>
  </si>
  <si>
    <t>Zemní práce</t>
  </si>
  <si>
    <t>123738</t>
  </si>
  <si>
    <t>ODKOP PRO SPOD STAVBU SILNIC A ŽELEZNIC TŘ. I, ODVOZ DO 20KM</t>
  </si>
  <si>
    <t>M3</t>
  </si>
  <si>
    <t>2022_OTSKP</t>
  </si>
  <si>
    <t>575.699-294.853=280,846 [A]  
172.309-54.362=117,947 [B]  
Celkem: A+B=398,793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</si>
  <si>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  
Odvoz Tábor</t>
  </si>
  <si>
    <t>17180</t>
  </si>
  <si>
    <t>ULOŽENÍ SYPANINY DO NÁSYPŮ Z NAKUPOVANÝCH MATERIÁLŮ</t>
  </si>
  <si>
    <t>6.309=6,309 [A]</t>
  </si>
  <si>
    <t>položka zahrnuje:  
- kompletní provedení zemní konstrukce (násypového tělesa včetně aktivní zóny)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</si>
  <si>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Zakládání</t>
  </si>
  <si>
    <t>21461E</t>
  </si>
  <si>
    <t>SEPARAČNÍ GEOTEXTILIE DO 500G/M2</t>
  </si>
  <si>
    <t>87.318=87,318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</si>
  <si>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</si>
  <si>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a kompletní konstrukce</t>
  </si>
  <si>
    <t>4</t>
  </si>
  <si>
    <t>3272A7</t>
  </si>
  <si>
    <t>ZDI OPĚR, ZÁRUB, NÁBŘEŽ Z GABIONŮ RUČNĚ ROVNANÝCH, DRÁT O4,0MM, POVRCHOVÁ ÚPRAVA Zn + Al</t>
  </si>
  <si>
    <t>10,054=10,054 [A]</t>
  </si>
  <si>
    <t>- položka zahrnuje dodávku a osazení drátěných košů s výplní lomovým kamenem.  
- gabionové matrace se vykazují v pol.č.2722**.</t>
  </si>
  <si>
    <t>Vodorovné konstrukce</t>
  </si>
  <si>
    <t>5</t>
  </si>
  <si>
    <t>451113</t>
  </si>
  <si>
    <t>PODKL A VÝPLŇ VRSTVY Z DÍLCŮ BETON DO C16/20</t>
  </si>
  <si>
    <t>5.349=5,349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</si>
  <si>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</si>
  <si>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6</t>
  </si>
  <si>
    <t>45152</t>
  </si>
  <si>
    <t>PODKLADNÍ A VÝPLŇOVÉ VRSTVY Z KAMENIVA DRCENÉHO</t>
  </si>
  <si>
    <t>1.896=1,896 [A]</t>
  </si>
  <si>
    <t>položka zahrnuje dodávku předepsaného kameniva, mimostaveništní a vnitrostaveništní dopravu a jeho uložení  
není-li v zadávací dokumentaci uvedeno jinak, jedná se o nakupovaný materiál  
zásyp okolo gabionu</t>
  </si>
  <si>
    <t>Komunikace pozemní</t>
  </si>
  <si>
    <t>7</t>
  </si>
  <si>
    <t>501101</t>
  </si>
  <si>
    <t>ZŘÍZENÍ KONSTRUKČNÍ VRSTVY TĚLESA ŽELEZNIČNÍHO SPODKU ZE ŠTĚRKODRTI NOVÉ</t>
  </si>
  <si>
    <t>169.697+32.714=202,411 [A]  
39.631+29.339=68,970 [B]  
Celkem: A+B=271,381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</si>
  <si>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</si>
  <si>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8</t>
  </si>
  <si>
    <t>512550</t>
  </si>
  <si>
    <t>KOLEJOVÉ LOŽE - ZŘÍZENÍ Z KAMENIVA HRUBÉHO DRCENÉHO (ŠTĚRK)</t>
  </si>
  <si>
    <t>332.416=332,416 [A]  
1.3527*147.930=200,105 [B]  
77.628=77,628 [C]  
doplnění v místech 144.329 10% 1.9*0.1*144.329=27,423 [D]  
Celkem: A+B+C+D=637,572 [E]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</si>
  <si>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</si>
  <si>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9</t>
  </si>
  <si>
    <t>528152</t>
  </si>
  <si>
    <t>KOLEJ 49 E1, ROZD. "C", BEZSTYKOVÁ, PR. BET. BEZPODKLADNICOVÝ, UP. PRUŽNÉ</t>
  </si>
  <si>
    <t>M</t>
  </si>
  <si>
    <t>326.162=326,162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</si>
  <si>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</si>
  <si>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10</t>
  </si>
  <si>
    <t>545121</t>
  </si>
  <si>
    <t>SVAR KOLEJNIC (STEJNÉHO TVARU) 49 E1, T JEDNOTLIVĚ</t>
  </si>
  <si>
    <t>KUS</t>
  </si>
  <si>
    <t>4 krajní svary=4,000 [A]  
326.162/25 po zaokrouhlení 14*2=28,000 [B]  
Celkem: A+B=32,000 [C]</t>
  </si>
  <si>
    <t>Jednotlivým svarem se rozumí svar, který splňuje některé z následujících kriterií:  
– počet svarů v jednom objektu je menší než 20 ks  
– při vevařování lepených izolovaných styků a dilatačních zařízení do kolejí  
–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</si>
  <si>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11</t>
  </si>
  <si>
    <t>549311</t>
  </si>
  <si>
    <t>ZRUŠENÍ A ZNOVUZŘÍZENÍ BEZSTYKOVÉ KOLEJE NA NEDEMONTOVANÝCH ÚSECÍCH V KOLEJI</t>
  </si>
  <si>
    <t>(21.709744-21.239253)*1000=470,491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</si>
  <si>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</si>
  <si>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23</t>
  </si>
  <si>
    <t>R542121</t>
  </si>
  <si>
    <t>SMĚROVÉ A VÝŠKOVÉ VYROVNÁNÍ KOLEJE NA PRAŽCÍCH BETONOVÝCH DO 0,05 M</t>
  </si>
  <si>
    <t>(21.294253-21.239253)*1000=55,000 [A]  
(21.709744-21.620415)*1000=89,329 [B]  
Celkem: A+B=144,329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</si>
  <si>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</si>
  <si>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Ostatní konstrukce a práce, bourání</t>
  </si>
  <si>
    <t>12</t>
  </si>
  <si>
    <t>923471</t>
  </si>
  <si>
    <t>SKLONOVNÍK</t>
  </si>
  <si>
    <t>3=3,000 [A]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</si>
  <si>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</si>
  <si>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13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</si>
  <si>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</si>
  <si>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</si>
  <si>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</si>
  <si>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14</t>
  </si>
  <si>
    <t>965010</t>
  </si>
  <si>
    <t>ODSTRANĚNÍ KOLEJOVÉHO LOŽE A DRÁŽNÍCH STEZEK</t>
  </si>
  <si>
    <t>294.853 =294,853 [A]  
229.524=229,524 [B]  
54.362=54,362 [C]  
Celkem: A+B+C=578,739 [D]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</si>
  <si>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  
Předpoklad 50% recyklace do nově zřizovaného kolejového lože, zbytek na skládku</t>
  </si>
  <si>
    <t>15</t>
  </si>
  <si>
    <t>965114</t>
  </si>
  <si>
    <t>DEMONTÁŽ KOLEJE NA BETONOVÝCH PRAŽCÍCH ROZEBRÁNÍM DO SOUČÁSTÍ</t>
  </si>
  <si>
    <t>(21.620415-21.294253)*1000=326,162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</si>
  <si>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</si>
  <si>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16</t>
  </si>
  <si>
    <t>965116</t>
  </si>
  <si>
    <t>DEMONTÁŽ KOLEJE NA BETONOVÝCH PRAŽCÍCH - ODVOZ ROZEBRANÝCH SOUČÁSTÍ (Z MÍSTA DEMONTÁŽE NEBO Z MONTÁŽNÍ ZÁKLADNY) K LIKVIDACI</t>
  </si>
  <si>
    <t>tkm</t>
  </si>
  <si>
    <t>kolejnice 326.162*50*2/1000*20=652,324 [A]  
drobné kolejivo (326.162)/0.611*2*12/1000*20=256,232 [B]  
0.854 podložky (326.162/0.611)*(0.08/1000)*20=0,854 [C]  
pryžové podložky (326.162/0.611)*(0.163/1000)*2*20=3,480 [D]  
betonové pražce 326.162/0.611*270/1000*20=2 882,610 [E]  
Celkem: A+B+C+D+E=3 795,500 [F]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</si>
  <si>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</si>
  <si>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24</t>
  </si>
  <si>
    <t>R965311</t>
  </si>
  <si>
    <t>ROZEBRÁNÍ, DOČASNÉ VLOŽENÍ A ZNOVUVLOŽENÍ PŘEJEZDU, PŘECHODU Z DÍLCŮ</t>
  </si>
  <si>
    <t>ROZEBRÁNÍ PŘEJEZDU, PŘECHODU Z DÍLCŮ</t>
  </si>
  <si>
    <t>7=7,000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</si>
  <si>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  
Rozebrání a dočasné stavenišntí uložení pryžové konstrukce vnitřních panelů přejezdu, vložení provizorní přejezdové konstrukce ze železobetonu pro možnost sjíždění z přejezdu do koleje staveništní dopravou. Po realizaci směrové a výškové úpravy koleje vyjmutí ŽB panelu a zpět vložení původní celopryžové konstrukce. Posuny osy koleje v přejezdu nejsou očekávány! ŽB panel je předpokládaný z vyzískaného materiálu investora - předpokládaný dovoz/odvoz - Tábor - 20km</t>
  </si>
  <si>
    <t xml:space="preserve">  10-00-01.1</t>
  </si>
  <si>
    <t>Železniční svršek a spodek, následná směrová a výšková úprava</t>
  </si>
  <si>
    <t>10-00-01.1</t>
  </si>
  <si>
    <t>513550</t>
  </si>
  <si>
    <t>KOLEJOVÉ LOŽE - DOPLNĚNÍ Z KAMENIVA HRUBÉHO DRCENÉHO (ŠTĚRK)</t>
  </si>
  <si>
    <t>415.491*1.9*0.05=39,472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</si>
  <si>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  
Předopklad doplnění 5% kolejového lože</t>
  </si>
  <si>
    <t>542312</t>
  </si>
  <si>
    <t>NÁSLEDNÁ ÚPRAVA SMĚROVÉHO A VÝŠKOVÉHO USPOŘÁDÁNÍ KOLEJE - PRAŽCE BETONOVÉ</t>
  </si>
  <si>
    <t>(21.709744-21.294253)*1000=415,491 [A]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</si>
  <si>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</si>
  <si>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D.2.1.4</t>
  </si>
  <si>
    <t>Mosty, propustky, zdi</t>
  </si>
  <si>
    <t xml:space="preserve">  11-20-01</t>
  </si>
  <si>
    <t>Most v ev. km 21,510</t>
  </si>
  <si>
    <t>11-20-01</t>
  </si>
  <si>
    <t>27</t>
  </si>
  <si>
    <t>R014111</t>
  </si>
  <si>
    <t>901</t>
  </si>
  <si>
    <t>POPLATKY ZA SKLÁDKU TYP S-IO (INERTNÍ ODPAD)</t>
  </si>
  <si>
    <t>Vykopaný materiál ze zásypů klenby a přechodové oblasti</t>
  </si>
  <si>
    <t>Vykopaný materiál ze zásypů klenby a přechodové oblasti  
438,574*1,8=789,433 [A]</t>
  </si>
  <si>
    <t>zahrnuje veškeré poplatky provozovateli skládky související s uložením odpadu na skládce.</t>
  </si>
  <si>
    <t>28</t>
  </si>
  <si>
    <t>902</t>
  </si>
  <si>
    <t>Suť- kamenné římsy, kamenné zdivo</t>
  </si>
  <si>
    <t>Suť- kamenné římsy, kamenné zdivo  
2,4*(64,036+17,736)=196,253 [A]</t>
  </si>
  <si>
    <t>29</t>
  </si>
  <si>
    <t>R027411</t>
  </si>
  <si>
    <t>PROVIZORNÍ MOSTY - MONTÁŽ</t>
  </si>
  <si>
    <t>Mostní provizorium s dolní mostovkou přes říčku Smutnou.</t>
  </si>
  <si>
    <t>Mostní provizorium s dolní mostovkou přes říčku Smutnou.  
12*4=48,000 [A]</t>
  </si>
  <si>
    <t>zahrnuje veškeré náklady spojené s objednatelem požadovanými zařízeními</t>
  </si>
  <si>
    <t>30</t>
  </si>
  <si>
    <t>Mostní provizorium s dolní mostovkou přes mlýnský náhon.</t>
  </si>
  <si>
    <t>Mostní provizorium s dolní mostovkou přes mlýnský náhon.  
7*4=28,000 [A]</t>
  </si>
  <si>
    <t>31</t>
  </si>
  <si>
    <t>R027412</t>
  </si>
  <si>
    <t>PROVIZORNÍ MOSTY - NÁJEMNÉ</t>
  </si>
  <si>
    <t>KPLMĚSÍC</t>
  </si>
  <si>
    <t>Mostní provizorium s dolní mostovkou přes říčku Smutnou, dl. 12,0 m, volná šířka 4,0 m. Pronájem 9 měsíců.</t>
  </si>
  <si>
    <t>Mostní provizorium s dolní mostovkou přes říčku Smutnou, dl. 12,0 m, volná šířka 4,0 m. Pronájem 9 měsíců. 
9=9.000 [A]</t>
  </si>
  <si>
    <t>32</t>
  </si>
  <si>
    <t>Mostní provizorium s dolní mostovkou přes mlýnský náhon, dl. 7,0 m, volná šířka 4,0 m. Pronájem 9 měsíců.</t>
  </si>
  <si>
    <t>Mostní provizorium s dolní mostovkou přes mlýnský náhon, dl. 7,0 m, volná šířka 4,0 m. Pronájem 9 měsíců. 
9=9.000 [A]</t>
  </si>
  <si>
    <t>33</t>
  </si>
  <si>
    <t>R027413</t>
  </si>
  <si>
    <t>PROVIZORNÍ MOSTY - DEMONTÁŽ</t>
  </si>
  <si>
    <t>34</t>
  </si>
  <si>
    <t>35</t>
  </si>
  <si>
    <t>R02743</t>
  </si>
  <si>
    <t>PROVIZORNÍ MOSTY, ZÁKLADY - DMNT, MNT, NÁJEMNÉ</t>
  </si>
  <si>
    <t>Mostní provizorium s dolní mostovkou přes říčku Smutnou. Panelová rovnanina (provizorní základ) pod provizorní opěru, vč. ŠP podsypu.</t>
  </si>
  <si>
    <t>Mostní provizorium s dolní mostovkou přes říčku Smutnou. Panelová rovnanina (provizorní základ) pod provizorní opěru, vč. ŠP podsypu.  
2*5*1,5*0,75=11,250 [A]</t>
  </si>
  <si>
    <t>36</t>
  </si>
  <si>
    <t>Mostní provizorium s dolní mostovkou přes mlýnský náhon. Panelová rovnanina (provizorní základ) pod provizorní opěru, vč. ŠP podsypu.</t>
  </si>
  <si>
    <t>Mostní provizorium s dolní mostovkou přes mlýnský náhon. Panelová rovnanina (provizorní základ) pod provizorní opěru, vč. ŠP podsypu.  
2*5*1,5*0,75=11,250 [A]</t>
  </si>
  <si>
    <t>37</t>
  </si>
  <si>
    <t>R03710</t>
  </si>
  <si>
    <t>POMOC PRÁCE ZAJIŠŤ NEBO ZŘÍZ OBJÍŽĎKY A PŘÍSTUP CESTY</t>
  </si>
  <si>
    <t>KPL</t>
  </si>
  <si>
    <t>1=1,000 [A]</t>
  </si>
  <si>
    <t>Pasportizace přístupových cest na staveniště před stavbou a po stavbě (dočasné zábory ploch pro přístupové komunikace). Následně celková oprava komunikací poškozených staveništní dopravou. Vše bude probíhat v souladu s požadavky majitelů pozemků (záborový elaborát C.3).</t>
  </si>
  <si>
    <t>Zaštěrkování stávající přístupové komunikace (mezi panely) od mostku přes Smutnou k viaduktu, dl. 310 m, šířka 1,0 m.</t>
  </si>
  <si>
    <t>Zaštěrkování stávající přístupové komunikace (mezi panely) od mostku přes Smutnou k viaduktu, dl. 310 m, šířka 1,0 m.  
1=1,000 [A]</t>
  </si>
  <si>
    <t>zahrnuje objednatelem povolené náklady na požadovaná zařízení zhotovitele</t>
  </si>
  <si>
    <t>57</t>
  </si>
  <si>
    <t>R966188</t>
  </si>
  <si>
    <t>DEMONTÁŽ KONSTRUKCÍ KOVOVÝCH</t>
  </si>
  <si>
    <t>Demontáž stávajícího zábradlí a odvoz do šrotu.</t>
  </si>
  <si>
    <t>Demontáž stávajícího zábradlí a odvoz do šrotu.  
2*147,90=295,800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</si>
  <si>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</si>
  <si>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60</t>
  </si>
  <si>
    <t>908</t>
  </si>
  <si>
    <t>POPLATKY ZA SKLÁDKU</t>
  </si>
  <si>
    <t>asfaltová hydroizolace kleneb</t>
  </si>
  <si>
    <t>asfaltová hydroizolace kleneb 
784,68*0,01=7.847 [A]</t>
  </si>
  <si>
    <t>61</t>
  </si>
  <si>
    <t>02943</t>
  </si>
  <si>
    <t>OSTATNÍ POŽADAVKY - VYPRACOVÁNÍ RDS</t>
  </si>
  <si>
    <t>Položka RDS -Veškerá dokumentace zhotovitele potřebná pro realizaci stavby dle ZTP, kap.4.4. pro prefabrikované železobetonové díly dle výkresu tvaru přílioha č.2.006</t>
  </si>
  <si>
    <t>zahrnuje veškeré náklady spojené s objednatelem požadovanými pracemi</t>
  </si>
  <si>
    <t>64</t>
  </si>
  <si>
    <t>R014131</t>
  </si>
  <si>
    <t>909</t>
  </si>
  <si>
    <t>POPLATKY ZA SKLÁDKU TYP S-NO (NEBEZPEČNÝ ODPAD)</t>
  </si>
  <si>
    <t>hydroizolace kleneb</t>
  </si>
  <si>
    <t>784,68*0,01=7.847 [A]</t>
  </si>
  <si>
    <t>11120</t>
  </si>
  <si>
    <t>ODSTRANĚNÍ KŘOVIN</t>
  </si>
  <si>
    <t>Odstranění křovin na pozemku Správy železnic - zařízení staveniště a přístupové cesty</t>
  </si>
  <si>
    <t>Odstranění křovin na pozemku Správy železnic - zařízení staveniště a přístupové cesty  
200=200,000 [A]</t>
  </si>
  <si>
    <t>odstranění křovin a stromů do průměru 100 mm  
doprava dřevin bez ohledu na vzdálenost  
spálení na hromadách nebo štěpkování</t>
  </si>
  <si>
    <t>11202</t>
  </si>
  <si>
    <t>KÁCENÍ STROMŮ D KMENE DO 0,9M S ODSTRANĚNÍM PAŘEZŮ</t>
  </si>
  <si>
    <t>Kácení vzrostlých stromů na svahových kuželech opěr a v prostoru pod mostem, specifikace viz výkres kácení.</t>
  </si>
  <si>
    <t>Kácení vzrostlých stromů na svahových kuželech opěr a v prostoru pod mostem, specifikace viz výkres kácení.  
43=43,000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</si>
  <si>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</si>
  <si>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13183</t>
  </si>
  <si>
    <t>HLOUBENÍ JAM ZAPAŽ I NEPAŽ TŘ II</t>
  </si>
  <si>
    <t>Výkopy za opěrami a pro přechodové zdi, od spodku kol. lože na hydroizolaci.</t>
  </si>
  <si>
    <t>Výkopy za opěrami a pro přechodové zdi, od spodku kol. lože na hydroizolaci.  
nad klenbami: 113,65*2,6=295,490 [A]  
pro přechodové zdi: (4,70*5,8+0,80*3,5*2)+(4,88*5,8+0,80*3,5*2)=66,764 [B]  
v přechodové oblasti: (1,86+2,57)*6,0+(0,6*0,5*11,0*2)=33,180 [C]  
pro odláždění: 0,3*1,0*(((8,6+3,1)*2*5)+((8,6+4,8)*2*1))=43,140 [D]  
Celkem: A+B+C+D=438,574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</si>
  <si>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</si>
  <si>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Hutnění zásypu kleneb po vrstvách max. 300mm, štěrkodrť frakce 0-32</t>
  </si>
  <si>
    <t>Hutnění zásypu kleneb po vrstvách max. 300mm, štěrkodrť frakce 0-32  
nad izolací: 91,55*2,6+(1,1*4,5*2,3*2)=260,800 [A]  
v přechodových oblastech za drenážemi: (1,9*1,0*4,5*2)+(4,6+6,4)*0,4*5,0=39,100 [B]  
Celkem: A+B=299,900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</si>
  <si>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</si>
  <si>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</si>
  <si>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</si>
  <si>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příčné drenáže štěrkodrtí fr. 0-32.</t>
  </si>
  <si>
    <t>Obsyp příčné drenáže štěrkodrtí fr. 0-32.  
2*21,5*0,1=4,300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</si>
  <si>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</si>
  <si>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Obsyp odvodňovačů štěrkodrtí fr. 32-64.</t>
  </si>
  <si>
    <t>Obsyp odvodňovačů štěrkodrtí fr. 32-64.  
8*0,64*1,7=8,704 [A]</t>
  </si>
  <si>
    <t>18030</t>
  </si>
  <si>
    <t>VŠEOBECNÉ ÚPRAVY LESNÍCH PLOCH</t>
  </si>
  <si>
    <t>Uvedení staveniště do původního stavu</t>
  </si>
  <si>
    <t>Uvedení staveniště do původního stavu  
2200=2 200,000 [A]</t>
  </si>
  <si>
    <t>Všeobecné úpravy musí zahrnovat úpravu území po uskutečnění stavby, tak jak je požadováno v zadávací dokumentaci s výjimkou těch prací, pro které jsou uvedeny samostatné položky.</t>
  </si>
  <si>
    <t>62</t>
  </si>
  <si>
    <t>184B15</t>
  </si>
  <si>
    <t>VYSAZOVÁNÍ STROMŮ LISTNATÝCH S BALEM OBVOD KMENE DO 16CM, PODCHOZÍ VÝŠ MIN 2,4M</t>
  </si>
  <si>
    <t>Náhradní výsadba 10 ks líp vzrostlých v zemním balu v k.ú. Božetice dle požadavku obce Božetice.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</si>
  <si>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</si>
  <si>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Základy</t>
  </si>
  <si>
    <t>21263</t>
  </si>
  <si>
    <t>TRATIVODY KOMPLET Z TRUB Z PLAST HMOT DN DO 150MM</t>
  </si>
  <si>
    <t>Příčná drenáž za opěrami</t>
  </si>
  <si>
    <t>Příčná drenáž za opěrami  
2*10,5=21,000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</si>
  <si>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</si>
  <si>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26115</t>
  </si>
  <si>
    <t>VRTY PRO KOTVENÍ, INJEKTÁŽ A MIKROPILOTY NA POVRCHU TŘ. I D DO 300MM</t>
  </si>
  <si>
    <t>Jádrové odvrty stávajících poškozených odvodňovačů.</t>
  </si>
  <si>
    <t>Jádrové odvrty stávajících poškozených odvodňovačů.  
8*1,0=8,000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</si>
  <si>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</si>
  <si>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261613</t>
  </si>
  <si>
    <t>VRTY PRO KOTVENÍ A INJEKTÁŽ TŘ VI NA POVRCHU D DO 25MM</t>
  </si>
  <si>
    <t>Vrty do ŽB říms pro kotvení chodníkových konzol, vrty do kamenných říms na přechodových zdech pro kotvení zábradlí    
2ks/konzolu, průměr vrtu 24mm, délka vrtu 175mm,    
2ks/konzolu, průměr vrtu 18mm, délka vrtu 130mm.  
4ks/patní deska, průměr vrtu 18mm, délka vrtu 160mm.</t>
  </si>
  <si>
    <t>Vrty do ŽB říms pro kotvení chodníkových konzol, vrty do kamenných říms na přechodových zdech pro kotvení zábradlí   
vrt průměr 24mm: (73+73)*2*0,175=51,100 [A]  
vrt průměr 18mm: (73+73)*2*0,13=37,960 [B]  
vrt průměr 18mm: (4+4)*4*0,16=5,120 [C]  
Celkem: A+B+C=94,180 [D]</t>
  </si>
  <si>
    <t>261915</t>
  </si>
  <si>
    <t>VRTY PRO KOTVENÍ A INJEKTÁŽ TŘ V A VI NA POVRCHU D DO 50MM</t>
  </si>
  <si>
    <t>Svislé vrty do poprsních zdí pro kotvení říms. Vrty prof. 50 mm, délka vrtu 800 mm.</t>
  </si>
  <si>
    <t>Svislé vrty do poprsních zdí pro kotvení říms. Vrty prof. 50 mm, délka vrtu 800 mm.  
0,80*142*3+4*2=348,800 [A]</t>
  </si>
  <si>
    <t>281611</t>
  </si>
  <si>
    <t>INJEKTOVÁNÍ NÍZKOTLAKÉ Z CEMENTOVÝCH POJIV NA POVRCHU</t>
  </si>
  <si>
    <t>1.etapa injektování:    
Injektáž kleneb,poprsních zdí a pilířů s mezerovitostí cca 10% - 50% objemu    
součástí této položky je provedení 54 ks vodních tlakových zkoušek dle ON 73 7508 (viz TZ)</t>
  </si>
  <si>
    <t>1.etapa injektování:    
Injektáž kleneb,poprsních zdí a pilířů s mezerovitostí cca 10% - 50% objemu    
součástí této položky je provedení 54 ks vodních tlakových zkoušek dle ON 73 7508 (viz TZ)    
objem injektované klenby (průměrná délka vrtu 0,9m): (6,42+17,05*8+14,5)*5,0=786,600 [A]  
pilíře:11,1*5,3+31,6*5,7+34,2*6,0+36,1*6,0+57,9*5,9+36,1*5,9+33,7*5,9+33,7*6,0+20,0*5,7=1 730,380 [B]  
čelní zdi: 280,7*1,1*2=617,540 [C]  
základy pilířů: 7,5*5,6+11,6*6,4+10,9*6,8+11,6*6,8+22,1*6,7+11,6*6,8+11,7*6,7+9,8*6,8+10,4*6,4=707,780 [D]  
Celkem: 0,5*0,10*(A+B+C+D)=192,115 [E]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</si>
  <si>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</si>
  <si>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2.etapa injektování:    
Injektáž kleneb,poprsních zdí a pilířů s mezerovitostí cca 7% - 50% objemu</t>
  </si>
  <si>
    <t>2.etapa injektování:    
Injektáž kleneb,poprsních zdí a pilířů s mezerovitostí cca 7% - 50% objemu  
objem injektované klenby (průměrná délka vrtu 0,9m): (6,42+17,05*8+14,5)*5,0=786,600 [A]  
pilíře:11,1*5,3+31,6*5,7+34,2*6,0+36,1*6,0+57,9*5,9+36,1*5,9+33,7*5,9+33,7*6,0+20,0*5,7=1 730,380 [B]  
čelní zdi: 280,7*1,1*2=617,540 [C]  
základy pilířů: 7,5*5,6+11,6*6,4+10,9*6,8+11,6*6,8+22,1*6,7+11,6*6,8+11,7*6,7+9,8*6,8+10,4*6,4=707,780 [D]  
Celkem: 0,5*0,07*(A+B+C+D)=134,481 [E]</t>
  </si>
  <si>
    <t>38</t>
  </si>
  <si>
    <t>R261915</t>
  </si>
  <si>
    <t>1.stupeň injektáže - 50% vrtů pro injektáž kamenného zdiva prováděné vzduchovým kladivem DN do 50 mm s výplachem     
po provedení vodních tlakových zkoušek v místech, která určí TDI bude rozhodnuto o event. 2.stupni injektáže v rozsahu 50 % dalších vrtů. Celkový počet vrtů pro VTZ na celý most je 54 ks délky 1,0 m.</t>
  </si>
  <si>
    <t>1.stupeň injektáže - 50% vrtů pro injektáž kamenného zdiva prováděné vzduchovým kladivem DN do 50 mm s výplachem    
po provedení vodních tlakových zkoušek v místech, která určí TDI bude rozhodnuto o event. 2.stupni injektáže v rozsahu 50 % dalších vrtů. Celkový počet vrtů pro VTZ na celý most je 54 ks délky 1,0 m. 
klenby:5209=5 209.000 [A] 
čelní zdi :1518=1 518.000 [B] 
pilíře :4080=4 080.000 [C] 
VTZ: 54=54.000 [D] 
Celkem: 0,5*(A+B+C)+2*D=5 511.500 [E]</t>
  </si>
  <si>
    <t>39</t>
  </si>
  <si>
    <t>2.stupeň injektáže v rozsahu 50% dalších vrtů pro injektáž kamenného zdiva prováděné vzduchovým kladivem DN do 50 mm s výplachem.</t>
  </si>
  <si>
    <t>2.stupeň injektáže v rozsahu 50% dalších vrtů pro injektáž kamenného zdiva prováděné vzduchovým kladivem DN do 50 mm s výplachem.  
klenby:5209=5 209.000 [A] 
čelní zdi: 1518=1 518.000 [B] 
pilíře :4080=4 080.000 [C] 
VTZ: 54=54.000 [D] 
Celkem: 0,5*(A+B+C)+D=5 457.500 [E]</t>
  </si>
  <si>
    <t>40</t>
  </si>
  <si>
    <t>R285361</t>
  </si>
  <si>
    <t>KOTVENÍ NA POVRCHU Z BETONÁŘSKÉ VÝZTUŽE DL. DO 3M</t>
  </si>
  <si>
    <t>Osazení závitové tyče M20 dl. 1,1m, do vrtu viz pol. 261915.1, dl. 0,8 m, vyplněného cem. maltou    
včetně přitažení matkou, včetně finální úpravy - zalití matky vysokopevnostní expanzní nesmršťující vodotěsnou zálivkou</t>
  </si>
  <si>
    <t>Osazení závitové tyče M20 dl. 1,1m, do vrtu viz pol. 261915.1, dl. 0,8 m, vyplněného cem. maltou    
včetně přitažení matkou, včetně finální úpravy - zalití matky vysokopevnostní expanzní nesmršťující vodotěsnou zálivkou  
142*3+4*2=434,000 [A]</t>
  </si>
  <si>
    <t>položka zahrnuje dodávku předepsané kotvy, případně její protikorozní úpravu, její osazení do vrtu, zainjektování a napnutí, případně opěrné desky  
nezahrnuje vrty</t>
  </si>
  <si>
    <t>Svislé konstrukce</t>
  </si>
  <si>
    <t>333215</t>
  </si>
  <si>
    <t>PŘEZDĚNÍ OPĚR A KŘÍDEL Z KAMENNÉHO ZDIVA</t>
  </si>
  <si>
    <t>Lokální přezdění čelních zdí, dozdění míst po vybouraných revizních výklencích</t>
  </si>
  <si>
    <t>Lokální přezdění čelních zdí, dozdění míst po vybouraných revizních výklencích  
0,8*0,5*1,5*4+10,0=12,400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</si>
  <si>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</si>
  <si>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41</t>
  </si>
  <si>
    <t>R31112</t>
  </si>
  <si>
    <t>ZDI A STĚNY PODPĚR A VOLNÉ Z DÍLCŮ ŽELBET</t>
  </si>
  <si>
    <t>ŽB prefabrikované přechodové zdi za konci říms.</t>
  </si>
  <si>
    <t>ŽB prefabrikované přechodové zdi za konci říms.  
1,25*4=5,000 [A]</t>
  </si>
  <si>
    <t>- dodání dílce požadovaného 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</t>
  </si>
  <si>
    <t>42</t>
  </si>
  <si>
    <t>R317125</t>
  </si>
  <si>
    <t>ŘÍMSY Z DÍLCŮ ŽELEZOBETONOVÝCH DO C30/37</t>
  </si>
  <si>
    <t>Prefabrikované ŽB římsy</t>
  </si>
  <si>
    <t>Prefabrikované ŽB římsy  
0,19*(2,04*142+1,365*4)=56,077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</si>
  <si>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</si>
  <si>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59</t>
  </si>
  <si>
    <t>348173</t>
  </si>
  <si>
    <t>ZÁBRADLÍ Z DÍLCŮ KOVOVÝCH ŽÁROVĚ ZINK PONOREM S NÁTĚREM</t>
  </si>
  <si>
    <t>KG</t>
  </si>
  <si>
    <t>Zábradlí včetně kotvení, montáže a PKO, hmotnost zábradlí výkres č.2.007, PKO výkres č.1.002</t>
  </si>
  <si>
    <t>Zábradlí včetně kotvení, montáže a PKO, hmotnost viz výkres zábradlí (6301 kg =&gt; cca 20,477 kg/m'). 
6301=6 301.000 [A]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</si>
  <si>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</si>
  <si>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451312</t>
  </si>
  <si>
    <t>PODKLADNÍ A VÝPLŇOVÉ VRSTVY Z PROSTÉHO BETONU C12/15</t>
  </si>
  <si>
    <t>Podkladní beton pod hydroizolaci a pod ŽB přechodové zdii, C12/15-X0</t>
  </si>
  <si>
    <t>Podkladní beton pod hydroizolaci a pod ŽB přechodové zdii, C12/15-X0  
Hydroizolace: 288,0*0,15+(2,8*4,5*0,15*2)+(0,6*7,2*9)+(1,0*7,2*8)+(0,6*15,5+0,6*8,5)=157,860 [A]  
Přechodové zdi: 4*0,15*1,69*3,06=3,103 [B]  
Celkem: A+B=160,963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</si>
  <si>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</si>
  <si>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</si>
  <si>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</si>
  <si>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Podkladní vrstva odláždění</t>
  </si>
  <si>
    <t>Podkladní vrstva odláždění  
odláždění pat pilířů: 0.1*1*(((8.6+3.1)*2*5)+((8.6+4.8)*2*1))=14,380 [A]  
odláždění vyústění drenáže: 0,1*1,0*1,0*4=0,400 [B]  
odláždění podél přechod. zdí: 0,1*0,7*3,0*4=0,840 [C]  
Celkem: A+B+C=15,620 [D]</t>
  </si>
  <si>
    <t>45147</t>
  </si>
  <si>
    <t>PODKL A VÝPLŇ VRSTVY Z MALTY PLASTICKÉ</t>
  </si>
  <si>
    <t>Plastmalta pod kotevní desky konzol, tl. podlití 10 mm, plastmalta pod patní desky zábradlí na přechodových zdech, tl. podlití 20 mm</t>
  </si>
  <si>
    <t>Plastmalta pod kotevní desky konzol, tl. podlití 10 mm, plastmalta pod patní desky zábradlí na přechodových zdech, tl. podlití 20 mm  
pod kotevní desky konzol:(73+73)*0,22*0,24*0,01=0,077 [A]  
pod patní desky zábradlí: 8*0,21*0,27*0,01=0,005 [B]  
Celkem: A+B=0,082 [C]</t>
  </si>
  <si>
    <t>Položka zahrnuje veškerý materiál, výrobky a polotovary, včetně mimostaveništní a vnitrostaveništní dopravy (rovněž přesuny), včetně naložení a složení, případně s uložením.</t>
  </si>
  <si>
    <t>465512</t>
  </si>
  <si>
    <t>DLAŽBY Z LOMOVÉHO KAMENE NA MC</t>
  </si>
  <si>
    <t>Odláždění vyústění příčných drenáží a dlažba okolo pilířů, dlažba do betonu, tl. dlažby 0,2 m, tl. betonu 0,1 m. U pilířů odláždění v šířce 1,0 m od jejich líce.    
Podkladní beton viz pol. 451314</t>
  </si>
  <si>
    <t>Odláždění vyústění příčných drenáží a dlažba okolo pilířů, dlažba do betonu, tl. dlažby 0,2 m, tl. betonu 0,1 m. U pilířů odláždění v šířce 1,0 m od jejich líce.    
Podkladní beton viz pol. 451314  
0,2*(1,0*(((8,6+3,1)*2*5)+((8,6+4,8)*2*1)))+0,2*((1,0*1,0*4)+(0,7*3,0*4))=31,240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</si>
  <si>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</si>
  <si>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43</t>
  </si>
  <si>
    <t>R42194A</t>
  </si>
  <si>
    <t>MOSTNÍ NOSNÉ DESKOVÉ KONSTR Z OCELI S 235</t>
  </si>
  <si>
    <t>Odporově svařované rošty, výška roštu 50 mm, tl. nosného pásku 5 mm, včetně 4 kotevních prvků/rošt</t>
  </si>
  <si>
    <t>Odporově svařované rošty, výška roštu 50 mm, tl. nosného pásku 5 mm, včetně 4 kotevních prvků/rošt  
6,881=6,881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</si>
  <si>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</si>
  <si>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44</t>
  </si>
  <si>
    <t>R42417A</t>
  </si>
  <si>
    <t>MOSTNÍ NOSNÍKY Z OCELI S 235</t>
  </si>
  <si>
    <t>Chodníkové konzoly - válcované nosníky HE160A včetně úpravy pro přikotvení do římsy a přikotvení sloupků zábradlí a pochozích roštů</t>
  </si>
  <si>
    <t>Chodníkové konzoly - válcované nosníky HE160A včetně úpravy pro přikotvení do římsy a přikotvení sloupků zábradlí a pochozích roštů  
3,593=3,593 [A]</t>
  </si>
  <si>
    <t>45</t>
  </si>
  <si>
    <t>R465511</t>
  </si>
  <si>
    <t>DLAŽBY Z LOMOVÉHO KAMENE NA SUCHO</t>
  </si>
  <si>
    <t>Obnova kamenného odláždění zemních kuželů, odstranění nánosů zeminy, odstranění náletové vegetace včetně kořenového systému, předláždění 30% plochy.</t>
  </si>
  <si>
    <t>Obnova kamenného odláždění zemních kuželů, odstranění nánosů zeminy, odstranění náletové vegetace včetně kořenového systému, předláždění 30% plochy.  
0,3*(38,0*33,0)*25,0=9 405,000 [A]</t>
  </si>
  <si>
    <t>položka zahrnuje:  
- nutné zemní práce (svahování, úpravu pláně a pod.)  
- dodávku a položení dlažby z lomového kamene do předepsaného tvaru  
- spárování, těsnění, tmelení a vyplnění spar případně s vyklínováním  
- úprava povrchu pro odvedení srážkové vody  
- nezahrnuje podklad pod dlažbu, vykazuje se samostatně položkami SD 45</t>
  </si>
  <si>
    <t>Komunikace</t>
  </si>
  <si>
    <t>46</t>
  </si>
  <si>
    <t>R58301</t>
  </si>
  <si>
    <t>KRYT ZE SINIČNÍCH DÍLCŮ (PANELŮ) TL 150MM</t>
  </si>
  <si>
    <t>Zpevněné plochy pod lešením.</t>
  </si>
  <si>
    <t>Zpevněné plochy pod lešením.  
2*1,0*100+2*10*4*1,0=280,000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</si>
  <si>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</si>
  <si>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47</t>
  </si>
  <si>
    <t>R58303</t>
  </si>
  <si>
    <t>KRYT ZE SILNIČNÍCH DÍLCŮ (PANELŮ) TL 210MM</t>
  </si>
  <si>
    <t>Zpevnění přístupové komunikace od mostku přes Smutnou k viaduktu a mezi provizorii. Celková délka 310 m, panely budou kladeny podélně.Včetně lože ze ŠD, MNT+DMNT.</t>
  </si>
  <si>
    <t>Zpevnění přístupové komunikace od mostku přes Smutnou k viaduktu a mezi provizorii. Celková délka 310 m, panely budou kladeny podélně.Včetně lože ze ŠD, MNT+DMNT.  
2*310*1,0=620,000 [A].</t>
  </si>
  <si>
    <t>Úpravy povrchů, podlahy, výplně otvorů</t>
  </si>
  <si>
    <t>48</t>
  </si>
  <si>
    <t>R62745</t>
  </si>
  <si>
    <t>SPÁROVÁNÍ STARÉHO ZDIVA CEMENTOVOU MALTOU</t>
  </si>
  <si>
    <t>Hloubkové spárování zdiva opěr, pilířů, poprsních zdí a kleneb včetně vysekání staré malty, spárovací malta bude včetně přísady pro zvýšení přilnavosti. 100% plochy</t>
  </si>
  <si>
    <t>Hloubkové spárování zdiva opěr, pilířů, poprsních zdí a kleneb včetně vysekání staré malty, spárovací malta bude včetně přísady pro zvýšení přilnavosti. 100% plochy  
3669=3 669,000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</si>
  <si>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</si>
  <si>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</si>
  <si>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711509</t>
  </si>
  <si>
    <t>OCHRANA IZOLACE NA POVRCHU TEXTILIÍ</t>
  </si>
  <si>
    <t>Měkká ochrana hydroizolace</t>
  </si>
  <si>
    <t>Ochrana hydroizolace geotextilií min.800 g/m2 
288,0+3,2*147,9+2,6*4,5*2=784.680 [A]</t>
  </si>
  <si>
    <t>položka zahrnuje:  
- dodání  předepsaného ochranného materiálu  
- zřízení ochrany izolace</t>
  </si>
  <si>
    <t>49</t>
  </si>
  <si>
    <t>R711412</t>
  </si>
  <si>
    <t>IZOLACE MOSTOVEK CELOPLOŠNÁ ASFALTOVÝMI PÁSY</t>
  </si>
  <si>
    <t>Specifikace viz TZ, dle projektu SVI, příloha č.2-0.0.8</t>
  </si>
  <si>
    <t>Specifikace viz TZ  
288,0+3,2*147,9+2,6*4,5*2=784,680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</si>
  <si>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</si>
  <si>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50</t>
  </si>
  <si>
    <t>R78315</t>
  </si>
  <si>
    <t>PROTIKOROZ OCHRANA OCEL KONSTR ŽÁR ZINKOVÁNÍM PONOREM</t>
  </si>
  <si>
    <t>PKO roštů - máčení Zn min. 80 mikronů</t>
  </si>
  <si>
    <t>PKO roštů - máčení Zn min. 80 mikronů  
193,392=193,392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</si>
  <si>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</si>
  <si>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51</t>
  </si>
  <si>
    <t>R783162</t>
  </si>
  <si>
    <t>PROTIKOROZ OCHRANA OK KOMBIN POVLAKEM SE ŽÁR ZINK PONOREM</t>
  </si>
  <si>
    <t>PKO konzol, specifikace viz TZ, dle projektu PKO, příloha č.1-0.0.2</t>
  </si>
  <si>
    <t>PKO konzol, specifikace viz TZ  
86=86,000 [A]</t>
  </si>
  <si>
    <t>Potrubí</t>
  </si>
  <si>
    <t>87446</t>
  </si>
  <si>
    <t>POTRUBÍ Z TRUB PLASTOVÝCH ODPADNÍCH DN DO 400MM</t>
  </si>
  <si>
    <t>Vyústění drenáže</t>
  </si>
  <si>
    <t>Vyústění drenáže  
2*0,8=1,600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</si>
  <si>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</si>
  <si>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Ostatní konstrukce a práce</t>
  </si>
  <si>
    <t>917211</t>
  </si>
  <si>
    <t>ZÁHONOVÉ OBRUBY Z BETONOVÝCH OBRUBNÍKŮ ŠÍŘ 50MM</t>
  </si>
  <si>
    <t>Betonové obruby kolem odláždění.</t>
  </si>
  <si>
    <t>Betonové obruby kolem odláždění.  
((8,6+3,1)*2*5)+((8,6+4,8)*2*1)+(3,0*4)=155,800 [A]</t>
  </si>
  <si>
    <t>Položka zahrnuje:  
dodání a pokládku betonových obrubníků o rozměrech předepsaných zadávací dokumentací  
betonové lože i boční betonovou opěrku.</t>
  </si>
  <si>
    <t>93653</t>
  </si>
  <si>
    <t>MOSTNÍ ODVODŇOVACÍ SOUPRAVA</t>
  </si>
  <si>
    <t>Odvodňovač DN150 z korozivzdorné oceli (A2), specifikace viz TZ</t>
  </si>
  <si>
    <t>Odvodňovač DN150 z korozivzdorné oceli (A2), specifikace viz TZ  
8=8,000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</si>
  <si>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</si>
  <si>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938444</t>
  </si>
  <si>
    <t>OČIŠTĚNÍ ZDIVA OTRYSKÁNÍM TLAKOVOU VODOU PŘES 1000 BARŮ</t>
  </si>
  <si>
    <t>Očištění po injektážích a spárování, 100% plochy kamenného zdiva.  
3669=3 669,000 [A]</t>
  </si>
  <si>
    <t>položka zahrnuje očištění předepsaným způsobem včetně odklizení vzniklého odpadu</t>
  </si>
  <si>
    <t>938452</t>
  </si>
  <si>
    <t>OČIŠTĚNÍ ZDIVA OTRYSKÁNÍM NA SUCHO KŘEMIČ PÍSKEM</t>
  </si>
  <si>
    <t>Otryskání kamenných částí mostu křemičitým pískem "za mokra" - systém TORBO - 100% plochy zdiva</t>
  </si>
  <si>
    <t>Otryskání kamenných částí mostu křemičitým pískem "za mokra" - systém TORBO - 100% plochy zdiva  
3669=3 669,000 [A]</t>
  </si>
  <si>
    <t>25</t>
  </si>
  <si>
    <t>96613</t>
  </si>
  <si>
    <t>BOURÁNÍ KONSTRUKCÍ Z KAMENE NA MC</t>
  </si>
  <si>
    <t>Úprava rubu a vrchu poprsních zdí pro pokládku izolace a ŽB pref. říms</t>
  </si>
  <si>
    <t>Úprava rubu a vrchu poprsních zdí pro pokládku izolace a ŽB pref. říms  
1,2*0,05*147,8*2=17,736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</si>
  <si>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</si>
  <si>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26</t>
  </si>
  <si>
    <t>96713</t>
  </si>
  <si>
    <t>VYBOURÁNÍ ČÁSTÍ KONSTRUKCÍ KAMENNÝCH NA MC</t>
  </si>
  <si>
    <t>Odstranění kamenných říms, odstranění revizních výklenků a jejich krakorců, včetně veškerých případných prací - například navrtání otvorů a vlepení kotev pro zvedání kamenných kvádrů říms</t>
  </si>
  <si>
    <t>Odstranění kamenných říms, odstranění revizních výklenků a jejich krakorců, včetně veškerých případných prací - například navrtání otvorů a vlepení kotev pro zvedání kamenných kvádrů říms  
0,6*0,35*147,9*2+(0,5*0,35*1,2+0,8*0,35*1,0)*4=64,078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</si>
  <si>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</si>
  <si>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53</t>
  </si>
  <si>
    <t>R93650</t>
  </si>
  <si>
    <t>DROBNÉ DOPLŇK KONSTR KOVOVÉ</t>
  </si>
  <si>
    <t>KS</t>
  </si>
  <si>
    <t>Deska se zhotovitelem opravy mostu</t>
  </si>
  <si>
    <t>Deska se zhotovitelem opravy mostu  
1=1,000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</si>
  <si>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</si>
  <si>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54</t>
  </si>
  <si>
    <t>R936501</t>
  </si>
  <si>
    <t>DROBNÉ DOPLŇK KONSTR KOVOVÉ NEREZ</t>
  </si>
  <si>
    <t>Helikální výztuž - nerezové výztužné pruty šroubovitého tvaru osazené do vyfrézovaných drážek v klenbách.</t>
  </si>
  <si>
    <t>Helikální výztuž - nerezové výztužné pruty šroubovitého tvaru osazené do vyfrézovaných drážek v klenbách.  
klenby.  
0,20*2856=571,200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</si>
  <si>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</si>
  <si>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55</t>
  </si>
  <si>
    <t>Chemické kotvení chodníkových konzol pomocí nerezových svorníků (kvalita A4) do ŽB říms, 4 kotvy/1 konzolu, profil 16 mm, dl. 170 mm a profil 20, dl. 220 mm</t>
  </si>
  <si>
    <t>Chemické kotvení chodníkových konzol pomocí nerezových svorníků (kvalita A4) do ŽB říms, 4 kotvy/1 konzolu, profil 16 mm, dl. 170 mm a profil 20, dl. 220 mm  
hmotnost kotev M16: 292*(0,27+0,0327+0,0113)=91,688 [A]  
hmotnost kotev M20: 292*(0,55+0,0633+0,0172)=184,106 [B]  
Celkem: A+B=275,794 [C]</t>
  </si>
  <si>
    <t>56</t>
  </si>
  <si>
    <t>R94290</t>
  </si>
  <si>
    <t>TĚŽKÉ PRACOVNÍ LEŠENÍ DO 3 KPA</t>
  </si>
  <si>
    <t>M3OP</t>
  </si>
  <si>
    <t>Mnt+dmnt+pronájem 9 měsíců pro montáž chodníkových konzol, injektáž, přezdění, spárování a očištění po obou stranách mostu + v patrech pod klenbami</t>
  </si>
  <si>
    <t>Mnt+dmnt+pronájem 9 měsíců pro montáž chodníkových konzol, injektáž, přezdění, spárování a očištění 
v mostních otvorech: (12+145+172+166+166+164+163+166+171+50)*5,0=6 875,000 [A] 
podél mostu: 2400*3*2=14 400,000 [B] 
Celkem: A+B=21 275,000 [C]</t>
  </si>
  <si>
    <t>Položka zahrnuje dovoz, montáž, údržbu, opotřebení (nájemné), demontáž, konzervaci, odvoz.</t>
  </si>
  <si>
    <t>58</t>
  </si>
  <si>
    <t>97817</t>
  </si>
  <si>
    <t>ODSTRANĚNÍ MOSTNÍ IZOLACE</t>
  </si>
  <si>
    <t>Odstranění hydroizolace z mostu</t>
  </si>
  <si>
    <t>Položka zahrnuje: 
- položka zahrnuje veškeré práce plynoucí z technologického předpisu a z platných předpisů 
- veškerou manipulaci s vybouranou sutí a hmotami včetně uložení na skládku. 
Položka nezahrnuje: 
- poplatek za skládku, který se vykazuje v položce 0141** (s výjimkou malého množství bouraného materiálu, kde je možné poplatek zahrnout do jednotkové ceny bourání – tento fakt musí být uveden v doplňujícím textu k položce)</t>
  </si>
  <si>
    <t>63</t>
  </si>
  <si>
    <t>R97817</t>
  </si>
  <si>
    <t>D.2.1.5</t>
  </si>
  <si>
    <t>Ostatní inženýrské objekty</t>
  </si>
  <si>
    <t xml:space="preserve">  11-30-01</t>
  </si>
  <si>
    <t>Přeložky vedení SŽ - SSZT a CTD</t>
  </si>
  <si>
    <t>11-30-01</t>
  </si>
  <si>
    <t>02910</t>
  </si>
  <si>
    <t>OSTATNÍ POŽADAVKY - ZEMĚMĚŘIČSKÁ MĚŘENÍ</t>
  </si>
  <si>
    <t>zahrnuje veškeré náklady spojené s objednatelem požadovanými pracemi,   
- pro stanovení orientační investorské ceny určete jednotkovou cenu jako 1% odhadované ceny stavby</t>
  </si>
  <si>
    <t>R02730</t>
  </si>
  <si>
    <t>POMOC PRÁCE ZŘÍZ NEBO ZAJIŠŤ OCHRANU INŽENÝRSKÝCH SÍTÍ</t>
  </si>
  <si>
    <t>Ochrana po dobu stavby, včetně provizorního přeložení na ocelové konzoly ukotvené do zdiva viaduktu, včetně provizorních konzol.</t>
  </si>
  <si>
    <t>Ochrana po dobu stavby, včetně provizorního přeložení na ocelové konzoly ukotvené do zdiva viaduktu, včetně provizorních konzol.  
1=1,000 [A]</t>
  </si>
  <si>
    <t>13283</t>
  </si>
  <si>
    <t>HLOUBENÍ RÝH ŠÍŘ DO 2M PAŽ I NEPAŽ TŘ. II</t>
  </si>
  <si>
    <t>(147+17)*0,35*0,5=28,700 [A]</t>
  </si>
  <si>
    <t>17411</t>
  </si>
  <si>
    <t>ZÁSYP JAM A RÝH ZEMINOU SE ZHUTNĚNÍM</t>
  </si>
  <si>
    <t>Zásyp rýh vykopaným materiálem.</t>
  </si>
  <si>
    <t>Zásyp rýh vykopaným materiálem.  
(147+17)*0,35*0,5=28,700 [A]</t>
  </si>
  <si>
    <t>Technická specifikace položky odpovídá příslušné cenové soustavě</t>
  </si>
  <si>
    <t>PSV - montážní práce</t>
  </si>
  <si>
    <t>702111</t>
  </si>
  <si>
    <t>KABELOVÝ ŽLAB ZEMNÍ VČETNĚ KRYTU SVĚTLÉ ŠÍŘKY DO 120 MM</t>
  </si>
  <si>
    <t>Společný žlab pro provizorní přeložku sdělovacích a zabezpečovacích kabelů</t>
  </si>
  <si>
    <t>147+149+17=313,000 [A]</t>
  </si>
  <si>
    <t>702112</t>
  </si>
  <si>
    <t>KABELOVÝ ŽLAB ZEMNÍ VČETNĚ KRYTU SVĚTLÉ ŠÍŘKY PŘES 120 DO 250 MM</t>
  </si>
  <si>
    <t>Společný žlab pro definitivní přeložku sdělovacích a zabezpečovacích kabelů.</t>
  </si>
  <si>
    <t>Společný žlab pro definitivní přeložku sdělovacích a zabezpečovacích kabelů.  
.  
147+149+17=313,000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</si>
  <si>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</si>
  <si>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702311</t>
  </si>
  <si>
    <t>ZAKRYTÍ KABELŮ VÝSTRAŽNOU FÓLIÍ ŠÍŘKY DO 20 CM</t>
  </si>
  <si>
    <t>V definitivním stavu.</t>
  </si>
  <si>
    <t>V definitivním stavu.  
147+149+17=313,000 [A]</t>
  </si>
  <si>
    <t>702901</t>
  </si>
  <si>
    <t>ZASYPÁNÍ KABELOVÉHO ŽLABU VRSTVOU Z PŘESÁTÉHO PÍSKU SVĚTLÉ ŠÍŘKY DO 120 MM</t>
  </si>
  <si>
    <t>R742P17</t>
  </si>
  <si>
    <t>VYHLEDÁNÍ STÁVAJÍCÍHO KABELU (MĚŘENÍ, SONDA)</t>
  </si>
  <si>
    <t>Vyhledání stávající trasy, manipulace s kabely</t>
  </si>
  <si>
    <t>R744720</t>
  </si>
  <si>
    <t>Závěrečné měření, zkoušení kabelů</t>
  </si>
  <si>
    <t>Měření po uložení do definitivní polohy.</t>
  </si>
  <si>
    <t>Měření po uložení do definitivní polohy.  
1=1,000 [A]</t>
  </si>
  <si>
    <t>Popis činnosti : měření, zkoušení kabelů, rozvaděčůPoloža obsahuje : provedení veškerých měření a napěťových zkoušek na zařízení po jeho namontování, vyhodnocení měření a zkoušek, zpracování protokolů, dodání atestů a revizních zpráv</t>
  </si>
  <si>
    <t>D.9.8</t>
  </si>
  <si>
    <t>SO 98-98 Všeobecný objekt</t>
  </si>
  <si>
    <t xml:space="preserve">  98-98</t>
  </si>
  <si>
    <t>Všeobecný objekt</t>
  </si>
  <si>
    <t>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</si>
  <si>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</si>
  <si>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</si>
  <si>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</si>
  <si>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</si>
  <si>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</si>
  <si>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</si>
  <si>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</si>
  <si>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</si>
  <si>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</si>
  <si>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</si>
  <si>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</si>
  <si>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</si>
  <si>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</si>
  <si>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</si>
  <si>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VSEOB004</t>
  </si>
  <si>
    <t>Exkurze</t>
  </si>
  <si>
    <t>Exkurze dle zákona o zadávání veřejných zakázek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</si>
  <si>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</si>
  <si>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</si>
  <si>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</si>
  <si>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</si>
  <si>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</si>
  <si>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</si>
  <si>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</si>
  <si>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VŠEOB007</t>
  </si>
  <si>
    <t>NÁJMY HRAZENÉ ZHOTOVITELEM</t>
  </si>
  <si>
    <t>Pronájmy pozemků pro účely stavby v období dle harmonogramu stavby - včetně všech příslušných poplatků vyplývajících z užívání pozemků.</t>
  </si>
  <si>
    <t>VSEOB008</t>
  </si>
  <si>
    <t>Publicita stavby pro národní financování</t>
  </si>
  <si>
    <t>Zajištění propagace stavby dle ZTP pro národní financování</t>
  </si>
  <si>
    <t>v předepsaném rozsahu a počtu dle ZTP</t>
  </si>
  <si>
    <t>náplň položky dle kapitoly v ZTP.</t>
  </si>
  <si>
    <t>VSEOB009</t>
  </si>
  <si>
    <t>Ekologický dozor stavby</t>
  </si>
  <si>
    <t>D.9.9</t>
  </si>
  <si>
    <t>SO 90-90 Odpady</t>
  </si>
  <si>
    <t xml:space="preserve">  90-90</t>
  </si>
  <si>
    <t>Likvidace odpadů včetně dopravy</t>
  </si>
  <si>
    <t>90-90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</si>
</sst>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</f>
      </c>
    </row>
    <row r="7" spans="2:3" ht="12.75" customHeight="1">
      <c r="B7" s="8" t="s">
        <v>7</v>
      </c>
      <c s="10">
        <f>0+E10+E13+E15+E17+E19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'10-00-01'!K8+'10-00-01'!M8</f>
      </c>
      <c s="14">
        <f>C11*0.21</f>
      </c>
      <c s="14">
        <f>C11+D11</f>
      </c>
      <c s="13">
        <f>'10-00-01'!T7</f>
      </c>
    </row>
    <row r="12" spans="1:6" ht="12.75">
      <c r="A12" s="11" t="s">
        <v>191</v>
      </c>
      <c s="12" t="s">
        <v>192</v>
      </c>
      <c s="14">
        <f>'10-00-01.1'!K8+'10-00-01.1'!M8</f>
      </c>
      <c s="14">
        <f>C12*0.21</f>
      </c>
      <c s="14">
        <f>C12+D12</f>
      </c>
      <c s="13">
        <f>'10-00-01.1'!T7</f>
      </c>
    </row>
    <row r="13" spans="1:6" ht="12.75">
      <c r="A13" s="11" t="s">
        <v>202</v>
      </c>
      <c s="12" t="s">
        <v>203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204</v>
      </c>
      <c s="12" t="s">
        <v>205</v>
      </c>
      <c s="14">
        <f>'11-20-01'!K8+'11-20-01'!M8</f>
      </c>
      <c s="14">
        <f>C14*0.21</f>
      </c>
      <c s="14">
        <f>C14+D14</f>
      </c>
      <c s="13">
        <f>'11-20-01'!T7</f>
      </c>
    </row>
    <row r="15" spans="1:6" ht="12.75">
      <c r="A15" s="11" t="s">
        <v>523</v>
      </c>
      <c s="12" t="s">
        <v>524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525</v>
      </c>
      <c s="12" t="s">
        <v>526</v>
      </c>
      <c s="14">
        <f>'11-30-01'!K8+'11-30-01'!M8</f>
      </c>
      <c s="14">
        <f>C16*0.21</f>
      </c>
      <c s="14">
        <f>C16+D16</f>
      </c>
      <c s="13">
        <f>'11-30-01'!T7</f>
      </c>
    </row>
    <row r="17" spans="1:6" ht="12.75">
      <c r="A17" s="11" t="s">
        <v>567</v>
      </c>
      <c s="12" t="s">
        <v>568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569</v>
      </c>
      <c s="12" t="s">
        <v>570</v>
      </c>
      <c s="14">
        <f>'98-98'!K8+'98-98'!M8</f>
      </c>
      <c s="14">
        <f>C18*0.21</f>
      </c>
      <c s="14">
        <f>C18+D18</f>
      </c>
      <c s="13">
        <f>'98-98'!T7</f>
      </c>
    </row>
    <row r="19" spans="1:6" ht="12.75">
      <c r="A19" s="11" t="s">
        <v>606</v>
      </c>
      <c s="12" t="s">
        <v>607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608</v>
      </c>
      <c s="12" t="s">
        <v>609</v>
      </c>
      <c s="14">
        <f>'90-90'!K8+'90-90'!M8</f>
      </c>
      <c s="14">
        <f>C20*0.21</f>
      </c>
      <c s="14">
        <f>C20+D20</f>
      </c>
      <c s="13">
        <f>'90-90'!T7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COUNTIFS(L8:L108,"=0",A8:A108,"P")+COUNTIFS(L8:L108,"",A8:A108,"P")+SUM(Q8:Q108)</f>
      </c>
    </row>
    <row r="8" spans="1:13" ht="12.75">
      <c r="A8" t="s">
        <v>43</v>
      </c>
      <c r="C8" s="28" t="s">
        <v>44</v>
      </c>
      <c r="E8" s="30" t="s">
        <v>15</v>
      </c>
      <c r="J8" s="29">
        <f>0+J9+J34+J43+J48+J53+J62+J87</f>
      </c>
      <c s="29">
        <f>0+K9+K34+K43+K48+K53+K62+K87</f>
      </c>
      <c s="29">
        <f>0+L9+L34+L43+L48+L53+L62+L87</f>
      </c>
      <c s="29">
        <f>0+M9+M34+M43+M48+M53+M62+M87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797.586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65.75">
      <c r="A13" t="s">
        <v>59</v>
      </c>
      <c r="E13" s="39" t="s">
        <v>60</v>
      </c>
    </row>
    <row r="14" spans="1:16" ht="25.5">
      <c r="A14" t="s">
        <v>48</v>
      </c>
      <c s="34" t="s">
        <v>61</v>
      </c>
      <c s="34" t="s">
        <v>62</v>
      </c>
      <c s="35" t="s">
        <v>63</v>
      </c>
      <c s="6" t="s">
        <v>64</v>
      </c>
      <c s="36" t="s">
        <v>53</v>
      </c>
      <c s="37">
        <v>144.131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65</v>
      </c>
    </row>
    <row r="16" spans="1:5" ht="12.75">
      <c r="A16" s="35" t="s">
        <v>57</v>
      </c>
      <c r="E16" s="40" t="s">
        <v>66</v>
      </c>
    </row>
    <row r="17" spans="1:5" ht="165.75">
      <c r="A17" t="s">
        <v>59</v>
      </c>
      <c r="E17" s="39" t="s">
        <v>60</v>
      </c>
    </row>
    <row r="18" spans="1:16" ht="25.5">
      <c r="A18" t="s">
        <v>48</v>
      </c>
      <c s="34" t="s">
        <v>67</v>
      </c>
      <c s="34" t="s">
        <v>68</v>
      </c>
      <c s="35" t="s">
        <v>69</v>
      </c>
      <c s="6" t="s">
        <v>70</v>
      </c>
      <c s="36" t="s">
        <v>53</v>
      </c>
      <c s="37">
        <v>578.739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71</v>
      </c>
    </row>
    <row r="20" spans="1:5" ht="12.75">
      <c r="A20" s="35" t="s">
        <v>57</v>
      </c>
      <c r="E20" s="40" t="s">
        <v>72</v>
      </c>
    </row>
    <row r="21" spans="1:5" ht="165.75">
      <c r="A21" t="s">
        <v>59</v>
      </c>
      <c r="E21" s="39" t="s">
        <v>60</v>
      </c>
    </row>
    <row r="22" spans="1:16" ht="25.5">
      <c r="A22" t="s">
        <v>48</v>
      </c>
      <c s="34" t="s">
        <v>73</v>
      </c>
      <c s="34" t="s">
        <v>74</v>
      </c>
      <c s="35" t="s">
        <v>75</v>
      </c>
      <c s="6" t="s">
        <v>76</v>
      </c>
      <c s="36" t="s">
        <v>53</v>
      </c>
      <c s="37">
        <v>0.043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77</v>
      </c>
    </row>
    <row r="24" spans="1:5" ht="12.75">
      <c r="A24" s="35" t="s">
        <v>57</v>
      </c>
      <c r="E24" s="40" t="s">
        <v>78</v>
      </c>
    </row>
    <row r="25" spans="1:5" ht="165.75">
      <c r="A25" t="s">
        <v>59</v>
      </c>
      <c r="E25" s="39" t="s">
        <v>60</v>
      </c>
    </row>
    <row r="26" spans="1:16" ht="25.5">
      <c r="A26" t="s">
        <v>48</v>
      </c>
      <c s="34" t="s">
        <v>79</v>
      </c>
      <c s="34" t="s">
        <v>80</v>
      </c>
      <c s="35" t="s">
        <v>81</v>
      </c>
      <c s="6" t="s">
        <v>82</v>
      </c>
      <c s="36" t="s">
        <v>53</v>
      </c>
      <c s="37">
        <v>0.174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83</v>
      </c>
    </row>
    <row r="28" spans="1:5" ht="12.75">
      <c r="A28" s="35" t="s">
        <v>57</v>
      </c>
      <c r="E28" s="40" t="s">
        <v>84</v>
      </c>
    </row>
    <row r="29" spans="1:5" ht="165.75">
      <c r="A29" t="s">
        <v>59</v>
      </c>
      <c r="E29" s="39" t="s">
        <v>60</v>
      </c>
    </row>
    <row r="30" spans="1:16" ht="12.75">
      <c r="A30" t="s">
        <v>48</v>
      </c>
      <c s="34" t="s">
        <v>85</v>
      </c>
      <c s="34" t="s">
        <v>86</v>
      </c>
      <c s="35" t="s">
        <v>87</v>
      </c>
      <c s="6" t="s">
        <v>88</v>
      </c>
      <c s="36" t="s">
        <v>89</v>
      </c>
      <c s="37">
        <v>960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88</v>
      </c>
    </row>
    <row r="32" spans="1:5" ht="12.75">
      <c r="A32" s="35" t="s">
        <v>57</v>
      </c>
      <c r="E32" s="40" t="s">
        <v>90</v>
      </c>
    </row>
    <row r="33" spans="1:5" ht="51">
      <c r="A33" t="s">
        <v>59</v>
      </c>
      <c r="E33" s="39" t="s">
        <v>91</v>
      </c>
    </row>
    <row r="34" spans="1:13" ht="12.75">
      <c r="A34" t="s">
        <v>45</v>
      </c>
      <c r="C34" s="31" t="s">
        <v>92</v>
      </c>
      <c r="E34" s="33" t="s">
        <v>93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92</v>
      </c>
      <c s="34" t="s">
        <v>94</v>
      </c>
      <c s="35" t="s">
        <v>87</v>
      </c>
      <c s="6" t="s">
        <v>95</v>
      </c>
      <c s="36" t="s">
        <v>96</v>
      </c>
      <c s="37">
        <v>398.793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97</v>
      </c>
      <c>
        <f>(M35*21)/100</f>
      </c>
      <c t="s">
        <v>26</v>
      </c>
    </row>
    <row r="36" spans="1:5" ht="12.75">
      <c r="A36" s="35" t="s">
        <v>55</v>
      </c>
      <c r="E36" s="39" t="s">
        <v>95</v>
      </c>
    </row>
    <row r="37" spans="1:5" ht="38.25">
      <c r="A37" s="35" t="s">
        <v>57</v>
      </c>
      <c r="E37" s="40" t="s">
        <v>98</v>
      </c>
    </row>
    <row r="38" spans="1:5" ht="395.25">
      <c r="A38" t="s">
        <v>59</v>
      </c>
      <c r="E38" s="39" t="s">
        <v>99</v>
      </c>
    </row>
    <row r="39" spans="1:16" ht="12.75">
      <c r="A39" t="s">
        <v>48</v>
      </c>
      <c s="34" t="s">
        <v>26</v>
      </c>
      <c s="34" t="s">
        <v>100</v>
      </c>
      <c s="35" t="s">
        <v>87</v>
      </c>
      <c s="6" t="s">
        <v>101</v>
      </c>
      <c s="36" t="s">
        <v>96</v>
      </c>
      <c s="37">
        <v>6.309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97</v>
      </c>
      <c>
        <f>(M39*21)/100</f>
      </c>
      <c t="s">
        <v>26</v>
      </c>
    </row>
    <row r="40" spans="1:5" ht="12.75">
      <c r="A40" s="35" t="s">
        <v>55</v>
      </c>
      <c r="E40" s="39" t="s">
        <v>101</v>
      </c>
    </row>
    <row r="41" spans="1:5" ht="12.75">
      <c r="A41" s="35" t="s">
        <v>57</v>
      </c>
      <c r="E41" s="40" t="s">
        <v>102</v>
      </c>
    </row>
    <row r="42" spans="1:5" ht="280.5">
      <c r="A42" t="s">
        <v>59</v>
      </c>
      <c r="E42" s="39" t="s">
        <v>103</v>
      </c>
    </row>
    <row r="43" spans="1:13" ht="12.75">
      <c r="A43" t="s">
        <v>45</v>
      </c>
      <c r="C43" s="31" t="s">
        <v>26</v>
      </c>
      <c r="E43" s="33" t="s">
        <v>104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25</v>
      </c>
      <c s="34" t="s">
        <v>105</v>
      </c>
      <c s="35" t="s">
        <v>87</v>
      </c>
      <c s="6" t="s">
        <v>106</v>
      </c>
      <c s="36" t="s">
        <v>89</v>
      </c>
      <c s="37">
        <v>87.318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97</v>
      </c>
      <c>
        <f>(M44*21)/100</f>
      </c>
      <c t="s">
        <v>26</v>
      </c>
    </row>
    <row r="45" spans="1:5" ht="12.75">
      <c r="A45" s="35" t="s">
        <v>55</v>
      </c>
      <c r="E45" s="39" t="s">
        <v>106</v>
      </c>
    </row>
    <row r="46" spans="1:5" ht="12.75">
      <c r="A46" s="35" t="s">
        <v>57</v>
      </c>
      <c r="E46" s="40" t="s">
        <v>107</v>
      </c>
    </row>
    <row r="47" spans="1:5" ht="102">
      <c r="A47" t="s">
        <v>59</v>
      </c>
      <c r="E47" s="39" t="s">
        <v>108</v>
      </c>
    </row>
    <row r="48" spans="1:13" ht="12.75">
      <c r="A48" t="s">
        <v>45</v>
      </c>
      <c r="C48" s="31" t="s">
        <v>25</v>
      </c>
      <c r="E48" s="33" t="s">
        <v>109</v>
      </c>
      <c r="J48" s="32">
        <f>0</f>
      </c>
      <c s="32">
        <f>0</f>
      </c>
      <c s="32">
        <f>0+L49</f>
      </c>
      <c s="32">
        <f>0+M49</f>
      </c>
    </row>
    <row r="49" spans="1:16" ht="25.5">
      <c r="A49" t="s">
        <v>48</v>
      </c>
      <c s="34" t="s">
        <v>110</v>
      </c>
      <c s="34" t="s">
        <v>111</v>
      </c>
      <c s="35" t="s">
        <v>87</v>
      </c>
      <c s="6" t="s">
        <v>112</v>
      </c>
      <c s="36" t="s">
        <v>96</v>
      </c>
      <c s="37">
        <v>10.054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97</v>
      </c>
      <c>
        <f>(M49*21)/100</f>
      </c>
      <c t="s">
        <v>26</v>
      </c>
    </row>
    <row r="50" spans="1:5" ht="25.5">
      <c r="A50" s="35" t="s">
        <v>55</v>
      </c>
      <c r="E50" s="39" t="s">
        <v>112</v>
      </c>
    </row>
    <row r="51" spans="1:5" ht="12.75">
      <c r="A51" s="35" t="s">
        <v>57</v>
      </c>
      <c r="E51" s="40" t="s">
        <v>113</v>
      </c>
    </row>
    <row r="52" spans="1:5" ht="25.5">
      <c r="A52" t="s">
        <v>59</v>
      </c>
      <c r="E52" s="39" t="s">
        <v>114</v>
      </c>
    </row>
    <row r="53" spans="1:13" ht="12.75">
      <c r="A53" t="s">
        <v>45</v>
      </c>
      <c r="C53" s="31" t="s">
        <v>110</v>
      </c>
      <c r="E53" s="33" t="s">
        <v>115</v>
      </c>
      <c r="J53" s="32">
        <f>0</f>
      </c>
      <c s="32">
        <f>0</f>
      </c>
      <c s="32">
        <f>0+L54+L58</f>
      </c>
      <c s="32">
        <f>0+M54+M58</f>
      </c>
    </row>
    <row r="54" spans="1:16" ht="12.75">
      <c r="A54" t="s">
        <v>48</v>
      </c>
      <c s="34" t="s">
        <v>116</v>
      </c>
      <c s="34" t="s">
        <v>117</v>
      </c>
      <c s="35" t="s">
        <v>87</v>
      </c>
      <c s="6" t="s">
        <v>118</v>
      </c>
      <c s="36" t="s">
        <v>96</v>
      </c>
      <c s="37">
        <v>5.349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97</v>
      </c>
      <c>
        <f>(M54*21)/100</f>
      </c>
      <c t="s">
        <v>26</v>
      </c>
    </row>
    <row r="55" spans="1:5" ht="12.75">
      <c r="A55" s="35" t="s">
        <v>55</v>
      </c>
      <c r="E55" s="39" t="s">
        <v>118</v>
      </c>
    </row>
    <row r="56" spans="1:5" ht="12.75">
      <c r="A56" s="35" t="s">
        <v>57</v>
      </c>
      <c r="E56" s="40" t="s">
        <v>119</v>
      </c>
    </row>
    <row r="57" spans="1:5" ht="229.5">
      <c r="A57" t="s">
        <v>59</v>
      </c>
      <c r="E57" s="39" t="s">
        <v>120</v>
      </c>
    </row>
    <row r="58" spans="1:16" ht="12.75">
      <c r="A58" t="s">
        <v>48</v>
      </c>
      <c s="34" t="s">
        <v>121</v>
      </c>
      <c s="34" t="s">
        <v>122</v>
      </c>
      <c s="35" t="s">
        <v>87</v>
      </c>
      <c s="6" t="s">
        <v>123</v>
      </c>
      <c s="36" t="s">
        <v>96</v>
      </c>
      <c s="37">
        <v>1.896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97</v>
      </c>
      <c>
        <f>(M58*21)/100</f>
      </c>
      <c t="s">
        <v>26</v>
      </c>
    </row>
    <row r="59" spans="1:5" ht="12.75">
      <c r="A59" s="35" t="s">
        <v>55</v>
      </c>
      <c r="E59" s="39" t="s">
        <v>123</v>
      </c>
    </row>
    <row r="60" spans="1:5" ht="12.75">
      <c r="A60" s="35" t="s">
        <v>57</v>
      </c>
      <c r="E60" s="40" t="s">
        <v>124</v>
      </c>
    </row>
    <row r="61" spans="1:5" ht="63.75">
      <c r="A61" t="s">
        <v>59</v>
      </c>
      <c r="E61" s="39" t="s">
        <v>125</v>
      </c>
    </row>
    <row r="62" spans="1:13" ht="12.75">
      <c r="A62" t="s">
        <v>45</v>
      </c>
      <c r="C62" s="31" t="s">
        <v>116</v>
      </c>
      <c r="E62" s="33" t="s">
        <v>126</v>
      </c>
      <c r="J62" s="32">
        <f>0</f>
      </c>
      <c s="32">
        <f>0</f>
      </c>
      <c s="32">
        <f>0+L63+L67+L71+L75+L79+L83</f>
      </c>
      <c s="32">
        <f>0+M63+M67+M71+M75+M79+M83</f>
      </c>
    </row>
    <row r="63" spans="1:16" ht="25.5">
      <c r="A63" t="s">
        <v>48</v>
      </c>
      <c s="34" t="s">
        <v>127</v>
      </c>
      <c s="34" t="s">
        <v>128</v>
      </c>
      <c s="35" t="s">
        <v>87</v>
      </c>
      <c s="6" t="s">
        <v>129</v>
      </c>
      <c s="36" t="s">
        <v>96</v>
      </c>
      <c s="37">
        <v>271.381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97</v>
      </c>
      <c>
        <f>(M63*21)/100</f>
      </c>
      <c t="s">
        <v>26</v>
      </c>
    </row>
    <row r="64" spans="1:5" ht="25.5">
      <c r="A64" s="35" t="s">
        <v>55</v>
      </c>
      <c r="E64" s="39" t="s">
        <v>129</v>
      </c>
    </row>
    <row r="65" spans="1:5" ht="38.25">
      <c r="A65" s="35" t="s">
        <v>57</v>
      </c>
      <c r="E65" s="40" t="s">
        <v>130</v>
      </c>
    </row>
    <row r="66" spans="1:5" ht="280.5">
      <c r="A66" t="s">
        <v>59</v>
      </c>
      <c r="E66" s="39" t="s">
        <v>131</v>
      </c>
    </row>
    <row r="67" spans="1:16" ht="12.75">
      <c r="A67" t="s">
        <v>48</v>
      </c>
      <c s="34" t="s">
        <v>132</v>
      </c>
      <c s="34" t="s">
        <v>133</v>
      </c>
      <c s="35" t="s">
        <v>87</v>
      </c>
      <c s="6" t="s">
        <v>134</v>
      </c>
      <c s="36" t="s">
        <v>96</v>
      </c>
      <c s="37">
        <v>637.572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97</v>
      </c>
      <c>
        <f>(M67*21)/100</f>
      </c>
      <c t="s">
        <v>26</v>
      </c>
    </row>
    <row r="68" spans="1:5" ht="12.75">
      <c r="A68" s="35" t="s">
        <v>55</v>
      </c>
      <c r="E68" s="39" t="s">
        <v>134</v>
      </c>
    </row>
    <row r="69" spans="1:5" ht="63.75">
      <c r="A69" s="35" t="s">
        <v>57</v>
      </c>
      <c r="E69" s="40" t="s">
        <v>135</v>
      </c>
    </row>
    <row r="70" spans="1:5" ht="89.25">
      <c r="A70" t="s">
        <v>59</v>
      </c>
      <c r="E70" s="39" t="s">
        <v>136</v>
      </c>
    </row>
    <row r="71" spans="1:16" ht="25.5">
      <c r="A71" t="s">
        <v>48</v>
      </c>
      <c s="34" t="s">
        <v>137</v>
      </c>
      <c s="34" t="s">
        <v>138</v>
      </c>
      <c s="35" t="s">
        <v>87</v>
      </c>
      <c s="6" t="s">
        <v>139</v>
      </c>
      <c s="36" t="s">
        <v>140</v>
      </c>
      <c s="37">
        <v>326.162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97</v>
      </c>
      <c>
        <f>(M71*21)/100</f>
      </c>
      <c t="s">
        <v>26</v>
      </c>
    </row>
    <row r="72" spans="1:5" ht="25.5">
      <c r="A72" s="35" t="s">
        <v>55</v>
      </c>
      <c r="E72" s="39" t="s">
        <v>139</v>
      </c>
    </row>
    <row r="73" spans="1:5" ht="12.75">
      <c r="A73" s="35" t="s">
        <v>57</v>
      </c>
      <c r="E73" s="40" t="s">
        <v>141</v>
      </c>
    </row>
    <row r="74" spans="1:5" ht="306">
      <c r="A74" t="s">
        <v>59</v>
      </c>
      <c r="E74" s="39" t="s">
        <v>142</v>
      </c>
    </row>
    <row r="75" spans="1:16" ht="12.75">
      <c r="A75" t="s">
        <v>48</v>
      </c>
      <c s="34" t="s">
        <v>143</v>
      </c>
      <c s="34" t="s">
        <v>144</v>
      </c>
      <c s="35" t="s">
        <v>87</v>
      </c>
      <c s="6" t="s">
        <v>145</v>
      </c>
      <c s="36" t="s">
        <v>146</v>
      </c>
      <c s="37">
        <v>32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97</v>
      </c>
      <c>
        <f>(M75*21)/100</f>
      </c>
      <c t="s">
        <v>26</v>
      </c>
    </row>
    <row r="76" spans="1:5" ht="12.75">
      <c r="A76" s="35" t="s">
        <v>55</v>
      </c>
      <c r="E76" s="39" t="s">
        <v>145</v>
      </c>
    </row>
    <row r="77" spans="1:5" ht="38.25">
      <c r="A77" s="35" t="s">
        <v>57</v>
      </c>
      <c r="E77" s="40" t="s">
        <v>147</v>
      </c>
    </row>
    <row r="78" spans="1:5" ht="255">
      <c r="A78" t="s">
        <v>59</v>
      </c>
      <c r="E78" s="39" t="s">
        <v>148</v>
      </c>
    </row>
    <row r="79" spans="1:16" ht="25.5">
      <c r="A79" t="s">
        <v>48</v>
      </c>
      <c s="34" t="s">
        <v>149</v>
      </c>
      <c s="34" t="s">
        <v>150</v>
      </c>
      <c s="35" t="s">
        <v>87</v>
      </c>
      <c s="6" t="s">
        <v>151</v>
      </c>
      <c s="36" t="s">
        <v>140</v>
      </c>
      <c s="37">
        <v>470.491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97</v>
      </c>
      <c>
        <f>(M79*21)/100</f>
      </c>
      <c t="s">
        <v>26</v>
      </c>
    </row>
    <row r="80" spans="1:5" ht="25.5">
      <c r="A80" s="35" t="s">
        <v>55</v>
      </c>
      <c r="E80" s="39" t="s">
        <v>151</v>
      </c>
    </row>
    <row r="81" spans="1:5" ht="12.75">
      <c r="A81" s="35" t="s">
        <v>57</v>
      </c>
      <c r="E81" s="40" t="s">
        <v>152</v>
      </c>
    </row>
    <row r="82" spans="1:5" ht="178.5">
      <c r="A82" t="s">
        <v>59</v>
      </c>
      <c r="E82" s="39" t="s">
        <v>153</v>
      </c>
    </row>
    <row r="83" spans="1:16" ht="25.5">
      <c r="A83" t="s">
        <v>48</v>
      </c>
      <c s="34" t="s">
        <v>154</v>
      </c>
      <c s="34" t="s">
        <v>155</v>
      </c>
      <c s="35" t="s">
        <v>87</v>
      </c>
      <c s="6" t="s">
        <v>156</v>
      </c>
      <c s="36" t="s">
        <v>140</v>
      </c>
      <c s="37">
        <v>144.329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26</v>
      </c>
    </row>
    <row r="84" spans="1:5" ht="25.5">
      <c r="A84" s="35" t="s">
        <v>55</v>
      </c>
      <c r="E84" s="39" t="s">
        <v>156</v>
      </c>
    </row>
    <row r="85" spans="1:5" ht="38.25">
      <c r="A85" s="35" t="s">
        <v>57</v>
      </c>
      <c r="E85" s="40" t="s">
        <v>157</v>
      </c>
    </row>
    <row r="86" spans="1:5" ht="114.75">
      <c r="A86" t="s">
        <v>59</v>
      </c>
      <c r="E86" s="39" t="s">
        <v>158</v>
      </c>
    </row>
    <row r="87" spans="1:13" ht="12.75">
      <c r="A87" t="s">
        <v>45</v>
      </c>
      <c r="C87" s="31" t="s">
        <v>137</v>
      </c>
      <c r="E87" s="33" t="s">
        <v>159</v>
      </c>
      <c r="J87" s="32">
        <f>0</f>
      </c>
      <c s="32">
        <f>0</f>
      </c>
      <c s="32">
        <f>0+L88+L92+L96+L100+L104+L108</f>
      </c>
      <c s="32">
        <f>0+M88+M92+M96+M100+M104+M108</f>
      </c>
    </row>
    <row r="88" spans="1:16" ht="12.75">
      <c r="A88" t="s">
        <v>48</v>
      </c>
      <c s="34" t="s">
        <v>160</v>
      </c>
      <c s="34" t="s">
        <v>161</v>
      </c>
      <c s="35" t="s">
        <v>87</v>
      </c>
      <c s="6" t="s">
        <v>162</v>
      </c>
      <c s="36" t="s">
        <v>146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97</v>
      </c>
      <c>
        <f>(M88*21)/100</f>
      </c>
      <c t="s">
        <v>26</v>
      </c>
    </row>
    <row r="89" spans="1:5" ht="12.75">
      <c r="A89" s="35" t="s">
        <v>55</v>
      </c>
      <c r="E89" s="39" t="s">
        <v>162</v>
      </c>
    </row>
    <row r="90" spans="1:5" ht="12.75">
      <c r="A90" s="35" t="s">
        <v>57</v>
      </c>
      <c r="E90" s="40" t="s">
        <v>163</v>
      </c>
    </row>
    <row r="91" spans="1:5" ht="127.5">
      <c r="A91" t="s">
        <v>59</v>
      </c>
      <c r="E91" s="39" t="s">
        <v>164</v>
      </c>
    </row>
    <row r="92" spans="1:16" ht="12.75">
      <c r="A92" t="s">
        <v>48</v>
      </c>
      <c s="34" t="s">
        <v>165</v>
      </c>
      <c s="34" t="s">
        <v>166</v>
      </c>
      <c s="35" t="s">
        <v>87</v>
      </c>
      <c s="6" t="s">
        <v>167</v>
      </c>
      <c s="36" t="s">
        <v>146</v>
      </c>
      <c s="37">
        <v>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97</v>
      </c>
      <c>
        <f>(M92*21)/100</f>
      </c>
      <c t="s">
        <v>26</v>
      </c>
    </row>
    <row r="93" spans="1:5" ht="12.75">
      <c r="A93" s="35" t="s">
        <v>55</v>
      </c>
      <c r="E93" s="39" t="s">
        <v>167</v>
      </c>
    </row>
    <row r="94" spans="1:5" ht="12.75">
      <c r="A94" s="35" t="s">
        <v>57</v>
      </c>
      <c r="E94" s="40" t="s">
        <v>163</v>
      </c>
    </row>
    <row r="95" spans="1:5" ht="114.75">
      <c r="A95" t="s">
        <v>59</v>
      </c>
      <c r="E95" s="39" t="s">
        <v>168</v>
      </c>
    </row>
    <row r="96" spans="1:16" ht="12.75">
      <c r="A96" t="s">
        <v>48</v>
      </c>
      <c s="34" t="s">
        <v>169</v>
      </c>
      <c s="34" t="s">
        <v>170</v>
      </c>
      <c s="35" t="s">
        <v>87</v>
      </c>
      <c s="6" t="s">
        <v>171</v>
      </c>
      <c s="36" t="s">
        <v>96</v>
      </c>
      <c s="37">
        <v>578.739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97</v>
      </c>
      <c>
        <f>(M96*21)/100</f>
      </c>
      <c t="s">
        <v>26</v>
      </c>
    </row>
    <row r="97" spans="1:5" ht="12.75">
      <c r="A97" s="35" t="s">
        <v>55</v>
      </c>
      <c r="E97" s="39" t="s">
        <v>171</v>
      </c>
    </row>
    <row r="98" spans="1:5" ht="51">
      <c r="A98" s="35" t="s">
        <v>57</v>
      </c>
      <c r="E98" s="40" t="s">
        <v>172</v>
      </c>
    </row>
    <row r="99" spans="1:5" ht="165.75">
      <c r="A99" t="s">
        <v>59</v>
      </c>
      <c r="E99" s="39" t="s">
        <v>173</v>
      </c>
    </row>
    <row r="100" spans="1:16" ht="12.75">
      <c r="A100" t="s">
        <v>48</v>
      </c>
      <c s="34" t="s">
        <v>174</v>
      </c>
      <c s="34" t="s">
        <v>175</v>
      </c>
      <c s="35" t="s">
        <v>87</v>
      </c>
      <c s="6" t="s">
        <v>176</v>
      </c>
      <c s="36" t="s">
        <v>140</v>
      </c>
      <c s="37">
        <v>326.162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97</v>
      </c>
      <c>
        <f>(M100*21)/100</f>
      </c>
      <c t="s">
        <v>26</v>
      </c>
    </row>
    <row r="101" spans="1:5" ht="12.75">
      <c r="A101" s="35" t="s">
        <v>55</v>
      </c>
      <c r="E101" s="39" t="s">
        <v>176</v>
      </c>
    </row>
    <row r="102" spans="1:5" ht="12.75">
      <c r="A102" s="35" t="s">
        <v>57</v>
      </c>
      <c r="E102" s="40" t="s">
        <v>177</v>
      </c>
    </row>
    <row r="103" spans="1:5" ht="178.5">
      <c r="A103" t="s">
        <v>59</v>
      </c>
      <c r="E103" s="39" t="s">
        <v>178</v>
      </c>
    </row>
    <row r="104" spans="1:16" ht="25.5">
      <c r="A104" t="s">
        <v>48</v>
      </c>
      <c s="34" t="s">
        <v>179</v>
      </c>
      <c s="34" t="s">
        <v>180</v>
      </c>
      <c s="35" t="s">
        <v>87</v>
      </c>
      <c s="6" t="s">
        <v>181</v>
      </c>
      <c s="36" t="s">
        <v>182</v>
      </c>
      <c s="37">
        <v>3795.5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97</v>
      </c>
      <c>
        <f>(M104*21)/100</f>
      </c>
      <c t="s">
        <v>26</v>
      </c>
    </row>
    <row r="105" spans="1:5" ht="25.5">
      <c r="A105" s="35" t="s">
        <v>55</v>
      </c>
      <c r="E105" s="39" t="s">
        <v>181</v>
      </c>
    </row>
    <row r="106" spans="1:5" ht="76.5">
      <c r="A106" s="35" t="s">
        <v>57</v>
      </c>
      <c r="E106" s="40" t="s">
        <v>183</v>
      </c>
    </row>
    <row r="107" spans="1:5" ht="102">
      <c r="A107" t="s">
        <v>59</v>
      </c>
      <c r="E107" s="39" t="s">
        <v>184</v>
      </c>
    </row>
    <row r="108" spans="1:16" ht="25.5">
      <c r="A108" t="s">
        <v>48</v>
      </c>
      <c s="34" t="s">
        <v>185</v>
      </c>
      <c s="34" t="s">
        <v>186</v>
      </c>
      <c s="35" t="s">
        <v>87</v>
      </c>
      <c s="6" t="s">
        <v>187</v>
      </c>
      <c s="36" t="s">
        <v>89</v>
      </c>
      <c s="37">
        <v>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188</v>
      </c>
    </row>
    <row r="110" spans="1:5" ht="12.75">
      <c r="A110" s="35" t="s">
        <v>57</v>
      </c>
      <c r="E110" s="40" t="s">
        <v>189</v>
      </c>
    </row>
    <row r="111" spans="1:5" ht="267.75">
      <c r="A111" t="s">
        <v>59</v>
      </c>
      <c r="E111" s="39" t="s">
        <v>190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COUNTIFS(L8:L14,"=0",A8:A14,"P")+COUNTIFS(L8:L14,"",A8:A14,"P")+SUM(Q8:Q14)</f>
      </c>
    </row>
    <row r="8" spans="1:13" ht="12.75">
      <c r="A8" t="s">
        <v>43</v>
      </c>
      <c r="C8" s="28" t="s">
        <v>193</v>
      </c>
      <c r="E8" s="30" t="s">
        <v>192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116</v>
      </c>
      <c r="E9" s="33" t="s">
        <v>126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92</v>
      </c>
      <c s="34" t="s">
        <v>194</v>
      </c>
      <c s="35" t="s">
        <v>87</v>
      </c>
      <c s="6" t="s">
        <v>195</v>
      </c>
      <c s="36" t="s">
        <v>96</v>
      </c>
      <c s="37">
        <v>39.472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97</v>
      </c>
      <c>
        <f>(M10*21)/100</f>
      </c>
      <c t="s">
        <v>26</v>
      </c>
    </row>
    <row r="11" spans="1:5" ht="12.75">
      <c r="A11" s="35" t="s">
        <v>55</v>
      </c>
      <c r="E11" s="39" t="s">
        <v>195</v>
      </c>
    </row>
    <row r="12" spans="1:5" ht="12.75">
      <c r="A12" s="35" t="s">
        <v>57</v>
      </c>
      <c r="E12" s="40" t="s">
        <v>196</v>
      </c>
    </row>
    <row r="13" spans="1:5" ht="114.75">
      <c r="A13" t="s">
        <v>59</v>
      </c>
      <c r="E13" s="39" t="s">
        <v>197</v>
      </c>
    </row>
    <row r="14" spans="1:16" ht="25.5">
      <c r="A14" t="s">
        <v>48</v>
      </c>
      <c s="34" t="s">
        <v>26</v>
      </c>
      <c s="34" t="s">
        <v>198</v>
      </c>
      <c s="35" t="s">
        <v>87</v>
      </c>
      <c s="6" t="s">
        <v>199</v>
      </c>
      <c s="36" t="s">
        <v>140</v>
      </c>
      <c s="37">
        <v>415.491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97</v>
      </c>
      <c>
        <f>(M14*21)/100</f>
      </c>
      <c t="s">
        <v>26</v>
      </c>
    </row>
    <row r="15" spans="1:5" ht="25.5">
      <c r="A15" s="35" t="s">
        <v>55</v>
      </c>
      <c r="E15" s="39" t="s">
        <v>199</v>
      </c>
    </row>
    <row r="16" spans="1:5" ht="12.75">
      <c r="A16" s="35" t="s">
        <v>57</v>
      </c>
      <c r="E16" s="40" t="s">
        <v>200</v>
      </c>
    </row>
    <row r="17" spans="1:5" ht="255">
      <c r="A17" t="s">
        <v>59</v>
      </c>
      <c r="E17" s="39" t="s">
        <v>201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202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202</v>
      </c>
      <c r="E4" s="26" t="s">
        <v>203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COUNTIFS(L8:L271,"=0",A8:A271,"P")+COUNTIFS(L8:L271,"",A8:A271,"P")+SUM(Q8:Q271)</f>
      </c>
    </row>
    <row r="8" spans="1:13" ht="12.75">
      <c r="A8" t="s">
        <v>43</v>
      </c>
      <c r="C8" s="28" t="s">
        <v>206</v>
      </c>
      <c r="E8" s="30" t="s">
        <v>205</v>
      </c>
      <c r="J8" s="29">
        <f>0+J9+J74+J107+J144+J161+J190+J199+J204+J221+J226</f>
      </c>
      <c s="29">
        <f>0+K9+K74+K107+K144+K161+K190+K199+K204+K221+K226</f>
      </c>
      <c s="29">
        <f>0+L9+L74+L107+L144+L161+L190+L199+L204+L221+L226</f>
      </c>
      <c s="29">
        <f>0+M9+M74+M107+M144+M161+M190+M199+M204+M221+M226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48</v>
      </c>
      <c s="34" t="s">
        <v>207</v>
      </c>
      <c s="34" t="s">
        <v>208</v>
      </c>
      <c s="35" t="s">
        <v>209</v>
      </c>
      <c s="6" t="s">
        <v>210</v>
      </c>
      <c s="36" t="s">
        <v>96</v>
      </c>
      <c s="37">
        <v>789.433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211</v>
      </c>
    </row>
    <row r="12" spans="1:5" ht="38.25">
      <c r="A12" s="35" t="s">
        <v>57</v>
      </c>
      <c r="E12" s="40" t="s">
        <v>212</v>
      </c>
    </row>
    <row r="13" spans="1:5" ht="25.5">
      <c r="A13" t="s">
        <v>59</v>
      </c>
      <c r="E13" s="39" t="s">
        <v>213</v>
      </c>
    </row>
    <row r="14" spans="1:16" ht="12.75">
      <c r="A14" t="s">
        <v>48</v>
      </c>
      <c s="34" t="s">
        <v>214</v>
      </c>
      <c s="34" t="s">
        <v>208</v>
      </c>
      <c s="35" t="s">
        <v>215</v>
      </c>
      <c s="6" t="s">
        <v>210</v>
      </c>
      <c s="36" t="s">
        <v>96</v>
      </c>
      <c s="37">
        <v>196.253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216</v>
      </c>
    </row>
    <row r="16" spans="1:5" ht="38.25">
      <c r="A16" s="35" t="s">
        <v>57</v>
      </c>
      <c r="E16" s="40" t="s">
        <v>217</v>
      </c>
    </row>
    <row r="17" spans="1:5" ht="25.5">
      <c r="A17" t="s">
        <v>59</v>
      </c>
      <c r="E17" s="39" t="s">
        <v>213</v>
      </c>
    </row>
    <row r="18" spans="1:16" ht="12.75">
      <c r="A18" t="s">
        <v>48</v>
      </c>
      <c s="34" t="s">
        <v>218</v>
      </c>
      <c s="34" t="s">
        <v>219</v>
      </c>
      <c s="35" t="s">
        <v>92</v>
      </c>
      <c s="6" t="s">
        <v>220</v>
      </c>
      <c s="36" t="s">
        <v>89</v>
      </c>
      <c s="37">
        <v>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221</v>
      </c>
    </row>
    <row r="20" spans="1:5" ht="38.25">
      <c r="A20" s="35" t="s">
        <v>57</v>
      </c>
      <c r="E20" s="40" t="s">
        <v>222</v>
      </c>
    </row>
    <row r="21" spans="1:5" ht="12.75">
      <c r="A21" t="s">
        <v>59</v>
      </c>
      <c r="E21" s="39" t="s">
        <v>223</v>
      </c>
    </row>
    <row r="22" spans="1:16" ht="12.75">
      <c r="A22" t="s">
        <v>48</v>
      </c>
      <c s="34" t="s">
        <v>224</v>
      </c>
      <c s="34" t="s">
        <v>219</v>
      </c>
      <c s="35" t="s">
        <v>26</v>
      </c>
      <c s="6" t="s">
        <v>220</v>
      </c>
      <c s="36" t="s">
        <v>89</v>
      </c>
      <c s="37">
        <v>28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225</v>
      </c>
    </row>
    <row r="24" spans="1:5" ht="38.25">
      <c r="A24" s="35" t="s">
        <v>57</v>
      </c>
      <c r="E24" s="40" t="s">
        <v>226</v>
      </c>
    </row>
    <row r="25" spans="1:5" ht="12.75">
      <c r="A25" t="s">
        <v>59</v>
      </c>
      <c r="E25" s="39" t="s">
        <v>223</v>
      </c>
    </row>
    <row r="26" spans="1:16" ht="12.75">
      <c r="A26" t="s">
        <v>48</v>
      </c>
      <c s="34" t="s">
        <v>227</v>
      </c>
      <c s="34" t="s">
        <v>228</v>
      </c>
      <c s="35" t="s">
        <v>92</v>
      </c>
      <c s="6" t="s">
        <v>229</v>
      </c>
      <c s="36" t="s">
        <v>230</v>
      </c>
      <c s="37">
        <v>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231</v>
      </c>
    </row>
    <row r="28" spans="1:5" ht="51">
      <c r="A28" s="35" t="s">
        <v>57</v>
      </c>
      <c r="E28" s="40" t="s">
        <v>232</v>
      </c>
    </row>
    <row r="29" spans="1:5" ht="12.75">
      <c r="A29" t="s">
        <v>59</v>
      </c>
      <c r="E29" s="39" t="s">
        <v>223</v>
      </c>
    </row>
    <row r="30" spans="1:16" ht="12.75">
      <c r="A30" t="s">
        <v>48</v>
      </c>
      <c s="34" t="s">
        <v>233</v>
      </c>
      <c s="34" t="s">
        <v>228</v>
      </c>
      <c s="35" t="s">
        <v>26</v>
      </c>
      <c s="6" t="s">
        <v>229</v>
      </c>
      <c s="36" t="s">
        <v>230</v>
      </c>
      <c s="37">
        <v>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234</v>
      </c>
    </row>
    <row r="32" spans="1:5" ht="51">
      <c r="A32" s="35" t="s">
        <v>57</v>
      </c>
      <c r="E32" s="40" t="s">
        <v>235</v>
      </c>
    </row>
    <row r="33" spans="1:5" ht="12.75">
      <c r="A33" t="s">
        <v>59</v>
      </c>
      <c r="E33" s="39" t="s">
        <v>223</v>
      </c>
    </row>
    <row r="34" spans="1:16" ht="12.75">
      <c r="A34" t="s">
        <v>48</v>
      </c>
      <c s="34" t="s">
        <v>236</v>
      </c>
      <c s="34" t="s">
        <v>237</v>
      </c>
      <c s="35" t="s">
        <v>92</v>
      </c>
      <c s="6" t="s">
        <v>238</v>
      </c>
      <c s="36" t="s">
        <v>89</v>
      </c>
      <c s="37">
        <v>48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221</v>
      </c>
    </row>
    <row r="36" spans="1:5" ht="38.25">
      <c r="A36" s="35" t="s">
        <v>57</v>
      </c>
      <c r="E36" s="40" t="s">
        <v>222</v>
      </c>
    </row>
    <row r="37" spans="1:5" ht="12.75">
      <c r="A37" t="s">
        <v>59</v>
      </c>
      <c r="E37" s="39" t="s">
        <v>223</v>
      </c>
    </row>
    <row r="38" spans="1:16" ht="12.75">
      <c r="A38" t="s">
        <v>48</v>
      </c>
      <c s="34" t="s">
        <v>239</v>
      </c>
      <c s="34" t="s">
        <v>237</v>
      </c>
      <c s="35" t="s">
        <v>26</v>
      </c>
      <c s="6" t="s">
        <v>238</v>
      </c>
      <c s="36" t="s">
        <v>89</v>
      </c>
      <c s="37">
        <v>28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225</v>
      </c>
    </row>
    <row r="40" spans="1:5" ht="38.25">
      <c r="A40" s="35" t="s">
        <v>57</v>
      </c>
      <c r="E40" s="40" t="s">
        <v>226</v>
      </c>
    </row>
    <row r="41" spans="1:5" ht="12.75">
      <c r="A41" t="s">
        <v>59</v>
      </c>
      <c r="E41" s="39" t="s">
        <v>223</v>
      </c>
    </row>
    <row r="42" spans="1:16" ht="12.75">
      <c r="A42" t="s">
        <v>48</v>
      </c>
      <c s="34" t="s">
        <v>240</v>
      </c>
      <c s="34" t="s">
        <v>241</v>
      </c>
      <c s="35" t="s">
        <v>92</v>
      </c>
      <c s="6" t="s">
        <v>242</v>
      </c>
      <c s="36" t="s">
        <v>96</v>
      </c>
      <c s="37">
        <v>11.25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243</v>
      </c>
    </row>
    <row r="44" spans="1:5" ht="51">
      <c r="A44" s="35" t="s">
        <v>57</v>
      </c>
      <c r="E44" s="40" t="s">
        <v>244</v>
      </c>
    </row>
    <row r="45" spans="1:5" ht="12.75">
      <c r="A45" t="s">
        <v>59</v>
      </c>
      <c r="E45" s="39" t="s">
        <v>87</v>
      </c>
    </row>
    <row r="46" spans="1:16" ht="12.75">
      <c r="A46" t="s">
        <v>48</v>
      </c>
      <c s="34" t="s">
        <v>245</v>
      </c>
      <c s="34" t="s">
        <v>241</v>
      </c>
      <c s="35" t="s">
        <v>26</v>
      </c>
      <c s="6" t="s">
        <v>242</v>
      </c>
      <c s="36" t="s">
        <v>96</v>
      </c>
      <c s="37">
        <v>11.25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25.5">
      <c r="A47" s="35" t="s">
        <v>55</v>
      </c>
      <c r="E47" s="39" t="s">
        <v>246</v>
      </c>
    </row>
    <row r="48" spans="1:5" ht="51">
      <c r="A48" s="35" t="s">
        <v>57</v>
      </c>
      <c r="E48" s="40" t="s">
        <v>247</v>
      </c>
    </row>
    <row r="49" spans="1:5" ht="12.75">
      <c r="A49" t="s">
        <v>59</v>
      </c>
      <c r="E49" s="39" t="s">
        <v>87</v>
      </c>
    </row>
    <row r="50" spans="1:16" ht="12.75">
      <c r="A50" t="s">
        <v>48</v>
      </c>
      <c s="34" t="s">
        <v>248</v>
      </c>
      <c s="34" t="s">
        <v>249</v>
      </c>
      <c s="35" t="s">
        <v>92</v>
      </c>
      <c s="6" t="s">
        <v>250</v>
      </c>
      <c s="36" t="s">
        <v>251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87</v>
      </c>
    </row>
    <row r="52" spans="1:5" ht="12.75">
      <c r="A52" s="35" t="s">
        <v>57</v>
      </c>
      <c r="E52" s="40" t="s">
        <v>252</v>
      </c>
    </row>
    <row r="53" spans="1:5" ht="51">
      <c r="A53" t="s">
        <v>59</v>
      </c>
      <c r="E53" s="39" t="s">
        <v>253</v>
      </c>
    </row>
    <row r="54" spans="1:16" ht="12.75">
      <c r="A54" t="s">
        <v>48</v>
      </c>
      <c s="34" t="s">
        <v>248</v>
      </c>
      <c s="34" t="s">
        <v>249</v>
      </c>
      <c s="35" t="s">
        <v>26</v>
      </c>
      <c s="6" t="s">
        <v>250</v>
      </c>
      <c s="36" t="s">
        <v>251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25.5">
      <c r="A55" s="35" t="s">
        <v>55</v>
      </c>
      <c r="E55" s="39" t="s">
        <v>254</v>
      </c>
    </row>
    <row r="56" spans="1:5" ht="51">
      <c r="A56" s="35" t="s">
        <v>57</v>
      </c>
      <c r="E56" s="40" t="s">
        <v>255</v>
      </c>
    </row>
    <row r="57" spans="1:5" ht="12.75">
      <c r="A57" t="s">
        <v>59</v>
      </c>
      <c r="E57" s="39" t="s">
        <v>256</v>
      </c>
    </row>
    <row r="58" spans="1:16" ht="12.75">
      <c r="A58" t="s">
        <v>48</v>
      </c>
      <c s="34" t="s">
        <v>257</v>
      </c>
      <c s="34" t="s">
        <v>258</v>
      </c>
      <c s="35" t="s">
        <v>87</v>
      </c>
      <c s="6" t="s">
        <v>259</v>
      </c>
      <c s="36" t="s">
        <v>140</v>
      </c>
      <c s="37">
        <v>295.8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260</v>
      </c>
    </row>
    <row r="60" spans="1:5" ht="38.25">
      <c r="A60" s="35" t="s">
        <v>57</v>
      </c>
      <c r="E60" s="40" t="s">
        <v>261</v>
      </c>
    </row>
    <row r="61" spans="1:5" ht="102">
      <c r="A61" t="s">
        <v>59</v>
      </c>
      <c r="E61" s="39" t="s">
        <v>262</v>
      </c>
    </row>
    <row r="62" spans="1:16" ht="12.75">
      <c r="A62" t="s">
        <v>48</v>
      </c>
      <c s="34" t="s">
        <v>263</v>
      </c>
      <c s="34" t="s">
        <v>208</v>
      </c>
      <c s="35" t="s">
        <v>264</v>
      </c>
      <c s="6" t="s">
        <v>265</v>
      </c>
      <c s="36" t="s">
        <v>96</v>
      </c>
      <c s="37">
        <v>7.847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266</v>
      </c>
    </row>
    <row r="64" spans="1:5" ht="38.25">
      <c r="A64" s="35" t="s">
        <v>57</v>
      </c>
      <c r="E64" s="40" t="s">
        <v>267</v>
      </c>
    </row>
    <row r="65" spans="1:5" ht="25.5">
      <c r="A65" t="s">
        <v>59</v>
      </c>
      <c r="E65" s="39" t="s">
        <v>213</v>
      </c>
    </row>
    <row r="66" spans="1:16" ht="12.75">
      <c r="A66" t="s">
        <v>48</v>
      </c>
      <c s="34" t="s">
        <v>268</v>
      </c>
      <c s="34" t="s">
        <v>269</v>
      </c>
      <c s="35" t="s">
        <v>87</v>
      </c>
      <c s="6" t="s">
        <v>270</v>
      </c>
      <c s="36" t="s">
        <v>251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97</v>
      </c>
      <c>
        <f>(M66*21)/100</f>
      </c>
      <c t="s">
        <v>26</v>
      </c>
    </row>
    <row r="67" spans="1:5" ht="38.25">
      <c r="A67" s="35" t="s">
        <v>55</v>
      </c>
      <c r="E67" s="39" t="s">
        <v>271</v>
      </c>
    </row>
    <row r="68" spans="1:5" ht="12.75">
      <c r="A68" s="35" t="s">
        <v>57</v>
      </c>
      <c r="E68" s="40" t="s">
        <v>87</v>
      </c>
    </row>
    <row r="69" spans="1:5" ht="12.75">
      <c r="A69" t="s">
        <v>59</v>
      </c>
      <c r="E69" s="39" t="s">
        <v>272</v>
      </c>
    </row>
    <row r="70" spans="1:16" ht="12.75">
      <c r="A70" t="s">
        <v>48</v>
      </c>
      <c s="34" t="s">
        <v>273</v>
      </c>
      <c s="34" t="s">
        <v>274</v>
      </c>
      <c s="35" t="s">
        <v>275</v>
      </c>
      <c s="6" t="s">
        <v>276</v>
      </c>
      <c s="36" t="s">
        <v>96</v>
      </c>
      <c s="37">
        <v>7.847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277</v>
      </c>
    </row>
    <row r="72" spans="1:5" ht="12.75">
      <c r="A72" s="35" t="s">
        <v>57</v>
      </c>
      <c r="E72" s="40" t="s">
        <v>278</v>
      </c>
    </row>
    <row r="73" spans="1:5" ht="25.5">
      <c r="A73" t="s">
        <v>59</v>
      </c>
      <c r="E73" s="39" t="s">
        <v>213</v>
      </c>
    </row>
    <row r="74" spans="1:13" ht="12.75">
      <c r="A74" t="s">
        <v>45</v>
      </c>
      <c r="C74" s="31" t="s">
        <v>92</v>
      </c>
      <c r="E74" s="33" t="s">
        <v>93</v>
      </c>
      <c r="J74" s="32">
        <f>0</f>
      </c>
      <c s="32">
        <f>0</f>
      </c>
      <c s="32">
        <f>0+L75+L79+L83+L87+L91+L95+L99+L103</f>
      </c>
      <c s="32">
        <f>0+M75+M79+M83+M87+M91+M95+M99+M103</f>
      </c>
    </row>
    <row r="75" spans="1:16" ht="12.75">
      <c r="A75" t="s">
        <v>48</v>
      </c>
      <c s="34" t="s">
        <v>92</v>
      </c>
      <c s="34" t="s">
        <v>279</v>
      </c>
      <c s="35" t="s">
        <v>87</v>
      </c>
      <c s="6" t="s">
        <v>280</v>
      </c>
      <c s="36" t="s">
        <v>89</v>
      </c>
      <c s="37">
        <v>200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97</v>
      </c>
      <c>
        <f>(M75*21)/100</f>
      </c>
      <c t="s">
        <v>26</v>
      </c>
    </row>
    <row r="76" spans="1:5" ht="25.5">
      <c r="A76" s="35" t="s">
        <v>55</v>
      </c>
      <c r="E76" s="39" t="s">
        <v>281</v>
      </c>
    </row>
    <row r="77" spans="1:5" ht="51">
      <c r="A77" s="35" t="s">
        <v>57</v>
      </c>
      <c r="E77" s="40" t="s">
        <v>282</v>
      </c>
    </row>
    <row r="78" spans="1:5" ht="38.25">
      <c r="A78" t="s">
        <v>59</v>
      </c>
      <c r="E78" s="39" t="s">
        <v>283</v>
      </c>
    </row>
    <row r="79" spans="1:16" ht="12.75">
      <c r="A79" t="s">
        <v>48</v>
      </c>
      <c s="34" t="s">
        <v>26</v>
      </c>
      <c s="34" t="s">
        <v>284</v>
      </c>
      <c s="35" t="s">
        <v>87</v>
      </c>
      <c s="6" t="s">
        <v>285</v>
      </c>
      <c s="36" t="s">
        <v>146</v>
      </c>
      <c s="37">
        <v>43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97</v>
      </c>
      <c>
        <f>(M79*21)/100</f>
      </c>
      <c t="s">
        <v>26</v>
      </c>
    </row>
    <row r="80" spans="1:5" ht="25.5">
      <c r="A80" s="35" t="s">
        <v>55</v>
      </c>
      <c r="E80" s="39" t="s">
        <v>286</v>
      </c>
    </row>
    <row r="81" spans="1:5" ht="51">
      <c r="A81" s="35" t="s">
        <v>57</v>
      </c>
      <c r="E81" s="40" t="s">
        <v>287</v>
      </c>
    </row>
    <row r="82" spans="1:5" ht="165.75">
      <c r="A82" t="s">
        <v>59</v>
      </c>
      <c r="E82" s="39" t="s">
        <v>288</v>
      </c>
    </row>
    <row r="83" spans="1:16" ht="12.75">
      <c r="A83" t="s">
        <v>48</v>
      </c>
      <c s="34" t="s">
        <v>25</v>
      </c>
      <c s="34" t="s">
        <v>289</v>
      </c>
      <c s="35" t="s">
        <v>87</v>
      </c>
      <c s="6" t="s">
        <v>290</v>
      </c>
      <c s="36" t="s">
        <v>96</v>
      </c>
      <c s="37">
        <v>438.574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97</v>
      </c>
      <c>
        <f>(M83*21)/100</f>
      </c>
      <c t="s">
        <v>26</v>
      </c>
    </row>
    <row r="84" spans="1:5" ht="12.75">
      <c r="A84" s="35" t="s">
        <v>55</v>
      </c>
      <c r="E84" s="39" t="s">
        <v>291</v>
      </c>
    </row>
    <row r="85" spans="1:5" ht="102">
      <c r="A85" s="35" t="s">
        <v>57</v>
      </c>
      <c r="E85" s="40" t="s">
        <v>292</v>
      </c>
    </row>
    <row r="86" spans="1:5" ht="318.75">
      <c r="A86" t="s">
        <v>59</v>
      </c>
      <c r="E86" s="39" t="s">
        <v>293</v>
      </c>
    </row>
    <row r="87" spans="1:16" ht="12.75">
      <c r="A87" t="s">
        <v>48</v>
      </c>
      <c s="34" t="s">
        <v>110</v>
      </c>
      <c s="34" t="s">
        <v>100</v>
      </c>
      <c s="35" t="s">
        <v>87</v>
      </c>
      <c s="6" t="s">
        <v>101</v>
      </c>
      <c s="36" t="s">
        <v>96</v>
      </c>
      <c s="37">
        <v>299.9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97</v>
      </c>
      <c>
        <f>(M87*21)/100</f>
      </c>
      <c t="s">
        <v>26</v>
      </c>
    </row>
    <row r="88" spans="1:5" ht="12.75">
      <c r="A88" s="35" t="s">
        <v>55</v>
      </c>
      <c r="E88" s="39" t="s">
        <v>294</v>
      </c>
    </row>
    <row r="89" spans="1:5" ht="89.25">
      <c r="A89" s="35" t="s">
        <v>57</v>
      </c>
      <c r="E89" s="40" t="s">
        <v>295</v>
      </c>
    </row>
    <row r="90" spans="1:5" ht="280.5">
      <c r="A90" t="s">
        <v>59</v>
      </c>
      <c r="E90" s="39" t="s">
        <v>296</v>
      </c>
    </row>
    <row r="91" spans="1:16" ht="12.75">
      <c r="A91" t="s">
        <v>48</v>
      </c>
      <c s="34" t="s">
        <v>116</v>
      </c>
      <c s="34" t="s">
        <v>297</v>
      </c>
      <c s="35" t="s">
        <v>92</v>
      </c>
      <c s="6" t="s">
        <v>298</v>
      </c>
      <c s="36" t="s">
        <v>96</v>
      </c>
      <c s="37">
        <v>4.3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97</v>
      </c>
      <c>
        <f>(M91*21)/100</f>
      </c>
      <c t="s">
        <v>26</v>
      </c>
    </row>
    <row r="92" spans="1:5" ht="12.75">
      <c r="A92" s="35" t="s">
        <v>55</v>
      </c>
      <c r="E92" s="39" t="s">
        <v>299</v>
      </c>
    </row>
    <row r="93" spans="1:5" ht="38.25">
      <c r="A93" s="35" t="s">
        <v>57</v>
      </c>
      <c r="E93" s="40" t="s">
        <v>300</v>
      </c>
    </row>
    <row r="94" spans="1:5" ht="293.25">
      <c r="A94" t="s">
        <v>59</v>
      </c>
      <c r="E94" s="39" t="s">
        <v>301</v>
      </c>
    </row>
    <row r="95" spans="1:16" ht="12.75">
      <c r="A95" t="s">
        <v>48</v>
      </c>
      <c s="34" t="s">
        <v>121</v>
      </c>
      <c s="34" t="s">
        <v>297</v>
      </c>
      <c s="35" t="s">
        <v>26</v>
      </c>
      <c s="6" t="s">
        <v>298</v>
      </c>
      <c s="36" t="s">
        <v>96</v>
      </c>
      <c s="37">
        <v>8.704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97</v>
      </c>
      <c>
        <f>(M95*21)/100</f>
      </c>
      <c t="s">
        <v>26</v>
      </c>
    </row>
    <row r="96" spans="1:5" ht="12.75">
      <c r="A96" s="35" t="s">
        <v>55</v>
      </c>
      <c r="E96" s="39" t="s">
        <v>302</v>
      </c>
    </row>
    <row r="97" spans="1:5" ht="38.25">
      <c r="A97" s="35" t="s">
        <v>57</v>
      </c>
      <c r="E97" s="40" t="s">
        <v>303</v>
      </c>
    </row>
    <row r="98" spans="1:5" ht="293.25">
      <c r="A98" t="s">
        <v>59</v>
      </c>
      <c r="E98" s="39" t="s">
        <v>301</v>
      </c>
    </row>
    <row r="99" spans="1:16" ht="12.75">
      <c r="A99" t="s">
        <v>48</v>
      </c>
      <c s="34" t="s">
        <v>127</v>
      </c>
      <c s="34" t="s">
        <v>304</v>
      </c>
      <c s="35" t="s">
        <v>87</v>
      </c>
      <c s="6" t="s">
        <v>305</v>
      </c>
      <c s="36" t="s">
        <v>89</v>
      </c>
      <c s="37">
        <v>2200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97</v>
      </c>
      <c>
        <f>(M99*21)/100</f>
      </c>
      <c t="s">
        <v>26</v>
      </c>
    </row>
    <row r="100" spans="1:5" ht="12.75">
      <c r="A100" s="35" t="s">
        <v>55</v>
      </c>
      <c r="E100" s="39" t="s">
        <v>306</v>
      </c>
    </row>
    <row r="101" spans="1:5" ht="38.25">
      <c r="A101" s="35" t="s">
        <v>57</v>
      </c>
      <c r="E101" s="40" t="s">
        <v>307</v>
      </c>
    </row>
    <row r="102" spans="1:5" ht="38.25">
      <c r="A102" t="s">
        <v>59</v>
      </c>
      <c r="E102" s="39" t="s">
        <v>308</v>
      </c>
    </row>
    <row r="103" spans="1:16" ht="25.5">
      <c r="A103" t="s">
        <v>48</v>
      </c>
      <c s="34" t="s">
        <v>309</v>
      </c>
      <c s="34" t="s">
        <v>310</v>
      </c>
      <c s="35" t="s">
        <v>87</v>
      </c>
      <c s="6" t="s">
        <v>311</v>
      </c>
      <c s="36" t="s">
        <v>146</v>
      </c>
      <c s="37">
        <v>10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97</v>
      </c>
      <c>
        <f>(M103*21)/100</f>
      </c>
      <c t="s">
        <v>26</v>
      </c>
    </row>
    <row r="104" spans="1:5" ht="25.5">
      <c r="A104" s="35" t="s">
        <v>55</v>
      </c>
      <c r="E104" s="39" t="s">
        <v>312</v>
      </c>
    </row>
    <row r="105" spans="1:5" ht="12.75">
      <c r="A105" s="35" t="s">
        <v>57</v>
      </c>
      <c r="E105" s="40" t="s">
        <v>87</v>
      </c>
    </row>
    <row r="106" spans="1:5" ht="114.75">
      <c r="A106" t="s">
        <v>59</v>
      </c>
      <c r="E106" s="39" t="s">
        <v>313</v>
      </c>
    </row>
    <row r="107" spans="1:13" ht="12.75">
      <c r="A107" t="s">
        <v>45</v>
      </c>
      <c r="C107" s="31" t="s">
        <v>26</v>
      </c>
      <c r="E107" s="33" t="s">
        <v>314</v>
      </c>
      <c r="J107" s="32">
        <f>0</f>
      </c>
      <c s="32">
        <f>0</f>
      </c>
      <c s="32">
        <f>0+L108+L112+L116+L120+L124+L128+L132+L136+L140</f>
      </c>
      <c s="32">
        <f>0+M108+M112+M116+M120+M124+M128+M132+M136+M140</f>
      </c>
    </row>
    <row r="108" spans="1:16" ht="12.75">
      <c r="A108" t="s">
        <v>48</v>
      </c>
      <c s="34" t="s">
        <v>132</v>
      </c>
      <c s="34" t="s">
        <v>315</v>
      </c>
      <c s="35" t="s">
        <v>87</v>
      </c>
      <c s="6" t="s">
        <v>316</v>
      </c>
      <c s="36" t="s">
        <v>140</v>
      </c>
      <c s="37">
        <v>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97</v>
      </c>
      <c>
        <f>(M108*21)/100</f>
      </c>
      <c t="s">
        <v>26</v>
      </c>
    </row>
    <row r="109" spans="1:5" ht="12.75">
      <c r="A109" s="35" t="s">
        <v>55</v>
      </c>
      <c r="E109" s="39" t="s">
        <v>317</v>
      </c>
    </row>
    <row r="110" spans="1:5" ht="38.25">
      <c r="A110" s="35" t="s">
        <v>57</v>
      </c>
      <c r="E110" s="40" t="s">
        <v>318</v>
      </c>
    </row>
    <row r="111" spans="1:5" ht="165.75">
      <c r="A111" t="s">
        <v>59</v>
      </c>
      <c r="E111" s="39" t="s">
        <v>319</v>
      </c>
    </row>
    <row r="112" spans="1:16" ht="25.5">
      <c r="A112" t="s">
        <v>48</v>
      </c>
      <c s="34" t="s">
        <v>137</v>
      </c>
      <c s="34" t="s">
        <v>320</v>
      </c>
      <c s="35" t="s">
        <v>87</v>
      </c>
      <c s="6" t="s">
        <v>321</v>
      </c>
      <c s="36" t="s">
        <v>140</v>
      </c>
      <c s="37">
        <v>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97</v>
      </c>
      <c>
        <f>(M112*21)/100</f>
      </c>
      <c t="s">
        <v>26</v>
      </c>
    </row>
    <row r="113" spans="1:5" ht="12.75">
      <c r="A113" s="35" t="s">
        <v>55</v>
      </c>
      <c r="E113" s="39" t="s">
        <v>322</v>
      </c>
    </row>
    <row r="114" spans="1:5" ht="38.25">
      <c r="A114" s="35" t="s">
        <v>57</v>
      </c>
      <c r="E114" s="40" t="s">
        <v>323</v>
      </c>
    </row>
    <row r="115" spans="1:5" ht="63.75">
      <c r="A115" t="s">
        <v>59</v>
      </c>
      <c r="E115" s="39" t="s">
        <v>324</v>
      </c>
    </row>
    <row r="116" spans="1:16" ht="12.75">
      <c r="A116" t="s">
        <v>48</v>
      </c>
      <c s="34" t="s">
        <v>143</v>
      </c>
      <c s="34" t="s">
        <v>325</v>
      </c>
      <c s="35" t="s">
        <v>87</v>
      </c>
      <c s="6" t="s">
        <v>326</v>
      </c>
      <c s="36" t="s">
        <v>140</v>
      </c>
      <c s="37">
        <v>94.18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97</v>
      </c>
      <c>
        <f>(M116*21)/100</f>
      </c>
      <c t="s">
        <v>26</v>
      </c>
    </row>
    <row r="117" spans="1:5" ht="63.75">
      <c r="A117" s="35" t="s">
        <v>55</v>
      </c>
      <c r="E117" s="39" t="s">
        <v>327</v>
      </c>
    </row>
    <row r="118" spans="1:5" ht="102">
      <c r="A118" s="35" t="s">
        <v>57</v>
      </c>
      <c r="E118" s="40" t="s">
        <v>328</v>
      </c>
    </row>
    <row r="119" spans="1:5" ht="63.75">
      <c r="A119" t="s">
        <v>59</v>
      </c>
      <c r="E119" s="39" t="s">
        <v>324</v>
      </c>
    </row>
    <row r="120" spans="1:16" ht="12.75">
      <c r="A120" t="s">
        <v>48</v>
      </c>
      <c s="34" t="s">
        <v>149</v>
      </c>
      <c s="34" t="s">
        <v>329</v>
      </c>
      <c s="35" t="s">
        <v>92</v>
      </c>
      <c s="6" t="s">
        <v>330</v>
      </c>
      <c s="36" t="s">
        <v>140</v>
      </c>
      <c s="37">
        <v>348.8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97</v>
      </c>
      <c>
        <f>(M120*21)/100</f>
      </c>
      <c t="s">
        <v>26</v>
      </c>
    </row>
    <row r="121" spans="1:5" ht="12.75">
      <c r="A121" s="35" t="s">
        <v>55</v>
      </c>
      <c r="E121" s="39" t="s">
        <v>331</v>
      </c>
    </row>
    <row r="122" spans="1:5" ht="38.25">
      <c r="A122" s="35" t="s">
        <v>57</v>
      </c>
      <c r="E122" s="40" t="s">
        <v>332</v>
      </c>
    </row>
    <row r="123" spans="1:5" ht="63.75">
      <c r="A123" t="s">
        <v>59</v>
      </c>
      <c r="E123" s="39" t="s">
        <v>324</v>
      </c>
    </row>
    <row r="124" spans="1:16" ht="12.75">
      <c r="A124" t="s">
        <v>48</v>
      </c>
      <c s="34" t="s">
        <v>160</v>
      </c>
      <c s="34" t="s">
        <v>333</v>
      </c>
      <c s="35" t="s">
        <v>92</v>
      </c>
      <c s="6" t="s">
        <v>334</v>
      </c>
      <c s="36" t="s">
        <v>96</v>
      </c>
      <c s="37">
        <v>192.115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97</v>
      </c>
      <c>
        <f>(M124*21)/100</f>
      </c>
      <c t="s">
        <v>26</v>
      </c>
    </row>
    <row r="125" spans="1:5" ht="51">
      <c r="A125" s="35" t="s">
        <v>55</v>
      </c>
      <c r="E125" s="39" t="s">
        <v>335</v>
      </c>
    </row>
    <row r="126" spans="1:5" ht="191.25">
      <c r="A126" s="35" t="s">
        <v>57</v>
      </c>
      <c r="E126" s="40" t="s">
        <v>336</v>
      </c>
    </row>
    <row r="127" spans="1:5" ht="76.5">
      <c r="A127" t="s">
        <v>59</v>
      </c>
      <c r="E127" s="39" t="s">
        <v>337</v>
      </c>
    </row>
    <row r="128" spans="1:16" ht="12.75">
      <c r="A128" t="s">
        <v>48</v>
      </c>
      <c s="34" t="s">
        <v>165</v>
      </c>
      <c s="34" t="s">
        <v>333</v>
      </c>
      <c s="35" t="s">
        <v>26</v>
      </c>
      <c s="6" t="s">
        <v>334</v>
      </c>
      <c s="36" t="s">
        <v>96</v>
      </c>
      <c s="37">
        <v>134.481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97</v>
      </c>
      <c>
        <f>(M128*21)/100</f>
      </c>
      <c t="s">
        <v>26</v>
      </c>
    </row>
    <row r="129" spans="1:5" ht="25.5">
      <c r="A129" s="35" t="s">
        <v>55</v>
      </c>
      <c r="E129" s="39" t="s">
        <v>338</v>
      </c>
    </row>
    <row r="130" spans="1:5" ht="165.75">
      <c r="A130" s="35" t="s">
        <v>57</v>
      </c>
      <c r="E130" s="40" t="s">
        <v>339</v>
      </c>
    </row>
    <row r="131" spans="1:5" ht="76.5">
      <c r="A131" t="s">
        <v>59</v>
      </c>
      <c r="E131" s="39" t="s">
        <v>337</v>
      </c>
    </row>
    <row r="132" spans="1:16" ht="12.75">
      <c r="A132" t="s">
        <v>48</v>
      </c>
      <c s="34" t="s">
        <v>340</v>
      </c>
      <c s="34" t="s">
        <v>341</v>
      </c>
      <c s="35" t="s">
        <v>26</v>
      </c>
      <c s="6" t="s">
        <v>330</v>
      </c>
      <c s="36" t="s">
        <v>140</v>
      </c>
      <c s="37">
        <v>5511.5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26</v>
      </c>
    </row>
    <row r="133" spans="1:5" ht="63.75">
      <c r="A133" s="35" t="s">
        <v>55</v>
      </c>
      <c r="E133" s="39" t="s">
        <v>342</v>
      </c>
    </row>
    <row r="134" spans="1:5" ht="153">
      <c r="A134" s="35" t="s">
        <v>57</v>
      </c>
      <c r="E134" s="40" t="s">
        <v>343</v>
      </c>
    </row>
    <row r="135" spans="1:5" ht="63.75">
      <c r="A135" t="s">
        <v>59</v>
      </c>
      <c r="E135" s="39" t="s">
        <v>324</v>
      </c>
    </row>
    <row r="136" spans="1:16" ht="12.75">
      <c r="A136" t="s">
        <v>48</v>
      </c>
      <c s="34" t="s">
        <v>344</v>
      </c>
      <c s="34" t="s">
        <v>341</v>
      </c>
      <c s="35" t="s">
        <v>25</v>
      </c>
      <c s="6" t="s">
        <v>330</v>
      </c>
      <c s="36" t="s">
        <v>140</v>
      </c>
      <c s="37">
        <v>5457.5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25.5">
      <c r="A137" s="35" t="s">
        <v>55</v>
      </c>
      <c r="E137" s="39" t="s">
        <v>345</v>
      </c>
    </row>
    <row r="138" spans="1:5" ht="114.75">
      <c r="A138" s="35" t="s">
        <v>57</v>
      </c>
      <c r="E138" s="40" t="s">
        <v>346</v>
      </c>
    </row>
    <row r="139" spans="1:5" ht="63.75">
      <c r="A139" t="s">
        <v>59</v>
      </c>
      <c r="E139" s="39" t="s">
        <v>324</v>
      </c>
    </row>
    <row r="140" spans="1:16" ht="12.75">
      <c r="A140" t="s">
        <v>48</v>
      </c>
      <c s="34" t="s">
        <v>347</v>
      </c>
      <c s="34" t="s">
        <v>348</v>
      </c>
      <c s="35" t="s">
        <v>87</v>
      </c>
      <c s="6" t="s">
        <v>349</v>
      </c>
      <c s="36" t="s">
        <v>146</v>
      </c>
      <c s="37">
        <v>434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26</v>
      </c>
    </row>
    <row r="141" spans="1:5" ht="51">
      <c r="A141" s="35" t="s">
        <v>55</v>
      </c>
      <c r="E141" s="39" t="s">
        <v>350</v>
      </c>
    </row>
    <row r="142" spans="1:5" ht="76.5">
      <c r="A142" s="35" t="s">
        <v>57</v>
      </c>
      <c r="E142" s="40" t="s">
        <v>351</v>
      </c>
    </row>
    <row r="143" spans="1:5" ht="38.25">
      <c r="A143" t="s">
        <v>59</v>
      </c>
      <c r="E143" s="39" t="s">
        <v>352</v>
      </c>
    </row>
    <row r="144" spans="1:13" ht="12.75">
      <c r="A144" t="s">
        <v>45</v>
      </c>
      <c r="C144" s="31" t="s">
        <v>25</v>
      </c>
      <c r="E144" s="33" t="s">
        <v>353</v>
      </c>
      <c r="J144" s="32">
        <f>0</f>
      </c>
      <c s="32">
        <f>0</f>
      </c>
      <c s="32">
        <f>0+L145+L149+L153+L157</f>
      </c>
      <c s="32">
        <f>0+M145+M149+M153+M157</f>
      </c>
    </row>
    <row r="145" spans="1:16" ht="12.75">
      <c r="A145" t="s">
        <v>48</v>
      </c>
      <c s="34" t="s">
        <v>169</v>
      </c>
      <c s="34" t="s">
        <v>354</v>
      </c>
      <c s="35" t="s">
        <v>87</v>
      </c>
      <c s="6" t="s">
        <v>355</v>
      </c>
      <c s="36" t="s">
        <v>96</v>
      </c>
      <c s="37">
        <v>12.4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97</v>
      </c>
      <c>
        <f>(M145*21)/100</f>
      </c>
      <c t="s">
        <v>26</v>
      </c>
    </row>
    <row r="146" spans="1:5" ht="12.75">
      <c r="A146" s="35" t="s">
        <v>55</v>
      </c>
      <c r="E146" s="39" t="s">
        <v>356</v>
      </c>
    </row>
    <row r="147" spans="1:5" ht="38.25">
      <c r="A147" s="35" t="s">
        <v>57</v>
      </c>
      <c r="E147" s="40" t="s">
        <v>357</v>
      </c>
    </row>
    <row r="148" spans="1:5" ht="51">
      <c r="A148" t="s">
        <v>59</v>
      </c>
      <c r="E148" s="39" t="s">
        <v>358</v>
      </c>
    </row>
    <row r="149" spans="1:16" ht="12.75">
      <c r="A149" t="s">
        <v>48</v>
      </c>
      <c s="34" t="s">
        <v>359</v>
      </c>
      <c s="34" t="s">
        <v>360</v>
      </c>
      <c s="35" t="s">
        <v>87</v>
      </c>
      <c s="6" t="s">
        <v>361</v>
      </c>
      <c s="36" t="s">
        <v>96</v>
      </c>
      <c s="37">
        <v>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12.75">
      <c r="A150" s="35" t="s">
        <v>55</v>
      </c>
      <c r="E150" s="39" t="s">
        <v>362</v>
      </c>
    </row>
    <row r="151" spans="1:5" ht="38.25">
      <c r="A151" s="35" t="s">
        <v>57</v>
      </c>
      <c r="E151" s="40" t="s">
        <v>363</v>
      </c>
    </row>
    <row r="152" spans="1:5" ht="229.5">
      <c r="A152" t="s">
        <v>59</v>
      </c>
      <c r="E152" s="39" t="s">
        <v>364</v>
      </c>
    </row>
    <row r="153" spans="1:16" ht="12.75">
      <c r="A153" t="s">
        <v>48</v>
      </c>
      <c s="34" t="s">
        <v>365</v>
      </c>
      <c s="34" t="s">
        <v>366</v>
      </c>
      <c s="35" t="s">
        <v>87</v>
      </c>
      <c s="6" t="s">
        <v>367</v>
      </c>
      <c s="36" t="s">
        <v>96</v>
      </c>
      <c s="37">
        <v>56.077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26</v>
      </c>
    </row>
    <row r="154" spans="1:5" ht="12.75">
      <c r="A154" s="35" t="s">
        <v>55</v>
      </c>
      <c r="E154" s="39" t="s">
        <v>368</v>
      </c>
    </row>
    <row r="155" spans="1:5" ht="38.25">
      <c r="A155" s="35" t="s">
        <v>57</v>
      </c>
      <c r="E155" s="40" t="s">
        <v>369</v>
      </c>
    </row>
    <row r="156" spans="1:5" ht="229.5">
      <c r="A156" t="s">
        <v>59</v>
      </c>
      <c r="E156" s="39" t="s">
        <v>370</v>
      </c>
    </row>
    <row r="157" spans="1:16" ht="12.75">
      <c r="A157" t="s">
        <v>48</v>
      </c>
      <c s="34" t="s">
        <v>371</v>
      </c>
      <c s="34" t="s">
        <v>372</v>
      </c>
      <c s="35" t="s">
        <v>87</v>
      </c>
      <c s="6" t="s">
        <v>373</v>
      </c>
      <c s="36" t="s">
        <v>374</v>
      </c>
      <c s="37">
        <v>6301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97</v>
      </c>
      <c>
        <f>(M157*21)/100</f>
      </c>
      <c t="s">
        <v>26</v>
      </c>
    </row>
    <row r="158" spans="1:5" ht="25.5">
      <c r="A158" s="35" t="s">
        <v>55</v>
      </c>
      <c r="E158" s="39" t="s">
        <v>375</v>
      </c>
    </row>
    <row r="159" spans="1:5" ht="38.25">
      <c r="A159" s="35" t="s">
        <v>57</v>
      </c>
      <c r="E159" s="40" t="s">
        <v>376</v>
      </c>
    </row>
    <row r="160" spans="1:5" ht="293.25">
      <c r="A160" t="s">
        <v>59</v>
      </c>
      <c r="E160" s="39" t="s">
        <v>377</v>
      </c>
    </row>
    <row r="161" spans="1:13" ht="12.75">
      <c r="A161" t="s">
        <v>45</v>
      </c>
      <c r="C161" s="31" t="s">
        <v>110</v>
      </c>
      <c r="E161" s="33" t="s">
        <v>115</v>
      </c>
      <c r="J161" s="32">
        <f>0</f>
      </c>
      <c s="32">
        <f>0</f>
      </c>
      <c s="32">
        <f>0+L162+L166+L170+L174+L178+L182+L186</f>
      </c>
      <c s="32">
        <f>0+M162+M166+M170+M174+M178+M182+M186</f>
      </c>
    </row>
    <row r="162" spans="1:16" ht="12.75">
      <c r="A162" t="s">
        <v>48</v>
      </c>
      <c s="34" t="s">
        <v>174</v>
      </c>
      <c s="34" t="s">
        <v>378</v>
      </c>
      <c s="35" t="s">
        <v>87</v>
      </c>
      <c s="6" t="s">
        <v>379</v>
      </c>
      <c s="36" t="s">
        <v>96</v>
      </c>
      <c s="37">
        <v>160.963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97</v>
      </c>
      <c>
        <f>(M162*21)/100</f>
      </c>
      <c t="s">
        <v>26</v>
      </c>
    </row>
    <row r="163" spans="1:5" ht="12.75">
      <c r="A163" s="35" t="s">
        <v>55</v>
      </c>
      <c r="E163" s="39" t="s">
        <v>380</v>
      </c>
    </row>
    <row r="164" spans="1:5" ht="102">
      <c r="A164" s="35" t="s">
        <v>57</v>
      </c>
      <c r="E164" s="40" t="s">
        <v>381</v>
      </c>
    </row>
    <row r="165" spans="1:5" ht="369.75">
      <c r="A165" t="s">
        <v>59</v>
      </c>
      <c r="E165" s="39" t="s">
        <v>382</v>
      </c>
    </row>
    <row r="166" spans="1:16" ht="12.75">
      <c r="A166" t="s">
        <v>48</v>
      </c>
      <c s="34" t="s">
        <v>179</v>
      </c>
      <c s="34" t="s">
        <v>383</v>
      </c>
      <c s="35" t="s">
        <v>87</v>
      </c>
      <c s="6" t="s">
        <v>384</v>
      </c>
      <c s="36" t="s">
        <v>96</v>
      </c>
      <c s="37">
        <v>15.62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97</v>
      </c>
      <c>
        <f>(M166*21)/100</f>
      </c>
      <c t="s">
        <v>26</v>
      </c>
    </row>
    <row r="167" spans="1:5" ht="12.75">
      <c r="A167" s="35" t="s">
        <v>55</v>
      </c>
      <c r="E167" s="39" t="s">
        <v>385</v>
      </c>
    </row>
    <row r="168" spans="1:5" ht="89.25">
      <c r="A168" s="35" t="s">
        <v>57</v>
      </c>
      <c r="E168" s="40" t="s">
        <v>386</v>
      </c>
    </row>
    <row r="169" spans="1:5" ht="369.75">
      <c r="A169" t="s">
        <v>59</v>
      </c>
      <c r="E169" s="39" t="s">
        <v>382</v>
      </c>
    </row>
    <row r="170" spans="1:16" ht="12.75">
      <c r="A170" t="s">
        <v>48</v>
      </c>
      <c s="34" t="s">
        <v>49</v>
      </c>
      <c s="34" t="s">
        <v>387</v>
      </c>
      <c s="35" t="s">
        <v>87</v>
      </c>
      <c s="6" t="s">
        <v>388</v>
      </c>
      <c s="36" t="s">
        <v>96</v>
      </c>
      <c s="37">
        <v>0.082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97</v>
      </c>
      <c>
        <f>(M170*21)/100</f>
      </c>
      <c t="s">
        <v>26</v>
      </c>
    </row>
    <row r="171" spans="1:5" ht="25.5">
      <c r="A171" s="35" t="s">
        <v>55</v>
      </c>
      <c r="E171" s="39" t="s">
        <v>389</v>
      </c>
    </row>
    <row r="172" spans="1:5" ht="89.25">
      <c r="A172" s="35" t="s">
        <v>57</v>
      </c>
      <c r="E172" s="40" t="s">
        <v>390</v>
      </c>
    </row>
    <row r="173" spans="1:5" ht="38.25">
      <c r="A173" t="s">
        <v>59</v>
      </c>
      <c r="E173" s="39" t="s">
        <v>391</v>
      </c>
    </row>
    <row r="174" spans="1:16" ht="12.75">
      <c r="A174" t="s">
        <v>48</v>
      </c>
      <c s="34" t="s">
        <v>61</v>
      </c>
      <c s="34" t="s">
        <v>392</v>
      </c>
      <c s="35" t="s">
        <v>87</v>
      </c>
      <c s="6" t="s">
        <v>393</v>
      </c>
      <c s="36" t="s">
        <v>96</v>
      </c>
      <c s="37">
        <v>31.24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97</v>
      </c>
      <c>
        <f>(M174*21)/100</f>
      </c>
      <c t="s">
        <v>26</v>
      </c>
    </row>
    <row r="175" spans="1:5" ht="38.25">
      <c r="A175" s="35" t="s">
        <v>55</v>
      </c>
      <c r="E175" s="39" t="s">
        <v>394</v>
      </c>
    </row>
    <row r="176" spans="1:5" ht="63.75">
      <c r="A176" s="35" t="s">
        <v>57</v>
      </c>
      <c r="E176" s="40" t="s">
        <v>395</v>
      </c>
    </row>
    <row r="177" spans="1:5" ht="102">
      <c r="A177" t="s">
        <v>59</v>
      </c>
      <c r="E177" s="39" t="s">
        <v>396</v>
      </c>
    </row>
    <row r="178" spans="1:16" ht="12.75">
      <c r="A178" t="s">
        <v>48</v>
      </c>
      <c s="34" t="s">
        <v>397</v>
      </c>
      <c s="34" t="s">
        <v>398</v>
      </c>
      <c s="35" t="s">
        <v>87</v>
      </c>
      <c s="6" t="s">
        <v>399</v>
      </c>
      <c s="36" t="s">
        <v>53</v>
      </c>
      <c s="37">
        <v>6.881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25.5">
      <c r="A179" s="35" t="s">
        <v>55</v>
      </c>
      <c r="E179" s="39" t="s">
        <v>400</v>
      </c>
    </row>
    <row r="180" spans="1:5" ht="51">
      <c r="A180" s="35" t="s">
        <v>57</v>
      </c>
      <c r="E180" s="40" t="s">
        <v>401</v>
      </c>
    </row>
    <row r="181" spans="1:5" ht="293.25">
      <c r="A181" t="s">
        <v>59</v>
      </c>
      <c r="E181" s="39" t="s">
        <v>402</v>
      </c>
    </row>
    <row r="182" spans="1:16" ht="12.75">
      <c r="A182" t="s">
        <v>48</v>
      </c>
      <c s="34" t="s">
        <v>403</v>
      </c>
      <c s="34" t="s">
        <v>404</v>
      </c>
      <c s="35" t="s">
        <v>87</v>
      </c>
      <c s="6" t="s">
        <v>405</v>
      </c>
      <c s="36" t="s">
        <v>53</v>
      </c>
      <c s="37">
        <v>3.593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25.5">
      <c r="A183" s="35" t="s">
        <v>55</v>
      </c>
      <c r="E183" s="39" t="s">
        <v>406</v>
      </c>
    </row>
    <row r="184" spans="1:5" ht="51">
      <c r="A184" s="35" t="s">
        <v>57</v>
      </c>
      <c r="E184" s="40" t="s">
        <v>407</v>
      </c>
    </row>
    <row r="185" spans="1:5" ht="293.25">
      <c r="A185" t="s">
        <v>59</v>
      </c>
      <c r="E185" s="39" t="s">
        <v>402</v>
      </c>
    </row>
    <row r="186" spans="1:16" ht="12.75">
      <c r="A186" t="s">
        <v>48</v>
      </c>
      <c s="34" t="s">
        <v>408</v>
      </c>
      <c s="34" t="s">
        <v>409</v>
      </c>
      <c s="35" t="s">
        <v>87</v>
      </c>
      <c s="6" t="s">
        <v>410</v>
      </c>
      <c s="36" t="s">
        <v>89</v>
      </c>
      <c s="37">
        <v>9405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26</v>
      </c>
    </row>
    <row r="187" spans="1:5" ht="25.5">
      <c r="A187" s="35" t="s">
        <v>55</v>
      </c>
      <c r="E187" s="39" t="s">
        <v>411</v>
      </c>
    </row>
    <row r="188" spans="1:5" ht="63.75">
      <c r="A188" s="35" t="s">
        <v>57</v>
      </c>
      <c r="E188" s="40" t="s">
        <v>412</v>
      </c>
    </row>
    <row r="189" spans="1:5" ht="76.5">
      <c r="A189" t="s">
        <v>59</v>
      </c>
      <c r="E189" s="39" t="s">
        <v>413</v>
      </c>
    </row>
    <row r="190" spans="1:13" ht="12.75">
      <c r="A190" t="s">
        <v>45</v>
      </c>
      <c r="C190" s="31" t="s">
        <v>116</v>
      </c>
      <c r="E190" s="33" t="s">
        <v>414</v>
      </c>
      <c r="J190" s="32">
        <f>0</f>
      </c>
      <c s="32">
        <f>0</f>
      </c>
      <c s="32">
        <f>0+L191+L195</f>
      </c>
      <c s="32">
        <f>0+M191+M195</f>
      </c>
    </row>
    <row r="191" spans="1:16" ht="12.75">
      <c r="A191" t="s">
        <v>48</v>
      </c>
      <c s="34" t="s">
        <v>415</v>
      </c>
      <c s="34" t="s">
        <v>416</v>
      </c>
      <c s="35" t="s">
        <v>87</v>
      </c>
      <c s="6" t="s">
        <v>417</v>
      </c>
      <c s="36" t="s">
        <v>89</v>
      </c>
      <c s="37">
        <v>280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26</v>
      </c>
    </row>
    <row r="192" spans="1:5" ht="12.75">
      <c r="A192" s="35" t="s">
        <v>55</v>
      </c>
      <c r="E192" s="39" t="s">
        <v>418</v>
      </c>
    </row>
    <row r="193" spans="1:5" ht="38.25">
      <c r="A193" s="35" t="s">
        <v>57</v>
      </c>
      <c r="E193" s="40" t="s">
        <v>419</v>
      </c>
    </row>
    <row r="194" spans="1:5" ht="153">
      <c r="A194" t="s">
        <v>59</v>
      </c>
      <c r="E194" s="39" t="s">
        <v>420</v>
      </c>
    </row>
    <row r="195" spans="1:16" ht="12.75">
      <c r="A195" t="s">
        <v>48</v>
      </c>
      <c s="34" t="s">
        <v>421</v>
      </c>
      <c s="34" t="s">
        <v>422</v>
      </c>
      <c s="35" t="s">
        <v>87</v>
      </c>
      <c s="6" t="s">
        <v>423</v>
      </c>
      <c s="36" t="s">
        <v>89</v>
      </c>
      <c s="37">
        <v>620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26</v>
      </c>
    </row>
    <row r="196" spans="1:5" ht="38.25">
      <c r="A196" s="35" t="s">
        <v>55</v>
      </c>
      <c r="E196" s="39" t="s">
        <v>424</v>
      </c>
    </row>
    <row r="197" spans="1:5" ht="63.75">
      <c r="A197" s="35" t="s">
        <v>57</v>
      </c>
      <c r="E197" s="40" t="s">
        <v>425</v>
      </c>
    </row>
    <row r="198" spans="1:5" ht="153">
      <c r="A198" t="s">
        <v>59</v>
      </c>
      <c r="E198" s="39" t="s">
        <v>420</v>
      </c>
    </row>
    <row r="199" spans="1:13" ht="12.75">
      <c r="A199" t="s">
        <v>45</v>
      </c>
      <c r="C199" s="31" t="s">
        <v>121</v>
      </c>
      <c r="E199" s="33" t="s">
        <v>426</v>
      </c>
      <c r="J199" s="32">
        <f>0</f>
      </c>
      <c s="32">
        <f>0</f>
      </c>
      <c s="32">
        <f>0+L200</f>
      </c>
      <c s="32">
        <f>0+M200</f>
      </c>
    </row>
    <row r="200" spans="1:16" ht="12.75">
      <c r="A200" t="s">
        <v>48</v>
      </c>
      <c s="34" t="s">
        <v>427</v>
      </c>
      <c s="34" t="s">
        <v>428</v>
      </c>
      <c s="35" t="s">
        <v>87</v>
      </c>
      <c s="6" t="s">
        <v>429</v>
      </c>
      <c s="36" t="s">
        <v>89</v>
      </c>
      <c s="37">
        <v>3669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26</v>
      </c>
    </row>
    <row r="201" spans="1:5" ht="25.5">
      <c r="A201" s="35" t="s">
        <v>55</v>
      </c>
      <c r="E201" s="39" t="s">
        <v>430</v>
      </c>
    </row>
    <row r="202" spans="1:5" ht="51">
      <c r="A202" s="35" t="s">
        <v>57</v>
      </c>
      <c r="E202" s="40" t="s">
        <v>431</v>
      </c>
    </row>
    <row r="203" spans="1:5" ht="89.25">
      <c r="A203" t="s">
        <v>59</v>
      </c>
      <c r="E203" s="39" t="s">
        <v>432</v>
      </c>
    </row>
    <row r="204" spans="1:13" ht="12.75">
      <c r="A204" t="s">
        <v>45</v>
      </c>
      <c r="C204" s="31" t="s">
        <v>127</v>
      </c>
      <c r="E204" s="33" t="s">
        <v>433</v>
      </c>
      <c r="J204" s="32">
        <f>0</f>
      </c>
      <c s="32">
        <f>0</f>
      </c>
      <c s="32">
        <f>0+L205+L209+L213+L217</f>
      </c>
      <c s="32">
        <f>0+M205+M209+M213+M217</f>
      </c>
    </row>
    <row r="205" spans="1:16" ht="12.75">
      <c r="A205" t="s">
        <v>48</v>
      </c>
      <c s="34" t="s">
        <v>67</v>
      </c>
      <c s="34" t="s">
        <v>434</v>
      </c>
      <c s="35" t="s">
        <v>87</v>
      </c>
      <c s="6" t="s">
        <v>435</v>
      </c>
      <c s="36" t="s">
        <v>89</v>
      </c>
      <c s="37">
        <v>784.68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97</v>
      </c>
      <c>
        <f>(M205*21)/100</f>
      </c>
      <c t="s">
        <v>26</v>
      </c>
    </row>
    <row r="206" spans="1:5" ht="12.75">
      <c r="A206" s="35" t="s">
        <v>55</v>
      </c>
      <c r="E206" s="39" t="s">
        <v>436</v>
      </c>
    </row>
    <row r="207" spans="1:5" ht="38.25">
      <c r="A207" s="35" t="s">
        <v>57</v>
      </c>
      <c r="E207" s="40" t="s">
        <v>437</v>
      </c>
    </row>
    <row r="208" spans="1:5" ht="38.25">
      <c r="A208" t="s">
        <v>59</v>
      </c>
      <c r="E208" s="39" t="s">
        <v>438</v>
      </c>
    </row>
    <row r="209" spans="1:16" ht="12.75">
      <c r="A209" t="s">
        <v>48</v>
      </c>
      <c s="34" t="s">
        <v>439</v>
      </c>
      <c s="34" t="s">
        <v>440</v>
      </c>
      <c s="35" t="s">
        <v>87</v>
      </c>
      <c s="6" t="s">
        <v>441</v>
      </c>
      <c s="36" t="s">
        <v>89</v>
      </c>
      <c s="37">
        <v>784.68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26</v>
      </c>
    </row>
    <row r="210" spans="1:5" ht="12.75">
      <c r="A210" s="35" t="s">
        <v>55</v>
      </c>
      <c r="E210" s="39" t="s">
        <v>442</v>
      </c>
    </row>
    <row r="211" spans="1:5" ht="38.25">
      <c r="A211" s="35" t="s">
        <v>57</v>
      </c>
      <c r="E211" s="40" t="s">
        <v>443</v>
      </c>
    </row>
    <row r="212" spans="1:5" ht="204">
      <c r="A212" t="s">
        <v>59</v>
      </c>
      <c r="E212" s="39" t="s">
        <v>444</v>
      </c>
    </row>
    <row r="213" spans="1:16" ht="12.75">
      <c r="A213" t="s">
        <v>48</v>
      </c>
      <c s="34" t="s">
        <v>445</v>
      </c>
      <c s="34" t="s">
        <v>446</v>
      </c>
      <c s="35" t="s">
        <v>87</v>
      </c>
      <c s="6" t="s">
        <v>447</v>
      </c>
      <c s="36" t="s">
        <v>89</v>
      </c>
      <c s="37">
        <v>193.392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26</v>
      </c>
    </row>
    <row r="214" spans="1:5" ht="12.75">
      <c r="A214" s="35" t="s">
        <v>55</v>
      </c>
      <c r="E214" s="39" t="s">
        <v>448</v>
      </c>
    </row>
    <row r="215" spans="1:5" ht="38.25">
      <c r="A215" s="35" t="s">
        <v>57</v>
      </c>
      <c r="E215" s="40" t="s">
        <v>449</v>
      </c>
    </row>
    <row r="216" spans="1:5" ht="51">
      <c r="A216" t="s">
        <v>59</v>
      </c>
      <c r="E216" s="39" t="s">
        <v>450</v>
      </c>
    </row>
    <row r="217" spans="1:16" ht="12.75">
      <c r="A217" t="s">
        <v>48</v>
      </c>
      <c s="34" t="s">
        <v>451</v>
      </c>
      <c s="34" t="s">
        <v>452</v>
      </c>
      <c s="35" t="s">
        <v>87</v>
      </c>
      <c s="6" t="s">
        <v>453</v>
      </c>
      <c s="36" t="s">
        <v>89</v>
      </c>
      <c s="37">
        <v>86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26</v>
      </c>
    </row>
    <row r="218" spans="1:5" ht="12.75">
      <c r="A218" s="35" t="s">
        <v>55</v>
      </c>
      <c r="E218" s="39" t="s">
        <v>454</v>
      </c>
    </row>
    <row r="219" spans="1:5" ht="25.5">
      <c r="A219" s="35" t="s">
        <v>57</v>
      </c>
      <c r="E219" s="40" t="s">
        <v>455</v>
      </c>
    </row>
    <row r="220" spans="1:5" ht="51">
      <c r="A220" t="s">
        <v>59</v>
      </c>
      <c r="E220" s="39" t="s">
        <v>450</v>
      </c>
    </row>
    <row r="221" spans="1:13" ht="12.75">
      <c r="A221" t="s">
        <v>45</v>
      </c>
      <c r="C221" s="31" t="s">
        <v>132</v>
      </c>
      <c r="E221" s="33" t="s">
        <v>456</v>
      </c>
      <c r="J221" s="32">
        <f>0</f>
      </c>
      <c s="32">
        <f>0</f>
      </c>
      <c s="32">
        <f>0+L222</f>
      </c>
      <c s="32">
        <f>0+M222</f>
      </c>
    </row>
    <row r="222" spans="1:16" ht="12.75">
      <c r="A222" t="s">
        <v>48</v>
      </c>
      <c s="34" t="s">
        <v>73</v>
      </c>
      <c s="34" t="s">
        <v>457</v>
      </c>
      <c s="35" t="s">
        <v>87</v>
      </c>
      <c s="6" t="s">
        <v>458</v>
      </c>
      <c s="36" t="s">
        <v>140</v>
      </c>
      <c s="37">
        <v>1.6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97</v>
      </c>
      <c>
        <f>(M222*21)/100</f>
      </c>
      <c t="s">
        <v>26</v>
      </c>
    </row>
    <row r="223" spans="1:5" ht="12.75">
      <c r="A223" s="35" t="s">
        <v>55</v>
      </c>
      <c r="E223" s="39" t="s">
        <v>459</v>
      </c>
    </row>
    <row r="224" spans="1:5" ht="38.25">
      <c r="A224" s="35" t="s">
        <v>57</v>
      </c>
      <c r="E224" s="40" t="s">
        <v>460</v>
      </c>
    </row>
    <row r="225" spans="1:5" ht="255">
      <c r="A225" t="s">
        <v>59</v>
      </c>
      <c r="E225" s="39" t="s">
        <v>461</v>
      </c>
    </row>
    <row r="226" spans="1:13" ht="12.75">
      <c r="A226" t="s">
        <v>45</v>
      </c>
      <c r="C226" s="31" t="s">
        <v>137</v>
      </c>
      <c r="E226" s="33" t="s">
        <v>462</v>
      </c>
      <c r="J226" s="32">
        <f>0</f>
      </c>
      <c s="32">
        <f>0</f>
      </c>
      <c s="32">
        <f>0+L227+L231+L235+L239+L243+L247+L251+L255+L259+L263+L267+L271</f>
      </c>
      <c s="32">
        <f>0+M227+M231+M235+M239+M243+M247+M251+M255+M259+M263+M267+M271</f>
      </c>
    </row>
    <row r="227" spans="1:16" ht="12.75">
      <c r="A227" t="s">
        <v>48</v>
      </c>
      <c s="34" t="s">
        <v>79</v>
      </c>
      <c s="34" t="s">
        <v>463</v>
      </c>
      <c s="35" t="s">
        <v>87</v>
      </c>
      <c s="6" t="s">
        <v>464</v>
      </c>
      <c s="36" t="s">
        <v>140</v>
      </c>
      <c s="37">
        <v>155.8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97</v>
      </c>
      <c>
        <f>(M227*21)/100</f>
      </c>
      <c t="s">
        <v>26</v>
      </c>
    </row>
    <row r="228" spans="1:5" ht="12.75">
      <c r="A228" s="35" t="s">
        <v>55</v>
      </c>
      <c r="E228" s="39" t="s">
        <v>465</v>
      </c>
    </row>
    <row r="229" spans="1:5" ht="38.25">
      <c r="A229" s="35" t="s">
        <v>57</v>
      </c>
      <c r="E229" s="40" t="s">
        <v>466</v>
      </c>
    </row>
    <row r="230" spans="1:5" ht="51">
      <c r="A230" t="s">
        <v>59</v>
      </c>
      <c r="E230" s="39" t="s">
        <v>467</v>
      </c>
    </row>
    <row r="231" spans="1:16" ht="12.75">
      <c r="A231" t="s">
        <v>48</v>
      </c>
      <c s="34" t="s">
        <v>85</v>
      </c>
      <c s="34" t="s">
        <v>468</v>
      </c>
      <c s="35" t="s">
        <v>87</v>
      </c>
      <c s="6" t="s">
        <v>469</v>
      </c>
      <c s="36" t="s">
        <v>146</v>
      </c>
      <c s="37">
        <v>8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97</v>
      </c>
      <c>
        <f>(M231*21)/100</f>
      </c>
      <c t="s">
        <v>26</v>
      </c>
    </row>
    <row r="232" spans="1:5" ht="12.75">
      <c r="A232" s="35" t="s">
        <v>55</v>
      </c>
      <c r="E232" s="39" t="s">
        <v>470</v>
      </c>
    </row>
    <row r="233" spans="1:5" ht="38.25">
      <c r="A233" s="35" t="s">
        <v>57</v>
      </c>
      <c r="E233" s="40" t="s">
        <v>471</v>
      </c>
    </row>
    <row r="234" spans="1:5" ht="267.75">
      <c r="A234" t="s">
        <v>59</v>
      </c>
      <c r="E234" s="39" t="s">
        <v>472</v>
      </c>
    </row>
    <row r="235" spans="1:16" ht="12.75">
      <c r="A235" t="s">
        <v>48</v>
      </c>
      <c s="34" t="s">
        <v>154</v>
      </c>
      <c s="34" t="s">
        <v>473</v>
      </c>
      <c s="35" t="s">
        <v>87</v>
      </c>
      <c s="6" t="s">
        <v>474</v>
      </c>
      <c s="36" t="s">
        <v>89</v>
      </c>
      <c s="37">
        <v>3669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97</v>
      </c>
      <c>
        <f>(M235*21)/100</f>
      </c>
      <c t="s">
        <v>26</v>
      </c>
    </row>
    <row r="236" spans="1:5" ht="12.75">
      <c r="A236" s="35" t="s">
        <v>55</v>
      </c>
      <c r="E236" s="39" t="s">
        <v>87</v>
      </c>
    </row>
    <row r="237" spans="1:5" ht="38.25">
      <c r="A237" s="35" t="s">
        <v>57</v>
      </c>
      <c r="E237" s="40" t="s">
        <v>475</v>
      </c>
    </row>
    <row r="238" spans="1:5" ht="25.5">
      <c r="A238" t="s">
        <v>59</v>
      </c>
      <c r="E238" s="39" t="s">
        <v>476</v>
      </c>
    </row>
    <row r="239" spans="1:16" ht="12.75">
      <c r="A239" t="s">
        <v>48</v>
      </c>
      <c s="34" t="s">
        <v>185</v>
      </c>
      <c s="34" t="s">
        <v>477</v>
      </c>
      <c s="35" t="s">
        <v>87</v>
      </c>
      <c s="6" t="s">
        <v>478</v>
      </c>
      <c s="36" t="s">
        <v>89</v>
      </c>
      <c s="37">
        <v>3669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97</v>
      </c>
      <c>
        <f>(M239*21)/100</f>
      </c>
      <c t="s">
        <v>26</v>
      </c>
    </row>
    <row r="240" spans="1:5" ht="25.5">
      <c r="A240" s="35" t="s">
        <v>55</v>
      </c>
      <c r="E240" s="39" t="s">
        <v>479</v>
      </c>
    </row>
    <row r="241" spans="1:5" ht="51">
      <c r="A241" s="35" t="s">
        <v>57</v>
      </c>
      <c r="E241" s="40" t="s">
        <v>480</v>
      </c>
    </row>
    <row r="242" spans="1:5" ht="25.5">
      <c r="A242" t="s">
        <v>59</v>
      </c>
      <c r="E242" s="39" t="s">
        <v>476</v>
      </c>
    </row>
    <row r="243" spans="1:16" ht="12.75">
      <c r="A243" t="s">
        <v>48</v>
      </c>
      <c s="34" t="s">
        <v>481</v>
      </c>
      <c s="34" t="s">
        <v>482</v>
      </c>
      <c s="35" t="s">
        <v>87</v>
      </c>
      <c s="6" t="s">
        <v>483</v>
      </c>
      <c s="36" t="s">
        <v>96</v>
      </c>
      <c s="37">
        <v>17.736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97</v>
      </c>
      <c>
        <f>(M243*21)/100</f>
      </c>
      <c t="s">
        <v>26</v>
      </c>
    </row>
    <row r="244" spans="1:5" ht="12.75">
      <c r="A244" s="35" t="s">
        <v>55</v>
      </c>
      <c r="E244" s="39" t="s">
        <v>484</v>
      </c>
    </row>
    <row r="245" spans="1:5" ht="38.25">
      <c r="A245" s="35" t="s">
        <v>57</v>
      </c>
      <c r="E245" s="40" t="s">
        <v>485</v>
      </c>
    </row>
    <row r="246" spans="1:5" ht="102">
      <c r="A246" t="s">
        <v>59</v>
      </c>
      <c r="E246" s="39" t="s">
        <v>486</v>
      </c>
    </row>
    <row r="247" spans="1:16" ht="12.75">
      <c r="A247" t="s">
        <v>48</v>
      </c>
      <c s="34" t="s">
        <v>487</v>
      </c>
      <c s="34" t="s">
        <v>488</v>
      </c>
      <c s="35" t="s">
        <v>87</v>
      </c>
      <c s="6" t="s">
        <v>489</v>
      </c>
      <c s="36" t="s">
        <v>96</v>
      </c>
      <c s="37">
        <v>64.078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97</v>
      </c>
      <c>
        <f>(M247*21)/100</f>
      </c>
      <c t="s">
        <v>26</v>
      </c>
    </row>
    <row r="248" spans="1:5" ht="38.25">
      <c r="A248" s="35" t="s">
        <v>55</v>
      </c>
      <c r="E248" s="39" t="s">
        <v>490</v>
      </c>
    </row>
    <row r="249" spans="1:5" ht="63.75">
      <c r="A249" s="35" t="s">
        <v>57</v>
      </c>
      <c r="E249" s="40" t="s">
        <v>491</v>
      </c>
    </row>
    <row r="250" spans="1:5" ht="76.5">
      <c r="A250" t="s">
        <v>59</v>
      </c>
      <c r="E250" s="39" t="s">
        <v>492</v>
      </c>
    </row>
    <row r="251" spans="1:16" ht="12.75">
      <c r="A251" t="s">
        <v>48</v>
      </c>
      <c s="34" t="s">
        <v>493</v>
      </c>
      <c s="34" t="s">
        <v>494</v>
      </c>
      <c s="35" t="s">
        <v>87</v>
      </c>
      <c s="6" t="s">
        <v>495</v>
      </c>
      <c s="36" t="s">
        <v>496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26</v>
      </c>
    </row>
    <row r="252" spans="1:5" ht="12.75">
      <c r="A252" s="35" t="s">
        <v>55</v>
      </c>
      <c r="E252" s="39" t="s">
        <v>497</v>
      </c>
    </row>
    <row r="253" spans="1:5" ht="38.25">
      <c r="A253" s="35" t="s">
        <v>57</v>
      </c>
      <c r="E253" s="40" t="s">
        <v>498</v>
      </c>
    </row>
    <row r="254" spans="1:5" ht="409.5">
      <c r="A254" t="s">
        <v>59</v>
      </c>
      <c r="E254" s="39" t="s">
        <v>499</v>
      </c>
    </row>
    <row r="255" spans="1:16" ht="12.75">
      <c r="A255" t="s">
        <v>48</v>
      </c>
      <c s="34" t="s">
        <v>500</v>
      </c>
      <c s="34" t="s">
        <v>501</v>
      </c>
      <c s="35" t="s">
        <v>92</v>
      </c>
      <c s="6" t="s">
        <v>502</v>
      </c>
      <c s="36" t="s">
        <v>140</v>
      </c>
      <c s="37">
        <v>571.2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26</v>
      </c>
    </row>
    <row r="256" spans="1:5" ht="25.5">
      <c r="A256" s="35" t="s">
        <v>55</v>
      </c>
      <c r="E256" s="39" t="s">
        <v>503</v>
      </c>
    </row>
    <row r="257" spans="1:5" ht="63.75">
      <c r="A257" s="35" t="s">
        <v>57</v>
      </c>
      <c r="E257" s="40" t="s">
        <v>504</v>
      </c>
    </row>
    <row r="258" spans="1:5" ht="357">
      <c r="A258" t="s">
        <v>59</v>
      </c>
      <c r="E258" s="39" t="s">
        <v>505</v>
      </c>
    </row>
    <row r="259" spans="1:16" ht="12.75">
      <c r="A259" t="s">
        <v>48</v>
      </c>
      <c s="34" t="s">
        <v>506</v>
      </c>
      <c s="34" t="s">
        <v>501</v>
      </c>
      <c s="35" t="s">
        <v>26</v>
      </c>
      <c s="6" t="s">
        <v>502</v>
      </c>
      <c s="36" t="s">
        <v>374</v>
      </c>
      <c s="37">
        <v>275.794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26</v>
      </c>
    </row>
    <row r="260" spans="1:5" ht="25.5">
      <c r="A260" s="35" t="s">
        <v>55</v>
      </c>
      <c r="E260" s="39" t="s">
        <v>507</v>
      </c>
    </row>
    <row r="261" spans="1:5" ht="89.25">
      <c r="A261" s="35" t="s">
        <v>57</v>
      </c>
      <c r="E261" s="40" t="s">
        <v>508</v>
      </c>
    </row>
    <row r="262" spans="1:5" ht="357">
      <c r="A262" t="s">
        <v>59</v>
      </c>
      <c r="E262" s="39" t="s">
        <v>505</v>
      </c>
    </row>
    <row r="263" spans="1:16" ht="12.75">
      <c r="A263" t="s">
        <v>48</v>
      </c>
      <c s="34" t="s">
        <v>509</v>
      </c>
      <c s="34" t="s">
        <v>510</v>
      </c>
      <c s="35" t="s">
        <v>87</v>
      </c>
      <c s="6" t="s">
        <v>511</v>
      </c>
      <c s="36" t="s">
        <v>512</v>
      </c>
      <c s="37">
        <v>21275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26</v>
      </c>
    </row>
    <row r="264" spans="1:5" ht="25.5">
      <c r="A264" s="35" t="s">
        <v>55</v>
      </c>
      <c r="E264" s="39" t="s">
        <v>513</v>
      </c>
    </row>
    <row r="265" spans="1:5" ht="102">
      <c r="A265" s="35" t="s">
        <v>57</v>
      </c>
      <c r="E265" s="40" t="s">
        <v>514</v>
      </c>
    </row>
    <row r="266" spans="1:5" ht="25.5">
      <c r="A266" t="s">
        <v>59</v>
      </c>
      <c r="E266" s="39" t="s">
        <v>515</v>
      </c>
    </row>
    <row r="267" spans="1:16" ht="12.75">
      <c r="A267" t="s">
        <v>48</v>
      </c>
      <c s="34" t="s">
        <v>516</v>
      </c>
      <c s="34" t="s">
        <v>517</v>
      </c>
      <c s="35" t="s">
        <v>87</v>
      </c>
      <c s="6" t="s">
        <v>518</v>
      </c>
      <c s="36" t="s">
        <v>89</v>
      </c>
      <c s="37">
        <v>784.68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97</v>
      </c>
      <c>
        <f>(M267*21)/100</f>
      </c>
      <c t="s">
        <v>26</v>
      </c>
    </row>
    <row r="268" spans="1:5" ht="12.75">
      <c r="A268" s="35" t="s">
        <v>55</v>
      </c>
      <c r="E268" s="39" t="s">
        <v>519</v>
      </c>
    </row>
    <row r="269" spans="1:5" ht="12.75">
      <c r="A269" s="35" t="s">
        <v>57</v>
      </c>
      <c r="E269" s="40" t="s">
        <v>87</v>
      </c>
    </row>
    <row r="270" spans="1:5" ht="114.75">
      <c r="A270" t="s">
        <v>59</v>
      </c>
      <c r="E270" s="39" t="s">
        <v>520</v>
      </c>
    </row>
    <row r="271" spans="1:16" ht="12.75">
      <c r="A271" t="s">
        <v>48</v>
      </c>
      <c s="34" t="s">
        <v>521</v>
      </c>
      <c s="34" t="s">
        <v>522</v>
      </c>
      <c s="35" t="s">
        <v>87</v>
      </c>
      <c s="6" t="s">
        <v>518</v>
      </c>
      <c s="36" t="s">
        <v>89</v>
      </c>
      <c s="37">
        <v>784.68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54</v>
      </c>
      <c>
        <f>(M271*21)/100</f>
      </c>
      <c t="s">
        <v>26</v>
      </c>
    </row>
    <row r="272" spans="1:5" ht="12.75">
      <c r="A272" s="35" t="s">
        <v>55</v>
      </c>
      <c r="E272" s="39" t="s">
        <v>519</v>
      </c>
    </row>
    <row r="273" spans="1:5" ht="12.75">
      <c r="A273" s="35" t="s">
        <v>57</v>
      </c>
      <c r="E273" s="40" t="s">
        <v>87</v>
      </c>
    </row>
    <row r="274" spans="1:5" ht="12.75">
      <c r="A274" t="s">
        <v>59</v>
      </c>
      <c r="E274" s="39" t="s">
        <v>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523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523</v>
      </c>
      <c r="E4" s="26" t="s">
        <v>524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COUNTIFS(L8:L48,"=0",A8:A48,"P")+COUNTIFS(L8:L48,"",A8:A48,"P")+SUM(Q8:Q48)</f>
      </c>
    </row>
    <row r="8" spans="1:13" ht="12.75">
      <c r="A8" t="s">
        <v>43</v>
      </c>
      <c r="C8" s="28" t="s">
        <v>527</v>
      </c>
      <c r="E8" s="30" t="s">
        <v>526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92</v>
      </c>
      <c s="34" t="s">
        <v>528</v>
      </c>
      <c s="35" t="s">
        <v>87</v>
      </c>
      <c s="6" t="s">
        <v>529</v>
      </c>
      <c s="36" t="s">
        <v>251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97</v>
      </c>
      <c>
        <f>(M10*21)/100</f>
      </c>
      <c t="s">
        <v>26</v>
      </c>
    </row>
    <row r="11" spans="1:5" ht="12.75">
      <c r="A11" s="35" t="s">
        <v>55</v>
      </c>
      <c r="E11" s="39" t="s">
        <v>87</v>
      </c>
    </row>
    <row r="12" spans="1:5" ht="12.75">
      <c r="A12" s="35" t="s">
        <v>57</v>
      </c>
      <c r="E12" s="40" t="s">
        <v>252</v>
      </c>
    </row>
    <row r="13" spans="1:5" ht="38.25">
      <c r="A13" t="s">
        <v>59</v>
      </c>
      <c r="E13" s="39" t="s">
        <v>530</v>
      </c>
    </row>
    <row r="14" spans="1:16" ht="12.75">
      <c r="A14" t="s">
        <v>48</v>
      </c>
      <c s="34" t="s">
        <v>132</v>
      </c>
      <c s="34" t="s">
        <v>531</v>
      </c>
      <c s="35" t="s">
        <v>87</v>
      </c>
      <c s="6" t="s">
        <v>532</v>
      </c>
      <c s="36" t="s">
        <v>251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533</v>
      </c>
    </row>
    <row r="16" spans="1:5" ht="51">
      <c r="A16" s="35" t="s">
        <v>57</v>
      </c>
      <c r="E16" s="40" t="s">
        <v>534</v>
      </c>
    </row>
    <row r="17" spans="1:5" ht="12.75">
      <c r="A17" t="s">
        <v>59</v>
      </c>
      <c r="E17" s="39" t="s">
        <v>223</v>
      </c>
    </row>
    <row r="18" spans="1:13" ht="12.75">
      <c r="A18" t="s">
        <v>45</v>
      </c>
      <c r="C18" s="31" t="s">
        <v>92</v>
      </c>
      <c r="E18" s="33" t="s">
        <v>93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26</v>
      </c>
      <c s="34" t="s">
        <v>535</v>
      </c>
      <c s="35" t="s">
        <v>87</v>
      </c>
      <c s="6" t="s">
        <v>536</v>
      </c>
      <c s="36" t="s">
        <v>96</v>
      </c>
      <c s="37">
        <v>28.7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97</v>
      </c>
      <c>
        <f>(M19*21)/100</f>
      </c>
      <c t="s">
        <v>26</v>
      </c>
    </row>
    <row r="20" spans="1:5" ht="12.75">
      <c r="A20" s="35" t="s">
        <v>55</v>
      </c>
      <c r="E20" s="39" t="s">
        <v>87</v>
      </c>
    </row>
    <row r="21" spans="1:5" ht="12.75">
      <c r="A21" s="35" t="s">
        <v>57</v>
      </c>
      <c r="E21" s="40" t="s">
        <v>537</v>
      </c>
    </row>
    <row r="22" spans="1:5" ht="318.75">
      <c r="A22" t="s">
        <v>59</v>
      </c>
      <c r="E22" s="39" t="s">
        <v>293</v>
      </c>
    </row>
    <row r="23" spans="1:16" ht="12.75">
      <c r="A23" t="s">
        <v>48</v>
      </c>
      <c s="34" t="s">
        <v>25</v>
      </c>
      <c s="34" t="s">
        <v>538</v>
      </c>
      <c s="35" t="s">
        <v>87</v>
      </c>
      <c s="6" t="s">
        <v>539</v>
      </c>
      <c s="36" t="s">
        <v>96</v>
      </c>
      <c s="37">
        <v>28.7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97</v>
      </c>
      <c>
        <f>(M23*21)/100</f>
      </c>
      <c t="s">
        <v>26</v>
      </c>
    </row>
    <row r="24" spans="1:5" ht="12.75">
      <c r="A24" s="35" t="s">
        <v>55</v>
      </c>
      <c r="E24" s="39" t="s">
        <v>540</v>
      </c>
    </row>
    <row r="25" spans="1:5" ht="38.25">
      <c r="A25" s="35" t="s">
        <v>57</v>
      </c>
      <c r="E25" s="40" t="s">
        <v>541</v>
      </c>
    </row>
    <row r="26" spans="1:5" ht="12.75">
      <c r="A26" t="s">
        <v>59</v>
      </c>
      <c r="E26" s="39" t="s">
        <v>542</v>
      </c>
    </row>
    <row r="27" spans="1:13" ht="12.75">
      <c r="A27" t="s">
        <v>45</v>
      </c>
      <c r="C27" s="31" t="s">
        <v>127</v>
      </c>
      <c r="E27" s="33" t="s">
        <v>543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110</v>
      </c>
      <c s="34" t="s">
        <v>544</v>
      </c>
      <c s="35" t="s">
        <v>87</v>
      </c>
      <c s="6" t="s">
        <v>545</v>
      </c>
      <c s="36" t="s">
        <v>140</v>
      </c>
      <c s="37">
        <v>313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97</v>
      </c>
      <c>
        <f>(M28*21)/100</f>
      </c>
      <c t="s">
        <v>26</v>
      </c>
    </row>
    <row r="29" spans="1:5" ht="12.75">
      <c r="A29" s="35" t="s">
        <v>55</v>
      </c>
      <c r="E29" s="39" t="s">
        <v>546</v>
      </c>
    </row>
    <row r="30" spans="1:5" ht="12.75">
      <c r="A30" s="35" t="s">
        <v>57</v>
      </c>
      <c r="E30" s="40" t="s">
        <v>547</v>
      </c>
    </row>
    <row r="31" spans="1:5" ht="12.75">
      <c r="A31" t="s">
        <v>59</v>
      </c>
      <c r="E31" s="39" t="s">
        <v>542</v>
      </c>
    </row>
    <row r="32" spans="1:16" ht="12.75">
      <c r="A32" t="s">
        <v>48</v>
      </c>
      <c s="34" t="s">
        <v>116</v>
      </c>
      <c s="34" t="s">
        <v>548</v>
      </c>
      <c s="35" t="s">
        <v>87</v>
      </c>
      <c s="6" t="s">
        <v>549</v>
      </c>
      <c s="36" t="s">
        <v>140</v>
      </c>
      <c s="37">
        <v>313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97</v>
      </c>
      <c>
        <f>(M32*21)/100</f>
      </c>
      <c t="s">
        <v>26</v>
      </c>
    </row>
    <row r="33" spans="1:5" ht="12.75">
      <c r="A33" s="35" t="s">
        <v>55</v>
      </c>
      <c r="E33" s="39" t="s">
        <v>550</v>
      </c>
    </row>
    <row r="34" spans="1:5" ht="38.25">
      <c r="A34" s="35" t="s">
        <v>57</v>
      </c>
      <c r="E34" s="40" t="s">
        <v>551</v>
      </c>
    </row>
    <row r="35" spans="1:5" ht="102">
      <c r="A35" t="s">
        <v>59</v>
      </c>
      <c r="E35" s="39" t="s">
        <v>552</v>
      </c>
    </row>
    <row r="36" spans="1:16" ht="12.75">
      <c r="A36" t="s">
        <v>48</v>
      </c>
      <c s="34" t="s">
        <v>121</v>
      </c>
      <c s="34" t="s">
        <v>553</v>
      </c>
      <c s="35" t="s">
        <v>87</v>
      </c>
      <c s="6" t="s">
        <v>554</v>
      </c>
      <c s="36" t="s">
        <v>140</v>
      </c>
      <c s="37">
        <v>313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97</v>
      </c>
      <c>
        <f>(M36*21)/100</f>
      </c>
      <c t="s">
        <v>26</v>
      </c>
    </row>
    <row r="37" spans="1:5" ht="12.75">
      <c r="A37" s="35" t="s">
        <v>55</v>
      </c>
      <c r="E37" s="39" t="s">
        <v>555</v>
      </c>
    </row>
    <row r="38" spans="1:5" ht="38.25">
      <c r="A38" s="35" t="s">
        <v>57</v>
      </c>
      <c r="E38" s="40" t="s">
        <v>556</v>
      </c>
    </row>
    <row r="39" spans="1:5" ht="12.75">
      <c r="A39" t="s">
        <v>59</v>
      </c>
      <c r="E39" s="39" t="s">
        <v>542</v>
      </c>
    </row>
    <row r="40" spans="1:16" ht="25.5">
      <c r="A40" t="s">
        <v>48</v>
      </c>
      <c s="34" t="s">
        <v>127</v>
      </c>
      <c s="34" t="s">
        <v>557</v>
      </c>
      <c s="35" t="s">
        <v>87</v>
      </c>
      <c s="6" t="s">
        <v>558</v>
      </c>
      <c s="36" t="s">
        <v>140</v>
      </c>
      <c s="37">
        <v>313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97</v>
      </c>
      <c>
        <f>(M40*21)/100</f>
      </c>
      <c t="s">
        <v>26</v>
      </c>
    </row>
    <row r="41" spans="1:5" ht="12.75">
      <c r="A41" s="35" t="s">
        <v>55</v>
      </c>
      <c r="E41" s="39" t="s">
        <v>555</v>
      </c>
    </row>
    <row r="42" spans="1:5" ht="38.25">
      <c r="A42" s="35" t="s">
        <v>57</v>
      </c>
      <c r="E42" s="40" t="s">
        <v>556</v>
      </c>
    </row>
    <row r="43" spans="1:5" ht="12.75">
      <c r="A43" t="s">
        <v>59</v>
      </c>
      <c r="E43" s="39" t="s">
        <v>542</v>
      </c>
    </row>
    <row r="44" spans="1:16" ht="12.75">
      <c r="A44" t="s">
        <v>48</v>
      </c>
      <c s="34" t="s">
        <v>137</v>
      </c>
      <c s="34" t="s">
        <v>559</v>
      </c>
      <c s="35" t="s">
        <v>92</v>
      </c>
      <c s="6" t="s">
        <v>560</v>
      </c>
      <c s="36" t="s">
        <v>251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561</v>
      </c>
    </row>
    <row r="46" spans="1:5" ht="12.75">
      <c r="A46" s="35" t="s">
        <v>57</v>
      </c>
      <c r="E46" s="40" t="s">
        <v>252</v>
      </c>
    </row>
    <row r="47" spans="1:5" ht="12.75">
      <c r="A47" t="s">
        <v>59</v>
      </c>
      <c r="E47" s="39" t="s">
        <v>87</v>
      </c>
    </row>
    <row r="48" spans="1:16" ht="12.75">
      <c r="A48" t="s">
        <v>48</v>
      </c>
      <c s="34" t="s">
        <v>143</v>
      </c>
      <c s="34" t="s">
        <v>562</v>
      </c>
      <c s="35" t="s">
        <v>87</v>
      </c>
      <c s="6" t="s">
        <v>563</v>
      </c>
      <c s="36" t="s">
        <v>251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564</v>
      </c>
    </row>
    <row r="50" spans="1:5" ht="38.25">
      <c r="A50" s="35" t="s">
        <v>57</v>
      </c>
      <c r="E50" s="40" t="s">
        <v>565</v>
      </c>
    </row>
    <row r="51" spans="1:5" ht="38.25">
      <c r="A51" t="s">
        <v>59</v>
      </c>
      <c r="E51" s="39" t="s">
        <v>566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567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567</v>
      </c>
      <c r="E4" s="26" t="s">
        <v>568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COUNTIFS(L8:L43,"=0",A8:A43,"P")+COUNTIFS(L8:L43,"",A8:A43,"P")+SUM(Q8:Q43)</f>
      </c>
    </row>
    <row r="8" spans="1:13" ht="12.75">
      <c r="A8" t="s">
        <v>43</v>
      </c>
      <c r="C8" s="28" t="s">
        <v>571</v>
      </c>
      <c r="E8" s="30" t="s">
        <v>570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92</v>
      </c>
      <c r="E9" s="33" t="s">
        <v>572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92</v>
      </c>
      <c s="34" t="s">
        <v>573</v>
      </c>
      <c s="35" t="s">
        <v>87</v>
      </c>
      <c s="6" t="s">
        <v>574</v>
      </c>
      <c s="36" t="s">
        <v>251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575</v>
      </c>
    </row>
    <row r="12" spans="1:5" ht="12.75">
      <c r="A12" s="35" t="s">
        <v>57</v>
      </c>
      <c r="E12" s="40" t="s">
        <v>87</v>
      </c>
    </row>
    <row r="13" spans="1:5" ht="51">
      <c r="A13" t="s">
        <v>59</v>
      </c>
      <c r="E13" s="39" t="s">
        <v>576</v>
      </c>
    </row>
    <row r="14" spans="1:16" ht="12.75">
      <c r="A14" t="s">
        <v>48</v>
      </c>
      <c s="34" t="s">
        <v>26</v>
      </c>
      <c s="34" t="s">
        <v>577</v>
      </c>
      <c s="35" t="s">
        <v>87</v>
      </c>
      <c s="6" t="s">
        <v>578</v>
      </c>
      <c s="36" t="s">
        <v>251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579</v>
      </c>
    </row>
    <row r="16" spans="1:5" ht="12.75">
      <c r="A16" s="35" t="s">
        <v>57</v>
      </c>
      <c r="E16" s="40" t="s">
        <v>87</v>
      </c>
    </row>
    <row r="17" spans="1:5" ht="51">
      <c r="A17" t="s">
        <v>59</v>
      </c>
      <c r="E17" s="39" t="s">
        <v>580</v>
      </c>
    </row>
    <row r="18" spans="1:16" ht="12.75">
      <c r="A18" t="s">
        <v>48</v>
      </c>
      <c s="34" t="s">
        <v>25</v>
      </c>
      <c s="34" t="s">
        <v>581</v>
      </c>
      <c s="35" t="s">
        <v>87</v>
      </c>
      <c s="6" t="s">
        <v>582</v>
      </c>
      <c s="36" t="s">
        <v>251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583</v>
      </c>
    </row>
    <row r="20" spans="1:5" ht="12.75">
      <c r="A20" s="35" t="s">
        <v>57</v>
      </c>
      <c r="E20" s="40" t="s">
        <v>87</v>
      </c>
    </row>
    <row r="21" spans="1:5" ht="51">
      <c r="A21" t="s">
        <v>59</v>
      </c>
      <c r="E21" s="39" t="s">
        <v>584</v>
      </c>
    </row>
    <row r="22" spans="1:13" ht="12.75">
      <c r="A22" t="s">
        <v>45</v>
      </c>
      <c r="C22" s="31" t="s">
        <v>26</v>
      </c>
      <c r="E22" s="33" t="s">
        <v>585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110</v>
      </c>
      <c s="34" t="s">
        <v>586</v>
      </c>
      <c s="35" t="s">
        <v>87</v>
      </c>
      <c s="6" t="s">
        <v>587</v>
      </c>
      <c s="36" t="s">
        <v>251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588</v>
      </c>
    </row>
    <row r="25" spans="1:5" ht="12.75">
      <c r="A25" s="35" t="s">
        <v>57</v>
      </c>
      <c r="E25" s="40" t="s">
        <v>252</v>
      </c>
    </row>
    <row r="26" spans="1:5" ht="25.5">
      <c r="A26" t="s">
        <v>59</v>
      </c>
      <c r="E26" s="39" t="s">
        <v>589</v>
      </c>
    </row>
    <row r="27" spans="1:16" ht="12.75">
      <c r="A27" t="s">
        <v>48</v>
      </c>
      <c s="34" t="s">
        <v>116</v>
      </c>
      <c s="34" t="s">
        <v>590</v>
      </c>
      <c s="35" t="s">
        <v>87</v>
      </c>
      <c s="6" t="s">
        <v>591</v>
      </c>
      <c s="36" t="s">
        <v>251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575</v>
      </c>
    </row>
    <row r="29" spans="1:5" ht="12.75">
      <c r="A29" s="35" t="s">
        <v>57</v>
      </c>
      <c r="E29" s="40" t="s">
        <v>87</v>
      </c>
    </row>
    <row r="30" spans="1:5" ht="114.75">
      <c r="A30" t="s">
        <v>59</v>
      </c>
      <c r="E30" s="39" t="s">
        <v>592</v>
      </c>
    </row>
    <row r="31" spans="1:16" ht="12.75">
      <c r="A31" t="s">
        <v>48</v>
      </c>
      <c s="34" t="s">
        <v>121</v>
      </c>
      <c s="34" t="s">
        <v>593</v>
      </c>
      <c s="35" t="s">
        <v>87</v>
      </c>
      <c s="6" t="s">
        <v>594</v>
      </c>
      <c s="36" t="s">
        <v>251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575</v>
      </c>
    </row>
    <row r="33" spans="1:5" ht="12.75">
      <c r="A33" s="35" t="s">
        <v>57</v>
      </c>
      <c r="E33" s="40" t="s">
        <v>87</v>
      </c>
    </row>
    <row r="34" spans="1:5" ht="102">
      <c r="A34" t="s">
        <v>59</v>
      </c>
      <c r="E34" s="39" t="s">
        <v>595</v>
      </c>
    </row>
    <row r="35" spans="1:16" ht="12.75">
      <c r="A35" t="s">
        <v>48</v>
      </c>
      <c s="34" t="s">
        <v>127</v>
      </c>
      <c s="34" t="s">
        <v>596</v>
      </c>
      <c s="35" t="s">
        <v>87</v>
      </c>
      <c s="6" t="s">
        <v>597</v>
      </c>
      <c s="36" t="s">
        <v>251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25.5">
      <c r="A36" s="35" t="s">
        <v>55</v>
      </c>
      <c r="E36" s="39" t="s">
        <v>598</v>
      </c>
    </row>
    <row r="37" spans="1:5" ht="12.75">
      <c r="A37" s="35" t="s">
        <v>57</v>
      </c>
      <c r="E37" s="40" t="s">
        <v>87</v>
      </c>
    </row>
    <row r="38" spans="1:5" ht="12.75">
      <c r="A38" t="s">
        <v>59</v>
      </c>
      <c r="E38" s="39" t="s">
        <v>87</v>
      </c>
    </row>
    <row r="39" spans="1:16" ht="12.75">
      <c r="A39" t="s">
        <v>48</v>
      </c>
      <c s="34" t="s">
        <v>132</v>
      </c>
      <c s="34" t="s">
        <v>599</v>
      </c>
      <c s="35" t="s">
        <v>87</v>
      </c>
      <c s="6" t="s">
        <v>600</v>
      </c>
      <c s="36" t="s">
        <v>251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601</v>
      </c>
    </row>
    <row r="41" spans="1:5" ht="12.75">
      <c r="A41" s="35" t="s">
        <v>57</v>
      </c>
      <c r="E41" s="40" t="s">
        <v>602</v>
      </c>
    </row>
    <row r="42" spans="1:5" ht="12.75">
      <c r="A42" t="s">
        <v>59</v>
      </c>
      <c r="E42" s="39" t="s">
        <v>603</v>
      </c>
    </row>
    <row r="43" spans="1:16" ht="12.75">
      <c r="A43" t="s">
        <v>48</v>
      </c>
      <c s="34" t="s">
        <v>137</v>
      </c>
      <c s="34" t="s">
        <v>604</v>
      </c>
      <c s="35" t="s">
        <v>87</v>
      </c>
      <c s="6" t="s">
        <v>605</v>
      </c>
      <c s="36" t="s">
        <v>251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87</v>
      </c>
    </row>
    <row r="45" spans="1:5" ht="12.75">
      <c r="A45" s="35" t="s">
        <v>57</v>
      </c>
      <c r="E45" s="40" t="s">
        <v>602</v>
      </c>
    </row>
    <row r="46" spans="1:5" ht="12.75">
      <c r="A46" t="s">
        <v>59</v>
      </c>
      <c r="E46" s="39" t="s">
        <v>603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606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606</v>
      </c>
      <c r="E4" s="26" t="s">
        <v>607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COUNTIFS(L8:L42,"=0",A8:A42,"P")+COUNTIFS(L8:L42,"",A8:A42,"P")+SUM(Q8:Q42)</f>
      </c>
    </row>
    <row r="8" spans="1:13" ht="12.75">
      <c r="A8" t="s">
        <v>43</v>
      </c>
      <c r="C8" s="28" t="s">
        <v>610</v>
      </c>
      <c r="E8" s="30" t="s">
        <v>609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92</v>
      </c>
      <c s="34" t="s">
        <v>208</v>
      </c>
      <c s="35" t="s">
        <v>209</v>
      </c>
      <c s="6" t="s">
        <v>210</v>
      </c>
      <c s="36" t="s">
        <v>96</v>
      </c>
      <c s="37">
        <v>789.433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211</v>
      </c>
    </row>
    <row r="12" spans="1:5" ht="38.25">
      <c r="A12" s="35" t="s">
        <v>57</v>
      </c>
      <c r="E12" s="40" t="s">
        <v>212</v>
      </c>
    </row>
    <row r="13" spans="1:5" ht="25.5">
      <c r="A13" t="s">
        <v>59</v>
      </c>
      <c r="E13" s="39" t="s">
        <v>213</v>
      </c>
    </row>
    <row r="14" spans="1:16" ht="12.75">
      <c r="A14" t="s">
        <v>48</v>
      </c>
      <c s="34" t="s">
        <v>26</v>
      </c>
      <c s="34" t="s">
        <v>208</v>
      </c>
      <c s="35" t="s">
        <v>215</v>
      </c>
      <c s="6" t="s">
        <v>210</v>
      </c>
      <c s="36" t="s">
        <v>96</v>
      </c>
      <c s="37">
        <v>196.253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216</v>
      </c>
    </row>
    <row r="16" spans="1:5" ht="38.25">
      <c r="A16" s="35" t="s">
        <v>57</v>
      </c>
      <c r="E16" s="40" t="s">
        <v>217</v>
      </c>
    </row>
    <row r="17" spans="1:5" ht="25.5">
      <c r="A17" t="s">
        <v>59</v>
      </c>
      <c r="E17" s="39" t="s">
        <v>213</v>
      </c>
    </row>
    <row r="18" spans="1:16" ht="25.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797.586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65.75">
      <c r="A21" t="s">
        <v>59</v>
      </c>
      <c r="E21" s="39" t="s">
        <v>60</v>
      </c>
    </row>
    <row r="22" spans="1:16" ht="25.5">
      <c r="A22" t="s">
        <v>48</v>
      </c>
      <c s="34" t="s">
        <v>110</v>
      </c>
      <c s="34" t="s">
        <v>62</v>
      </c>
      <c s="35" t="s">
        <v>63</v>
      </c>
      <c s="6" t="s">
        <v>64</v>
      </c>
      <c s="36" t="s">
        <v>53</v>
      </c>
      <c s="37">
        <v>144.131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65</v>
      </c>
    </row>
    <row r="24" spans="1:5" ht="12.75">
      <c r="A24" s="35" t="s">
        <v>57</v>
      </c>
      <c r="E24" s="40" t="s">
        <v>66</v>
      </c>
    </row>
    <row r="25" spans="1:5" ht="165.75">
      <c r="A25" t="s">
        <v>59</v>
      </c>
      <c r="E25" s="39" t="s">
        <v>60</v>
      </c>
    </row>
    <row r="26" spans="1:16" ht="25.5">
      <c r="A26" t="s">
        <v>48</v>
      </c>
      <c s="34" t="s">
        <v>116</v>
      </c>
      <c s="34" t="s">
        <v>68</v>
      </c>
      <c s="35" t="s">
        <v>69</v>
      </c>
      <c s="6" t="s">
        <v>70</v>
      </c>
      <c s="36" t="s">
        <v>53</v>
      </c>
      <c s="37">
        <v>578.739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71</v>
      </c>
    </row>
    <row r="28" spans="1:5" ht="12.75">
      <c r="A28" s="35" t="s">
        <v>57</v>
      </c>
      <c r="E28" s="40" t="s">
        <v>72</v>
      </c>
    </row>
    <row r="29" spans="1:5" ht="165.75">
      <c r="A29" t="s">
        <v>59</v>
      </c>
      <c r="E29" s="39" t="s">
        <v>60</v>
      </c>
    </row>
    <row r="30" spans="1:16" ht="25.5">
      <c r="A30" t="s">
        <v>48</v>
      </c>
      <c s="34" t="s">
        <v>121</v>
      </c>
      <c s="34" t="s">
        <v>74</v>
      </c>
      <c s="35" t="s">
        <v>75</v>
      </c>
      <c s="6" t="s">
        <v>76</v>
      </c>
      <c s="36" t="s">
        <v>53</v>
      </c>
      <c s="37">
        <v>0.043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77</v>
      </c>
    </row>
    <row r="32" spans="1:5" ht="12.75">
      <c r="A32" s="35" t="s">
        <v>57</v>
      </c>
      <c r="E32" s="40" t="s">
        <v>78</v>
      </c>
    </row>
    <row r="33" spans="1:5" ht="165.75">
      <c r="A33" t="s">
        <v>59</v>
      </c>
      <c r="E33" s="39" t="s">
        <v>60</v>
      </c>
    </row>
    <row r="34" spans="1:16" ht="25.5">
      <c r="A34" t="s">
        <v>48</v>
      </c>
      <c s="34" t="s">
        <v>127</v>
      </c>
      <c s="34" t="s">
        <v>80</v>
      </c>
      <c s="35" t="s">
        <v>81</v>
      </c>
      <c s="6" t="s">
        <v>82</v>
      </c>
      <c s="36" t="s">
        <v>53</v>
      </c>
      <c s="37">
        <v>0.174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83</v>
      </c>
    </row>
    <row r="36" spans="1:5" ht="12.75">
      <c r="A36" s="35" t="s">
        <v>57</v>
      </c>
      <c r="E36" s="40" t="s">
        <v>84</v>
      </c>
    </row>
    <row r="37" spans="1:5" ht="165.75">
      <c r="A37" t="s">
        <v>59</v>
      </c>
      <c r="E37" s="39" t="s">
        <v>60</v>
      </c>
    </row>
    <row r="38" spans="1:16" ht="12.75">
      <c r="A38" t="s">
        <v>48</v>
      </c>
      <c s="34" t="s">
        <v>263</v>
      </c>
      <c s="34" t="s">
        <v>208</v>
      </c>
      <c s="35" t="s">
        <v>264</v>
      </c>
      <c s="6" t="s">
        <v>265</v>
      </c>
      <c s="36" t="s">
        <v>96</v>
      </c>
      <c s="37">
        <v>7.847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266</v>
      </c>
    </row>
    <row r="40" spans="1:5" ht="38.25">
      <c r="A40" s="35" t="s">
        <v>57</v>
      </c>
      <c r="E40" s="40" t="s">
        <v>267</v>
      </c>
    </row>
    <row r="41" spans="1:5" ht="25.5">
      <c r="A41" t="s">
        <v>59</v>
      </c>
      <c r="E41" s="39" t="s">
        <v>213</v>
      </c>
    </row>
    <row r="42" spans="1:16" ht="12.75">
      <c r="A42" t="s">
        <v>48</v>
      </c>
      <c s="34" t="s">
        <v>273</v>
      </c>
      <c s="34" t="s">
        <v>274</v>
      </c>
      <c s="35" t="s">
        <v>275</v>
      </c>
      <c s="6" t="s">
        <v>276</v>
      </c>
      <c s="36" t="s">
        <v>96</v>
      </c>
      <c s="37">
        <v>7.847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277</v>
      </c>
    </row>
    <row r="44" spans="1:5" ht="12.75">
      <c r="A44" s="35" t="s">
        <v>57</v>
      </c>
      <c r="E44" s="40" t="s">
        <v>278</v>
      </c>
    </row>
    <row r="45" spans="1:5" ht="25.5">
      <c r="A45" t="s">
        <v>59</v>
      </c>
      <c r="E45" s="39" t="s">
        <v>213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