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Kazda\Desktop\"/>
    </mc:Choice>
  </mc:AlternateContent>
  <xr:revisionPtr revIDLastSave="0" documentId="13_ncr:1_{9280BAFA-A133-4691-A02C-1126D7BF4915}" xr6:coauthVersionLast="47" xr6:coauthVersionMax="47" xr10:uidLastSave="{00000000-0000-0000-0000-000000000000}"/>
  <bookViews>
    <workbookView xWindow="2760" yWindow="195" windowWidth="23235" windowHeight="15270" xr2:uid="{00000000-000D-0000-FFFF-FFFF00000000}"/>
  </bookViews>
  <sheets>
    <sheet name="Rekapitulace stavby" sheetId="1" r:id="rId1"/>
    <sheet name="SO 01-20-01 - Železniční ..." sheetId="2" r:id="rId2"/>
    <sheet name="SO 01-20-02 - Železniční ..." sheetId="3" r:id="rId3"/>
    <sheet name="SO 01-21-01 - Železniční ..." sheetId="4" r:id="rId4"/>
    <sheet name="SO 01-21-02 - Železniční ..." sheetId="5" r:id="rId5"/>
    <sheet name="SO 01-21-03 - Železniční ..." sheetId="6" r:id="rId6"/>
    <sheet name="SO 01-21-04 - Železniční ..." sheetId="7" r:id="rId7"/>
    <sheet name="SO 01-21-05 - Železniční ..." sheetId="8" r:id="rId8"/>
    <sheet name="SO 01-21-06 - Železniční ..." sheetId="9" r:id="rId9"/>
    <sheet name="SO 01-21-07 - Železniční ..." sheetId="10" r:id="rId10"/>
    <sheet name="SO 01-21-08 - Železniční ..." sheetId="11" r:id="rId11"/>
    <sheet name="SO 01-21-09 - Železniční ..." sheetId="12" r:id="rId12"/>
    <sheet name="SO 01-21-10 - Železniční ..." sheetId="13" r:id="rId13"/>
  </sheets>
  <definedNames>
    <definedName name="_xlnm._FilterDatabase" localSheetId="1" hidden="1">'SO 01-20-01 - Železniční ...'!$C$132:$K$478</definedName>
    <definedName name="_xlnm._FilterDatabase" localSheetId="2" hidden="1">'SO 01-20-02 - Železniční ...'!$C$132:$K$507</definedName>
    <definedName name="_xlnm._FilterDatabase" localSheetId="3" hidden="1">'SO 01-21-01 - Železniční ...'!$C$132:$K$364</definedName>
    <definedName name="_xlnm._FilterDatabase" localSheetId="4" hidden="1">'SO 01-21-02 - Železniční ...'!$C$132:$K$566</definedName>
    <definedName name="_xlnm._FilterDatabase" localSheetId="5" hidden="1">'SO 01-21-03 - Železniční ...'!$C$127:$K$263</definedName>
    <definedName name="_xlnm._FilterDatabase" localSheetId="6" hidden="1">'SO 01-21-04 - Železniční ...'!$C$132:$K$587</definedName>
    <definedName name="_xlnm._FilterDatabase" localSheetId="7" hidden="1">'SO 01-21-05 - Železniční ...'!$C$129:$K$333</definedName>
    <definedName name="_xlnm._FilterDatabase" localSheetId="8" hidden="1">'SO 01-21-06 - Železniční ...'!$C$128:$K$343</definedName>
    <definedName name="_xlnm._FilterDatabase" localSheetId="9" hidden="1">'SO 01-21-07 - Železniční ...'!$C$127:$K$245</definedName>
    <definedName name="_xlnm._FilterDatabase" localSheetId="10" hidden="1">'SO 01-21-08 - Železniční ...'!$C$132:$K$563</definedName>
    <definedName name="_xlnm._FilterDatabase" localSheetId="11" hidden="1">'SO 01-21-09 - Železniční ...'!$C$132:$K$363</definedName>
    <definedName name="_xlnm._FilterDatabase" localSheetId="12" hidden="1">'SO 01-21-10 - Železniční ...'!$C$124:$K$238</definedName>
    <definedName name="_xlnm.Print_Titles" localSheetId="0">'Rekapitulace stavby'!$92:$92</definedName>
    <definedName name="_xlnm.Print_Titles" localSheetId="1">'SO 01-20-01 - Železniční ...'!$132:$132</definedName>
    <definedName name="_xlnm.Print_Titles" localSheetId="2">'SO 01-20-02 - Železniční ...'!$132:$132</definedName>
    <definedName name="_xlnm.Print_Titles" localSheetId="3">'SO 01-21-01 - Železniční ...'!$132:$132</definedName>
    <definedName name="_xlnm.Print_Titles" localSheetId="4">'SO 01-21-02 - Železniční ...'!$132:$132</definedName>
    <definedName name="_xlnm.Print_Titles" localSheetId="5">'SO 01-21-03 - Železniční ...'!$127:$127</definedName>
    <definedName name="_xlnm.Print_Titles" localSheetId="6">'SO 01-21-04 - Železniční ...'!$132:$132</definedName>
    <definedName name="_xlnm.Print_Titles" localSheetId="7">'SO 01-21-05 - Železniční ...'!$129:$129</definedName>
    <definedName name="_xlnm.Print_Titles" localSheetId="8">'SO 01-21-06 - Železniční ...'!$128:$128</definedName>
    <definedName name="_xlnm.Print_Titles" localSheetId="9">'SO 01-21-07 - Železniční ...'!$127:$127</definedName>
    <definedName name="_xlnm.Print_Titles" localSheetId="10">'SO 01-21-08 - Železniční ...'!$132:$132</definedName>
    <definedName name="_xlnm.Print_Titles" localSheetId="11">'SO 01-21-09 - Železniční ...'!$132:$132</definedName>
    <definedName name="_xlnm.Print_Titles" localSheetId="12">'SO 01-21-10 - Železniční ...'!$124:$124</definedName>
    <definedName name="_xlnm.Print_Area" localSheetId="0">'Rekapitulace stavby'!$D$4:$AO$76,'Rekapitulace stavby'!$C$82:$AQ$107</definedName>
    <definedName name="_xlnm.Print_Area" localSheetId="1">'SO 01-20-01 - Železniční ...'!$C$4:$J$76,'SO 01-20-01 - Železniční ...'!$C$82:$J$114,'SO 01-20-01 - Železniční ...'!$C$120:$J$478</definedName>
    <definedName name="_xlnm.Print_Area" localSheetId="2">'SO 01-20-02 - Železniční ...'!$C$4:$J$76,'SO 01-20-02 - Železniční ...'!$C$82:$J$114,'SO 01-20-02 - Železniční ...'!$C$120:$J$507</definedName>
    <definedName name="_xlnm.Print_Area" localSheetId="3">'SO 01-21-01 - Železniční ...'!$C$4:$J$76,'SO 01-21-01 - Železniční ...'!$C$82:$J$114,'SO 01-21-01 - Železniční ...'!$C$120:$J$364</definedName>
    <definedName name="_xlnm.Print_Area" localSheetId="4">'SO 01-21-02 - Železniční ...'!$C$4:$J$76,'SO 01-21-02 - Železniční ...'!$C$82:$J$114,'SO 01-21-02 - Železniční ...'!$C$120:$J$566</definedName>
    <definedName name="_xlnm.Print_Area" localSheetId="5">'SO 01-21-03 - Železniční ...'!$C$4:$J$76,'SO 01-21-03 - Železniční ...'!$C$82:$J$109,'SO 01-21-03 - Železniční ...'!$C$115:$J$263</definedName>
    <definedName name="_xlnm.Print_Area" localSheetId="6">'SO 01-21-04 - Železniční ...'!$C$4:$J$76,'SO 01-21-04 - Železniční ...'!$C$82:$J$114,'SO 01-21-04 - Železniční ...'!$C$120:$J$587</definedName>
    <definedName name="_xlnm.Print_Area" localSheetId="7">'SO 01-21-05 - Železniční ...'!$C$4:$J$76,'SO 01-21-05 - Železniční ...'!$C$82:$J$111,'SO 01-21-05 - Železniční ...'!$C$117:$J$333</definedName>
    <definedName name="_xlnm.Print_Area" localSheetId="8">'SO 01-21-06 - Železniční ...'!$C$4:$J$76,'SO 01-21-06 - Železniční ...'!$C$82:$J$110,'SO 01-21-06 - Železniční ...'!$C$116:$J$343</definedName>
    <definedName name="_xlnm.Print_Area" localSheetId="9">'SO 01-21-07 - Železniční ...'!$C$4:$J$76,'SO 01-21-07 - Železniční ...'!$C$82:$J$109,'SO 01-21-07 - Železniční ...'!$C$115:$J$245</definedName>
    <definedName name="_xlnm.Print_Area" localSheetId="10">'SO 01-21-08 - Železniční ...'!$C$4:$J$76,'SO 01-21-08 - Železniční ...'!$C$82:$J$114,'SO 01-21-08 - Železniční ...'!$C$120:$J$563</definedName>
    <definedName name="_xlnm.Print_Area" localSheetId="11">'SO 01-21-09 - Železniční ...'!$C$4:$J$76,'SO 01-21-09 - Železniční ...'!$C$82:$J$114,'SO 01-21-09 - Železniční ...'!$C$120:$J$363</definedName>
    <definedName name="_xlnm.Print_Area" localSheetId="12">'SO 01-21-10 - Železniční ...'!$C$4:$J$76,'SO 01-21-10 - Železniční ...'!$C$82:$J$106,'SO 01-21-10 - Železniční ...'!$C$112:$J$238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3" l="1"/>
  <c r="J36" i="13"/>
  <c r="AY106" i="1"/>
  <c r="J35" i="13"/>
  <c r="AX106" i="1"/>
  <c r="BI236" i="13"/>
  <c r="BH236" i="13"/>
  <c r="BG236" i="13"/>
  <c r="BF236" i="13"/>
  <c r="T236" i="13"/>
  <c r="T235" i="13" s="1"/>
  <c r="R236" i="13"/>
  <c r="R235" i="13" s="1"/>
  <c r="P236" i="13"/>
  <c r="P235" i="13"/>
  <c r="BI232" i="13"/>
  <c r="BH232" i="13"/>
  <c r="BG232" i="13"/>
  <c r="BF232" i="13"/>
  <c r="T232" i="13"/>
  <c r="R232" i="13"/>
  <c r="P232" i="13"/>
  <c r="BI229" i="13"/>
  <c r="BH229" i="13"/>
  <c r="BG229" i="13"/>
  <c r="BF229" i="13"/>
  <c r="T229" i="13"/>
  <c r="R229" i="13"/>
  <c r="P229" i="13"/>
  <c r="BI226" i="13"/>
  <c r="BH226" i="13"/>
  <c r="BG226" i="13"/>
  <c r="BF226" i="13"/>
  <c r="T226" i="13"/>
  <c r="R226" i="13"/>
  <c r="P226" i="13"/>
  <c r="BI223" i="13"/>
  <c r="BH223" i="13"/>
  <c r="BG223" i="13"/>
  <c r="BF223" i="13"/>
  <c r="T223" i="13"/>
  <c r="R223" i="13"/>
  <c r="P223" i="13"/>
  <c r="BI218" i="13"/>
  <c r="BH218" i="13"/>
  <c r="BG218" i="13"/>
  <c r="BF218" i="13"/>
  <c r="T218" i="13"/>
  <c r="T217" i="13" s="1"/>
  <c r="R218" i="13"/>
  <c r="R217" i="13"/>
  <c r="P218" i="13"/>
  <c r="P217" i="13" s="1"/>
  <c r="BI213" i="13"/>
  <c r="BH213" i="13"/>
  <c r="BG213" i="13"/>
  <c r="BF213" i="13"/>
  <c r="T213" i="13"/>
  <c r="R213" i="13"/>
  <c r="P213" i="13"/>
  <c r="BI210" i="13"/>
  <c r="BH210" i="13"/>
  <c r="BG210" i="13"/>
  <c r="BF210" i="13"/>
  <c r="T210" i="13"/>
  <c r="R210" i="13"/>
  <c r="P210" i="13"/>
  <c r="BI206" i="13"/>
  <c r="BH206" i="13"/>
  <c r="BG206" i="13"/>
  <c r="BF206" i="13"/>
  <c r="T206" i="13"/>
  <c r="R206" i="13"/>
  <c r="P206" i="13"/>
  <c r="BI203" i="13"/>
  <c r="BH203" i="13"/>
  <c r="BG203" i="13"/>
  <c r="BF203" i="13"/>
  <c r="T203" i="13"/>
  <c r="R203" i="13"/>
  <c r="P203" i="13"/>
  <c r="BI200" i="13"/>
  <c r="BH200" i="13"/>
  <c r="BG200" i="13"/>
  <c r="BF200" i="13"/>
  <c r="T200" i="13"/>
  <c r="R200" i="13"/>
  <c r="P200" i="13"/>
  <c r="BI192" i="13"/>
  <c r="BH192" i="13"/>
  <c r="BG192" i="13"/>
  <c r="BF192" i="13"/>
  <c r="T192" i="13"/>
  <c r="R192" i="13"/>
  <c r="P192" i="13"/>
  <c r="BI188" i="13"/>
  <c r="BH188" i="13"/>
  <c r="BG188" i="13"/>
  <c r="BF188" i="13"/>
  <c r="T188" i="13"/>
  <c r="R188" i="13"/>
  <c r="P188" i="13"/>
  <c r="BI184" i="13"/>
  <c r="BH184" i="13"/>
  <c r="BG184" i="13"/>
  <c r="BF184" i="13"/>
  <c r="T184" i="13"/>
  <c r="R184" i="13"/>
  <c r="P184" i="13"/>
  <c r="BI177" i="13"/>
  <c r="BH177" i="13"/>
  <c r="BG177" i="13"/>
  <c r="BF177" i="13"/>
  <c r="T177" i="13"/>
  <c r="R177" i="13"/>
  <c r="P177" i="13"/>
  <c r="BI173" i="13"/>
  <c r="BH173" i="13"/>
  <c r="BG173" i="13"/>
  <c r="BF173" i="13"/>
  <c r="T173" i="13"/>
  <c r="R173" i="13"/>
  <c r="P173" i="13"/>
  <c r="BI166" i="13"/>
  <c r="BH166" i="13"/>
  <c r="BG166" i="13"/>
  <c r="BF166" i="13"/>
  <c r="T166" i="13"/>
  <c r="R166" i="13"/>
  <c r="P166" i="13"/>
  <c r="BI159" i="13"/>
  <c r="BH159" i="13"/>
  <c r="BG159" i="13"/>
  <c r="BF159" i="13"/>
  <c r="T159" i="13"/>
  <c r="T158" i="13"/>
  <c r="R159" i="13"/>
  <c r="R158" i="13"/>
  <c r="P159" i="13"/>
  <c r="P158" i="13"/>
  <c r="BI154" i="13"/>
  <c r="BH154" i="13"/>
  <c r="BG154" i="13"/>
  <c r="BF154" i="13"/>
  <c r="T154" i="13"/>
  <c r="T153" i="13" s="1"/>
  <c r="R154" i="13"/>
  <c r="R153" i="13"/>
  <c r="P154" i="13"/>
  <c r="P153" i="13"/>
  <c r="BI149" i="13"/>
  <c r="BH149" i="13"/>
  <c r="BG149" i="13"/>
  <c r="BF149" i="13"/>
  <c r="T149" i="13"/>
  <c r="R149" i="13"/>
  <c r="P149" i="13"/>
  <c r="BI144" i="13"/>
  <c r="BH144" i="13"/>
  <c r="BG144" i="13"/>
  <c r="BF144" i="13"/>
  <c r="T144" i="13"/>
  <c r="R144" i="13"/>
  <c r="P144" i="13"/>
  <c r="BI139" i="13"/>
  <c r="BH139" i="13"/>
  <c r="BG139" i="13"/>
  <c r="BF139" i="13"/>
  <c r="T139" i="13"/>
  <c r="R139" i="13"/>
  <c r="P139" i="13"/>
  <c r="BI131" i="13"/>
  <c r="BH131" i="13"/>
  <c r="BG131" i="13"/>
  <c r="BF131" i="13"/>
  <c r="T131" i="13"/>
  <c r="R131" i="13"/>
  <c r="P131" i="13"/>
  <c r="BI127" i="13"/>
  <c r="BH127" i="13"/>
  <c r="BG127" i="13"/>
  <c r="BF127" i="13"/>
  <c r="T127" i="13"/>
  <c r="R127" i="13"/>
  <c r="P127" i="13"/>
  <c r="J122" i="13"/>
  <c r="J121" i="13"/>
  <c r="F121" i="13"/>
  <c r="F119" i="13"/>
  <c r="E117" i="13"/>
  <c r="J92" i="13"/>
  <c r="J91" i="13"/>
  <c r="F91" i="13"/>
  <c r="F89" i="13"/>
  <c r="E87" i="13"/>
  <c r="J18" i="13"/>
  <c r="E18" i="13"/>
  <c r="F122" i="13" s="1"/>
  <c r="J17" i="13"/>
  <c r="J12" i="13"/>
  <c r="J119" i="13" s="1"/>
  <c r="E7" i="13"/>
  <c r="E115" i="13" s="1"/>
  <c r="J37" i="12"/>
  <c r="J36" i="12"/>
  <c r="AY105" i="1" s="1"/>
  <c r="J35" i="12"/>
  <c r="AX105" i="1"/>
  <c r="BI361" i="12"/>
  <c r="BH361" i="12"/>
  <c r="BG361" i="12"/>
  <c r="BF361" i="12"/>
  <c r="T361" i="12"/>
  <c r="T360" i="12" s="1"/>
  <c r="R361" i="12"/>
  <c r="R360" i="12"/>
  <c r="P361" i="12"/>
  <c r="P360" i="12"/>
  <c r="BI357" i="12"/>
  <c r="BH357" i="12"/>
  <c r="BG357" i="12"/>
  <c r="BF357" i="12"/>
  <c r="T357" i="12"/>
  <c r="T356" i="12" s="1"/>
  <c r="R357" i="12"/>
  <c r="R356" i="12" s="1"/>
  <c r="P357" i="12"/>
  <c r="P356" i="12"/>
  <c r="BI353" i="12"/>
  <c r="BH353" i="12"/>
  <c r="BG353" i="12"/>
  <c r="BF353" i="12"/>
  <c r="T353" i="12"/>
  <c r="T352" i="12" s="1"/>
  <c r="R353" i="12"/>
  <c r="R352" i="12"/>
  <c r="P353" i="12"/>
  <c r="P352" i="12"/>
  <c r="BI349" i="12"/>
  <c r="BH349" i="12"/>
  <c r="BG349" i="12"/>
  <c r="BF349" i="12"/>
  <c r="T349" i="12"/>
  <c r="R349" i="12"/>
  <c r="P349" i="12"/>
  <c r="BI346" i="12"/>
  <c r="BH346" i="12"/>
  <c r="BG346" i="12"/>
  <c r="BF346" i="12"/>
  <c r="T346" i="12"/>
  <c r="R346" i="12"/>
  <c r="P346" i="12"/>
  <c r="BI343" i="12"/>
  <c r="BH343" i="12"/>
  <c r="BG343" i="12"/>
  <c r="BF343" i="12"/>
  <c r="T343" i="12"/>
  <c r="R343" i="12"/>
  <c r="P343" i="12"/>
  <c r="BI340" i="12"/>
  <c r="BH340" i="12"/>
  <c r="BG340" i="12"/>
  <c r="BF340" i="12"/>
  <c r="T340" i="12"/>
  <c r="R340" i="12"/>
  <c r="P340" i="12"/>
  <c r="BI336" i="12"/>
  <c r="BH336" i="12"/>
  <c r="BG336" i="12"/>
  <c r="BF336" i="12"/>
  <c r="T336" i="12"/>
  <c r="T335" i="12" s="1"/>
  <c r="R336" i="12"/>
  <c r="R335" i="12" s="1"/>
  <c r="P336" i="12"/>
  <c r="P335" i="12"/>
  <c r="BI331" i="12"/>
  <c r="BH331" i="12"/>
  <c r="BG331" i="12"/>
  <c r="BF331" i="12"/>
  <c r="T331" i="12"/>
  <c r="T330" i="12"/>
  <c r="R331" i="12"/>
  <c r="R330" i="12" s="1"/>
  <c r="P331" i="12"/>
  <c r="P330" i="12" s="1"/>
  <c r="BI327" i="12"/>
  <c r="BH327" i="12"/>
  <c r="BG327" i="12"/>
  <c r="BF327" i="12"/>
  <c r="T327" i="12"/>
  <c r="R327" i="12"/>
  <c r="P327" i="12"/>
  <c r="BI324" i="12"/>
  <c r="BH324" i="12"/>
  <c r="BG324" i="12"/>
  <c r="BF324" i="12"/>
  <c r="T324" i="12"/>
  <c r="R324" i="12"/>
  <c r="P324" i="12"/>
  <c r="BI321" i="12"/>
  <c r="BH321" i="12"/>
  <c r="BG321" i="12"/>
  <c r="BF321" i="12"/>
  <c r="T321" i="12"/>
  <c r="R321" i="12"/>
  <c r="P321" i="12"/>
  <c r="BI317" i="12"/>
  <c r="BH317" i="12"/>
  <c r="BG317" i="12"/>
  <c r="BF317" i="12"/>
  <c r="T317" i="12"/>
  <c r="R317" i="12"/>
  <c r="P317" i="12"/>
  <c r="BI314" i="12"/>
  <c r="BH314" i="12"/>
  <c r="BG314" i="12"/>
  <c r="BF314" i="12"/>
  <c r="T314" i="12"/>
  <c r="R314" i="12"/>
  <c r="P314" i="12"/>
  <c r="BI311" i="12"/>
  <c r="BH311" i="12"/>
  <c r="BG311" i="12"/>
  <c r="BF311" i="12"/>
  <c r="T311" i="12"/>
  <c r="R311" i="12"/>
  <c r="P311" i="12"/>
  <c r="BI306" i="12"/>
  <c r="BH306" i="12"/>
  <c r="BG306" i="12"/>
  <c r="BF306" i="12"/>
  <c r="T306" i="12"/>
  <c r="T305" i="12" s="1"/>
  <c r="R306" i="12"/>
  <c r="R305" i="12"/>
  <c r="P306" i="12"/>
  <c r="P305" i="12"/>
  <c r="BI298" i="12"/>
  <c r="BH298" i="12"/>
  <c r="BG298" i="12"/>
  <c r="BF298" i="12"/>
  <c r="T298" i="12"/>
  <c r="T297" i="12" s="1"/>
  <c r="R298" i="12"/>
  <c r="R297" i="12" s="1"/>
  <c r="P298" i="12"/>
  <c r="P297" i="12"/>
  <c r="BI295" i="12"/>
  <c r="BH295" i="12"/>
  <c r="BG295" i="12"/>
  <c r="BF295" i="12"/>
  <c r="T295" i="12"/>
  <c r="R295" i="12"/>
  <c r="P295" i="12"/>
  <c r="BI293" i="12"/>
  <c r="BH293" i="12"/>
  <c r="BG293" i="12"/>
  <c r="BF293" i="12"/>
  <c r="T293" i="12"/>
  <c r="R293" i="12"/>
  <c r="P293" i="12"/>
  <c r="BI291" i="12"/>
  <c r="BH291" i="12"/>
  <c r="BG291" i="12"/>
  <c r="BF291" i="12"/>
  <c r="T291" i="12"/>
  <c r="R291" i="12"/>
  <c r="P291" i="12"/>
  <c r="BI288" i="12"/>
  <c r="BH288" i="12"/>
  <c r="BG288" i="12"/>
  <c r="BF288" i="12"/>
  <c r="T288" i="12"/>
  <c r="R288" i="12"/>
  <c r="P288" i="12"/>
  <c r="BI284" i="12"/>
  <c r="BH284" i="12"/>
  <c r="BG284" i="12"/>
  <c r="BF284" i="12"/>
  <c r="T284" i="12"/>
  <c r="R284" i="12"/>
  <c r="P284" i="12"/>
  <c r="BI281" i="12"/>
  <c r="BH281" i="12"/>
  <c r="BG281" i="12"/>
  <c r="BF281" i="12"/>
  <c r="T281" i="12"/>
  <c r="R281" i="12"/>
  <c r="P281" i="12"/>
  <c r="BI276" i="12"/>
  <c r="BH276" i="12"/>
  <c r="BG276" i="12"/>
  <c r="BF276" i="12"/>
  <c r="T276" i="12"/>
  <c r="R276" i="12"/>
  <c r="P276" i="12"/>
  <c r="BI273" i="12"/>
  <c r="BH273" i="12"/>
  <c r="BG273" i="12"/>
  <c r="BF273" i="12"/>
  <c r="T273" i="12"/>
  <c r="R273" i="12"/>
  <c r="P273" i="12"/>
  <c r="BI268" i="12"/>
  <c r="BH268" i="12"/>
  <c r="BG268" i="12"/>
  <c r="BF268" i="12"/>
  <c r="T268" i="12"/>
  <c r="R268" i="12"/>
  <c r="P268" i="12"/>
  <c r="BI261" i="12"/>
  <c r="BH261" i="12"/>
  <c r="BG261" i="12"/>
  <c r="BF261" i="12"/>
  <c r="T261" i="12"/>
  <c r="R261" i="12"/>
  <c r="P261" i="12"/>
  <c r="BI257" i="12"/>
  <c r="BH257" i="12"/>
  <c r="BG257" i="12"/>
  <c r="BF257" i="12"/>
  <c r="T257" i="12"/>
  <c r="R257" i="12"/>
  <c r="P257" i="12"/>
  <c r="BI253" i="12"/>
  <c r="BH253" i="12"/>
  <c r="BG253" i="12"/>
  <c r="BF253" i="12"/>
  <c r="T253" i="12"/>
  <c r="R253" i="12"/>
  <c r="P253" i="12"/>
  <c r="BI249" i="12"/>
  <c r="BH249" i="12"/>
  <c r="BG249" i="12"/>
  <c r="BF249" i="12"/>
  <c r="T249" i="12"/>
  <c r="R249" i="12"/>
  <c r="P249" i="12"/>
  <c r="BI244" i="12"/>
  <c r="BH244" i="12"/>
  <c r="BG244" i="12"/>
  <c r="BF244" i="12"/>
  <c r="T244" i="12"/>
  <c r="R244" i="12"/>
  <c r="P244" i="12"/>
  <c r="BI240" i="12"/>
  <c r="BH240" i="12"/>
  <c r="BG240" i="12"/>
  <c r="BF240" i="12"/>
  <c r="T240" i="12"/>
  <c r="R240" i="12"/>
  <c r="P240" i="12"/>
  <c r="BI237" i="12"/>
  <c r="BH237" i="12"/>
  <c r="BG237" i="12"/>
  <c r="BF237" i="12"/>
  <c r="T237" i="12"/>
  <c r="R237" i="12"/>
  <c r="P237" i="12"/>
  <c r="BI233" i="12"/>
  <c r="BH233" i="12"/>
  <c r="BG233" i="12"/>
  <c r="BF233" i="12"/>
  <c r="T233" i="12"/>
  <c r="R233" i="12"/>
  <c r="P233" i="12"/>
  <c r="BI227" i="12"/>
  <c r="BH227" i="12"/>
  <c r="BG227" i="12"/>
  <c r="BF227" i="12"/>
  <c r="T227" i="12"/>
  <c r="R227" i="12"/>
  <c r="P227" i="12"/>
  <c r="BI223" i="12"/>
  <c r="BH223" i="12"/>
  <c r="BG223" i="12"/>
  <c r="BF223" i="12"/>
  <c r="T223" i="12"/>
  <c r="R223" i="12"/>
  <c r="P223" i="12"/>
  <c r="BI219" i="12"/>
  <c r="BH219" i="12"/>
  <c r="BG219" i="12"/>
  <c r="BF219" i="12"/>
  <c r="T219" i="12"/>
  <c r="R219" i="12"/>
  <c r="P219" i="12"/>
  <c r="BI214" i="12"/>
  <c r="BH214" i="12"/>
  <c r="BG214" i="12"/>
  <c r="BF214" i="12"/>
  <c r="T214" i="12"/>
  <c r="R214" i="12"/>
  <c r="P214" i="12"/>
  <c r="BI211" i="12"/>
  <c r="BH211" i="12"/>
  <c r="BG211" i="12"/>
  <c r="BF211" i="12"/>
  <c r="T211" i="12"/>
  <c r="R211" i="12"/>
  <c r="P211" i="12"/>
  <c r="BI207" i="12"/>
  <c r="BH207" i="12"/>
  <c r="BG207" i="12"/>
  <c r="BF207" i="12"/>
  <c r="T207" i="12"/>
  <c r="R207" i="12"/>
  <c r="P207" i="12"/>
  <c r="BI203" i="12"/>
  <c r="BH203" i="12"/>
  <c r="BG203" i="12"/>
  <c r="BF203" i="12"/>
  <c r="T203" i="12"/>
  <c r="R203" i="12"/>
  <c r="P203" i="12"/>
  <c r="BI199" i="12"/>
  <c r="BH199" i="12"/>
  <c r="BG199" i="12"/>
  <c r="BF199" i="12"/>
  <c r="T199" i="12"/>
  <c r="R199" i="12"/>
  <c r="P199" i="12"/>
  <c r="BI195" i="12"/>
  <c r="BH195" i="12"/>
  <c r="BG195" i="12"/>
  <c r="BF195" i="12"/>
  <c r="T195" i="12"/>
  <c r="R195" i="12"/>
  <c r="P195" i="12"/>
  <c r="BI190" i="12"/>
  <c r="BH190" i="12"/>
  <c r="BG190" i="12"/>
  <c r="BF190" i="12"/>
  <c r="T190" i="12"/>
  <c r="R190" i="12"/>
  <c r="P190" i="12"/>
  <c r="BI186" i="12"/>
  <c r="BH186" i="12"/>
  <c r="BG186" i="12"/>
  <c r="BF186" i="12"/>
  <c r="T186" i="12"/>
  <c r="R186" i="12"/>
  <c r="P186" i="12"/>
  <c r="BI182" i="12"/>
  <c r="BH182" i="12"/>
  <c r="BG182" i="12"/>
  <c r="BF182" i="12"/>
  <c r="T182" i="12"/>
  <c r="R182" i="12"/>
  <c r="P182" i="12"/>
  <c r="BI176" i="12"/>
  <c r="BH176" i="12"/>
  <c r="BG176" i="12"/>
  <c r="BF176" i="12"/>
  <c r="T176" i="12"/>
  <c r="R176" i="12"/>
  <c r="P176" i="12"/>
  <c r="BI172" i="12"/>
  <c r="BH172" i="12"/>
  <c r="BG172" i="12"/>
  <c r="BF172" i="12"/>
  <c r="T172" i="12"/>
  <c r="R172" i="12"/>
  <c r="P172" i="12"/>
  <c r="BI168" i="12"/>
  <c r="BH168" i="12"/>
  <c r="BG168" i="12"/>
  <c r="BF168" i="12"/>
  <c r="T168" i="12"/>
  <c r="R168" i="12"/>
  <c r="P168" i="12"/>
  <c r="BI163" i="12"/>
  <c r="BH163" i="12"/>
  <c r="BG163" i="12"/>
  <c r="BF163" i="12"/>
  <c r="T163" i="12"/>
  <c r="R163" i="12"/>
  <c r="P163" i="12"/>
  <c r="BI159" i="12"/>
  <c r="BH159" i="12"/>
  <c r="BG159" i="12"/>
  <c r="BF159" i="12"/>
  <c r="T159" i="12"/>
  <c r="R159" i="12"/>
  <c r="P159" i="12"/>
  <c r="BI153" i="12"/>
  <c r="BH153" i="12"/>
  <c r="BG153" i="12"/>
  <c r="BF153" i="12"/>
  <c r="T153" i="12"/>
  <c r="R153" i="12"/>
  <c r="P153" i="12"/>
  <c r="BI149" i="12"/>
  <c r="BH149" i="12"/>
  <c r="BG149" i="12"/>
  <c r="BF149" i="12"/>
  <c r="T149" i="12"/>
  <c r="R149" i="12"/>
  <c r="P149" i="12"/>
  <c r="BI145" i="12"/>
  <c r="BH145" i="12"/>
  <c r="BG145" i="12"/>
  <c r="BF145" i="12"/>
  <c r="T145" i="12"/>
  <c r="R145" i="12"/>
  <c r="P145" i="12"/>
  <c r="BI141" i="12"/>
  <c r="BH141" i="12"/>
  <c r="BG141" i="12"/>
  <c r="BF141" i="12"/>
  <c r="T141" i="12"/>
  <c r="R141" i="12"/>
  <c r="P141" i="12"/>
  <c r="BI135" i="12"/>
  <c r="BH135" i="12"/>
  <c r="BG135" i="12"/>
  <c r="BF135" i="12"/>
  <c r="T135" i="12"/>
  <c r="R135" i="12"/>
  <c r="P135" i="12"/>
  <c r="J130" i="12"/>
  <c r="J129" i="12"/>
  <c r="F129" i="12"/>
  <c r="F127" i="12"/>
  <c r="E125" i="12"/>
  <c r="J92" i="12"/>
  <c r="J91" i="12"/>
  <c r="F91" i="12"/>
  <c r="F89" i="12"/>
  <c r="E87" i="12"/>
  <c r="J18" i="12"/>
  <c r="E18" i="12"/>
  <c r="F130" i="12" s="1"/>
  <c r="J17" i="12"/>
  <c r="J12" i="12"/>
  <c r="J127" i="12" s="1"/>
  <c r="E7" i="12"/>
  <c r="E123" i="12" s="1"/>
  <c r="J37" i="11"/>
  <c r="J36" i="11"/>
  <c r="AY104" i="1"/>
  <c r="J35" i="11"/>
  <c r="AX104" i="1" s="1"/>
  <c r="BI561" i="11"/>
  <c r="BH561" i="11"/>
  <c r="BG561" i="11"/>
  <c r="BF561" i="11"/>
  <c r="T561" i="11"/>
  <c r="T560" i="11"/>
  <c r="R561" i="11"/>
  <c r="R560" i="11" s="1"/>
  <c r="P561" i="11"/>
  <c r="P560" i="11" s="1"/>
  <c r="BI557" i="11"/>
  <c r="BH557" i="11"/>
  <c r="BG557" i="11"/>
  <c r="BF557" i="11"/>
  <c r="T557" i="11"/>
  <c r="T556" i="11"/>
  <c r="R557" i="11"/>
  <c r="R556" i="11"/>
  <c r="P557" i="11"/>
  <c r="P556" i="11" s="1"/>
  <c r="BI553" i="11"/>
  <c r="BH553" i="11"/>
  <c r="BG553" i="11"/>
  <c r="BF553" i="11"/>
  <c r="T553" i="11"/>
  <c r="T552" i="11"/>
  <c r="R553" i="11"/>
  <c r="R552" i="11" s="1"/>
  <c r="P553" i="11"/>
  <c r="P552" i="11" s="1"/>
  <c r="BI549" i="11"/>
  <c r="BH549" i="11"/>
  <c r="BG549" i="11"/>
  <c r="BF549" i="11"/>
  <c r="T549" i="11"/>
  <c r="R549" i="11"/>
  <c r="P549" i="11"/>
  <c r="BI546" i="11"/>
  <c r="BH546" i="11"/>
  <c r="BG546" i="11"/>
  <c r="BF546" i="11"/>
  <c r="T546" i="11"/>
  <c r="R546" i="11"/>
  <c r="P546" i="11"/>
  <c r="BI543" i="11"/>
  <c r="BH543" i="11"/>
  <c r="BG543" i="11"/>
  <c r="BF543" i="11"/>
  <c r="T543" i="11"/>
  <c r="R543" i="11"/>
  <c r="P543" i="11"/>
  <c r="BI540" i="11"/>
  <c r="BH540" i="11"/>
  <c r="BG540" i="11"/>
  <c r="BF540" i="11"/>
  <c r="T540" i="11"/>
  <c r="R540" i="11"/>
  <c r="P540" i="11"/>
  <c r="BI536" i="11"/>
  <c r="BH536" i="11"/>
  <c r="BG536" i="11"/>
  <c r="BF536" i="11"/>
  <c r="T536" i="11"/>
  <c r="T535" i="11"/>
  <c r="R536" i="11"/>
  <c r="R535" i="11"/>
  <c r="P536" i="11"/>
  <c r="P535" i="11"/>
  <c r="BI525" i="11"/>
  <c r="BH525" i="11"/>
  <c r="BG525" i="11"/>
  <c r="BF525" i="11"/>
  <c r="T525" i="11"/>
  <c r="R525" i="11"/>
  <c r="P525" i="11"/>
  <c r="BI514" i="11"/>
  <c r="BH514" i="11"/>
  <c r="BG514" i="11"/>
  <c r="BF514" i="11"/>
  <c r="T514" i="11"/>
  <c r="R514" i="11"/>
  <c r="P514" i="11"/>
  <c r="BI511" i="11"/>
  <c r="BH511" i="11"/>
  <c r="BG511" i="11"/>
  <c r="BF511" i="11"/>
  <c r="T511" i="11"/>
  <c r="R511" i="11"/>
  <c r="P511" i="11"/>
  <c r="BI507" i="11"/>
  <c r="BH507" i="11"/>
  <c r="BG507" i="11"/>
  <c r="BF507" i="11"/>
  <c r="T507" i="11"/>
  <c r="R507" i="11"/>
  <c r="P507" i="11"/>
  <c r="BI498" i="11"/>
  <c r="BH498" i="11"/>
  <c r="BG498" i="11"/>
  <c r="BF498" i="11"/>
  <c r="T498" i="11"/>
  <c r="R498" i="11"/>
  <c r="P498" i="11"/>
  <c r="BI493" i="11"/>
  <c r="BH493" i="11"/>
  <c r="BG493" i="11"/>
  <c r="BF493" i="11"/>
  <c r="T493" i="11"/>
  <c r="T492" i="11" s="1"/>
  <c r="R493" i="11"/>
  <c r="R492" i="11"/>
  <c r="P493" i="11"/>
  <c r="P492" i="11" s="1"/>
  <c r="BI489" i="11"/>
  <c r="BH489" i="11"/>
  <c r="BG489" i="11"/>
  <c r="BF489" i="11"/>
  <c r="T489" i="11"/>
  <c r="R489" i="11"/>
  <c r="P489" i="11"/>
  <c r="BI486" i="11"/>
  <c r="BH486" i="11"/>
  <c r="BG486" i="11"/>
  <c r="BF486" i="11"/>
  <c r="T486" i="11"/>
  <c r="R486" i="11"/>
  <c r="P486" i="11"/>
  <c r="BI482" i="11"/>
  <c r="BH482" i="11"/>
  <c r="BG482" i="11"/>
  <c r="BF482" i="11"/>
  <c r="T482" i="11"/>
  <c r="R482" i="11"/>
  <c r="P482" i="11"/>
  <c r="BI479" i="11"/>
  <c r="BH479" i="11"/>
  <c r="BG479" i="11"/>
  <c r="BF479" i="11"/>
  <c r="T479" i="11"/>
  <c r="R479" i="11"/>
  <c r="P479" i="11"/>
  <c r="BI476" i="11"/>
  <c r="BH476" i="11"/>
  <c r="BG476" i="11"/>
  <c r="BF476" i="11"/>
  <c r="T476" i="11"/>
  <c r="R476" i="11"/>
  <c r="P476" i="11"/>
  <c r="BI473" i="11"/>
  <c r="BH473" i="11"/>
  <c r="BG473" i="11"/>
  <c r="BF473" i="11"/>
  <c r="T473" i="11"/>
  <c r="R473" i="11"/>
  <c r="P473" i="11"/>
  <c r="BI466" i="11"/>
  <c r="BH466" i="11"/>
  <c r="BG466" i="11"/>
  <c r="BF466" i="11"/>
  <c r="T466" i="11"/>
  <c r="R466" i="11"/>
  <c r="P466" i="11"/>
  <c r="BI458" i="11"/>
  <c r="BH458" i="11"/>
  <c r="BG458" i="11"/>
  <c r="BF458" i="11"/>
  <c r="T458" i="11"/>
  <c r="R458" i="11"/>
  <c r="P458" i="11"/>
  <c r="BI454" i="11"/>
  <c r="BH454" i="11"/>
  <c r="BG454" i="11"/>
  <c r="BF454" i="11"/>
  <c r="T454" i="11"/>
  <c r="R454" i="11"/>
  <c r="P454" i="11"/>
  <c r="BI450" i="11"/>
  <c r="BH450" i="11"/>
  <c r="BG450" i="11"/>
  <c r="BF450" i="11"/>
  <c r="T450" i="11"/>
  <c r="R450" i="11"/>
  <c r="P450" i="11"/>
  <c r="BI446" i="11"/>
  <c r="BH446" i="11"/>
  <c r="BG446" i="11"/>
  <c r="BF446" i="11"/>
  <c r="T446" i="11"/>
  <c r="R446" i="11"/>
  <c r="P446" i="11"/>
  <c r="BI442" i="11"/>
  <c r="BH442" i="11"/>
  <c r="BG442" i="11"/>
  <c r="BF442" i="11"/>
  <c r="T442" i="11"/>
  <c r="R442" i="11"/>
  <c r="P442" i="11"/>
  <c r="BI433" i="11"/>
  <c r="BH433" i="11"/>
  <c r="BG433" i="11"/>
  <c r="BF433" i="11"/>
  <c r="T433" i="11"/>
  <c r="R433" i="11"/>
  <c r="P433" i="11"/>
  <c r="BI426" i="11"/>
  <c r="BH426" i="11"/>
  <c r="BG426" i="11"/>
  <c r="BF426" i="11"/>
  <c r="T426" i="11"/>
  <c r="R426" i="11"/>
  <c r="P426" i="11"/>
  <c r="BI422" i="11"/>
  <c r="BH422" i="11"/>
  <c r="BG422" i="11"/>
  <c r="BF422" i="11"/>
  <c r="T422" i="11"/>
  <c r="R422" i="11"/>
  <c r="P422" i="11"/>
  <c r="BI419" i="11"/>
  <c r="BH419" i="11"/>
  <c r="BG419" i="11"/>
  <c r="BF419" i="11"/>
  <c r="T419" i="11"/>
  <c r="R419" i="11"/>
  <c r="P419" i="11"/>
  <c r="BI415" i="11"/>
  <c r="BH415" i="11"/>
  <c r="BG415" i="11"/>
  <c r="BF415" i="11"/>
  <c r="T415" i="11"/>
  <c r="R415" i="11"/>
  <c r="P415" i="11"/>
  <c r="BI408" i="11"/>
  <c r="BH408" i="11"/>
  <c r="BG408" i="11"/>
  <c r="BF408" i="11"/>
  <c r="T408" i="11"/>
  <c r="R408" i="11"/>
  <c r="P408" i="11"/>
  <c r="BI403" i="11"/>
  <c r="BH403" i="11"/>
  <c r="BG403" i="11"/>
  <c r="BF403" i="11"/>
  <c r="T403" i="11"/>
  <c r="R403" i="11"/>
  <c r="P403" i="11"/>
  <c r="BI398" i="11"/>
  <c r="BH398" i="11"/>
  <c r="BG398" i="11"/>
  <c r="BF398" i="11"/>
  <c r="T398" i="11"/>
  <c r="R398" i="11"/>
  <c r="P398" i="11"/>
  <c r="BI394" i="11"/>
  <c r="BH394" i="11"/>
  <c r="BG394" i="11"/>
  <c r="BF394" i="11"/>
  <c r="T394" i="11"/>
  <c r="R394" i="11"/>
  <c r="P394" i="11"/>
  <c r="BI390" i="11"/>
  <c r="BH390" i="11"/>
  <c r="BG390" i="11"/>
  <c r="BF390" i="11"/>
  <c r="T390" i="11"/>
  <c r="R390" i="11"/>
  <c r="P390" i="11"/>
  <c r="BI386" i="11"/>
  <c r="BH386" i="11"/>
  <c r="BG386" i="11"/>
  <c r="BF386" i="11"/>
  <c r="T386" i="11"/>
  <c r="R386" i="11"/>
  <c r="P386" i="11"/>
  <c r="BI382" i="11"/>
  <c r="BH382" i="11"/>
  <c r="BG382" i="11"/>
  <c r="BF382" i="11"/>
  <c r="T382" i="11"/>
  <c r="R382" i="11"/>
  <c r="P382" i="11"/>
  <c r="BI377" i="11"/>
  <c r="BH377" i="11"/>
  <c r="BG377" i="11"/>
  <c r="BF377" i="11"/>
  <c r="T377" i="11"/>
  <c r="R377" i="11"/>
  <c r="P377" i="11"/>
  <c r="BI371" i="11"/>
  <c r="BH371" i="11"/>
  <c r="BG371" i="11"/>
  <c r="BF371" i="11"/>
  <c r="T371" i="11"/>
  <c r="R371" i="11"/>
  <c r="P371" i="11"/>
  <c r="BI366" i="11"/>
  <c r="BH366" i="11"/>
  <c r="BG366" i="11"/>
  <c r="BF366" i="11"/>
  <c r="T366" i="11"/>
  <c r="R366" i="11"/>
  <c r="P366" i="11"/>
  <c r="BI363" i="11"/>
  <c r="BH363" i="11"/>
  <c r="BG363" i="11"/>
  <c r="BF363" i="11"/>
  <c r="T363" i="11"/>
  <c r="R363" i="11"/>
  <c r="P363" i="11"/>
  <c r="BI360" i="11"/>
  <c r="BH360" i="11"/>
  <c r="BG360" i="11"/>
  <c r="BF360" i="11"/>
  <c r="T360" i="11"/>
  <c r="R360" i="11"/>
  <c r="P360" i="11"/>
  <c r="BI357" i="11"/>
  <c r="BH357" i="11"/>
  <c r="BG357" i="11"/>
  <c r="BF357" i="11"/>
  <c r="T357" i="11"/>
  <c r="R357" i="11"/>
  <c r="P357" i="11"/>
  <c r="BI352" i="11"/>
  <c r="BH352" i="11"/>
  <c r="BG352" i="11"/>
  <c r="BF352" i="11"/>
  <c r="T352" i="11"/>
  <c r="R352" i="11"/>
  <c r="P352" i="11"/>
  <c r="BI348" i="11"/>
  <c r="BH348" i="11"/>
  <c r="BG348" i="11"/>
  <c r="BF348" i="11"/>
  <c r="T348" i="11"/>
  <c r="R348" i="11"/>
  <c r="P348" i="11"/>
  <c r="BI344" i="11"/>
  <c r="BH344" i="11"/>
  <c r="BG344" i="11"/>
  <c r="BF344" i="11"/>
  <c r="T344" i="11"/>
  <c r="R344" i="11"/>
  <c r="P344" i="11"/>
  <c r="BI340" i="11"/>
  <c r="BH340" i="11"/>
  <c r="BG340" i="11"/>
  <c r="BF340" i="11"/>
  <c r="T340" i="11"/>
  <c r="R340" i="11"/>
  <c r="P340" i="11"/>
  <c r="BI335" i="11"/>
  <c r="BH335" i="11"/>
  <c r="BG335" i="11"/>
  <c r="BF335" i="11"/>
  <c r="T335" i="11"/>
  <c r="R335" i="11"/>
  <c r="P335" i="11"/>
  <c r="BI331" i="11"/>
  <c r="BH331" i="11"/>
  <c r="BG331" i="11"/>
  <c r="BF331" i="11"/>
  <c r="T331" i="11"/>
  <c r="R331" i="11"/>
  <c r="P331" i="11"/>
  <c r="BI323" i="11"/>
  <c r="BH323" i="11"/>
  <c r="BG323" i="11"/>
  <c r="BF323" i="11"/>
  <c r="T323" i="11"/>
  <c r="R323" i="11"/>
  <c r="P323" i="11"/>
  <c r="BI319" i="11"/>
  <c r="BH319" i="11"/>
  <c r="BG319" i="11"/>
  <c r="BF319" i="11"/>
  <c r="T319" i="11"/>
  <c r="R319" i="11"/>
  <c r="P319" i="11"/>
  <c r="BI315" i="11"/>
  <c r="BH315" i="11"/>
  <c r="BG315" i="11"/>
  <c r="BF315" i="11"/>
  <c r="T315" i="11"/>
  <c r="R315" i="11"/>
  <c r="P315" i="11"/>
  <c r="BI311" i="11"/>
  <c r="BH311" i="11"/>
  <c r="BG311" i="11"/>
  <c r="BF311" i="11"/>
  <c r="T311" i="11"/>
  <c r="R311" i="11"/>
  <c r="P311" i="11"/>
  <c r="BI307" i="11"/>
  <c r="BH307" i="11"/>
  <c r="BG307" i="11"/>
  <c r="BF307" i="11"/>
  <c r="T307" i="11"/>
  <c r="R307" i="11"/>
  <c r="P307" i="11"/>
  <c r="BI303" i="11"/>
  <c r="BH303" i="11"/>
  <c r="BG303" i="11"/>
  <c r="BF303" i="11"/>
  <c r="T303" i="11"/>
  <c r="R303" i="11"/>
  <c r="P303" i="11"/>
  <c r="BI296" i="11"/>
  <c r="BH296" i="11"/>
  <c r="BG296" i="11"/>
  <c r="BF296" i="11"/>
  <c r="T296" i="11"/>
  <c r="R296" i="11"/>
  <c r="P296" i="11"/>
  <c r="BI290" i="11"/>
  <c r="BH290" i="11"/>
  <c r="BG290" i="11"/>
  <c r="BF290" i="11"/>
  <c r="T290" i="11"/>
  <c r="R290" i="11"/>
  <c r="P290" i="11"/>
  <c r="BI284" i="11"/>
  <c r="BH284" i="11"/>
  <c r="BG284" i="11"/>
  <c r="BF284" i="11"/>
  <c r="T284" i="11"/>
  <c r="R284" i="11"/>
  <c r="P284" i="11"/>
  <c r="BI280" i="11"/>
  <c r="BH280" i="11"/>
  <c r="BG280" i="11"/>
  <c r="BF280" i="11"/>
  <c r="T280" i="11"/>
  <c r="R280" i="11"/>
  <c r="P280" i="11"/>
  <c r="BI274" i="11"/>
  <c r="BH274" i="11"/>
  <c r="BG274" i="11"/>
  <c r="BF274" i="11"/>
  <c r="T274" i="11"/>
  <c r="R274" i="11"/>
  <c r="P274" i="11"/>
  <c r="BI268" i="11"/>
  <c r="BH268" i="11"/>
  <c r="BG268" i="11"/>
  <c r="BF268" i="11"/>
  <c r="T268" i="11"/>
  <c r="R268" i="11"/>
  <c r="P268" i="11"/>
  <c r="BI261" i="11"/>
  <c r="BH261" i="11"/>
  <c r="BG261" i="11"/>
  <c r="BF261" i="11"/>
  <c r="T261" i="11"/>
  <c r="R261" i="11"/>
  <c r="P261" i="11"/>
  <c r="BI256" i="11"/>
  <c r="BH256" i="11"/>
  <c r="BG256" i="11"/>
  <c r="BF256" i="11"/>
  <c r="T256" i="11"/>
  <c r="R256" i="11"/>
  <c r="P256" i="11"/>
  <c r="BI250" i="11"/>
  <c r="BH250" i="11"/>
  <c r="BG250" i="11"/>
  <c r="BF250" i="11"/>
  <c r="T250" i="11"/>
  <c r="R250" i="11"/>
  <c r="P250" i="11"/>
  <c r="BI245" i="11"/>
  <c r="BH245" i="11"/>
  <c r="BG245" i="11"/>
  <c r="BF245" i="11"/>
  <c r="T245" i="11"/>
  <c r="R245" i="11"/>
  <c r="P245" i="11"/>
  <c r="BI240" i="11"/>
  <c r="BH240" i="11"/>
  <c r="BG240" i="11"/>
  <c r="BF240" i="11"/>
  <c r="T240" i="11"/>
  <c r="R240" i="11"/>
  <c r="P240" i="11"/>
  <c r="BI236" i="11"/>
  <c r="BH236" i="11"/>
  <c r="BG236" i="11"/>
  <c r="BF236" i="11"/>
  <c r="T236" i="11"/>
  <c r="R236" i="11"/>
  <c r="P236" i="11"/>
  <c r="BI232" i="11"/>
  <c r="BH232" i="11"/>
  <c r="BG232" i="11"/>
  <c r="BF232" i="11"/>
  <c r="T232" i="11"/>
  <c r="R232" i="11"/>
  <c r="P232" i="11"/>
  <c r="BI228" i="11"/>
  <c r="BH228" i="11"/>
  <c r="BG228" i="11"/>
  <c r="BF228" i="11"/>
  <c r="T228" i="11"/>
  <c r="R228" i="11"/>
  <c r="P228" i="11"/>
  <c r="BI224" i="11"/>
  <c r="BH224" i="11"/>
  <c r="BG224" i="11"/>
  <c r="BF224" i="11"/>
  <c r="T224" i="11"/>
  <c r="R224" i="11"/>
  <c r="P224" i="11"/>
  <c r="BI218" i="11"/>
  <c r="BH218" i="11"/>
  <c r="BG218" i="11"/>
  <c r="BF218" i="11"/>
  <c r="T218" i="11"/>
  <c r="R218" i="11"/>
  <c r="P218" i="11"/>
  <c r="BI215" i="11"/>
  <c r="BH215" i="11"/>
  <c r="BG215" i="11"/>
  <c r="BF215" i="11"/>
  <c r="T215" i="11"/>
  <c r="R215" i="11"/>
  <c r="P215" i="11"/>
  <c r="BI205" i="11"/>
  <c r="BH205" i="11"/>
  <c r="BG205" i="11"/>
  <c r="BF205" i="11"/>
  <c r="T205" i="11"/>
  <c r="R205" i="11"/>
  <c r="P205" i="11"/>
  <c r="BI200" i="11"/>
  <c r="BH200" i="11"/>
  <c r="BG200" i="11"/>
  <c r="BF200" i="11"/>
  <c r="T200" i="11"/>
  <c r="R200" i="11"/>
  <c r="P200" i="11"/>
  <c r="BI195" i="11"/>
  <c r="BH195" i="11"/>
  <c r="BG195" i="11"/>
  <c r="BF195" i="11"/>
  <c r="T195" i="11"/>
  <c r="R195" i="11"/>
  <c r="P195" i="11"/>
  <c r="BI191" i="11"/>
  <c r="BH191" i="11"/>
  <c r="BG191" i="11"/>
  <c r="BF191" i="11"/>
  <c r="T191" i="11"/>
  <c r="R191" i="11"/>
  <c r="P191" i="11"/>
  <c r="BI188" i="11"/>
  <c r="BH188" i="11"/>
  <c r="BG188" i="11"/>
  <c r="BF188" i="11"/>
  <c r="T188" i="11"/>
  <c r="R188" i="11"/>
  <c r="P188" i="11"/>
  <c r="BI184" i="11"/>
  <c r="BH184" i="11"/>
  <c r="BG184" i="11"/>
  <c r="BF184" i="11"/>
  <c r="T184" i="11"/>
  <c r="R184" i="11"/>
  <c r="P184" i="11"/>
  <c r="BI178" i="11"/>
  <c r="BH178" i="11"/>
  <c r="BG178" i="11"/>
  <c r="BF178" i="11"/>
  <c r="T178" i="11"/>
  <c r="R178" i="11"/>
  <c r="P178" i="11"/>
  <c r="BI171" i="11"/>
  <c r="BH171" i="11"/>
  <c r="BG171" i="11"/>
  <c r="BF171" i="11"/>
  <c r="T171" i="11"/>
  <c r="R171" i="11"/>
  <c r="P171" i="11"/>
  <c r="BI167" i="11"/>
  <c r="BH167" i="11"/>
  <c r="BG167" i="11"/>
  <c r="BF167" i="11"/>
  <c r="T167" i="11"/>
  <c r="R167" i="11"/>
  <c r="P167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R156" i="11"/>
  <c r="P156" i="11"/>
  <c r="BI152" i="11"/>
  <c r="BH152" i="11"/>
  <c r="BG152" i="11"/>
  <c r="BF152" i="11"/>
  <c r="T152" i="11"/>
  <c r="R152" i="11"/>
  <c r="P152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R142" i="11"/>
  <c r="P142" i="11"/>
  <c r="BI135" i="11"/>
  <c r="BH135" i="11"/>
  <c r="BG135" i="11"/>
  <c r="BF135" i="11"/>
  <c r="T135" i="11"/>
  <c r="R135" i="11"/>
  <c r="P135" i="11"/>
  <c r="J130" i="11"/>
  <c r="J129" i="11"/>
  <c r="F129" i="11"/>
  <c r="F127" i="11"/>
  <c r="E125" i="11"/>
  <c r="J92" i="11"/>
  <c r="J91" i="11"/>
  <c r="F91" i="11"/>
  <c r="F89" i="11"/>
  <c r="E87" i="11"/>
  <c r="J18" i="11"/>
  <c r="E18" i="11"/>
  <c r="F92" i="11"/>
  <c r="J17" i="11"/>
  <c r="J12" i="11"/>
  <c r="J89" i="11" s="1"/>
  <c r="E7" i="11"/>
  <c r="E123" i="11" s="1"/>
  <c r="J37" i="10"/>
  <c r="J36" i="10"/>
  <c r="AY103" i="1"/>
  <c r="J35" i="10"/>
  <c r="AX103" i="1"/>
  <c r="BI243" i="10"/>
  <c r="BH243" i="10"/>
  <c r="BG243" i="10"/>
  <c r="BF243" i="10"/>
  <c r="T243" i="10"/>
  <c r="T242" i="10" s="1"/>
  <c r="R243" i="10"/>
  <c r="R242" i="10" s="1"/>
  <c r="P243" i="10"/>
  <c r="P242" i="10"/>
  <c r="BI239" i="10"/>
  <c r="BH239" i="10"/>
  <c r="BG239" i="10"/>
  <c r="BF239" i="10"/>
  <c r="T239" i="10"/>
  <c r="R239" i="10"/>
  <c r="P239" i="10"/>
  <c r="BI236" i="10"/>
  <c r="BH236" i="10"/>
  <c r="BG236" i="10"/>
  <c r="BF236" i="10"/>
  <c r="T236" i="10"/>
  <c r="R236" i="10"/>
  <c r="P236" i="10"/>
  <c r="BI233" i="10"/>
  <c r="BH233" i="10"/>
  <c r="BG233" i="10"/>
  <c r="BF233" i="10"/>
  <c r="T233" i="10"/>
  <c r="R233" i="10"/>
  <c r="P233" i="10"/>
  <c r="BI230" i="10"/>
  <c r="BH230" i="10"/>
  <c r="BG230" i="10"/>
  <c r="BF230" i="10"/>
  <c r="T230" i="10"/>
  <c r="R230" i="10"/>
  <c r="P230" i="10"/>
  <c r="BI225" i="10"/>
  <c r="BH225" i="10"/>
  <c r="BG225" i="10"/>
  <c r="BF225" i="10"/>
  <c r="T225" i="10"/>
  <c r="T224" i="10"/>
  <c r="R225" i="10"/>
  <c r="R224" i="10" s="1"/>
  <c r="P225" i="10"/>
  <c r="P224" i="10" s="1"/>
  <c r="BI220" i="10"/>
  <c r="BH220" i="10"/>
  <c r="BG220" i="10"/>
  <c r="BF220" i="10"/>
  <c r="T220" i="10"/>
  <c r="R220" i="10"/>
  <c r="P220" i="10"/>
  <c r="BI217" i="10"/>
  <c r="BH217" i="10"/>
  <c r="BG217" i="10"/>
  <c r="BF217" i="10"/>
  <c r="T217" i="10"/>
  <c r="R217" i="10"/>
  <c r="P217" i="10"/>
  <c r="BI213" i="10"/>
  <c r="BH213" i="10"/>
  <c r="BG213" i="10"/>
  <c r="BF213" i="10"/>
  <c r="T213" i="10"/>
  <c r="R213" i="10"/>
  <c r="P213" i="10"/>
  <c r="BI210" i="10"/>
  <c r="BH210" i="10"/>
  <c r="BG210" i="10"/>
  <c r="BF210" i="10"/>
  <c r="T210" i="10"/>
  <c r="R210" i="10"/>
  <c r="P210" i="10"/>
  <c r="BI207" i="10"/>
  <c r="BH207" i="10"/>
  <c r="BG207" i="10"/>
  <c r="BF207" i="10"/>
  <c r="T207" i="10"/>
  <c r="R207" i="10"/>
  <c r="P207" i="10"/>
  <c r="BI204" i="10"/>
  <c r="BH204" i="10"/>
  <c r="BG204" i="10"/>
  <c r="BF204" i="10"/>
  <c r="T204" i="10"/>
  <c r="R204" i="10"/>
  <c r="P204" i="10"/>
  <c r="BI196" i="10"/>
  <c r="BH196" i="10"/>
  <c r="BG196" i="10"/>
  <c r="BF196" i="10"/>
  <c r="T196" i="10"/>
  <c r="R196" i="10"/>
  <c r="P196" i="10"/>
  <c r="BI192" i="10"/>
  <c r="BH192" i="10"/>
  <c r="BG192" i="10"/>
  <c r="BF192" i="10"/>
  <c r="T192" i="10"/>
  <c r="R192" i="10"/>
  <c r="P192" i="10"/>
  <c r="BI188" i="10"/>
  <c r="BH188" i="10"/>
  <c r="BG188" i="10"/>
  <c r="BF188" i="10"/>
  <c r="T188" i="10"/>
  <c r="R188" i="10"/>
  <c r="P188" i="10"/>
  <c r="BI186" i="10"/>
  <c r="BH186" i="10"/>
  <c r="BG186" i="10"/>
  <c r="BF186" i="10"/>
  <c r="T186" i="10"/>
  <c r="R186" i="10"/>
  <c r="P186" i="10"/>
  <c r="BI182" i="10"/>
  <c r="BH182" i="10"/>
  <c r="BG182" i="10"/>
  <c r="BF182" i="10"/>
  <c r="T182" i="10"/>
  <c r="R182" i="10"/>
  <c r="P182" i="10"/>
  <c r="BI177" i="10"/>
  <c r="BH177" i="10"/>
  <c r="BG177" i="10"/>
  <c r="BF177" i="10"/>
  <c r="T177" i="10"/>
  <c r="R177" i="10"/>
  <c r="P177" i="10"/>
  <c r="BI170" i="10"/>
  <c r="BH170" i="10"/>
  <c r="BG170" i="10"/>
  <c r="BF170" i="10"/>
  <c r="T170" i="10"/>
  <c r="R170" i="10"/>
  <c r="P170" i="10"/>
  <c r="BI162" i="10"/>
  <c r="BH162" i="10"/>
  <c r="BG162" i="10"/>
  <c r="BF162" i="10"/>
  <c r="T162" i="10"/>
  <c r="R162" i="10"/>
  <c r="P162" i="10"/>
  <c r="BI156" i="10"/>
  <c r="BH156" i="10"/>
  <c r="BG156" i="10"/>
  <c r="BF156" i="10"/>
  <c r="T156" i="10"/>
  <c r="R156" i="10"/>
  <c r="P156" i="10"/>
  <c r="BI151" i="10"/>
  <c r="BH151" i="10"/>
  <c r="BG151" i="10"/>
  <c r="BF151" i="10"/>
  <c r="T151" i="10"/>
  <c r="T150" i="10" s="1"/>
  <c r="R151" i="10"/>
  <c r="R150" i="10"/>
  <c r="P151" i="10"/>
  <c r="P150" i="10" s="1"/>
  <c r="BI144" i="10"/>
  <c r="BH144" i="10"/>
  <c r="BG144" i="10"/>
  <c r="BF144" i="10"/>
  <c r="T144" i="10"/>
  <c r="T143" i="10"/>
  <c r="T142" i="10"/>
  <c r="R144" i="10"/>
  <c r="R143" i="10"/>
  <c r="R142" i="10" s="1"/>
  <c r="P144" i="10"/>
  <c r="P143" i="10" s="1"/>
  <c r="P142" i="10" s="1"/>
  <c r="BI137" i="10"/>
  <c r="BH137" i="10"/>
  <c r="BG137" i="10"/>
  <c r="BF137" i="10"/>
  <c r="T137" i="10"/>
  <c r="T136" i="10"/>
  <c r="R137" i="10"/>
  <c r="R136" i="10"/>
  <c r="P137" i="10"/>
  <c r="P136" i="10" s="1"/>
  <c r="BI130" i="10"/>
  <c r="BH130" i="10"/>
  <c r="BG130" i="10"/>
  <c r="BF130" i="10"/>
  <c r="T130" i="10"/>
  <c r="T129" i="10"/>
  <c r="R130" i="10"/>
  <c r="R129" i="10"/>
  <c r="P130" i="10"/>
  <c r="P129" i="10" s="1"/>
  <c r="J125" i="10"/>
  <c r="J124" i="10"/>
  <c r="F124" i="10"/>
  <c r="F122" i="10"/>
  <c r="E120" i="10"/>
  <c r="J92" i="10"/>
  <c r="J91" i="10"/>
  <c r="F91" i="10"/>
  <c r="F89" i="10"/>
  <c r="E87" i="10"/>
  <c r="J18" i="10"/>
  <c r="E18" i="10"/>
  <c r="F125" i="10"/>
  <c r="J17" i="10"/>
  <c r="J12" i="10"/>
  <c r="J122" i="10"/>
  <c r="E7" i="10"/>
  <c r="E118" i="10" s="1"/>
  <c r="J37" i="9"/>
  <c r="J36" i="9"/>
  <c r="AY102" i="1"/>
  <c r="J35" i="9"/>
  <c r="AX102" i="1" s="1"/>
  <c r="BI341" i="9"/>
  <c r="BH341" i="9"/>
  <c r="BG341" i="9"/>
  <c r="BF341" i="9"/>
  <c r="T341" i="9"/>
  <c r="T340" i="9"/>
  <c r="R341" i="9"/>
  <c r="R340" i="9"/>
  <c r="P341" i="9"/>
  <c r="P340" i="9"/>
  <c r="BI337" i="9"/>
  <c r="BH337" i="9"/>
  <c r="BG337" i="9"/>
  <c r="BF337" i="9"/>
  <c r="T337" i="9"/>
  <c r="R337" i="9"/>
  <c r="P337" i="9"/>
  <c r="BI334" i="9"/>
  <c r="BH334" i="9"/>
  <c r="BG334" i="9"/>
  <c r="BF334" i="9"/>
  <c r="T334" i="9"/>
  <c r="R334" i="9"/>
  <c r="P334" i="9"/>
  <c r="BI331" i="9"/>
  <c r="BH331" i="9"/>
  <c r="BG331" i="9"/>
  <c r="BF331" i="9"/>
  <c r="T331" i="9"/>
  <c r="R331" i="9"/>
  <c r="P331" i="9"/>
  <c r="BI328" i="9"/>
  <c r="BH328" i="9"/>
  <c r="BG328" i="9"/>
  <c r="BF328" i="9"/>
  <c r="T328" i="9"/>
  <c r="R328" i="9"/>
  <c r="P328" i="9"/>
  <c r="BI323" i="9"/>
  <c r="BH323" i="9"/>
  <c r="BG323" i="9"/>
  <c r="BF323" i="9"/>
  <c r="T323" i="9"/>
  <c r="T322" i="9" s="1"/>
  <c r="R323" i="9"/>
  <c r="R322" i="9"/>
  <c r="P323" i="9"/>
  <c r="P322" i="9"/>
  <c r="BI318" i="9"/>
  <c r="BH318" i="9"/>
  <c r="BG318" i="9"/>
  <c r="BF318" i="9"/>
  <c r="T318" i="9"/>
  <c r="R318" i="9"/>
  <c r="P318" i="9"/>
  <c r="BI315" i="9"/>
  <c r="BH315" i="9"/>
  <c r="BG315" i="9"/>
  <c r="BF315" i="9"/>
  <c r="T315" i="9"/>
  <c r="R315" i="9"/>
  <c r="P315" i="9"/>
  <c r="BI311" i="9"/>
  <c r="BH311" i="9"/>
  <c r="BG311" i="9"/>
  <c r="BF311" i="9"/>
  <c r="T311" i="9"/>
  <c r="R311" i="9"/>
  <c r="P311" i="9"/>
  <c r="BI308" i="9"/>
  <c r="BH308" i="9"/>
  <c r="BG308" i="9"/>
  <c r="BF308" i="9"/>
  <c r="T308" i="9"/>
  <c r="R308" i="9"/>
  <c r="P308" i="9"/>
  <c r="BI304" i="9"/>
  <c r="BH304" i="9"/>
  <c r="BG304" i="9"/>
  <c r="BF304" i="9"/>
  <c r="T304" i="9"/>
  <c r="R304" i="9"/>
  <c r="P304" i="9"/>
  <c r="BI301" i="9"/>
  <c r="BH301" i="9"/>
  <c r="BG301" i="9"/>
  <c r="BF301" i="9"/>
  <c r="T301" i="9"/>
  <c r="R301" i="9"/>
  <c r="P301" i="9"/>
  <c r="BI298" i="9"/>
  <c r="BH298" i="9"/>
  <c r="BG298" i="9"/>
  <c r="BF298" i="9"/>
  <c r="T298" i="9"/>
  <c r="R298" i="9"/>
  <c r="P298" i="9"/>
  <c r="BI294" i="9"/>
  <c r="BH294" i="9"/>
  <c r="BG294" i="9"/>
  <c r="BF294" i="9"/>
  <c r="T294" i="9"/>
  <c r="T293" i="9"/>
  <c r="R294" i="9"/>
  <c r="R293" i="9"/>
  <c r="P294" i="9"/>
  <c r="P293" i="9" s="1"/>
  <c r="BI288" i="9"/>
  <c r="BH288" i="9"/>
  <c r="BG288" i="9"/>
  <c r="BF288" i="9"/>
  <c r="T288" i="9"/>
  <c r="T287" i="9"/>
  <c r="R288" i="9"/>
  <c r="R287" i="9" s="1"/>
  <c r="P288" i="9"/>
  <c r="P287" i="9" s="1"/>
  <c r="BI283" i="9"/>
  <c r="BH283" i="9"/>
  <c r="BG283" i="9"/>
  <c r="BF283" i="9"/>
  <c r="T283" i="9"/>
  <c r="R283" i="9"/>
  <c r="P283" i="9"/>
  <c r="BI280" i="9"/>
  <c r="BH280" i="9"/>
  <c r="BG280" i="9"/>
  <c r="BF280" i="9"/>
  <c r="T280" i="9"/>
  <c r="R280" i="9"/>
  <c r="P280" i="9"/>
  <c r="BI278" i="9"/>
  <c r="BH278" i="9"/>
  <c r="BG278" i="9"/>
  <c r="BF278" i="9"/>
  <c r="T278" i="9"/>
  <c r="R278" i="9"/>
  <c r="P278" i="9"/>
  <c r="BI276" i="9"/>
  <c r="BH276" i="9"/>
  <c r="BG276" i="9"/>
  <c r="BF276" i="9"/>
  <c r="T276" i="9"/>
  <c r="R276" i="9"/>
  <c r="P276" i="9"/>
  <c r="BI274" i="9"/>
  <c r="BH274" i="9"/>
  <c r="BG274" i="9"/>
  <c r="BF274" i="9"/>
  <c r="T274" i="9"/>
  <c r="R274" i="9"/>
  <c r="P274" i="9"/>
  <c r="BI270" i="9"/>
  <c r="BH270" i="9"/>
  <c r="BG270" i="9"/>
  <c r="BF270" i="9"/>
  <c r="T270" i="9"/>
  <c r="R270" i="9"/>
  <c r="P270" i="9"/>
  <c r="BI267" i="9"/>
  <c r="BH267" i="9"/>
  <c r="BG267" i="9"/>
  <c r="BF267" i="9"/>
  <c r="T267" i="9"/>
  <c r="R267" i="9"/>
  <c r="P267" i="9"/>
  <c r="BI262" i="9"/>
  <c r="BH262" i="9"/>
  <c r="BG262" i="9"/>
  <c r="BF262" i="9"/>
  <c r="T262" i="9"/>
  <c r="R262" i="9"/>
  <c r="P262" i="9"/>
  <c r="BI259" i="9"/>
  <c r="BH259" i="9"/>
  <c r="BG259" i="9"/>
  <c r="BF259" i="9"/>
  <c r="T259" i="9"/>
  <c r="R259" i="9"/>
  <c r="P259" i="9"/>
  <c r="BI254" i="9"/>
  <c r="BH254" i="9"/>
  <c r="BG254" i="9"/>
  <c r="BF254" i="9"/>
  <c r="T254" i="9"/>
  <c r="R254" i="9"/>
  <c r="P254" i="9"/>
  <c r="BI247" i="9"/>
  <c r="BH247" i="9"/>
  <c r="BG247" i="9"/>
  <c r="BF247" i="9"/>
  <c r="T247" i="9"/>
  <c r="R247" i="9"/>
  <c r="P247" i="9"/>
  <c r="BI243" i="9"/>
  <c r="BH243" i="9"/>
  <c r="BG243" i="9"/>
  <c r="BF243" i="9"/>
  <c r="T243" i="9"/>
  <c r="R243" i="9"/>
  <c r="P243" i="9"/>
  <c r="BI239" i="9"/>
  <c r="BH239" i="9"/>
  <c r="BG239" i="9"/>
  <c r="BF239" i="9"/>
  <c r="T239" i="9"/>
  <c r="R239" i="9"/>
  <c r="P239" i="9"/>
  <c r="BI235" i="9"/>
  <c r="BH235" i="9"/>
  <c r="BG235" i="9"/>
  <c r="BF235" i="9"/>
  <c r="T235" i="9"/>
  <c r="R235" i="9"/>
  <c r="P235" i="9"/>
  <c r="BI230" i="9"/>
  <c r="BH230" i="9"/>
  <c r="BG230" i="9"/>
  <c r="BF230" i="9"/>
  <c r="T230" i="9"/>
  <c r="R230" i="9"/>
  <c r="P230" i="9"/>
  <c r="BI226" i="9"/>
  <c r="BH226" i="9"/>
  <c r="BG226" i="9"/>
  <c r="BF226" i="9"/>
  <c r="T226" i="9"/>
  <c r="R226" i="9"/>
  <c r="P226" i="9"/>
  <c r="BI222" i="9"/>
  <c r="BH222" i="9"/>
  <c r="BG222" i="9"/>
  <c r="BF222" i="9"/>
  <c r="T222" i="9"/>
  <c r="R222" i="9"/>
  <c r="P222" i="9"/>
  <c r="BI216" i="9"/>
  <c r="BH216" i="9"/>
  <c r="BG216" i="9"/>
  <c r="BF216" i="9"/>
  <c r="T216" i="9"/>
  <c r="R216" i="9"/>
  <c r="P216" i="9"/>
  <c r="BI212" i="9"/>
  <c r="BH212" i="9"/>
  <c r="BG212" i="9"/>
  <c r="BF212" i="9"/>
  <c r="T212" i="9"/>
  <c r="R212" i="9"/>
  <c r="P212" i="9"/>
  <c r="BI208" i="9"/>
  <c r="BH208" i="9"/>
  <c r="BG208" i="9"/>
  <c r="BF208" i="9"/>
  <c r="T208" i="9"/>
  <c r="R208" i="9"/>
  <c r="P208" i="9"/>
  <c r="BI203" i="9"/>
  <c r="BH203" i="9"/>
  <c r="BG203" i="9"/>
  <c r="BF203" i="9"/>
  <c r="T203" i="9"/>
  <c r="R203" i="9"/>
  <c r="P203" i="9"/>
  <c r="BI197" i="9"/>
  <c r="BH197" i="9"/>
  <c r="BG197" i="9"/>
  <c r="BF197" i="9"/>
  <c r="T197" i="9"/>
  <c r="R197" i="9"/>
  <c r="P197" i="9"/>
  <c r="BI191" i="9"/>
  <c r="BH191" i="9"/>
  <c r="BG191" i="9"/>
  <c r="BF191" i="9"/>
  <c r="T191" i="9"/>
  <c r="R191" i="9"/>
  <c r="P191" i="9"/>
  <c r="BI185" i="9"/>
  <c r="BH185" i="9"/>
  <c r="BG185" i="9"/>
  <c r="BF185" i="9"/>
  <c r="T185" i="9"/>
  <c r="R185" i="9"/>
  <c r="P185" i="9"/>
  <c r="BI181" i="9"/>
  <c r="BH181" i="9"/>
  <c r="BG181" i="9"/>
  <c r="BF181" i="9"/>
  <c r="T181" i="9"/>
  <c r="R181" i="9"/>
  <c r="P181" i="9"/>
  <c r="BI177" i="9"/>
  <c r="BH177" i="9"/>
  <c r="BG177" i="9"/>
  <c r="BF177" i="9"/>
  <c r="T177" i="9"/>
  <c r="R177" i="9"/>
  <c r="P177" i="9"/>
  <c r="BI174" i="9"/>
  <c r="BH174" i="9"/>
  <c r="BG174" i="9"/>
  <c r="BF174" i="9"/>
  <c r="T174" i="9"/>
  <c r="R174" i="9"/>
  <c r="P174" i="9"/>
  <c r="BI170" i="9"/>
  <c r="BH170" i="9"/>
  <c r="BG170" i="9"/>
  <c r="BF170" i="9"/>
  <c r="T170" i="9"/>
  <c r="R170" i="9"/>
  <c r="P170" i="9"/>
  <c r="BI163" i="9"/>
  <c r="BH163" i="9"/>
  <c r="BG163" i="9"/>
  <c r="BF163" i="9"/>
  <c r="T163" i="9"/>
  <c r="R163" i="9"/>
  <c r="P163" i="9"/>
  <c r="BI158" i="9"/>
  <c r="BH158" i="9"/>
  <c r="BG158" i="9"/>
  <c r="BF158" i="9"/>
  <c r="T158" i="9"/>
  <c r="R158" i="9"/>
  <c r="P158" i="9"/>
  <c r="BI154" i="9"/>
  <c r="BH154" i="9"/>
  <c r="BG154" i="9"/>
  <c r="BF154" i="9"/>
  <c r="T154" i="9"/>
  <c r="R154" i="9"/>
  <c r="P154" i="9"/>
  <c r="BI148" i="9"/>
  <c r="BH148" i="9"/>
  <c r="BG148" i="9"/>
  <c r="BF148" i="9"/>
  <c r="T148" i="9"/>
  <c r="R148" i="9"/>
  <c r="P148" i="9"/>
  <c r="BI143" i="9"/>
  <c r="BH143" i="9"/>
  <c r="BG143" i="9"/>
  <c r="BF143" i="9"/>
  <c r="T143" i="9"/>
  <c r="R143" i="9"/>
  <c r="P143" i="9"/>
  <c r="BI139" i="9"/>
  <c r="BH139" i="9"/>
  <c r="BG139" i="9"/>
  <c r="BF139" i="9"/>
  <c r="T139" i="9"/>
  <c r="R139" i="9"/>
  <c r="P139" i="9"/>
  <c r="BI135" i="9"/>
  <c r="BH135" i="9"/>
  <c r="BG135" i="9"/>
  <c r="BF135" i="9"/>
  <c r="T135" i="9"/>
  <c r="R135" i="9"/>
  <c r="P135" i="9"/>
  <c r="BI131" i="9"/>
  <c r="BH131" i="9"/>
  <c r="BG131" i="9"/>
  <c r="BF131" i="9"/>
  <c r="T131" i="9"/>
  <c r="R131" i="9"/>
  <c r="P131" i="9"/>
  <c r="J126" i="9"/>
  <c r="J125" i="9"/>
  <c r="F125" i="9"/>
  <c r="F123" i="9"/>
  <c r="E121" i="9"/>
  <c r="J92" i="9"/>
  <c r="J91" i="9"/>
  <c r="F91" i="9"/>
  <c r="F89" i="9"/>
  <c r="E87" i="9"/>
  <c r="J18" i="9"/>
  <c r="E18" i="9"/>
  <c r="F92" i="9" s="1"/>
  <c r="J17" i="9"/>
  <c r="J12" i="9"/>
  <c r="J89" i="9" s="1"/>
  <c r="E7" i="9"/>
  <c r="E85" i="9" s="1"/>
  <c r="J37" i="8"/>
  <c r="J36" i="8"/>
  <c r="AY101" i="1"/>
  <c r="J35" i="8"/>
  <c r="AX101" i="1" s="1"/>
  <c r="BI331" i="8"/>
  <c r="BH331" i="8"/>
  <c r="BG331" i="8"/>
  <c r="BF331" i="8"/>
  <c r="T331" i="8"/>
  <c r="T330" i="8"/>
  <c r="R331" i="8"/>
  <c r="R330" i="8" s="1"/>
  <c r="P331" i="8"/>
  <c r="P330" i="8"/>
  <c r="BI327" i="8"/>
  <c r="BH327" i="8"/>
  <c r="BG327" i="8"/>
  <c r="BF327" i="8"/>
  <c r="T327" i="8"/>
  <c r="R327" i="8"/>
  <c r="P327" i="8"/>
  <c r="BI324" i="8"/>
  <c r="BH324" i="8"/>
  <c r="BG324" i="8"/>
  <c r="BF324" i="8"/>
  <c r="T324" i="8"/>
  <c r="R324" i="8"/>
  <c r="P324" i="8"/>
  <c r="BI321" i="8"/>
  <c r="BH321" i="8"/>
  <c r="BG321" i="8"/>
  <c r="BF321" i="8"/>
  <c r="T321" i="8"/>
  <c r="R321" i="8"/>
  <c r="P321" i="8"/>
  <c r="BI318" i="8"/>
  <c r="BH318" i="8"/>
  <c r="BG318" i="8"/>
  <c r="BF318" i="8"/>
  <c r="T318" i="8"/>
  <c r="R318" i="8"/>
  <c r="P318" i="8"/>
  <c r="BI313" i="8"/>
  <c r="BH313" i="8"/>
  <c r="BG313" i="8"/>
  <c r="BF313" i="8"/>
  <c r="T313" i="8"/>
  <c r="T312" i="8" s="1"/>
  <c r="T311" i="8" s="1"/>
  <c r="R313" i="8"/>
  <c r="R312" i="8"/>
  <c r="R311" i="8" s="1"/>
  <c r="P313" i="8"/>
  <c r="P312" i="8" s="1"/>
  <c r="P311" i="8" s="1"/>
  <c r="BI308" i="8"/>
  <c r="BH308" i="8"/>
  <c r="BG308" i="8"/>
  <c r="BF308" i="8"/>
  <c r="T308" i="8"/>
  <c r="T307" i="8" s="1"/>
  <c r="R308" i="8"/>
  <c r="R307" i="8"/>
  <c r="P308" i="8"/>
  <c r="P307" i="8"/>
  <c r="BI304" i="8"/>
  <c r="BH304" i="8"/>
  <c r="BG304" i="8"/>
  <c r="BF304" i="8"/>
  <c r="T304" i="8"/>
  <c r="R304" i="8"/>
  <c r="P304" i="8"/>
  <c r="BI300" i="8"/>
  <c r="BH300" i="8"/>
  <c r="BG300" i="8"/>
  <c r="BF300" i="8"/>
  <c r="T300" i="8"/>
  <c r="R300" i="8"/>
  <c r="P300" i="8"/>
  <c r="BI296" i="8"/>
  <c r="BH296" i="8"/>
  <c r="BG296" i="8"/>
  <c r="BF296" i="8"/>
  <c r="T296" i="8"/>
  <c r="R296" i="8"/>
  <c r="P296" i="8"/>
  <c r="BI293" i="8"/>
  <c r="BH293" i="8"/>
  <c r="BG293" i="8"/>
  <c r="BF293" i="8"/>
  <c r="T293" i="8"/>
  <c r="R293" i="8"/>
  <c r="P293" i="8"/>
  <c r="BI290" i="8"/>
  <c r="BH290" i="8"/>
  <c r="BG290" i="8"/>
  <c r="BF290" i="8"/>
  <c r="T290" i="8"/>
  <c r="R290" i="8"/>
  <c r="P290" i="8"/>
  <c r="BI286" i="8"/>
  <c r="BH286" i="8"/>
  <c r="BG286" i="8"/>
  <c r="BF286" i="8"/>
  <c r="T286" i="8"/>
  <c r="T285" i="8" s="1"/>
  <c r="R286" i="8"/>
  <c r="R285" i="8" s="1"/>
  <c r="P286" i="8"/>
  <c r="P285" i="8"/>
  <c r="BI281" i="8"/>
  <c r="BH281" i="8"/>
  <c r="BG281" i="8"/>
  <c r="BF281" i="8"/>
  <c r="T281" i="8"/>
  <c r="R281" i="8"/>
  <c r="P281" i="8"/>
  <c r="BI277" i="8"/>
  <c r="BH277" i="8"/>
  <c r="BG277" i="8"/>
  <c r="BF277" i="8"/>
  <c r="T277" i="8"/>
  <c r="R277" i="8"/>
  <c r="P277" i="8"/>
  <c r="BI274" i="8"/>
  <c r="BH274" i="8"/>
  <c r="BG274" i="8"/>
  <c r="BF274" i="8"/>
  <c r="T274" i="8"/>
  <c r="R274" i="8"/>
  <c r="P274" i="8"/>
  <c r="BI270" i="8"/>
  <c r="BH270" i="8"/>
  <c r="BG270" i="8"/>
  <c r="BF270" i="8"/>
  <c r="T270" i="8"/>
  <c r="R270" i="8"/>
  <c r="P270" i="8"/>
  <c r="BI266" i="8"/>
  <c r="BH266" i="8"/>
  <c r="BG266" i="8"/>
  <c r="BF266" i="8"/>
  <c r="T266" i="8"/>
  <c r="R266" i="8"/>
  <c r="P266" i="8"/>
  <c r="BI261" i="8"/>
  <c r="BH261" i="8"/>
  <c r="BG261" i="8"/>
  <c r="BF261" i="8"/>
  <c r="T261" i="8"/>
  <c r="R261" i="8"/>
  <c r="P261" i="8"/>
  <c r="BI257" i="8"/>
  <c r="BH257" i="8"/>
  <c r="BG257" i="8"/>
  <c r="BF257" i="8"/>
  <c r="T257" i="8"/>
  <c r="R257" i="8"/>
  <c r="P257" i="8"/>
  <c r="BI253" i="8"/>
  <c r="BH253" i="8"/>
  <c r="BG253" i="8"/>
  <c r="BF253" i="8"/>
  <c r="T253" i="8"/>
  <c r="R253" i="8"/>
  <c r="P253" i="8"/>
  <c r="BI245" i="8"/>
  <c r="BH245" i="8"/>
  <c r="BG245" i="8"/>
  <c r="BF245" i="8"/>
  <c r="T245" i="8"/>
  <c r="T244" i="8" s="1"/>
  <c r="R245" i="8"/>
  <c r="R244" i="8" s="1"/>
  <c r="P245" i="8"/>
  <c r="P244" i="8" s="1"/>
  <c r="BI242" i="8"/>
  <c r="BH242" i="8"/>
  <c r="BG242" i="8"/>
  <c r="BF242" i="8"/>
  <c r="T242" i="8"/>
  <c r="R242" i="8"/>
  <c r="P242" i="8"/>
  <c r="BI240" i="8"/>
  <c r="BH240" i="8"/>
  <c r="BG240" i="8"/>
  <c r="BF240" i="8"/>
  <c r="T240" i="8"/>
  <c r="R240" i="8"/>
  <c r="P240" i="8"/>
  <c r="BI237" i="8"/>
  <c r="BH237" i="8"/>
  <c r="BG237" i="8"/>
  <c r="BF237" i="8"/>
  <c r="T237" i="8"/>
  <c r="R237" i="8"/>
  <c r="P237" i="8"/>
  <c r="BI231" i="8"/>
  <c r="BH231" i="8"/>
  <c r="BG231" i="8"/>
  <c r="BF231" i="8"/>
  <c r="T231" i="8"/>
  <c r="R231" i="8"/>
  <c r="P231" i="8"/>
  <c r="BI227" i="8"/>
  <c r="BH227" i="8"/>
  <c r="BG227" i="8"/>
  <c r="BF227" i="8"/>
  <c r="T227" i="8"/>
  <c r="R227" i="8"/>
  <c r="P227" i="8"/>
  <c r="BI223" i="8"/>
  <c r="BH223" i="8"/>
  <c r="BG223" i="8"/>
  <c r="BF223" i="8"/>
  <c r="T223" i="8"/>
  <c r="R223" i="8"/>
  <c r="P223" i="8"/>
  <c r="BI219" i="8"/>
  <c r="BH219" i="8"/>
  <c r="BG219" i="8"/>
  <c r="BF219" i="8"/>
  <c r="T219" i="8"/>
  <c r="R219" i="8"/>
  <c r="P219" i="8"/>
  <c r="BI214" i="8"/>
  <c r="BH214" i="8"/>
  <c r="BG214" i="8"/>
  <c r="BF214" i="8"/>
  <c r="T214" i="8"/>
  <c r="R214" i="8"/>
  <c r="P214" i="8"/>
  <c r="BI210" i="8"/>
  <c r="BH210" i="8"/>
  <c r="BG210" i="8"/>
  <c r="BF210" i="8"/>
  <c r="T210" i="8"/>
  <c r="R210" i="8"/>
  <c r="P210" i="8"/>
  <c r="BI206" i="8"/>
  <c r="BH206" i="8"/>
  <c r="BG206" i="8"/>
  <c r="BF206" i="8"/>
  <c r="T206" i="8"/>
  <c r="R206" i="8"/>
  <c r="P206" i="8"/>
  <c r="BI202" i="8"/>
  <c r="BH202" i="8"/>
  <c r="BG202" i="8"/>
  <c r="BF202" i="8"/>
  <c r="T202" i="8"/>
  <c r="R202" i="8"/>
  <c r="P202" i="8"/>
  <c r="BI198" i="8"/>
  <c r="BH198" i="8"/>
  <c r="BG198" i="8"/>
  <c r="BF198" i="8"/>
  <c r="T198" i="8"/>
  <c r="R198" i="8"/>
  <c r="P198" i="8"/>
  <c r="BI193" i="8"/>
  <c r="BH193" i="8"/>
  <c r="BG193" i="8"/>
  <c r="BF193" i="8"/>
  <c r="T193" i="8"/>
  <c r="R193" i="8"/>
  <c r="P193" i="8"/>
  <c r="BI190" i="8"/>
  <c r="BH190" i="8"/>
  <c r="BG190" i="8"/>
  <c r="BF190" i="8"/>
  <c r="T190" i="8"/>
  <c r="R190" i="8"/>
  <c r="P190" i="8"/>
  <c r="BI186" i="8"/>
  <c r="BH186" i="8"/>
  <c r="BG186" i="8"/>
  <c r="BF186" i="8"/>
  <c r="T186" i="8"/>
  <c r="R186" i="8"/>
  <c r="P186" i="8"/>
  <c r="BI182" i="8"/>
  <c r="BH182" i="8"/>
  <c r="BG182" i="8"/>
  <c r="BF182" i="8"/>
  <c r="T182" i="8"/>
  <c r="R182" i="8"/>
  <c r="P182" i="8"/>
  <c r="BI178" i="8"/>
  <c r="BH178" i="8"/>
  <c r="BG178" i="8"/>
  <c r="BF178" i="8"/>
  <c r="T178" i="8"/>
  <c r="R178" i="8"/>
  <c r="P178" i="8"/>
  <c r="BI175" i="8"/>
  <c r="BH175" i="8"/>
  <c r="BG175" i="8"/>
  <c r="BF175" i="8"/>
  <c r="T175" i="8"/>
  <c r="R175" i="8"/>
  <c r="P175" i="8"/>
  <c r="BI170" i="8"/>
  <c r="BH170" i="8"/>
  <c r="BG170" i="8"/>
  <c r="BF170" i="8"/>
  <c r="T170" i="8"/>
  <c r="R170" i="8"/>
  <c r="P170" i="8"/>
  <c r="BI166" i="8"/>
  <c r="BH166" i="8"/>
  <c r="BG166" i="8"/>
  <c r="BF166" i="8"/>
  <c r="T166" i="8"/>
  <c r="R166" i="8"/>
  <c r="P166" i="8"/>
  <c r="BI162" i="8"/>
  <c r="BH162" i="8"/>
  <c r="BG162" i="8"/>
  <c r="BF162" i="8"/>
  <c r="T162" i="8"/>
  <c r="R162" i="8"/>
  <c r="P162" i="8"/>
  <c r="BI158" i="8"/>
  <c r="BH158" i="8"/>
  <c r="BG158" i="8"/>
  <c r="BF158" i="8"/>
  <c r="T158" i="8"/>
  <c r="R158" i="8"/>
  <c r="P158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0" i="8"/>
  <c r="BH140" i="8"/>
  <c r="BG140" i="8"/>
  <c r="BF140" i="8"/>
  <c r="T140" i="8"/>
  <c r="R140" i="8"/>
  <c r="P140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J127" i="8"/>
  <c r="J126" i="8"/>
  <c r="F126" i="8"/>
  <c r="F124" i="8"/>
  <c r="E122" i="8"/>
  <c r="J92" i="8"/>
  <c r="J91" i="8"/>
  <c r="F91" i="8"/>
  <c r="F89" i="8"/>
  <c r="E87" i="8"/>
  <c r="J18" i="8"/>
  <c r="E18" i="8"/>
  <c r="F127" i="8"/>
  <c r="J17" i="8"/>
  <c r="J12" i="8"/>
  <c r="J89" i="8" s="1"/>
  <c r="E7" i="8"/>
  <c r="E120" i="8" s="1"/>
  <c r="J37" i="7"/>
  <c r="J36" i="7"/>
  <c r="AY100" i="1"/>
  <c r="J35" i="7"/>
  <c r="AX100" i="1"/>
  <c r="BI585" i="7"/>
  <c r="BH585" i="7"/>
  <c r="BG585" i="7"/>
  <c r="BF585" i="7"/>
  <c r="T585" i="7"/>
  <c r="T584" i="7" s="1"/>
  <c r="R585" i="7"/>
  <c r="R584" i="7"/>
  <c r="P585" i="7"/>
  <c r="P584" i="7"/>
  <c r="BI581" i="7"/>
  <c r="BH581" i="7"/>
  <c r="BG581" i="7"/>
  <c r="BF581" i="7"/>
  <c r="T581" i="7"/>
  <c r="T580" i="7"/>
  <c r="R581" i="7"/>
  <c r="R580" i="7"/>
  <c r="P581" i="7"/>
  <c r="P580" i="7"/>
  <c r="BI577" i="7"/>
  <c r="BH577" i="7"/>
  <c r="BG577" i="7"/>
  <c r="BF577" i="7"/>
  <c r="T577" i="7"/>
  <c r="T576" i="7" s="1"/>
  <c r="R577" i="7"/>
  <c r="R576" i="7"/>
  <c r="P577" i="7"/>
  <c r="P576" i="7"/>
  <c r="BI573" i="7"/>
  <c r="BH573" i="7"/>
  <c r="BG573" i="7"/>
  <c r="BF573" i="7"/>
  <c r="T573" i="7"/>
  <c r="R573" i="7"/>
  <c r="P573" i="7"/>
  <c r="BI570" i="7"/>
  <c r="BH570" i="7"/>
  <c r="BG570" i="7"/>
  <c r="BF570" i="7"/>
  <c r="T570" i="7"/>
  <c r="R570" i="7"/>
  <c r="P570" i="7"/>
  <c r="BI567" i="7"/>
  <c r="BH567" i="7"/>
  <c r="BG567" i="7"/>
  <c r="BF567" i="7"/>
  <c r="T567" i="7"/>
  <c r="R567" i="7"/>
  <c r="P567" i="7"/>
  <c r="BI564" i="7"/>
  <c r="BH564" i="7"/>
  <c r="BG564" i="7"/>
  <c r="BF564" i="7"/>
  <c r="T564" i="7"/>
  <c r="R564" i="7"/>
  <c r="P564" i="7"/>
  <c r="BI560" i="7"/>
  <c r="BH560" i="7"/>
  <c r="BG560" i="7"/>
  <c r="BF560" i="7"/>
  <c r="T560" i="7"/>
  <c r="T559" i="7" s="1"/>
  <c r="R560" i="7"/>
  <c r="R559" i="7" s="1"/>
  <c r="P560" i="7"/>
  <c r="P559" i="7"/>
  <c r="BI555" i="7"/>
  <c r="BH555" i="7"/>
  <c r="BG555" i="7"/>
  <c r="BF555" i="7"/>
  <c r="T555" i="7"/>
  <c r="R555" i="7"/>
  <c r="P555" i="7"/>
  <c r="BI552" i="7"/>
  <c r="BH552" i="7"/>
  <c r="BG552" i="7"/>
  <c r="BF552" i="7"/>
  <c r="T552" i="7"/>
  <c r="R552" i="7"/>
  <c r="P552" i="7"/>
  <c r="BI548" i="7"/>
  <c r="BH548" i="7"/>
  <c r="BG548" i="7"/>
  <c r="BF548" i="7"/>
  <c r="T548" i="7"/>
  <c r="R548" i="7"/>
  <c r="P548" i="7"/>
  <c r="BI544" i="7"/>
  <c r="BH544" i="7"/>
  <c r="BG544" i="7"/>
  <c r="BF544" i="7"/>
  <c r="T544" i="7"/>
  <c r="R544" i="7"/>
  <c r="P544" i="7"/>
  <c r="BI536" i="7"/>
  <c r="BH536" i="7"/>
  <c r="BG536" i="7"/>
  <c r="BF536" i="7"/>
  <c r="T536" i="7"/>
  <c r="R536" i="7"/>
  <c r="P536" i="7"/>
  <c r="BI533" i="7"/>
  <c r="BH533" i="7"/>
  <c r="BG533" i="7"/>
  <c r="BF533" i="7"/>
  <c r="T533" i="7"/>
  <c r="R533" i="7"/>
  <c r="P533" i="7"/>
  <c r="BI526" i="7"/>
  <c r="BH526" i="7"/>
  <c r="BG526" i="7"/>
  <c r="BF526" i="7"/>
  <c r="T526" i="7"/>
  <c r="R526" i="7"/>
  <c r="P526" i="7"/>
  <c r="BI523" i="7"/>
  <c r="BH523" i="7"/>
  <c r="BG523" i="7"/>
  <c r="BF523" i="7"/>
  <c r="T523" i="7"/>
  <c r="R523" i="7"/>
  <c r="P523" i="7"/>
  <c r="BI518" i="7"/>
  <c r="BH518" i="7"/>
  <c r="BG518" i="7"/>
  <c r="BF518" i="7"/>
  <c r="T518" i="7"/>
  <c r="T517" i="7"/>
  <c r="R518" i="7"/>
  <c r="R517" i="7" s="1"/>
  <c r="P518" i="7"/>
  <c r="P517" i="7" s="1"/>
  <c r="BI514" i="7"/>
  <c r="BH514" i="7"/>
  <c r="BG514" i="7"/>
  <c r="BF514" i="7"/>
  <c r="T514" i="7"/>
  <c r="R514" i="7"/>
  <c r="P514" i="7"/>
  <c r="BI511" i="7"/>
  <c r="BH511" i="7"/>
  <c r="BG511" i="7"/>
  <c r="BF511" i="7"/>
  <c r="T511" i="7"/>
  <c r="R511" i="7"/>
  <c r="P511" i="7"/>
  <c r="BI507" i="7"/>
  <c r="BH507" i="7"/>
  <c r="BG507" i="7"/>
  <c r="BF507" i="7"/>
  <c r="T507" i="7"/>
  <c r="R507" i="7"/>
  <c r="P507" i="7"/>
  <c r="BI504" i="7"/>
  <c r="BH504" i="7"/>
  <c r="BG504" i="7"/>
  <c r="BF504" i="7"/>
  <c r="T504" i="7"/>
  <c r="R504" i="7"/>
  <c r="P504" i="7"/>
  <c r="BI501" i="7"/>
  <c r="BH501" i="7"/>
  <c r="BG501" i="7"/>
  <c r="BF501" i="7"/>
  <c r="T501" i="7"/>
  <c r="R501" i="7"/>
  <c r="P501" i="7"/>
  <c r="BI498" i="7"/>
  <c r="BH498" i="7"/>
  <c r="BG498" i="7"/>
  <c r="BF498" i="7"/>
  <c r="T498" i="7"/>
  <c r="R498" i="7"/>
  <c r="P498" i="7"/>
  <c r="BI493" i="7"/>
  <c r="BH493" i="7"/>
  <c r="BG493" i="7"/>
  <c r="BF493" i="7"/>
  <c r="T493" i="7"/>
  <c r="R493" i="7"/>
  <c r="P493" i="7"/>
  <c r="BI489" i="7"/>
  <c r="BH489" i="7"/>
  <c r="BG489" i="7"/>
  <c r="BF489" i="7"/>
  <c r="T489" i="7"/>
  <c r="R489" i="7"/>
  <c r="P489" i="7"/>
  <c r="BI486" i="7"/>
  <c r="BH486" i="7"/>
  <c r="BG486" i="7"/>
  <c r="BF486" i="7"/>
  <c r="T486" i="7"/>
  <c r="R486" i="7"/>
  <c r="P486" i="7"/>
  <c r="BI482" i="7"/>
  <c r="BH482" i="7"/>
  <c r="BG482" i="7"/>
  <c r="BF482" i="7"/>
  <c r="T482" i="7"/>
  <c r="R482" i="7"/>
  <c r="P482" i="7"/>
  <c r="BI478" i="7"/>
  <c r="BH478" i="7"/>
  <c r="BG478" i="7"/>
  <c r="BF478" i="7"/>
  <c r="T478" i="7"/>
  <c r="R478" i="7"/>
  <c r="P478" i="7"/>
  <c r="BI474" i="7"/>
  <c r="BH474" i="7"/>
  <c r="BG474" i="7"/>
  <c r="BF474" i="7"/>
  <c r="T474" i="7"/>
  <c r="R474" i="7"/>
  <c r="P474" i="7"/>
  <c r="BI466" i="7"/>
  <c r="BH466" i="7"/>
  <c r="BG466" i="7"/>
  <c r="BF466" i="7"/>
  <c r="T466" i="7"/>
  <c r="R466" i="7"/>
  <c r="P466" i="7"/>
  <c r="BI462" i="7"/>
  <c r="BH462" i="7"/>
  <c r="BG462" i="7"/>
  <c r="BF462" i="7"/>
  <c r="T462" i="7"/>
  <c r="R462" i="7"/>
  <c r="P462" i="7"/>
  <c r="BI457" i="7"/>
  <c r="BH457" i="7"/>
  <c r="BG457" i="7"/>
  <c r="BF457" i="7"/>
  <c r="T457" i="7"/>
  <c r="R457" i="7"/>
  <c r="P457" i="7"/>
  <c r="BI453" i="7"/>
  <c r="BH453" i="7"/>
  <c r="BG453" i="7"/>
  <c r="BF453" i="7"/>
  <c r="T453" i="7"/>
  <c r="R453" i="7"/>
  <c r="P453" i="7"/>
  <c r="BI445" i="7"/>
  <c r="BH445" i="7"/>
  <c r="BG445" i="7"/>
  <c r="BF445" i="7"/>
  <c r="T445" i="7"/>
  <c r="R445" i="7"/>
  <c r="P445" i="7"/>
  <c r="BI441" i="7"/>
  <c r="BH441" i="7"/>
  <c r="BG441" i="7"/>
  <c r="BF441" i="7"/>
  <c r="T441" i="7"/>
  <c r="R441" i="7"/>
  <c r="P441" i="7"/>
  <c r="BI437" i="7"/>
  <c r="BH437" i="7"/>
  <c r="BG437" i="7"/>
  <c r="BF437" i="7"/>
  <c r="T437" i="7"/>
  <c r="R437" i="7"/>
  <c r="P437" i="7"/>
  <c r="BI433" i="7"/>
  <c r="BH433" i="7"/>
  <c r="BG433" i="7"/>
  <c r="BF433" i="7"/>
  <c r="T433" i="7"/>
  <c r="R433" i="7"/>
  <c r="P433" i="7"/>
  <c r="BI427" i="7"/>
  <c r="BH427" i="7"/>
  <c r="BG427" i="7"/>
  <c r="BF427" i="7"/>
  <c r="T427" i="7"/>
  <c r="R427" i="7"/>
  <c r="P427" i="7"/>
  <c r="BI423" i="7"/>
  <c r="BH423" i="7"/>
  <c r="BG423" i="7"/>
  <c r="BF423" i="7"/>
  <c r="T423" i="7"/>
  <c r="R423" i="7"/>
  <c r="P423" i="7"/>
  <c r="BI419" i="7"/>
  <c r="BH419" i="7"/>
  <c r="BG419" i="7"/>
  <c r="BF419" i="7"/>
  <c r="T419" i="7"/>
  <c r="R419" i="7"/>
  <c r="P419" i="7"/>
  <c r="BI414" i="7"/>
  <c r="BH414" i="7"/>
  <c r="BG414" i="7"/>
  <c r="BF414" i="7"/>
  <c r="T414" i="7"/>
  <c r="R414" i="7"/>
  <c r="P414" i="7"/>
  <c r="BI409" i="7"/>
  <c r="BH409" i="7"/>
  <c r="BG409" i="7"/>
  <c r="BF409" i="7"/>
  <c r="T409" i="7"/>
  <c r="R409" i="7"/>
  <c r="P409" i="7"/>
  <c r="BI405" i="7"/>
  <c r="BH405" i="7"/>
  <c r="BG405" i="7"/>
  <c r="BF405" i="7"/>
  <c r="T405" i="7"/>
  <c r="R405" i="7"/>
  <c r="P405" i="7"/>
  <c r="BI400" i="7"/>
  <c r="BH400" i="7"/>
  <c r="BG400" i="7"/>
  <c r="BF400" i="7"/>
  <c r="T400" i="7"/>
  <c r="R400" i="7"/>
  <c r="P400" i="7"/>
  <c r="BI394" i="7"/>
  <c r="BH394" i="7"/>
  <c r="BG394" i="7"/>
  <c r="BF394" i="7"/>
  <c r="T394" i="7"/>
  <c r="R394" i="7"/>
  <c r="P394" i="7"/>
  <c r="BI389" i="7"/>
  <c r="BH389" i="7"/>
  <c r="BG389" i="7"/>
  <c r="BF389" i="7"/>
  <c r="T389" i="7"/>
  <c r="R389" i="7"/>
  <c r="P389" i="7"/>
  <c r="BI384" i="7"/>
  <c r="BH384" i="7"/>
  <c r="BG384" i="7"/>
  <c r="BF384" i="7"/>
  <c r="T384" i="7"/>
  <c r="R384" i="7"/>
  <c r="P384" i="7"/>
  <c r="BI380" i="7"/>
  <c r="BH380" i="7"/>
  <c r="BG380" i="7"/>
  <c r="BF380" i="7"/>
  <c r="T380" i="7"/>
  <c r="R380" i="7"/>
  <c r="P380" i="7"/>
  <c r="BI376" i="7"/>
  <c r="BH376" i="7"/>
  <c r="BG376" i="7"/>
  <c r="BF376" i="7"/>
  <c r="T376" i="7"/>
  <c r="R376" i="7"/>
  <c r="P376" i="7"/>
  <c r="BI372" i="7"/>
  <c r="BH372" i="7"/>
  <c r="BG372" i="7"/>
  <c r="BF372" i="7"/>
  <c r="T372" i="7"/>
  <c r="R372" i="7"/>
  <c r="P372" i="7"/>
  <c r="BI368" i="7"/>
  <c r="BH368" i="7"/>
  <c r="BG368" i="7"/>
  <c r="BF368" i="7"/>
  <c r="T368" i="7"/>
  <c r="R368" i="7"/>
  <c r="P368" i="7"/>
  <c r="BI364" i="7"/>
  <c r="BH364" i="7"/>
  <c r="BG364" i="7"/>
  <c r="BF364" i="7"/>
  <c r="T364" i="7"/>
  <c r="R364" i="7"/>
  <c r="P364" i="7"/>
  <c r="BI361" i="7"/>
  <c r="BH361" i="7"/>
  <c r="BG361" i="7"/>
  <c r="BF361" i="7"/>
  <c r="T361" i="7"/>
  <c r="R361" i="7"/>
  <c r="P361" i="7"/>
  <c r="BI358" i="7"/>
  <c r="BH358" i="7"/>
  <c r="BG358" i="7"/>
  <c r="BF358" i="7"/>
  <c r="T358" i="7"/>
  <c r="R358" i="7"/>
  <c r="P358" i="7"/>
  <c r="BI353" i="7"/>
  <c r="BH353" i="7"/>
  <c r="BG353" i="7"/>
  <c r="BF353" i="7"/>
  <c r="T353" i="7"/>
  <c r="R353" i="7"/>
  <c r="P353" i="7"/>
  <c r="BI349" i="7"/>
  <c r="BH349" i="7"/>
  <c r="BG349" i="7"/>
  <c r="BF349" i="7"/>
  <c r="T349" i="7"/>
  <c r="R349" i="7"/>
  <c r="P349" i="7"/>
  <c r="BI342" i="7"/>
  <c r="BH342" i="7"/>
  <c r="BG342" i="7"/>
  <c r="BF342" i="7"/>
  <c r="T342" i="7"/>
  <c r="R342" i="7"/>
  <c r="P342" i="7"/>
  <c r="BI335" i="7"/>
  <c r="BH335" i="7"/>
  <c r="BG335" i="7"/>
  <c r="BF335" i="7"/>
  <c r="T335" i="7"/>
  <c r="R335" i="7"/>
  <c r="P335" i="7"/>
  <c r="BI331" i="7"/>
  <c r="BH331" i="7"/>
  <c r="BG331" i="7"/>
  <c r="BF331" i="7"/>
  <c r="T331" i="7"/>
  <c r="R331" i="7"/>
  <c r="P331" i="7"/>
  <c r="BI327" i="7"/>
  <c r="BH327" i="7"/>
  <c r="BG327" i="7"/>
  <c r="BF327" i="7"/>
  <c r="T327" i="7"/>
  <c r="R327" i="7"/>
  <c r="P327" i="7"/>
  <c r="BI323" i="7"/>
  <c r="BH323" i="7"/>
  <c r="BG323" i="7"/>
  <c r="BF323" i="7"/>
  <c r="T323" i="7"/>
  <c r="R323" i="7"/>
  <c r="P323" i="7"/>
  <c r="BI319" i="7"/>
  <c r="BH319" i="7"/>
  <c r="BG319" i="7"/>
  <c r="BF319" i="7"/>
  <c r="T319" i="7"/>
  <c r="R319" i="7"/>
  <c r="P319" i="7"/>
  <c r="BI311" i="7"/>
  <c r="BH311" i="7"/>
  <c r="BG311" i="7"/>
  <c r="BF311" i="7"/>
  <c r="T311" i="7"/>
  <c r="R311" i="7"/>
  <c r="P311" i="7"/>
  <c r="BI307" i="7"/>
  <c r="BH307" i="7"/>
  <c r="BG307" i="7"/>
  <c r="BF307" i="7"/>
  <c r="T307" i="7"/>
  <c r="R307" i="7"/>
  <c r="P307" i="7"/>
  <c r="BI303" i="7"/>
  <c r="BH303" i="7"/>
  <c r="BG303" i="7"/>
  <c r="BF303" i="7"/>
  <c r="T303" i="7"/>
  <c r="R303" i="7"/>
  <c r="P303" i="7"/>
  <c r="BI298" i="7"/>
  <c r="BH298" i="7"/>
  <c r="BG298" i="7"/>
  <c r="BF298" i="7"/>
  <c r="T298" i="7"/>
  <c r="R298" i="7"/>
  <c r="P298" i="7"/>
  <c r="BI292" i="7"/>
  <c r="BH292" i="7"/>
  <c r="BG292" i="7"/>
  <c r="BF292" i="7"/>
  <c r="T292" i="7"/>
  <c r="R292" i="7"/>
  <c r="P292" i="7"/>
  <c r="BI288" i="7"/>
  <c r="BH288" i="7"/>
  <c r="BG288" i="7"/>
  <c r="BF288" i="7"/>
  <c r="T288" i="7"/>
  <c r="R288" i="7"/>
  <c r="P288" i="7"/>
  <c r="BI281" i="7"/>
  <c r="BH281" i="7"/>
  <c r="BG281" i="7"/>
  <c r="BF281" i="7"/>
  <c r="T281" i="7"/>
  <c r="R281" i="7"/>
  <c r="P281" i="7"/>
  <c r="BI275" i="7"/>
  <c r="BH275" i="7"/>
  <c r="BG275" i="7"/>
  <c r="BF275" i="7"/>
  <c r="T275" i="7"/>
  <c r="R275" i="7"/>
  <c r="P275" i="7"/>
  <c r="BI270" i="7"/>
  <c r="BH270" i="7"/>
  <c r="BG270" i="7"/>
  <c r="BF270" i="7"/>
  <c r="T270" i="7"/>
  <c r="R270" i="7"/>
  <c r="P270" i="7"/>
  <c r="BI265" i="7"/>
  <c r="BH265" i="7"/>
  <c r="BG265" i="7"/>
  <c r="BF265" i="7"/>
  <c r="T265" i="7"/>
  <c r="R265" i="7"/>
  <c r="P265" i="7"/>
  <c r="BI261" i="7"/>
  <c r="BH261" i="7"/>
  <c r="BG261" i="7"/>
  <c r="BF261" i="7"/>
  <c r="T261" i="7"/>
  <c r="R261" i="7"/>
  <c r="P261" i="7"/>
  <c r="BI258" i="7"/>
  <c r="BH258" i="7"/>
  <c r="BG258" i="7"/>
  <c r="BF258" i="7"/>
  <c r="T258" i="7"/>
  <c r="R258" i="7"/>
  <c r="P258" i="7"/>
  <c r="BI253" i="7"/>
  <c r="BH253" i="7"/>
  <c r="BG253" i="7"/>
  <c r="BF253" i="7"/>
  <c r="T253" i="7"/>
  <c r="R253" i="7"/>
  <c r="P253" i="7"/>
  <c r="BI249" i="7"/>
  <c r="BH249" i="7"/>
  <c r="BG249" i="7"/>
  <c r="BF249" i="7"/>
  <c r="T249" i="7"/>
  <c r="R249" i="7"/>
  <c r="P249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R239" i="7"/>
  <c r="P239" i="7"/>
  <c r="BI234" i="7"/>
  <c r="BH234" i="7"/>
  <c r="BG234" i="7"/>
  <c r="BF234" i="7"/>
  <c r="T234" i="7"/>
  <c r="R234" i="7"/>
  <c r="P234" i="7"/>
  <c r="BI231" i="7"/>
  <c r="BH231" i="7"/>
  <c r="BG231" i="7"/>
  <c r="BF231" i="7"/>
  <c r="T231" i="7"/>
  <c r="R231" i="7"/>
  <c r="P231" i="7"/>
  <c r="BI225" i="7"/>
  <c r="BH225" i="7"/>
  <c r="BG225" i="7"/>
  <c r="BF225" i="7"/>
  <c r="T225" i="7"/>
  <c r="R225" i="7"/>
  <c r="P225" i="7"/>
  <c r="BI221" i="7"/>
  <c r="BH221" i="7"/>
  <c r="BG221" i="7"/>
  <c r="BF221" i="7"/>
  <c r="T221" i="7"/>
  <c r="R221" i="7"/>
  <c r="P221" i="7"/>
  <c r="BI216" i="7"/>
  <c r="BH216" i="7"/>
  <c r="BG216" i="7"/>
  <c r="BF216" i="7"/>
  <c r="T216" i="7"/>
  <c r="R216" i="7"/>
  <c r="P216" i="7"/>
  <c r="BI211" i="7"/>
  <c r="BH211" i="7"/>
  <c r="BG211" i="7"/>
  <c r="BF211" i="7"/>
  <c r="T211" i="7"/>
  <c r="R211" i="7"/>
  <c r="P211" i="7"/>
  <c r="BI207" i="7"/>
  <c r="BH207" i="7"/>
  <c r="BG207" i="7"/>
  <c r="BF207" i="7"/>
  <c r="T207" i="7"/>
  <c r="R207" i="7"/>
  <c r="P207" i="7"/>
  <c r="BI203" i="7"/>
  <c r="BH203" i="7"/>
  <c r="BG203" i="7"/>
  <c r="BF203" i="7"/>
  <c r="T203" i="7"/>
  <c r="R203" i="7"/>
  <c r="P203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1" i="7"/>
  <c r="BH191" i="7"/>
  <c r="BG191" i="7"/>
  <c r="BF191" i="7"/>
  <c r="T191" i="7"/>
  <c r="R191" i="7"/>
  <c r="P191" i="7"/>
  <c r="BI187" i="7"/>
  <c r="BH187" i="7"/>
  <c r="BG187" i="7"/>
  <c r="BF187" i="7"/>
  <c r="T187" i="7"/>
  <c r="R187" i="7"/>
  <c r="P187" i="7"/>
  <c r="BI183" i="7"/>
  <c r="BH183" i="7"/>
  <c r="BG183" i="7"/>
  <c r="BF183" i="7"/>
  <c r="T183" i="7"/>
  <c r="R183" i="7"/>
  <c r="P183" i="7"/>
  <c r="BI179" i="7"/>
  <c r="BH179" i="7"/>
  <c r="BG179" i="7"/>
  <c r="BF179" i="7"/>
  <c r="T179" i="7"/>
  <c r="R179" i="7"/>
  <c r="P179" i="7"/>
  <c r="BI175" i="7"/>
  <c r="BH175" i="7"/>
  <c r="BG175" i="7"/>
  <c r="BF175" i="7"/>
  <c r="T175" i="7"/>
  <c r="R175" i="7"/>
  <c r="P175" i="7"/>
  <c r="BI171" i="7"/>
  <c r="BH171" i="7"/>
  <c r="BG171" i="7"/>
  <c r="BF171" i="7"/>
  <c r="T171" i="7"/>
  <c r="R171" i="7"/>
  <c r="P171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6" i="7"/>
  <c r="BH156" i="7"/>
  <c r="BG156" i="7"/>
  <c r="BF156" i="7"/>
  <c r="T156" i="7"/>
  <c r="R156" i="7"/>
  <c r="P156" i="7"/>
  <c r="BI152" i="7"/>
  <c r="BH152" i="7"/>
  <c r="BG152" i="7"/>
  <c r="BF152" i="7"/>
  <c r="T152" i="7"/>
  <c r="R152" i="7"/>
  <c r="P152" i="7"/>
  <c r="BI148" i="7"/>
  <c r="BH148" i="7"/>
  <c r="BG148" i="7"/>
  <c r="BF148" i="7"/>
  <c r="T148" i="7"/>
  <c r="R148" i="7"/>
  <c r="P148" i="7"/>
  <c r="BI144" i="7"/>
  <c r="BH144" i="7"/>
  <c r="BG144" i="7"/>
  <c r="BF144" i="7"/>
  <c r="T144" i="7"/>
  <c r="R144" i="7"/>
  <c r="P144" i="7"/>
  <c r="BI140" i="7"/>
  <c r="BH140" i="7"/>
  <c r="BG140" i="7"/>
  <c r="BF140" i="7"/>
  <c r="T140" i="7"/>
  <c r="R140" i="7"/>
  <c r="P140" i="7"/>
  <c r="BI135" i="7"/>
  <c r="BH135" i="7"/>
  <c r="BG135" i="7"/>
  <c r="BF135" i="7"/>
  <c r="T135" i="7"/>
  <c r="R135" i="7"/>
  <c r="P135" i="7"/>
  <c r="J130" i="7"/>
  <c r="J129" i="7"/>
  <c r="F129" i="7"/>
  <c r="F127" i="7"/>
  <c r="E125" i="7"/>
  <c r="J92" i="7"/>
  <c r="J91" i="7"/>
  <c r="F91" i="7"/>
  <c r="F89" i="7"/>
  <c r="E87" i="7"/>
  <c r="J18" i="7"/>
  <c r="E18" i="7"/>
  <c r="F130" i="7" s="1"/>
  <c r="J17" i="7"/>
  <c r="J12" i="7"/>
  <c r="J89" i="7"/>
  <c r="E7" i="7"/>
  <c r="E123" i="7" s="1"/>
  <c r="J37" i="6"/>
  <c r="J36" i="6"/>
  <c r="AY99" i="1"/>
  <c r="J35" i="6"/>
  <c r="AX99" i="1" s="1"/>
  <c r="BI261" i="6"/>
  <c r="BH261" i="6"/>
  <c r="BG261" i="6"/>
  <c r="BF261" i="6"/>
  <c r="T261" i="6"/>
  <c r="T260" i="6" s="1"/>
  <c r="R261" i="6"/>
  <c r="R260" i="6"/>
  <c r="P261" i="6"/>
  <c r="P260" i="6" s="1"/>
  <c r="BI257" i="6"/>
  <c r="BH257" i="6"/>
  <c r="BG257" i="6"/>
  <c r="BF257" i="6"/>
  <c r="T257" i="6"/>
  <c r="T256" i="6"/>
  <c r="R257" i="6"/>
  <c r="R256" i="6"/>
  <c r="P257" i="6"/>
  <c r="P256" i="6" s="1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4" i="6"/>
  <c r="BH244" i="6"/>
  <c r="BG244" i="6"/>
  <c r="BF244" i="6"/>
  <c r="T244" i="6"/>
  <c r="T243" i="6" s="1"/>
  <c r="T242" i="6" s="1"/>
  <c r="R244" i="6"/>
  <c r="R243" i="6"/>
  <c r="R242" i="6"/>
  <c r="P244" i="6"/>
  <c r="P243" i="6" s="1"/>
  <c r="P242" i="6" s="1"/>
  <c r="BI239" i="6"/>
  <c r="BH239" i="6"/>
  <c r="BG239" i="6"/>
  <c r="BF239" i="6"/>
  <c r="T239" i="6"/>
  <c r="T238" i="6"/>
  <c r="R239" i="6"/>
  <c r="R238" i="6"/>
  <c r="P239" i="6"/>
  <c r="P238" i="6" s="1"/>
  <c r="BI235" i="6"/>
  <c r="BH235" i="6"/>
  <c r="BG235" i="6"/>
  <c r="BF235" i="6"/>
  <c r="T235" i="6"/>
  <c r="R235" i="6"/>
  <c r="P235" i="6"/>
  <c r="BI232" i="6"/>
  <c r="BH232" i="6"/>
  <c r="BG232" i="6"/>
  <c r="BF232" i="6"/>
  <c r="T232" i="6"/>
  <c r="R232" i="6"/>
  <c r="P232" i="6"/>
  <c r="BI228" i="6"/>
  <c r="BH228" i="6"/>
  <c r="BG228" i="6"/>
  <c r="BF228" i="6"/>
  <c r="T228" i="6"/>
  <c r="R228" i="6"/>
  <c r="P228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R222" i="6"/>
  <c r="P222" i="6"/>
  <c r="BI214" i="6"/>
  <c r="BH214" i="6"/>
  <c r="BG214" i="6"/>
  <c r="BF214" i="6"/>
  <c r="T214" i="6"/>
  <c r="T213" i="6"/>
  <c r="R214" i="6"/>
  <c r="R213" i="6" s="1"/>
  <c r="P214" i="6"/>
  <c r="P213" i="6" s="1"/>
  <c r="BI207" i="6"/>
  <c r="BH207" i="6"/>
  <c r="BG207" i="6"/>
  <c r="BF207" i="6"/>
  <c r="T207" i="6"/>
  <c r="T206" i="6"/>
  <c r="R207" i="6"/>
  <c r="R206" i="6"/>
  <c r="P207" i="6"/>
  <c r="P206" i="6" s="1"/>
  <c r="BI202" i="6"/>
  <c r="BH202" i="6"/>
  <c r="BG202" i="6"/>
  <c r="BF202" i="6"/>
  <c r="T202" i="6"/>
  <c r="R202" i="6"/>
  <c r="P202" i="6"/>
  <c r="BI198" i="6"/>
  <c r="BH198" i="6"/>
  <c r="BG198" i="6"/>
  <c r="BF198" i="6"/>
  <c r="T198" i="6"/>
  <c r="R198" i="6"/>
  <c r="P198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2" i="6"/>
  <c r="BH142" i="6"/>
  <c r="BG142" i="6"/>
  <c r="BF142" i="6"/>
  <c r="T142" i="6"/>
  <c r="R142" i="6"/>
  <c r="P142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J125" i="6"/>
  <c r="J124" i="6"/>
  <c r="F124" i="6"/>
  <c r="F122" i="6"/>
  <c r="E120" i="6"/>
  <c r="J92" i="6"/>
  <c r="J91" i="6"/>
  <c r="F91" i="6"/>
  <c r="F89" i="6"/>
  <c r="E87" i="6"/>
  <c r="J18" i="6"/>
  <c r="E18" i="6"/>
  <c r="F125" i="6"/>
  <c r="J17" i="6"/>
  <c r="J12" i="6"/>
  <c r="J122" i="6" s="1"/>
  <c r="E7" i="6"/>
  <c r="E118" i="6" s="1"/>
  <c r="J37" i="5"/>
  <c r="J36" i="5"/>
  <c r="AY98" i="1"/>
  <c r="J35" i="5"/>
  <c r="AX98" i="1"/>
  <c r="BI564" i="5"/>
  <c r="BH564" i="5"/>
  <c r="BG564" i="5"/>
  <c r="BF564" i="5"/>
  <c r="T564" i="5"/>
  <c r="T563" i="5" s="1"/>
  <c r="R564" i="5"/>
  <c r="R563" i="5"/>
  <c r="P564" i="5"/>
  <c r="P563" i="5"/>
  <c r="BI560" i="5"/>
  <c r="BH560" i="5"/>
  <c r="BG560" i="5"/>
  <c r="BF560" i="5"/>
  <c r="T560" i="5"/>
  <c r="T559" i="5"/>
  <c r="R560" i="5"/>
  <c r="R559" i="5"/>
  <c r="P560" i="5"/>
  <c r="P559" i="5"/>
  <c r="BI556" i="5"/>
  <c r="BH556" i="5"/>
  <c r="BG556" i="5"/>
  <c r="BF556" i="5"/>
  <c r="T556" i="5"/>
  <c r="T555" i="5" s="1"/>
  <c r="R556" i="5"/>
  <c r="R555" i="5"/>
  <c r="P556" i="5"/>
  <c r="P555" i="5"/>
  <c r="BI552" i="5"/>
  <c r="BH552" i="5"/>
  <c r="BG552" i="5"/>
  <c r="BF552" i="5"/>
  <c r="T552" i="5"/>
  <c r="R552" i="5"/>
  <c r="P552" i="5"/>
  <c r="BI549" i="5"/>
  <c r="BH549" i="5"/>
  <c r="BG549" i="5"/>
  <c r="BF549" i="5"/>
  <c r="T549" i="5"/>
  <c r="R549" i="5"/>
  <c r="P549" i="5"/>
  <c r="BI546" i="5"/>
  <c r="BH546" i="5"/>
  <c r="BG546" i="5"/>
  <c r="BF546" i="5"/>
  <c r="T546" i="5"/>
  <c r="R546" i="5"/>
  <c r="P546" i="5"/>
  <c r="BI543" i="5"/>
  <c r="BH543" i="5"/>
  <c r="BG543" i="5"/>
  <c r="BF543" i="5"/>
  <c r="T543" i="5"/>
  <c r="R543" i="5"/>
  <c r="P543" i="5"/>
  <c r="BI539" i="5"/>
  <c r="BH539" i="5"/>
  <c r="BG539" i="5"/>
  <c r="BF539" i="5"/>
  <c r="T539" i="5"/>
  <c r="T538" i="5" s="1"/>
  <c r="R539" i="5"/>
  <c r="R538" i="5" s="1"/>
  <c r="P539" i="5"/>
  <c r="P538" i="5"/>
  <c r="BI534" i="5"/>
  <c r="BH534" i="5"/>
  <c r="BG534" i="5"/>
  <c r="BF534" i="5"/>
  <c r="T534" i="5"/>
  <c r="R534" i="5"/>
  <c r="P534" i="5"/>
  <c r="BI530" i="5"/>
  <c r="BH530" i="5"/>
  <c r="BG530" i="5"/>
  <c r="BF530" i="5"/>
  <c r="T530" i="5"/>
  <c r="R530" i="5"/>
  <c r="P530" i="5"/>
  <c r="BI526" i="5"/>
  <c r="BH526" i="5"/>
  <c r="BG526" i="5"/>
  <c r="BF526" i="5"/>
  <c r="T526" i="5"/>
  <c r="R526" i="5"/>
  <c r="P526" i="5"/>
  <c r="BI522" i="5"/>
  <c r="BH522" i="5"/>
  <c r="BG522" i="5"/>
  <c r="BF522" i="5"/>
  <c r="T522" i="5"/>
  <c r="R522" i="5"/>
  <c r="P522" i="5"/>
  <c r="BI515" i="5"/>
  <c r="BH515" i="5"/>
  <c r="BG515" i="5"/>
  <c r="BF515" i="5"/>
  <c r="T515" i="5"/>
  <c r="R515" i="5"/>
  <c r="P515" i="5"/>
  <c r="BI512" i="5"/>
  <c r="BH512" i="5"/>
  <c r="BG512" i="5"/>
  <c r="BF512" i="5"/>
  <c r="T512" i="5"/>
  <c r="R512" i="5"/>
  <c r="P512" i="5"/>
  <c r="BI508" i="5"/>
  <c r="BH508" i="5"/>
  <c r="BG508" i="5"/>
  <c r="BF508" i="5"/>
  <c r="T508" i="5"/>
  <c r="R508" i="5"/>
  <c r="P508" i="5"/>
  <c r="BI505" i="5"/>
  <c r="BH505" i="5"/>
  <c r="BG505" i="5"/>
  <c r="BF505" i="5"/>
  <c r="T505" i="5"/>
  <c r="R505" i="5"/>
  <c r="P505" i="5"/>
  <c r="BI500" i="5"/>
  <c r="BH500" i="5"/>
  <c r="BG500" i="5"/>
  <c r="BF500" i="5"/>
  <c r="T500" i="5"/>
  <c r="T499" i="5"/>
  <c r="R500" i="5"/>
  <c r="R499" i="5" s="1"/>
  <c r="P500" i="5"/>
  <c r="P499" i="5" s="1"/>
  <c r="BI496" i="5"/>
  <c r="BH496" i="5"/>
  <c r="BG496" i="5"/>
  <c r="BF496" i="5"/>
  <c r="T496" i="5"/>
  <c r="R496" i="5"/>
  <c r="P496" i="5"/>
  <c r="BI493" i="5"/>
  <c r="BH493" i="5"/>
  <c r="BG493" i="5"/>
  <c r="BF493" i="5"/>
  <c r="T493" i="5"/>
  <c r="R493" i="5"/>
  <c r="P493" i="5"/>
  <c r="BI489" i="5"/>
  <c r="BH489" i="5"/>
  <c r="BG489" i="5"/>
  <c r="BF489" i="5"/>
  <c r="T489" i="5"/>
  <c r="R489" i="5"/>
  <c r="P489" i="5"/>
  <c r="BI486" i="5"/>
  <c r="BH486" i="5"/>
  <c r="BG486" i="5"/>
  <c r="BF486" i="5"/>
  <c r="T486" i="5"/>
  <c r="R486" i="5"/>
  <c r="P486" i="5"/>
  <c r="BI483" i="5"/>
  <c r="BH483" i="5"/>
  <c r="BG483" i="5"/>
  <c r="BF483" i="5"/>
  <c r="T483" i="5"/>
  <c r="R483" i="5"/>
  <c r="P483" i="5"/>
  <c r="BI480" i="5"/>
  <c r="BH480" i="5"/>
  <c r="BG480" i="5"/>
  <c r="BF480" i="5"/>
  <c r="T480" i="5"/>
  <c r="R480" i="5"/>
  <c r="P480" i="5"/>
  <c r="BI475" i="5"/>
  <c r="BH475" i="5"/>
  <c r="BG475" i="5"/>
  <c r="BF475" i="5"/>
  <c r="T475" i="5"/>
  <c r="R475" i="5"/>
  <c r="P475" i="5"/>
  <c r="BI471" i="5"/>
  <c r="BH471" i="5"/>
  <c r="BG471" i="5"/>
  <c r="BF471" i="5"/>
  <c r="T471" i="5"/>
  <c r="R471" i="5"/>
  <c r="P471" i="5"/>
  <c r="BI467" i="5"/>
  <c r="BH467" i="5"/>
  <c r="BG467" i="5"/>
  <c r="BF467" i="5"/>
  <c r="T467" i="5"/>
  <c r="R467" i="5"/>
  <c r="P467" i="5"/>
  <c r="BI459" i="5"/>
  <c r="BH459" i="5"/>
  <c r="BG459" i="5"/>
  <c r="BF459" i="5"/>
  <c r="T459" i="5"/>
  <c r="R459" i="5"/>
  <c r="P459" i="5"/>
  <c r="BI455" i="5"/>
  <c r="BH455" i="5"/>
  <c r="BG455" i="5"/>
  <c r="BF455" i="5"/>
  <c r="T455" i="5"/>
  <c r="R455" i="5"/>
  <c r="P455" i="5"/>
  <c r="BI450" i="5"/>
  <c r="BH450" i="5"/>
  <c r="BG450" i="5"/>
  <c r="BF450" i="5"/>
  <c r="T450" i="5"/>
  <c r="R450" i="5"/>
  <c r="P450" i="5"/>
  <c r="BI446" i="5"/>
  <c r="BH446" i="5"/>
  <c r="BG446" i="5"/>
  <c r="BF446" i="5"/>
  <c r="T446" i="5"/>
  <c r="R446" i="5"/>
  <c r="P446" i="5"/>
  <c r="BI438" i="5"/>
  <c r="BH438" i="5"/>
  <c r="BG438" i="5"/>
  <c r="BF438" i="5"/>
  <c r="T438" i="5"/>
  <c r="R438" i="5"/>
  <c r="P438" i="5"/>
  <c r="BI434" i="5"/>
  <c r="BH434" i="5"/>
  <c r="BG434" i="5"/>
  <c r="BF434" i="5"/>
  <c r="T434" i="5"/>
  <c r="R434" i="5"/>
  <c r="P434" i="5"/>
  <c r="BI430" i="5"/>
  <c r="BH430" i="5"/>
  <c r="BG430" i="5"/>
  <c r="BF430" i="5"/>
  <c r="T430" i="5"/>
  <c r="R430" i="5"/>
  <c r="P430" i="5"/>
  <c r="BI426" i="5"/>
  <c r="BH426" i="5"/>
  <c r="BG426" i="5"/>
  <c r="BF426" i="5"/>
  <c r="T426" i="5"/>
  <c r="R426" i="5"/>
  <c r="P426" i="5"/>
  <c r="BI420" i="5"/>
  <c r="BH420" i="5"/>
  <c r="BG420" i="5"/>
  <c r="BF420" i="5"/>
  <c r="T420" i="5"/>
  <c r="R420" i="5"/>
  <c r="P420" i="5"/>
  <c r="BI416" i="5"/>
  <c r="BH416" i="5"/>
  <c r="BG416" i="5"/>
  <c r="BF416" i="5"/>
  <c r="T416" i="5"/>
  <c r="R416" i="5"/>
  <c r="P416" i="5"/>
  <c r="BI412" i="5"/>
  <c r="BH412" i="5"/>
  <c r="BG412" i="5"/>
  <c r="BF412" i="5"/>
  <c r="T412" i="5"/>
  <c r="R412" i="5"/>
  <c r="P412" i="5"/>
  <c r="BI407" i="5"/>
  <c r="BH407" i="5"/>
  <c r="BG407" i="5"/>
  <c r="BF407" i="5"/>
  <c r="T407" i="5"/>
  <c r="R407" i="5"/>
  <c r="P407" i="5"/>
  <c r="BI402" i="5"/>
  <c r="BH402" i="5"/>
  <c r="BG402" i="5"/>
  <c r="BF402" i="5"/>
  <c r="T402" i="5"/>
  <c r="R402" i="5"/>
  <c r="P402" i="5"/>
  <c r="BI398" i="5"/>
  <c r="BH398" i="5"/>
  <c r="BG398" i="5"/>
  <c r="BF398" i="5"/>
  <c r="T398" i="5"/>
  <c r="R398" i="5"/>
  <c r="P398" i="5"/>
  <c r="BI394" i="5"/>
  <c r="BH394" i="5"/>
  <c r="BG394" i="5"/>
  <c r="BF394" i="5"/>
  <c r="T394" i="5"/>
  <c r="R394" i="5"/>
  <c r="P394" i="5"/>
  <c r="BI390" i="5"/>
  <c r="BH390" i="5"/>
  <c r="BG390" i="5"/>
  <c r="BF390" i="5"/>
  <c r="T390" i="5"/>
  <c r="R390" i="5"/>
  <c r="P390" i="5"/>
  <c r="BI386" i="5"/>
  <c r="BH386" i="5"/>
  <c r="BG386" i="5"/>
  <c r="BF386" i="5"/>
  <c r="T386" i="5"/>
  <c r="R386" i="5"/>
  <c r="P386" i="5"/>
  <c r="BI381" i="5"/>
  <c r="BH381" i="5"/>
  <c r="BG381" i="5"/>
  <c r="BF381" i="5"/>
  <c r="T381" i="5"/>
  <c r="R381" i="5"/>
  <c r="P381" i="5"/>
  <c r="BI375" i="5"/>
  <c r="BH375" i="5"/>
  <c r="BG375" i="5"/>
  <c r="BF375" i="5"/>
  <c r="T375" i="5"/>
  <c r="R375" i="5"/>
  <c r="P375" i="5"/>
  <c r="BI372" i="5"/>
  <c r="BH372" i="5"/>
  <c r="BG372" i="5"/>
  <c r="BF372" i="5"/>
  <c r="T372" i="5"/>
  <c r="R372" i="5"/>
  <c r="P372" i="5"/>
  <c r="BI369" i="5"/>
  <c r="BH369" i="5"/>
  <c r="BG369" i="5"/>
  <c r="BF369" i="5"/>
  <c r="T369" i="5"/>
  <c r="R369" i="5"/>
  <c r="P369" i="5"/>
  <c r="BI365" i="5"/>
  <c r="BH365" i="5"/>
  <c r="BG365" i="5"/>
  <c r="BF365" i="5"/>
  <c r="T365" i="5"/>
  <c r="R365" i="5"/>
  <c r="P365" i="5"/>
  <c r="BI361" i="5"/>
  <c r="BH361" i="5"/>
  <c r="BG361" i="5"/>
  <c r="BF361" i="5"/>
  <c r="T361" i="5"/>
  <c r="R361" i="5"/>
  <c r="P361" i="5"/>
  <c r="BI357" i="5"/>
  <c r="BH357" i="5"/>
  <c r="BG357" i="5"/>
  <c r="BF357" i="5"/>
  <c r="T357" i="5"/>
  <c r="R357" i="5"/>
  <c r="P357" i="5"/>
  <c r="BI353" i="5"/>
  <c r="BH353" i="5"/>
  <c r="BG353" i="5"/>
  <c r="BF353" i="5"/>
  <c r="T353" i="5"/>
  <c r="R353" i="5"/>
  <c r="P353" i="5"/>
  <c r="BI350" i="5"/>
  <c r="BH350" i="5"/>
  <c r="BG350" i="5"/>
  <c r="BF350" i="5"/>
  <c r="T350" i="5"/>
  <c r="R350" i="5"/>
  <c r="P350" i="5"/>
  <c r="BI347" i="5"/>
  <c r="BH347" i="5"/>
  <c r="BG347" i="5"/>
  <c r="BF347" i="5"/>
  <c r="T347" i="5"/>
  <c r="R347" i="5"/>
  <c r="P347" i="5"/>
  <c r="BI343" i="5"/>
  <c r="BH343" i="5"/>
  <c r="BG343" i="5"/>
  <c r="BF343" i="5"/>
  <c r="T343" i="5"/>
  <c r="R343" i="5"/>
  <c r="P343" i="5"/>
  <c r="BI339" i="5"/>
  <c r="BH339" i="5"/>
  <c r="BG339" i="5"/>
  <c r="BF339" i="5"/>
  <c r="T339" i="5"/>
  <c r="R339" i="5"/>
  <c r="P339" i="5"/>
  <c r="BI335" i="5"/>
  <c r="BH335" i="5"/>
  <c r="BG335" i="5"/>
  <c r="BF335" i="5"/>
  <c r="T335" i="5"/>
  <c r="R335" i="5"/>
  <c r="P335" i="5"/>
  <c r="BI328" i="5"/>
  <c r="BH328" i="5"/>
  <c r="BG328" i="5"/>
  <c r="BF328" i="5"/>
  <c r="T328" i="5"/>
  <c r="R328" i="5"/>
  <c r="P328" i="5"/>
  <c r="BI324" i="5"/>
  <c r="BH324" i="5"/>
  <c r="BG324" i="5"/>
  <c r="BF324" i="5"/>
  <c r="T324" i="5"/>
  <c r="R324" i="5"/>
  <c r="P324" i="5"/>
  <c r="BI320" i="5"/>
  <c r="BH320" i="5"/>
  <c r="BG320" i="5"/>
  <c r="BF320" i="5"/>
  <c r="T320" i="5"/>
  <c r="R320" i="5"/>
  <c r="P320" i="5"/>
  <c r="BI316" i="5"/>
  <c r="BH316" i="5"/>
  <c r="BG316" i="5"/>
  <c r="BF316" i="5"/>
  <c r="T316" i="5"/>
  <c r="R316" i="5"/>
  <c r="P316" i="5"/>
  <c r="BI312" i="5"/>
  <c r="BH312" i="5"/>
  <c r="BG312" i="5"/>
  <c r="BF312" i="5"/>
  <c r="T312" i="5"/>
  <c r="R312" i="5"/>
  <c r="P312" i="5"/>
  <c r="BI308" i="5"/>
  <c r="BH308" i="5"/>
  <c r="BG308" i="5"/>
  <c r="BF308" i="5"/>
  <c r="T308" i="5"/>
  <c r="R308" i="5"/>
  <c r="P308" i="5"/>
  <c r="BI300" i="5"/>
  <c r="BH300" i="5"/>
  <c r="BG300" i="5"/>
  <c r="BF300" i="5"/>
  <c r="T300" i="5"/>
  <c r="R300" i="5"/>
  <c r="P300" i="5"/>
  <c r="BI296" i="5"/>
  <c r="BH296" i="5"/>
  <c r="BG296" i="5"/>
  <c r="BF296" i="5"/>
  <c r="T296" i="5"/>
  <c r="R296" i="5"/>
  <c r="P296" i="5"/>
  <c r="BI292" i="5"/>
  <c r="BH292" i="5"/>
  <c r="BG292" i="5"/>
  <c r="BF292" i="5"/>
  <c r="T292" i="5"/>
  <c r="R292" i="5"/>
  <c r="P292" i="5"/>
  <c r="BI287" i="5"/>
  <c r="BH287" i="5"/>
  <c r="BG287" i="5"/>
  <c r="BF287" i="5"/>
  <c r="T287" i="5"/>
  <c r="R287" i="5"/>
  <c r="P287" i="5"/>
  <c r="BI281" i="5"/>
  <c r="BH281" i="5"/>
  <c r="BG281" i="5"/>
  <c r="BF281" i="5"/>
  <c r="T281" i="5"/>
  <c r="R281" i="5"/>
  <c r="P281" i="5"/>
  <c r="BI277" i="5"/>
  <c r="BH277" i="5"/>
  <c r="BG277" i="5"/>
  <c r="BF277" i="5"/>
  <c r="T277" i="5"/>
  <c r="R277" i="5"/>
  <c r="P277" i="5"/>
  <c r="BI270" i="5"/>
  <c r="BH270" i="5"/>
  <c r="BG270" i="5"/>
  <c r="BF270" i="5"/>
  <c r="T270" i="5"/>
  <c r="R270" i="5"/>
  <c r="P270" i="5"/>
  <c r="BI264" i="5"/>
  <c r="BH264" i="5"/>
  <c r="BG264" i="5"/>
  <c r="BF264" i="5"/>
  <c r="T264" i="5"/>
  <c r="R264" i="5"/>
  <c r="P264" i="5"/>
  <c r="BI259" i="5"/>
  <c r="BH259" i="5"/>
  <c r="BG259" i="5"/>
  <c r="BF259" i="5"/>
  <c r="T259" i="5"/>
  <c r="R259" i="5"/>
  <c r="P259" i="5"/>
  <c r="BI254" i="5"/>
  <c r="BH254" i="5"/>
  <c r="BG254" i="5"/>
  <c r="BF254" i="5"/>
  <c r="T254" i="5"/>
  <c r="R254" i="5"/>
  <c r="P254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0" i="5"/>
  <c r="BH240" i="5"/>
  <c r="BG240" i="5"/>
  <c r="BF240" i="5"/>
  <c r="T240" i="5"/>
  <c r="R240" i="5"/>
  <c r="P240" i="5"/>
  <c r="BI236" i="5"/>
  <c r="BH236" i="5"/>
  <c r="BG236" i="5"/>
  <c r="BF236" i="5"/>
  <c r="T236" i="5"/>
  <c r="R236" i="5"/>
  <c r="P236" i="5"/>
  <c r="BI232" i="5"/>
  <c r="BH232" i="5"/>
  <c r="BG232" i="5"/>
  <c r="BF232" i="5"/>
  <c r="T232" i="5"/>
  <c r="R232" i="5"/>
  <c r="P232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18" i="5"/>
  <c r="BH218" i="5"/>
  <c r="BG218" i="5"/>
  <c r="BF218" i="5"/>
  <c r="T218" i="5"/>
  <c r="R218" i="5"/>
  <c r="P218" i="5"/>
  <c r="BI214" i="5"/>
  <c r="BH214" i="5"/>
  <c r="BG214" i="5"/>
  <c r="BF214" i="5"/>
  <c r="T214" i="5"/>
  <c r="R214" i="5"/>
  <c r="P214" i="5"/>
  <c r="BI209" i="5"/>
  <c r="BH209" i="5"/>
  <c r="BG209" i="5"/>
  <c r="BF209" i="5"/>
  <c r="T209" i="5"/>
  <c r="R209" i="5"/>
  <c r="P209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56" i="5"/>
  <c r="BH156" i="5"/>
  <c r="BG156" i="5"/>
  <c r="BF156" i="5"/>
  <c r="T156" i="5"/>
  <c r="R156" i="5"/>
  <c r="P156" i="5"/>
  <c r="BI152" i="5"/>
  <c r="BH152" i="5"/>
  <c r="BG152" i="5"/>
  <c r="BF152" i="5"/>
  <c r="T152" i="5"/>
  <c r="R152" i="5"/>
  <c r="P152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5" i="5"/>
  <c r="BH135" i="5"/>
  <c r="BG135" i="5"/>
  <c r="BF135" i="5"/>
  <c r="T135" i="5"/>
  <c r="R135" i="5"/>
  <c r="P135" i="5"/>
  <c r="J130" i="5"/>
  <c r="J129" i="5"/>
  <c r="F129" i="5"/>
  <c r="F127" i="5"/>
  <c r="E125" i="5"/>
  <c r="J92" i="5"/>
  <c r="J91" i="5"/>
  <c r="F91" i="5"/>
  <c r="F89" i="5"/>
  <c r="E87" i="5"/>
  <c r="J18" i="5"/>
  <c r="E18" i="5"/>
  <c r="F130" i="5"/>
  <c r="J17" i="5"/>
  <c r="J12" i="5"/>
  <c r="J127" i="5" s="1"/>
  <c r="E7" i="5"/>
  <c r="E123" i="5" s="1"/>
  <c r="J37" i="4"/>
  <c r="J36" i="4"/>
  <c r="AY97" i="1"/>
  <c r="J35" i="4"/>
  <c r="AX97" i="1"/>
  <c r="BI362" i="4"/>
  <c r="BH362" i="4"/>
  <c r="BG362" i="4"/>
  <c r="BF362" i="4"/>
  <c r="T362" i="4"/>
  <c r="T361" i="4" s="1"/>
  <c r="R362" i="4"/>
  <c r="R361" i="4" s="1"/>
  <c r="P362" i="4"/>
  <c r="P361" i="4"/>
  <c r="BI358" i="4"/>
  <c r="BH358" i="4"/>
  <c r="BG358" i="4"/>
  <c r="BF358" i="4"/>
  <c r="T358" i="4"/>
  <c r="T357" i="4" s="1"/>
  <c r="R358" i="4"/>
  <c r="R357" i="4"/>
  <c r="P358" i="4"/>
  <c r="P357" i="4"/>
  <c r="BI354" i="4"/>
  <c r="BH354" i="4"/>
  <c r="BG354" i="4"/>
  <c r="BF354" i="4"/>
  <c r="T354" i="4"/>
  <c r="T353" i="4" s="1"/>
  <c r="R354" i="4"/>
  <c r="R353" i="4" s="1"/>
  <c r="P354" i="4"/>
  <c r="P353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4" i="4"/>
  <c r="BH344" i="4"/>
  <c r="BG344" i="4"/>
  <c r="BF344" i="4"/>
  <c r="T344" i="4"/>
  <c r="R344" i="4"/>
  <c r="P344" i="4"/>
  <c r="BI341" i="4"/>
  <c r="BH341" i="4"/>
  <c r="BG341" i="4"/>
  <c r="BF341" i="4"/>
  <c r="T341" i="4"/>
  <c r="R341" i="4"/>
  <c r="P341" i="4"/>
  <c r="BI337" i="4"/>
  <c r="BH337" i="4"/>
  <c r="BG337" i="4"/>
  <c r="BF337" i="4"/>
  <c r="T337" i="4"/>
  <c r="T336" i="4"/>
  <c r="R337" i="4"/>
  <c r="R336" i="4" s="1"/>
  <c r="P337" i="4"/>
  <c r="P336" i="4" s="1"/>
  <c r="BI332" i="4"/>
  <c r="BH332" i="4"/>
  <c r="BG332" i="4"/>
  <c r="BF332" i="4"/>
  <c r="T332" i="4"/>
  <c r="T331" i="4"/>
  <c r="R332" i="4"/>
  <c r="R331" i="4" s="1"/>
  <c r="P332" i="4"/>
  <c r="P331" i="4"/>
  <c r="BI328" i="4"/>
  <c r="BH328" i="4"/>
  <c r="BG328" i="4"/>
  <c r="BF328" i="4"/>
  <c r="T328" i="4"/>
  <c r="R328" i="4"/>
  <c r="P328" i="4"/>
  <c r="BI325" i="4"/>
  <c r="BH325" i="4"/>
  <c r="BG325" i="4"/>
  <c r="BF325" i="4"/>
  <c r="T325" i="4"/>
  <c r="R325" i="4"/>
  <c r="P325" i="4"/>
  <c r="BI321" i="4"/>
  <c r="BH321" i="4"/>
  <c r="BG321" i="4"/>
  <c r="BF321" i="4"/>
  <c r="T321" i="4"/>
  <c r="R321" i="4"/>
  <c r="P321" i="4"/>
  <c r="BI318" i="4"/>
  <c r="BH318" i="4"/>
  <c r="BG318" i="4"/>
  <c r="BF318" i="4"/>
  <c r="T318" i="4"/>
  <c r="R318" i="4"/>
  <c r="P318" i="4"/>
  <c r="BI315" i="4"/>
  <c r="BH315" i="4"/>
  <c r="BG315" i="4"/>
  <c r="BF315" i="4"/>
  <c r="T315" i="4"/>
  <c r="R315" i="4"/>
  <c r="P315" i="4"/>
  <c r="BI310" i="4"/>
  <c r="BH310" i="4"/>
  <c r="BG310" i="4"/>
  <c r="BF310" i="4"/>
  <c r="T310" i="4"/>
  <c r="T309" i="4" s="1"/>
  <c r="R310" i="4"/>
  <c r="R309" i="4" s="1"/>
  <c r="P310" i="4"/>
  <c r="P309" i="4" s="1"/>
  <c r="BI301" i="4"/>
  <c r="BH301" i="4"/>
  <c r="BG301" i="4"/>
  <c r="BF301" i="4"/>
  <c r="T301" i="4"/>
  <c r="T300" i="4"/>
  <c r="R301" i="4"/>
  <c r="R300" i="4" s="1"/>
  <c r="P301" i="4"/>
  <c r="P300" i="4" s="1"/>
  <c r="BI296" i="4"/>
  <c r="BH296" i="4"/>
  <c r="BG296" i="4"/>
  <c r="BF296" i="4"/>
  <c r="T296" i="4"/>
  <c r="R296" i="4"/>
  <c r="P296" i="4"/>
  <c r="BI292" i="4"/>
  <c r="BH292" i="4"/>
  <c r="BG292" i="4"/>
  <c r="BF292" i="4"/>
  <c r="T292" i="4"/>
  <c r="R292" i="4"/>
  <c r="P292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79" i="4"/>
  <c r="BH279" i="4"/>
  <c r="BG279" i="4"/>
  <c r="BF279" i="4"/>
  <c r="T279" i="4"/>
  <c r="R279" i="4"/>
  <c r="P279" i="4"/>
  <c r="BI276" i="4"/>
  <c r="BH276" i="4"/>
  <c r="BG276" i="4"/>
  <c r="BF276" i="4"/>
  <c r="T276" i="4"/>
  <c r="R276" i="4"/>
  <c r="P276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3" i="4"/>
  <c r="BH263" i="4"/>
  <c r="BG263" i="4"/>
  <c r="BF263" i="4"/>
  <c r="T263" i="4"/>
  <c r="R263" i="4"/>
  <c r="P263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4" i="4"/>
  <c r="BH214" i="4"/>
  <c r="BG214" i="4"/>
  <c r="BF214" i="4"/>
  <c r="T214" i="4"/>
  <c r="R214" i="4"/>
  <c r="P214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5" i="4"/>
  <c r="BH135" i="4"/>
  <c r="BG135" i="4"/>
  <c r="BF135" i="4"/>
  <c r="T135" i="4"/>
  <c r="R135" i="4"/>
  <c r="P135" i="4"/>
  <c r="J130" i="4"/>
  <c r="J129" i="4"/>
  <c r="F129" i="4"/>
  <c r="F127" i="4"/>
  <c r="E125" i="4"/>
  <c r="J92" i="4"/>
  <c r="J91" i="4"/>
  <c r="F91" i="4"/>
  <c r="F89" i="4"/>
  <c r="E87" i="4"/>
  <c r="J18" i="4"/>
  <c r="E18" i="4"/>
  <c r="F130" i="4" s="1"/>
  <c r="J17" i="4"/>
  <c r="J12" i="4"/>
  <c r="J89" i="4"/>
  <c r="E7" i="4"/>
  <c r="E85" i="4" s="1"/>
  <c r="J37" i="3"/>
  <c r="J36" i="3"/>
  <c r="AY96" i="1"/>
  <c r="J35" i="3"/>
  <c r="AX96" i="1" s="1"/>
  <c r="BI505" i="3"/>
  <c r="BH505" i="3"/>
  <c r="BG505" i="3"/>
  <c r="BF505" i="3"/>
  <c r="T505" i="3"/>
  <c r="T504" i="3"/>
  <c r="R505" i="3"/>
  <c r="R504" i="3" s="1"/>
  <c r="P505" i="3"/>
  <c r="P504" i="3" s="1"/>
  <c r="BI501" i="3"/>
  <c r="BH501" i="3"/>
  <c r="BG501" i="3"/>
  <c r="BF501" i="3"/>
  <c r="T501" i="3"/>
  <c r="T500" i="3"/>
  <c r="R501" i="3"/>
  <c r="R500" i="3"/>
  <c r="P501" i="3"/>
  <c r="P500" i="3" s="1"/>
  <c r="BI497" i="3"/>
  <c r="BH497" i="3"/>
  <c r="BG497" i="3"/>
  <c r="BF497" i="3"/>
  <c r="T497" i="3"/>
  <c r="T496" i="3"/>
  <c r="R497" i="3"/>
  <c r="R496" i="3"/>
  <c r="P497" i="3"/>
  <c r="P496" i="3" s="1"/>
  <c r="BI493" i="3"/>
  <c r="BH493" i="3"/>
  <c r="BG493" i="3"/>
  <c r="BF493" i="3"/>
  <c r="T493" i="3"/>
  <c r="R493" i="3"/>
  <c r="P493" i="3"/>
  <c r="BI490" i="3"/>
  <c r="BH490" i="3"/>
  <c r="BG490" i="3"/>
  <c r="BF490" i="3"/>
  <c r="T490" i="3"/>
  <c r="R490" i="3"/>
  <c r="P490" i="3"/>
  <c r="BI487" i="3"/>
  <c r="BH487" i="3"/>
  <c r="BG487" i="3"/>
  <c r="BF487" i="3"/>
  <c r="T487" i="3"/>
  <c r="R487" i="3"/>
  <c r="P487" i="3"/>
  <c r="BI484" i="3"/>
  <c r="BH484" i="3"/>
  <c r="BG484" i="3"/>
  <c r="BF484" i="3"/>
  <c r="T484" i="3"/>
  <c r="R484" i="3"/>
  <c r="P484" i="3"/>
  <c r="BI480" i="3"/>
  <c r="BH480" i="3"/>
  <c r="BG480" i="3"/>
  <c r="BF480" i="3"/>
  <c r="T480" i="3"/>
  <c r="T479" i="3"/>
  <c r="R480" i="3"/>
  <c r="R479" i="3" s="1"/>
  <c r="P480" i="3"/>
  <c r="P479" i="3"/>
  <c r="BI475" i="3"/>
  <c r="BH475" i="3"/>
  <c r="BG475" i="3"/>
  <c r="BF475" i="3"/>
  <c r="T475" i="3"/>
  <c r="R475" i="3"/>
  <c r="P475" i="3"/>
  <c r="BI472" i="3"/>
  <c r="BH472" i="3"/>
  <c r="BG472" i="3"/>
  <c r="BF472" i="3"/>
  <c r="T472" i="3"/>
  <c r="R472" i="3"/>
  <c r="P472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T462" i="3" s="1"/>
  <c r="R463" i="3"/>
  <c r="R462" i="3" s="1"/>
  <c r="P463" i="3"/>
  <c r="P462" i="3" s="1"/>
  <c r="BI459" i="3"/>
  <c r="BH459" i="3"/>
  <c r="BG459" i="3"/>
  <c r="BF459" i="3"/>
  <c r="T459" i="3"/>
  <c r="R459" i="3"/>
  <c r="P459" i="3"/>
  <c r="BI456" i="3"/>
  <c r="BH456" i="3"/>
  <c r="BG456" i="3"/>
  <c r="BF456" i="3"/>
  <c r="T456" i="3"/>
  <c r="R456" i="3"/>
  <c r="P456" i="3"/>
  <c r="BI452" i="3"/>
  <c r="BH452" i="3"/>
  <c r="BG452" i="3"/>
  <c r="BF452" i="3"/>
  <c r="T452" i="3"/>
  <c r="R452" i="3"/>
  <c r="P452" i="3"/>
  <c r="BI449" i="3"/>
  <c r="BH449" i="3"/>
  <c r="BG449" i="3"/>
  <c r="BF449" i="3"/>
  <c r="T449" i="3"/>
  <c r="R449" i="3"/>
  <c r="P449" i="3"/>
  <c r="BI446" i="3"/>
  <c r="BH446" i="3"/>
  <c r="BG446" i="3"/>
  <c r="BF446" i="3"/>
  <c r="T446" i="3"/>
  <c r="R446" i="3"/>
  <c r="P446" i="3"/>
  <c r="BI443" i="3"/>
  <c r="BH443" i="3"/>
  <c r="BG443" i="3"/>
  <c r="BF443" i="3"/>
  <c r="T443" i="3"/>
  <c r="R443" i="3"/>
  <c r="P443" i="3"/>
  <c r="BI436" i="3"/>
  <c r="BH436" i="3"/>
  <c r="BG436" i="3"/>
  <c r="BF436" i="3"/>
  <c r="T436" i="3"/>
  <c r="R436" i="3"/>
  <c r="P436" i="3"/>
  <c r="BI427" i="3"/>
  <c r="BH427" i="3"/>
  <c r="BG427" i="3"/>
  <c r="BF427" i="3"/>
  <c r="T427" i="3"/>
  <c r="R427" i="3"/>
  <c r="P427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4" i="3"/>
  <c r="BH414" i="3"/>
  <c r="BG414" i="3"/>
  <c r="BF414" i="3"/>
  <c r="T414" i="3"/>
  <c r="R414" i="3"/>
  <c r="P414" i="3"/>
  <c r="BI405" i="3"/>
  <c r="BH405" i="3"/>
  <c r="BG405" i="3"/>
  <c r="BF405" i="3"/>
  <c r="T405" i="3"/>
  <c r="R405" i="3"/>
  <c r="P405" i="3"/>
  <c r="BI401" i="3"/>
  <c r="BH401" i="3"/>
  <c r="BG401" i="3"/>
  <c r="BF401" i="3"/>
  <c r="T401" i="3"/>
  <c r="R401" i="3"/>
  <c r="P401" i="3"/>
  <c r="BI395" i="3"/>
  <c r="BH395" i="3"/>
  <c r="BG395" i="3"/>
  <c r="BF395" i="3"/>
  <c r="T395" i="3"/>
  <c r="R395" i="3"/>
  <c r="P395" i="3"/>
  <c r="BI389" i="3"/>
  <c r="BH389" i="3"/>
  <c r="BG389" i="3"/>
  <c r="BF389" i="3"/>
  <c r="T389" i="3"/>
  <c r="R389" i="3"/>
  <c r="P389" i="3"/>
  <c r="BI384" i="3"/>
  <c r="BH384" i="3"/>
  <c r="BG384" i="3"/>
  <c r="BF384" i="3"/>
  <c r="T384" i="3"/>
  <c r="R384" i="3"/>
  <c r="P384" i="3"/>
  <c r="BI379" i="3"/>
  <c r="BH379" i="3"/>
  <c r="BG379" i="3"/>
  <c r="BF379" i="3"/>
  <c r="T379" i="3"/>
  <c r="R379" i="3"/>
  <c r="P379" i="3"/>
  <c r="BI375" i="3"/>
  <c r="BH375" i="3"/>
  <c r="BG375" i="3"/>
  <c r="BF375" i="3"/>
  <c r="T375" i="3"/>
  <c r="R375" i="3"/>
  <c r="P375" i="3"/>
  <c r="BI371" i="3"/>
  <c r="BH371" i="3"/>
  <c r="BG371" i="3"/>
  <c r="BF371" i="3"/>
  <c r="T371" i="3"/>
  <c r="R371" i="3"/>
  <c r="P371" i="3"/>
  <c r="BI367" i="3"/>
  <c r="BH367" i="3"/>
  <c r="BG367" i="3"/>
  <c r="BF367" i="3"/>
  <c r="T367" i="3"/>
  <c r="R367" i="3"/>
  <c r="P367" i="3"/>
  <c r="BI363" i="3"/>
  <c r="BH363" i="3"/>
  <c r="BG363" i="3"/>
  <c r="BF363" i="3"/>
  <c r="T363" i="3"/>
  <c r="R363" i="3"/>
  <c r="P363" i="3"/>
  <c r="BI358" i="3"/>
  <c r="BH358" i="3"/>
  <c r="BG358" i="3"/>
  <c r="BF358" i="3"/>
  <c r="T358" i="3"/>
  <c r="R358" i="3"/>
  <c r="P358" i="3"/>
  <c r="BI351" i="3"/>
  <c r="BH351" i="3"/>
  <c r="BG351" i="3"/>
  <c r="BF351" i="3"/>
  <c r="T351" i="3"/>
  <c r="R351" i="3"/>
  <c r="P351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39" i="3"/>
  <c r="BH339" i="3"/>
  <c r="BG339" i="3"/>
  <c r="BF339" i="3"/>
  <c r="T339" i="3"/>
  <c r="R339" i="3"/>
  <c r="P339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2" i="3"/>
  <c r="BH322" i="3"/>
  <c r="BG322" i="3"/>
  <c r="BF322" i="3"/>
  <c r="T322" i="3"/>
  <c r="R322" i="3"/>
  <c r="P322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1" i="3"/>
  <c r="BH301" i="3"/>
  <c r="BG301" i="3"/>
  <c r="BF301" i="3"/>
  <c r="T301" i="3"/>
  <c r="R301" i="3"/>
  <c r="P301" i="3"/>
  <c r="BI297" i="3"/>
  <c r="BH297" i="3"/>
  <c r="BG297" i="3"/>
  <c r="BF297" i="3"/>
  <c r="T297" i="3"/>
  <c r="R297" i="3"/>
  <c r="P297" i="3"/>
  <c r="BI290" i="3"/>
  <c r="BH290" i="3"/>
  <c r="BG290" i="3"/>
  <c r="BF290" i="3"/>
  <c r="T290" i="3"/>
  <c r="R290" i="3"/>
  <c r="P290" i="3"/>
  <c r="BI284" i="3"/>
  <c r="BH284" i="3"/>
  <c r="BG284" i="3"/>
  <c r="BF284" i="3"/>
  <c r="T284" i="3"/>
  <c r="R284" i="3"/>
  <c r="P284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68" i="3"/>
  <c r="BH268" i="3"/>
  <c r="BG268" i="3"/>
  <c r="BF268" i="3"/>
  <c r="T268" i="3"/>
  <c r="R268" i="3"/>
  <c r="P268" i="3"/>
  <c r="BI261" i="3"/>
  <c r="BH261" i="3"/>
  <c r="BG261" i="3"/>
  <c r="BF261" i="3"/>
  <c r="T261" i="3"/>
  <c r="R261" i="3"/>
  <c r="P261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3" i="3"/>
  <c r="BH233" i="3"/>
  <c r="BG233" i="3"/>
  <c r="BF233" i="3"/>
  <c r="T233" i="3"/>
  <c r="R233" i="3"/>
  <c r="P233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47" i="3"/>
  <c r="BH147" i="3"/>
  <c r="BG147" i="3"/>
  <c r="BF147" i="3"/>
  <c r="T147" i="3"/>
  <c r="R147" i="3"/>
  <c r="P147" i="3"/>
  <c r="BI141" i="3"/>
  <c r="BH141" i="3"/>
  <c r="BG141" i="3"/>
  <c r="BF141" i="3"/>
  <c r="T141" i="3"/>
  <c r="R141" i="3"/>
  <c r="P141" i="3"/>
  <c r="BI135" i="3"/>
  <c r="BH135" i="3"/>
  <c r="BG135" i="3"/>
  <c r="BF135" i="3"/>
  <c r="T135" i="3"/>
  <c r="R135" i="3"/>
  <c r="P135" i="3"/>
  <c r="J130" i="3"/>
  <c r="J129" i="3"/>
  <c r="F129" i="3"/>
  <c r="F127" i="3"/>
  <c r="E125" i="3"/>
  <c r="J92" i="3"/>
  <c r="J91" i="3"/>
  <c r="F91" i="3"/>
  <c r="F89" i="3"/>
  <c r="E87" i="3"/>
  <c r="J18" i="3"/>
  <c r="E18" i="3"/>
  <c r="F130" i="3"/>
  <c r="J17" i="3"/>
  <c r="J12" i="3"/>
  <c r="J127" i="3" s="1"/>
  <c r="E7" i="3"/>
  <c r="E123" i="3" s="1"/>
  <c r="J37" i="2"/>
  <c r="J36" i="2"/>
  <c r="AY95" i="1"/>
  <c r="J35" i="2"/>
  <c r="AX95" i="1"/>
  <c r="BI476" i="2"/>
  <c r="BH476" i="2"/>
  <c r="BG476" i="2"/>
  <c r="BF476" i="2"/>
  <c r="T476" i="2"/>
  <c r="T475" i="2"/>
  <c r="R476" i="2"/>
  <c r="R475" i="2" s="1"/>
  <c r="P476" i="2"/>
  <c r="P475" i="2"/>
  <c r="BI472" i="2"/>
  <c r="BH472" i="2"/>
  <c r="BG472" i="2"/>
  <c r="BF472" i="2"/>
  <c r="T472" i="2"/>
  <c r="T471" i="2" s="1"/>
  <c r="R472" i="2"/>
  <c r="R471" i="2"/>
  <c r="P472" i="2"/>
  <c r="P471" i="2"/>
  <c r="BI468" i="2"/>
  <c r="BH468" i="2"/>
  <c r="BG468" i="2"/>
  <c r="BF468" i="2"/>
  <c r="T468" i="2"/>
  <c r="T467" i="2"/>
  <c r="R468" i="2"/>
  <c r="R467" i="2" s="1"/>
  <c r="P468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T450" i="2"/>
  <c r="R451" i="2"/>
  <c r="R450" i="2"/>
  <c r="P451" i="2"/>
  <c r="P450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39" i="2"/>
  <c r="BH439" i="2"/>
  <c r="BG439" i="2"/>
  <c r="BF439" i="2"/>
  <c r="T439" i="2"/>
  <c r="R439" i="2"/>
  <c r="P439" i="2"/>
  <c r="BI434" i="2"/>
  <c r="BH434" i="2"/>
  <c r="BG434" i="2"/>
  <c r="BF434" i="2"/>
  <c r="T434" i="2"/>
  <c r="T433" i="2" s="1"/>
  <c r="R434" i="2"/>
  <c r="R433" i="2" s="1"/>
  <c r="P434" i="2"/>
  <c r="P433" i="2" s="1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79" i="2"/>
  <c r="BH379" i="2"/>
  <c r="BG379" i="2"/>
  <c r="BF379" i="2"/>
  <c r="T379" i="2"/>
  <c r="R379" i="2"/>
  <c r="P379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4" i="2"/>
  <c r="BH274" i="2"/>
  <c r="BG274" i="2"/>
  <c r="BF274" i="2"/>
  <c r="T274" i="2"/>
  <c r="T273" i="2"/>
  <c r="R274" i="2"/>
  <c r="R273" i="2" s="1"/>
  <c r="P274" i="2"/>
  <c r="P273" i="2" s="1"/>
  <c r="P238" i="2" s="1"/>
  <c r="BI267" i="2"/>
  <c r="BH267" i="2"/>
  <c r="BG267" i="2"/>
  <c r="BF267" i="2"/>
  <c r="T267" i="2"/>
  <c r="T238" i="2" s="1"/>
  <c r="R267" i="2"/>
  <c r="P267" i="2"/>
  <c r="BI262" i="2"/>
  <c r="BH262" i="2"/>
  <c r="BG262" i="2"/>
  <c r="BF262" i="2"/>
  <c r="T262" i="2"/>
  <c r="R262" i="2"/>
  <c r="P262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6" i="2"/>
  <c r="BH246" i="2"/>
  <c r="BG246" i="2"/>
  <c r="BF246" i="2"/>
  <c r="T246" i="2"/>
  <c r="R246" i="2"/>
  <c r="P246" i="2"/>
  <c r="BI239" i="2"/>
  <c r="BH239" i="2"/>
  <c r="BG239" i="2"/>
  <c r="BF239" i="2"/>
  <c r="T239" i="2"/>
  <c r="R239" i="2"/>
  <c r="R238" i="2" s="1"/>
  <c r="P239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42" i="2"/>
  <c r="BH142" i="2"/>
  <c r="BG142" i="2"/>
  <c r="BF142" i="2"/>
  <c r="T142" i="2"/>
  <c r="R142" i="2"/>
  <c r="P142" i="2"/>
  <c r="BI135" i="2"/>
  <c r="BH135" i="2"/>
  <c r="BG135" i="2"/>
  <c r="BF135" i="2"/>
  <c r="T135" i="2"/>
  <c r="R135" i="2"/>
  <c r="P135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 s="1"/>
  <c r="J17" i="2"/>
  <c r="J12" i="2"/>
  <c r="J127" i="2"/>
  <c r="E7" i="2"/>
  <c r="E85" i="2" s="1"/>
  <c r="L90" i="1"/>
  <c r="AM90" i="1"/>
  <c r="AM89" i="1"/>
  <c r="L89" i="1"/>
  <c r="AM87" i="1"/>
  <c r="L87" i="1"/>
  <c r="L85" i="1"/>
  <c r="L84" i="1"/>
  <c r="J476" i="2"/>
  <c r="BK472" i="2"/>
  <c r="BK468" i="2"/>
  <c r="J468" i="2"/>
  <c r="J464" i="2"/>
  <c r="J461" i="2"/>
  <c r="BK455" i="2"/>
  <c r="BK451" i="2"/>
  <c r="BK446" i="2"/>
  <c r="BK442" i="2"/>
  <c r="BK439" i="2"/>
  <c r="BK434" i="2"/>
  <c r="BK430" i="2"/>
  <c r="BK427" i="2"/>
  <c r="BK423" i="2"/>
  <c r="BK420" i="2"/>
  <c r="BK417" i="2"/>
  <c r="BK414" i="2"/>
  <c r="BK407" i="2"/>
  <c r="BK403" i="2"/>
  <c r="BK397" i="2"/>
  <c r="BK393" i="2"/>
  <c r="BK388" i="2"/>
  <c r="BK379" i="2"/>
  <c r="BK370" i="2"/>
  <c r="BK367" i="2"/>
  <c r="BK361" i="2"/>
  <c r="BK355" i="2"/>
  <c r="BK350" i="2"/>
  <c r="BK345" i="2"/>
  <c r="BK341" i="2"/>
  <c r="BK337" i="2"/>
  <c r="BK333" i="2"/>
  <c r="BK327" i="2"/>
  <c r="BK322" i="2"/>
  <c r="BK316" i="2"/>
  <c r="BK311" i="2"/>
  <c r="J308" i="2"/>
  <c r="J303" i="2"/>
  <c r="J299" i="2"/>
  <c r="J295" i="2"/>
  <c r="BK286" i="2"/>
  <c r="J282" i="2"/>
  <c r="J274" i="2"/>
  <c r="J262" i="2"/>
  <c r="BK252" i="2"/>
  <c r="J246" i="2"/>
  <c r="J239" i="2"/>
  <c r="BK227" i="2"/>
  <c r="BK216" i="2"/>
  <c r="BK207" i="2"/>
  <c r="J203" i="2"/>
  <c r="BK192" i="2"/>
  <c r="J187" i="2"/>
  <c r="BK179" i="2"/>
  <c r="J174" i="2"/>
  <c r="J170" i="2"/>
  <c r="BK160" i="2"/>
  <c r="J156" i="2"/>
  <c r="J135" i="2"/>
  <c r="J149" i="2"/>
  <c r="BK505" i="3"/>
  <c r="BK497" i="3"/>
  <c r="BK475" i="3"/>
  <c r="J468" i="3"/>
  <c r="J456" i="3"/>
  <c r="J449" i="3"/>
  <c r="BK443" i="3"/>
  <c r="J414" i="3"/>
  <c r="J389" i="3"/>
  <c r="BK371" i="3"/>
  <c r="J351" i="3"/>
  <c r="J339" i="3"/>
  <c r="BK326" i="3"/>
  <c r="J268" i="3"/>
  <c r="J233" i="3"/>
  <c r="BK210" i="3"/>
  <c r="BK190" i="3"/>
  <c r="J147" i="3"/>
  <c r="BK484" i="3"/>
  <c r="BK468" i="3"/>
  <c r="BK452" i="3"/>
  <c r="BK427" i="3"/>
  <c r="J384" i="3"/>
  <c r="BK367" i="3"/>
  <c r="BK339" i="3"/>
  <c r="BK322" i="3"/>
  <c r="J310" i="3"/>
  <c r="BK284" i="3"/>
  <c r="BK268" i="3"/>
  <c r="BK240" i="3"/>
  <c r="BK218" i="3"/>
  <c r="J198" i="3"/>
  <c r="BK183" i="3"/>
  <c r="J164" i="3"/>
  <c r="J141" i="3"/>
  <c r="J493" i="3"/>
  <c r="J484" i="3"/>
  <c r="J459" i="3"/>
  <c r="BK436" i="3"/>
  <c r="BK414" i="3"/>
  <c r="BK389" i="3"/>
  <c r="BK358" i="3"/>
  <c r="BK334" i="3"/>
  <c r="J314" i="3"/>
  <c r="J301" i="3"/>
  <c r="J278" i="3"/>
  <c r="J245" i="3"/>
  <c r="J227" i="3"/>
  <c r="J210" i="3"/>
  <c r="J190" i="3"/>
  <c r="J174" i="3"/>
  <c r="BK147" i="3"/>
  <c r="BK350" i="4"/>
  <c r="BK332" i="4"/>
  <c r="J318" i="4"/>
  <c r="J296" i="4"/>
  <c r="J283" i="4"/>
  <c r="J271" i="4"/>
  <c r="J248" i="4"/>
  <c r="BK232" i="4"/>
  <c r="BK214" i="4"/>
  <c r="J321" i="4"/>
  <c r="BK310" i="4"/>
  <c r="J288" i="4"/>
  <c r="BK279" i="4"/>
  <c r="BK252" i="4"/>
  <c r="BK235" i="4"/>
  <c r="BK192" i="4"/>
  <c r="BK170" i="4"/>
  <c r="J148" i="4"/>
  <c r="J362" i="4"/>
  <c r="J350" i="4"/>
  <c r="J344" i="4"/>
  <c r="BK321" i="4"/>
  <c r="J292" i="4"/>
  <c r="BK283" i="4"/>
  <c r="J268" i="4"/>
  <c r="BK239" i="4"/>
  <c r="BK228" i="4"/>
  <c r="J222" i="4"/>
  <c r="BK209" i="4"/>
  <c r="J189" i="4"/>
  <c r="J166" i="4"/>
  <c r="BK154" i="4"/>
  <c r="J135" i="4"/>
  <c r="BK556" i="5"/>
  <c r="J552" i="5"/>
  <c r="J543" i="5"/>
  <c r="BK530" i="5"/>
  <c r="J508" i="5"/>
  <c r="J493" i="5"/>
  <c r="J483" i="5"/>
  <c r="BK471" i="5"/>
  <c r="J446" i="5"/>
  <c r="J430" i="5"/>
  <c r="BK416" i="5"/>
  <c r="BK402" i="5"/>
  <c r="BK394" i="5"/>
  <c r="BK375" i="5"/>
  <c r="J357" i="5"/>
  <c r="J347" i="5"/>
  <c r="BK324" i="5"/>
  <c r="J300" i="5"/>
  <c r="J281" i="5"/>
  <c r="BK259" i="5"/>
  <c r="J247" i="5"/>
  <c r="BK236" i="5"/>
  <c r="J224" i="5"/>
  <c r="BK204" i="5"/>
  <c r="J184" i="5"/>
  <c r="BK168" i="5"/>
  <c r="J140" i="5"/>
  <c r="J534" i="5"/>
  <c r="J512" i="5"/>
  <c r="J486" i="5"/>
  <c r="BK475" i="5"/>
  <c r="J455" i="5"/>
  <c r="J420" i="5"/>
  <c r="BK390" i="5"/>
  <c r="J369" i="5"/>
  <c r="BK357" i="5"/>
  <c r="BK335" i="5"/>
  <c r="J316" i="5"/>
  <c r="J287" i="5"/>
  <c r="J259" i="5"/>
  <c r="J244" i="5"/>
  <c r="BK224" i="5"/>
  <c r="J200" i="5"/>
  <c r="BK176" i="5"/>
  <c r="J144" i="5"/>
  <c r="J560" i="5"/>
  <c r="J546" i="5"/>
  <c r="J526" i="5"/>
  <c r="BK508" i="5"/>
  <c r="BK493" i="5"/>
  <c r="BK467" i="5"/>
  <c r="J434" i="5"/>
  <c r="BK407" i="5"/>
  <c r="J390" i="5"/>
  <c r="J372" i="5"/>
  <c r="J361" i="5"/>
  <c r="BK343" i="5"/>
  <c r="J328" i="5"/>
  <c r="BK300" i="5"/>
  <c r="BK287" i="5"/>
  <c r="J232" i="5"/>
  <c r="J204" i="5"/>
  <c r="BK184" i="5"/>
  <c r="J172" i="5"/>
  <c r="BK156" i="5"/>
  <c r="BK144" i="5"/>
  <c r="J232" i="6"/>
  <c r="J214" i="6"/>
  <c r="J190" i="6"/>
  <c r="J178" i="6"/>
  <c r="J167" i="6"/>
  <c r="J142" i="6"/>
  <c r="J257" i="6"/>
  <c r="BK239" i="6"/>
  <c r="BK228" i="6"/>
  <c r="BK207" i="6"/>
  <c r="BK190" i="6"/>
  <c r="J163" i="6"/>
  <c r="BK142" i="6"/>
  <c r="BK261" i="6"/>
  <c r="J250" i="6"/>
  <c r="J235" i="6"/>
  <c r="BK214" i="6"/>
  <c r="J194" i="6"/>
  <c r="BK178" i="6"/>
  <c r="BK159" i="6"/>
  <c r="BK130" i="6"/>
  <c r="BK555" i="7"/>
  <c r="J533" i="7"/>
  <c r="BK507" i="7"/>
  <c r="BK498" i="7"/>
  <c r="J478" i="7"/>
  <c r="BK457" i="7"/>
  <c r="BK437" i="7"/>
  <c r="J414" i="7"/>
  <c r="BK384" i="7"/>
  <c r="J364" i="7"/>
  <c r="J353" i="7"/>
  <c r="J327" i="7"/>
  <c r="J303" i="7"/>
  <c r="BK261" i="7"/>
  <c r="J225" i="7"/>
  <c r="BK198" i="7"/>
  <c r="J183" i="7"/>
  <c r="J171" i="7"/>
  <c r="BK585" i="7"/>
  <c r="BK573" i="7"/>
  <c r="BK564" i="7"/>
  <c r="J544" i="7"/>
  <c r="BK514" i="7"/>
  <c r="J507" i="7"/>
  <c r="BK482" i="7"/>
  <c r="J462" i="7"/>
  <c r="J433" i="7"/>
  <c r="BK394" i="7"/>
  <c r="J384" i="7"/>
  <c r="J372" i="7"/>
  <c r="BK353" i="7"/>
  <c r="BK335" i="7"/>
  <c r="BK327" i="7"/>
  <c r="J307" i="7"/>
  <c r="J288" i="7"/>
  <c r="J270" i="7"/>
  <c r="BK234" i="7"/>
  <c r="BK216" i="7"/>
  <c r="J198" i="7"/>
  <c r="J156" i="7"/>
  <c r="BK140" i="7"/>
  <c r="J581" i="7"/>
  <c r="J564" i="7"/>
  <c r="J548" i="7"/>
  <c r="J536" i="7"/>
  <c r="BK523" i="7"/>
  <c r="BK501" i="7"/>
  <c r="BK478" i="7"/>
  <c r="BK453" i="7"/>
  <c r="BK433" i="7"/>
  <c r="BK414" i="7"/>
  <c r="J400" i="7"/>
  <c r="J376" i="7"/>
  <c r="BK342" i="7"/>
  <c r="J323" i="7"/>
  <c r="BK307" i="7"/>
  <c r="BK292" i="7"/>
  <c r="BK270" i="7"/>
  <c r="BK258" i="7"/>
  <c r="BK249" i="7"/>
  <c r="J234" i="7"/>
  <c r="J211" i="7"/>
  <c r="BK187" i="7"/>
  <c r="BK175" i="7"/>
  <c r="BK156" i="7"/>
  <c r="J144" i="7"/>
  <c r="BK331" i="8"/>
  <c r="J321" i="8"/>
  <c r="J293" i="8"/>
  <c r="BK277" i="8"/>
  <c r="J274" i="8"/>
  <c r="J257" i="8"/>
  <c r="BK242" i="8"/>
  <c r="J231" i="8"/>
  <c r="BK219" i="8"/>
  <c r="BK193" i="8"/>
  <c r="J178" i="8"/>
  <c r="J162" i="8"/>
  <c r="J145" i="8"/>
  <c r="BK136" i="8"/>
  <c r="BK318" i="8"/>
  <c r="BK308" i="8"/>
  <c r="J281" i="8"/>
  <c r="BK261" i="8"/>
  <c r="BK237" i="8"/>
  <c r="BK210" i="8"/>
  <c r="BK186" i="8"/>
  <c r="BK166" i="8"/>
  <c r="J158" i="8"/>
  <c r="BK145" i="8"/>
  <c r="J331" i="8"/>
  <c r="J318" i="8"/>
  <c r="BK304" i="8"/>
  <c r="BK296" i="8"/>
  <c r="BK281" i="8"/>
  <c r="J242" i="8"/>
  <c r="BK214" i="8"/>
  <c r="J193" i="8"/>
  <c r="J175" i="8"/>
  <c r="J136" i="8"/>
  <c r="BK331" i="9"/>
  <c r="BK318" i="9"/>
  <c r="BK301" i="9"/>
  <c r="J276" i="9"/>
  <c r="J267" i="9"/>
  <c r="BK247" i="9"/>
  <c r="BK235" i="9"/>
  <c r="BK222" i="9"/>
  <c r="J203" i="9"/>
  <c r="J174" i="9"/>
  <c r="J148" i="9"/>
  <c r="J135" i="9"/>
  <c r="J331" i="9"/>
  <c r="BK311" i="9"/>
  <c r="BK288" i="9"/>
  <c r="J278" i="9"/>
  <c r="BK270" i="9"/>
  <c r="BK254" i="9"/>
  <c r="J235" i="9"/>
  <c r="BK212" i="9"/>
  <c r="BK185" i="9"/>
  <c r="BK174" i="9"/>
  <c r="BK154" i="9"/>
  <c r="J139" i="9"/>
  <c r="BK341" i="9"/>
  <c r="J334" i="9"/>
  <c r="J311" i="9"/>
  <c r="BK294" i="9"/>
  <c r="J283" i="9"/>
  <c r="J254" i="9"/>
  <c r="J226" i="9"/>
  <c r="J186" i="10"/>
  <c r="J170" i="10"/>
  <c r="BK151" i="10"/>
  <c r="BK236" i="10"/>
  <c r="J220" i="10"/>
  <c r="BK210" i="10"/>
  <c r="BK177" i="10"/>
  <c r="J239" i="10"/>
  <c r="BK220" i="10"/>
  <c r="J210" i="10"/>
  <c r="J192" i="10"/>
  <c r="BK170" i="10"/>
  <c r="J151" i="10"/>
  <c r="BK130" i="10"/>
  <c r="BK525" i="11"/>
  <c r="BK489" i="11"/>
  <c r="BK473" i="11"/>
  <c r="BK450" i="11"/>
  <c r="J446" i="11"/>
  <c r="BK433" i="11"/>
  <c r="J422" i="11"/>
  <c r="BK386" i="11"/>
  <c r="BK366" i="11"/>
  <c r="J348" i="11"/>
  <c r="BK340" i="11"/>
  <c r="BK319" i="11"/>
  <c r="BK296" i="11"/>
  <c r="BK274" i="11"/>
  <c r="J236" i="11"/>
  <c r="BK218" i="11"/>
  <c r="BK184" i="11"/>
  <c r="J160" i="11"/>
  <c r="BK142" i="11"/>
  <c r="BK557" i="11"/>
  <c r="BK549" i="11"/>
  <c r="J540" i="11"/>
  <c r="J514" i="11"/>
  <c r="J498" i="11"/>
  <c r="J479" i="11"/>
  <c r="BK458" i="11"/>
  <c r="J433" i="11"/>
  <c r="BK422" i="11"/>
  <c r="BK408" i="11"/>
  <c r="BK394" i="11"/>
  <c r="BK377" i="11"/>
  <c r="J366" i="11"/>
  <c r="J352" i="11"/>
  <c r="J323" i="11"/>
  <c r="BK307" i="11"/>
  <c r="BK280" i="11"/>
  <c r="BK268" i="11"/>
  <c r="BK240" i="11"/>
  <c r="J224" i="11"/>
  <c r="J205" i="11"/>
  <c r="BK191" i="11"/>
  <c r="BK171" i="11"/>
  <c r="J142" i="11"/>
  <c r="BK553" i="11"/>
  <c r="BK546" i="11"/>
  <c r="BK511" i="11"/>
  <c r="BK479" i="11"/>
  <c r="BK446" i="11"/>
  <c r="BK415" i="11"/>
  <c r="J394" i="11"/>
  <c r="J371" i="11"/>
  <c r="BK352" i="11"/>
  <c r="J335" i="11"/>
  <c r="J307" i="11"/>
  <c r="J250" i="11"/>
  <c r="BK224" i="11"/>
  <c r="J191" i="11"/>
  <c r="BK160" i="11"/>
  <c r="BK135" i="11"/>
  <c r="BK349" i="12"/>
  <c r="BK336" i="12"/>
  <c r="J324" i="12"/>
  <c r="J314" i="12"/>
  <c r="J293" i="12"/>
  <c r="J281" i="12"/>
  <c r="J240" i="12"/>
  <c r="J219" i="12"/>
  <c r="BK199" i="12"/>
  <c r="BK176" i="12"/>
  <c r="J149" i="12"/>
  <c r="BK361" i="12"/>
  <c r="J336" i="12"/>
  <c r="BK327" i="12"/>
  <c r="BK311" i="12"/>
  <c r="BK295" i="12"/>
  <c r="J288" i="12"/>
  <c r="BK281" i="12"/>
  <c r="BK253" i="12"/>
  <c r="BK237" i="12"/>
  <c r="BK223" i="12"/>
  <c r="BK203" i="12"/>
  <c r="J195" i="12"/>
  <c r="J190" i="12"/>
  <c r="BK145" i="12"/>
  <c r="BK346" i="12"/>
  <c r="BK324" i="12"/>
  <c r="BK314" i="12"/>
  <c r="J298" i="12"/>
  <c r="BK276" i="12"/>
  <c r="BK268" i="12"/>
  <c r="BK249" i="12"/>
  <c r="J223" i="12"/>
  <c r="BK207" i="12"/>
  <c r="BK186" i="12"/>
  <c r="BK172" i="12"/>
  <c r="BK163" i="12"/>
  <c r="J135" i="12"/>
  <c r="BK223" i="13"/>
  <c r="BK213" i="13"/>
  <c r="J200" i="13"/>
  <c r="J173" i="13"/>
  <c r="BK127" i="13"/>
  <c r="J226" i="13"/>
  <c r="BK200" i="13"/>
  <c r="BK184" i="13"/>
  <c r="J177" i="13"/>
  <c r="BK149" i="13"/>
  <c r="BK131" i="13"/>
  <c r="BK232" i="13"/>
  <c r="J229" i="13"/>
  <c r="J223" i="13"/>
  <c r="J213" i="13"/>
  <c r="J203" i="13"/>
  <c r="BK177" i="13"/>
  <c r="BK159" i="13"/>
  <c r="J144" i="13"/>
  <c r="J127" i="13"/>
  <c r="BK476" i="2"/>
  <c r="J472" i="2"/>
  <c r="BK464" i="2"/>
  <c r="BK461" i="2"/>
  <c r="J458" i="2"/>
  <c r="J455" i="2"/>
  <c r="J451" i="2"/>
  <c r="J446" i="2"/>
  <c r="J442" i="2"/>
  <c r="J439" i="2"/>
  <c r="J434" i="2"/>
  <c r="J430" i="2"/>
  <c r="J427" i="2"/>
  <c r="J423" i="2"/>
  <c r="J420" i="2"/>
  <c r="J417" i="2"/>
  <c r="J414" i="2"/>
  <c r="J407" i="2"/>
  <c r="J403" i="2"/>
  <c r="J397" i="2"/>
  <c r="J393" i="2"/>
  <c r="J388" i="2"/>
  <c r="J379" i="2"/>
  <c r="J370" i="2"/>
  <c r="J367" i="2"/>
  <c r="J361" i="2"/>
  <c r="J355" i="2"/>
  <c r="J350" i="2"/>
  <c r="J345" i="2"/>
  <c r="J341" i="2"/>
  <c r="J337" i="2"/>
  <c r="J333" i="2"/>
  <c r="J327" i="2"/>
  <c r="J322" i="2"/>
  <c r="J316" i="2"/>
  <c r="J311" i="2"/>
  <c r="BK303" i="2"/>
  <c r="BK299" i="2"/>
  <c r="BK291" i="2"/>
  <c r="J286" i="2"/>
  <c r="BK274" i="2"/>
  <c r="J267" i="2"/>
  <c r="BK256" i="2"/>
  <c r="J252" i="2"/>
  <c r="BK239" i="2"/>
  <c r="J232" i="2"/>
  <c r="BK221" i="2"/>
  <c r="J216" i="2"/>
  <c r="J211" i="2"/>
  <c r="BK203" i="2"/>
  <c r="J197" i="2"/>
  <c r="BK187" i="2"/>
  <c r="J183" i="2"/>
  <c r="BK174" i="2"/>
  <c r="BK165" i="2"/>
  <c r="J160" i="2"/>
  <c r="BK149" i="2"/>
  <c r="BK458" i="2"/>
  <c r="J142" i="2"/>
  <c r="J501" i="3"/>
  <c r="J490" i="3"/>
  <c r="BK487" i="3"/>
  <c r="J472" i="3"/>
  <c r="J463" i="3"/>
  <c r="J452" i="3"/>
  <c r="J446" i="3"/>
  <c r="J427" i="3"/>
  <c r="BK418" i="3"/>
  <c r="J395" i="3"/>
  <c r="J379" i="3"/>
  <c r="BK363" i="3"/>
  <c r="BK346" i="3"/>
  <c r="BK330" i="3"/>
  <c r="J290" i="3"/>
  <c r="BK245" i="3"/>
  <c r="J218" i="3"/>
  <c r="BK198" i="3"/>
  <c r="J169" i="3"/>
  <c r="BK480" i="3"/>
  <c r="BK463" i="3"/>
  <c r="BK449" i="3"/>
  <c r="J436" i="3"/>
  <c r="J401" i="3"/>
  <c r="BK375" i="3"/>
  <c r="J346" i="3"/>
  <c r="J330" i="3"/>
  <c r="BK314" i="3"/>
  <c r="BK297" i="3"/>
  <c r="BK278" i="3"/>
  <c r="BK257" i="3"/>
  <c r="J222" i="3"/>
  <c r="J203" i="3"/>
  <c r="BK186" i="3"/>
  <c r="BK174" i="3"/>
  <c r="J154" i="3"/>
  <c r="J505" i="3"/>
  <c r="J497" i="3"/>
  <c r="J487" i="3"/>
  <c r="BK472" i="3"/>
  <c r="BK456" i="3"/>
  <c r="BK423" i="3"/>
  <c r="BK395" i="3"/>
  <c r="J371" i="3"/>
  <c r="J343" i="3"/>
  <c r="J322" i="3"/>
  <c r="BK310" i="3"/>
  <c r="J284" i="3"/>
  <c r="BK261" i="3"/>
  <c r="J240" i="3"/>
  <c r="BK203" i="3"/>
  <c r="J186" i="3"/>
  <c r="BK169" i="3"/>
  <c r="BK154" i="3"/>
  <c r="BK135" i="3"/>
  <c r="J337" i="4"/>
  <c r="BK315" i="4"/>
  <c r="J286" i="4"/>
  <c r="BK276" i="4"/>
  <c r="J256" i="4"/>
  <c r="J239" i="4"/>
  <c r="BK222" i="4"/>
  <c r="J209" i="4"/>
  <c r="J206" i="4"/>
  <c r="J301" i="4"/>
  <c r="BK292" i="4"/>
  <c r="BK268" i="4"/>
  <c r="BK248" i="4"/>
  <c r="J202" i="4"/>
  <c r="BK189" i="4"/>
  <c r="BK166" i="4"/>
  <c r="J145" i="4"/>
  <c r="J358" i="4"/>
  <c r="J347" i="4"/>
  <c r="J328" i="4"/>
  <c r="J315" i="4"/>
  <c r="J290" i="4"/>
  <c r="J276" i="4"/>
  <c r="J263" i="4"/>
  <c r="J244" i="4"/>
  <c r="J235" i="4"/>
  <c r="BK218" i="4"/>
  <c r="BK202" i="4"/>
  <c r="J180" i="4"/>
  <c r="J158" i="4"/>
  <c r="BK564" i="5"/>
  <c r="BK552" i="5"/>
  <c r="BK546" i="5"/>
  <c r="BK534" i="5"/>
  <c r="BK512" i="5"/>
  <c r="BK496" i="5"/>
  <c r="BK486" i="5"/>
  <c r="BK455" i="5"/>
  <c r="J438" i="5"/>
  <c r="J426" i="5"/>
  <c r="J407" i="5"/>
  <c r="J381" i="5"/>
  <c r="BK361" i="5"/>
  <c r="J339" i="5"/>
  <c r="BK316" i="5"/>
  <c r="BK296" i="5"/>
  <c r="J277" i="5"/>
  <c r="BK254" i="5"/>
  <c r="BK244" i="5"/>
  <c r="BK232" i="5"/>
  <c r="J214" i="5"/>
  <c r="J188" i="5"/>
  <c r="BK172" i="5"/>
  <c r="J152" i="5"/>
  <c r="BK539" i="5"/>
  <c r="BK522" i="5"/>
  <c r="J500" i="5"/>
  <c r="J480" i="5"/>
  <c r="J459" i="5"/>
  <c r="BK446" i="5"/>
  <c r="J394" i="5"/>
  <c r="BK372" i="5"/>
  <c r="J365" i="5"/>
  <c r="J350" i="5"/>
  <c r="J324" i="5"/>
  <c r="J312" i="5"/>
  <c r="BK281" i="5"/>
  <c r="BK270" i="5"/>
  <c r="J254" i="5"/>
  <c r="BK240" i="5"/>
  <c r="BK214" i="5"/>
  <c r="BK191" i="5"/>
  <c r="BK188" i="5"/>
  <c r="J156" i="5"/>
  <c r="BK140" i="5"/>
  <c r="J564" i="5"/>
  <c r="J556" i="5"/>
  <c r="BK543" i="5"/>
  <c r="J522" i="5"/>
  <c r="J505" i="5"/>
  <c r="J471" i="5"/>
  <c r="BK438" i="5"/>
  <c r="BK426" i="5"/>
  <c r="J402" i="5"/>
  <c r="J375" i="5"/>
  <c r="BK353" i="5"/>
  <c r="BK339" i="5"/>
  <c r="J320" i="5"/>
  <c r="J296" i="5"/>
  <c r="J264" i="5"/>
  <c r="J236" i="5"/>
  <c r="BK218" i="5"/>
  <c r="J191" i="5"/>
  <c r="J176" i="5"/>
  <c r="J164" i="5"/>
  <c r="BK148" i="5"/>
  <c r="BK250" i="6"/>
  <c r="BK225" i="6"/>
  <c r="J207" i="6"/>
  <c r="J186" i="6"/>
  <c r="J175" i="6"/>
  <c r="J155" i="6"/>
  <c r="J138" i="6"/>
  <c r="J130" i="6"/>
  <c r="BK244" i="6"/>
  <c r="BK235" i="6"/>
  <c r="BK222" i="6"/>
  <c r="J198" i="6"/>
  <c r="BK171" i="6"/>
  <c r="J151" i="6"/>
  <c r="J134" i="6"/>
  <c r="J253" i="6"/>
  <c r="BK232" i="6"/>
  <c r="J202" i="6"/>
  <c r="BK186" i="6"/>
  <c r="J171" i="6"/>
  <c r="BK151" i="6"/>
  <c r="BK570" i="7"/>
  <c r="BK536" i="7"/>
  <c r="J514" i="7"/>
  <c r="J501" i="7"/>
  <c r="J486" i="7"/>
  <c r="J474" i="7"/>
  <c r="J453" i="7"/>
  <c r="BK427" i="7"/>
  <c r="J419" i="7"/>
  <c r="J405" i="7"/>
  <c r="BK368" i="7"/>
  <c r="J349" i="7"/>
  <c r="BK323" i="7"/>
  <c r="BK281" i="7"/>
  <c r="BK253" i="7"/>
  <c r="BK239" i="7"/>
  <c r="J221" i="7"/>
  <c r="J195" i="7"/>
  <c r="J187" i="7"/>
  <c r="J175" i="7"/>
  <c r="J152" i="7"/>
  <c r="J577" i="7"/>
  <c r="BK567" i="7"/>
  <c r="J552" i="7"/>
  <c r="BK526" i="7"/>
  <c r="J511" i="7"/>
  <c r="J489" i="7"/>
  <c r="BK466" i="7"/>
  <c r="J441" i="7"/>
  <c r="BK400" i="7"/>
  <c r="J380" i="7"/>
  <c r="BK364" i="7"/>
  <c r="J358" i="7"/>
  <c r="BK331" i="7"/>
  <c r="J298" i="7"/>
  <c r="J281" i="7"/>
  <c r="BK265" i="7"/>
  <c r="BK221" i="7"/>
  <c r="J203" i="7"/>
  <c r="J160" i="7"/>
  <c r="BK144" i="7"/>
  <c r="J585" i="7"/>
  <c r="J573" i="7"/>
  <c r="J555" i="7"/>
  <c r="BK544" i="7"/>
  <c r="J526" i="7"/>
  <c r="BK511" i="7"/>
  <c r="J498" i="7"/>
  <c r="BK486" i="7"/>
  <c r="J457" i="7"/>
  <c r="J437" i="7"/>
  <c r="BK423" i="7"/>
  <c r="BK405" i="7"/>
  <c r="J389" i="7"/>
  <c r="BK361" i="7"/>
  <c r="J331" i="7"/>
  <c r="J311" i="7"/>
  <c r="BK303" i="7"/>
  <c r="BK275" i="7"/>
  <c r="J261" i="7"/>
  <c r="BK243" i="7"/>
  <c r="BK225" i="7"/>
  <c r="J207" i="7"/>
  <c r="BK195" i="7"/>
  <c r="BK183" i="7"/>
  <c r="J164" i="7"/>
  <c r="BK152" i="7"/>
  <c r="J140" i="7"/>
  <c r="J324" i="8"/>
  <c r="BK300" i="8"/>
  <c r="J286" i="8"/>
  <c r="BK274" i="8"/>
  <c r="J266" i="8"/>
  <c r="BK253" i="8"/>
  <c r="J240" i="8"/>
  <c r="BK227" i="8"/>
  <c r="J214" i="8"/>
  <c r="J202" i="8"/>
  <c r="J190" i="8"/>
  <c r="J170" i="8"/>
  <c r="BK153" i="8"/>
  <c r="BK132" i="8"/>
  <c r="BK313" i="8"/>
  <c r="J296" i="8"/>
  <c r="BK270" i="8"/>
  <c r="BK257" i="8"/>
  <c r="BK231" i="8"/>
  <c r="BK202" i="8"/>
  <c r="BK178" i="8"/>
  <c r="BK162" i="8"/>
  <c r="BK149" i="8"/>
  <c r="BK327" i="8"/>
  <c r="J313" i="8"/>
  <c r="J300" i="8"/>
  <c r="BK286" i="8"/>
  <c r="BK245" i="8"/>
  <c r="J227" i="8"/>
  <c r="J198" i="8"/>
  <c r="J186" i="8"/>
  <c r="BK170" i="8"/>
  <c r="BK334" i="9"/>
  <c r="J323" i="9"/>
  <c r="J298" i="9"/>
  <c r="J270" i="9"/>
  <c r="J259" i="9"/>
  <c r="J239" i="9"/>
  <c r="BK226" i="9"/>
  <c r="BK208" i="9"/>
  <c r="J197" i="9"/>
  <c r="BK163" i="9"/>
  <c r="J143" i="9"/>
  <c r="J337" i="9"/>
  <c r="BK315" i="9"/>
  <c r="J304" i="9"/>
  <c r="BK283" i="9"/>
  <c r="BK276" i="9"/>
  <c r="J247" i="9"/>
  <c r="J222" i="9"/>
  <c r="BK191" i="9"/>
  <c r="J181" i="9"/>
  <c r="BK170" i="9"/>
  <c r="BK148" i="9"/>
  <c r="BK131" i="9"/>
  <c r="J328" i="9"/>
  <c r="J315" i="9"/>
  <c r="J301" i="9"/>
  <c r="J288" i="9"/>
  <c r="J274" i="9"/>
  <c r="BK259" i="9"/>
  <c r="BK230" i="9"/>
  <c r="J208" i="9"/>
  <c r="J191" i="9"/>
  <c r="BK181" i="9"/>
  <c r="J163" i="9"/>
  <c r="BK158" i="9"/>
  <c r="J131" i="9"/>
  <c r="BK239" i="10"/>
  <c r="J230" i="10"/>
  <c r="J207" i="10"/>
  <c r="BK192" i="10"/>
  <c r="J177" i="10"/>
  <c r="BK162" i="10"/>
  <c r="J130" i="10"/>
  <c r="J233" i="10"/>
  <c r="BK217" i="10"/>
  <c r="J204" i="10"/>
  <c r="J182" i="10"/>
  <c r="BK144" i="10"/>
  <c r="J243" i="10"/>
  <c r="J225" i="10"/>
  <c r="J213" i="10"/>
  <c r="BK204" i="10"/>
  <c r="J188" i="10"/>
  <c r="J156" i="10"/>
  <c r="BK540" i="11"/>
  <c r="BK507" i="11"/>
  <c r="BK476" i="11"/>
  <c r="J458" i="11"/>
  <c r="J403" i="11"/>
  <c r="J377" i="11"/>
  <c r="J360" i="11"/>
  <c r="BK344" i="11"/>
  <c r="J331" i="11"/>
  <c r="J311" i="11"/>
  <c r="J280" i="11"/>
  <c r="J256" i="11"/>
  <c r="BK232" i="11"/>
  <c r="J215" i="11"/>
  <c r="J188" i="11"/>
  <c r="J171" i="11"/>
  <c r="BK152" i="11"/>
  <c r="J135" i="11"/>
  <c r="J553" i="11"/>
  <c r="BK543" i="11"/>
  <c r="J525" i="11"/>
  <c r="J507" i="11"/>
  <c r="J486" i="11"/>
  <c r="J476" i="11"/>
  <c r="J450" i="11"/>
  <c r="J426" i="11"/>
  <c r="J419" i="11"/>
  <c r="BK403" i="11"/>
  <c r="BK390" i="11"/>
  <c r="BK357" i="11"/>
  <c r="BK348" i="11"/>
  <c r="BK311" i="11"/>
  <c r="J296" i="11"/>
  <c r="J274" i="11"/>
  <c r="BK250" i="11"/>
  <c r="J232" i="11"/>
  <c r="BK215" i="11"/>
  <c r="J195" i="11"/>
  <c r="J184" i="11"/>
  <c r="BK146" i="11"/>
  <c r="J557" i="11"/>
  <c r="BK514" i="11"/>
  <c r="J489" i="11"/>
  <c r="J466" i="11"/>
  <c r="J442" i="11"/>
  <c r="BK419" i="11"/>
  <c r="J398" i="11"/>
  <c r="BK360" i="11"/>
  <c r="J340" i="11"/>
  <c r="BK323" i="11"/>
  <c r="BK303" i="11"/>
  <c r="J284" i="11"/>
  <c r="J261" i="11"/>
  <c r="BK236" i="11"/>
  <c r="BK195" i="11"/>
  <c r="BK167" i="11"/>
  <c r="J156" i="11"/>
  <c r="J361" i="12"/>
  <c r="J346" i="12"/>
  <c r="BK331" i="12"/>
  <c r="J317" i="12"/>
  <c r="J295" i="12"/>
  <c r="BK288" i="12"/>
  <c r="J268" i="12"/>
  <c r="J253" i="12"/>
  <c r="J237" i="12"/>
  <c r="BK211" i="12"/>
  <c r="J203" i="12"/>
  <c r="J182" i="12"/>
  <c r="J159" i="12"/>
  <c r="BK141" i="12"/>
  <c r="BK357" i="12"/>
  <c r="J349" i="12"/>
  <c r="J331" i="12"/>
  <c r="BK298" i="12"/>
  <c r="BK284" i="12"/>
  <c r="BK273" i="12"/>
  <c r="J249" i="12"/>
  <c r="J233" i="12"/>
  <c r="J214" i="12"/>
  <c r="J186" i="12"/>
  <c r="J172" i="12"/>
  <c r="BK168" i="12"/>
  <c r="BK159" i="12"/>
  <c r="J141" i="12"/>
  <c r="BK343" i="12"/>
  <c r="J321" i="12"/>
  <c r="J306" i="12"/>
  <c r="J291" i="12"/>
  <c r="J273" i="12"/>
  <c r="BK240" i="12"/>
  <c r="BK214" i="12"/>
  <c r="BK195" i="12"/>
  <c r="BK182" i="12"/>
  <c r="J168" i="12"/>
  <c r="BK153" i="12"/>
  <c r="BK218" i="13"/>
  <c r="BK206" i="13"/>
  <c r="J192" i="13"/>
  <c r="J166" i="13"/>
  <c r="BK229" i="13"/>
  <c r="J218" i="13"/>
  <c r="J159" i="13"/>
  <c r="BK144" i="13"/>
  <c r="BK173" i="13"/>
  <c r="BK139" i="13"/>
  <c r="BK308" i="2"/>
  <c r="BK295" i="2"/>
  <c r="J291" i="2"/>
  <c r="BK282" i="2"/>
  <c r="BK267" i="2"/>
  <c r="BK262" i="2"/>
  <c r="J256" i="2"/>
  <c r="BK246" i="2"/>
  <c r="BK232" i="2"/>
  <c r="J227" i="2"/>
  <c r="J221" i="2"/>
  <c r="BK211" i="2"/>
  <c r="J207" i="2"/>
  <c r="BK197" i="2"/>
  <c r="J192" i="2"/>
  <c r="BK183" i="2"/>
  <c r="J179" i="2"/>
  <c r="BK170" i="2"/>
  <c r="J165" i="2"/>
  <c r="BK156" i="2"/>
  <c r="BK142" i="2"/>
  <c r="BK135" i="2"/>
  <c r="AS94" i="1"/>
  <c r="J423" i="3"/>
  <c r="BK401" i="3"/>
  <c r="BK384" i="3"/>
  <c r="J367" i="3"/>
  <c r="J358" i="3"/>
  <c r="BK343" i="3"/>
  <c r="BK317" i="3"/>
  <c r="BK301" i="3"/>
  <c r="J253" i="3"/>
  <c r="BK214" i="3"/>
  <c r="J183" i="3"/>
  <c r="BK164" i="3"/>
  <c r="BK493" i="3"/>
  <c r="J475" i="3"/>
  <c r="BK459" i="3"/>
  <c r="J443" i="3"/>
  <c r="BK405" i="3"/>
  <c r="BK379" i="3"/>
  <c r="J363" i="3"/>
  <c r="J334" i="3"/>
  <c r="J317" i="3"/>
  <c r="BK290" i="3"/>
  <c r="J274" i="3"/>
  <c r="J261" i="3"/>
  <c r="BK253" i="3"/>
  <c r="BK227" i="3"/>
  <c r="J214" i="3"/>
  <c r="BK195" i="3"/>
  <c r="J178" i="3"/>
  <c r="J157" i="3"/>
  <c r="J135" i="3"/>
  <c r="BK501" i="3"/>
  <c r="BK490" i="3"/>
  <c r="J480" i="3"/>
  <c r="BK446" i="3"/>
  <c r="J418" i="3"/>
  <c r="J405" i="3"/>
  <c r="J375" i="3"/>
  <c r="BK351" i="3"/>
  <c r="J326" i="3"/>
  <c r="J297" i="3"/>
  <c r="BK274" i="3"/>
  <c r="J257" i="3"/>
  <c r="BK233" i="3"/>
  <c r="BK222" i="3"/>
  <c r="J195" i="3"/>
  <c r="BK178" i="3"/>
  <c r="BK157" i="3"/>
  <c r="BK141" i="3"/>
  <c r="BK344" i="4"/>
  <c r="BK325" i="4"/>
  <c r="BK301" i="4"/>
  <c r="BK290" i="4"/>
  <c r="J279" i="4"/>
  <c r="BK263" i="4"/>
  <c r="J228" i="4"/>
  <c r="J218" i="4"/>
  <c r="J192" i="4"/>
  <c r="J184" i="4"/>
  <c r="BK180" i="4"/>
  <c r="J176" i="4"/>
  <c r="J170" i="4"/>
  <c r="J162" i="4"/>
  <c r="BK158" i="4"/>
  <c r="BK148" i="4"/>
  <c r="BK145" i="4"/>
  <c r="BK135" i="4"/>
  <c r="BK362" i="4"/>
  <c r="BK358" i="4"/>
  <c r="BK354" i="4"/>
  <c r="BK347" i="4"/>
  <c r="J341" i="4"/>
  <c r="BK337" i="4"/>
  <c r="J332" i="4"/>
  <c r="BK328" i="4"/>
  <c r="J325" i="4"/>
  <c r="BK318" i="4"/>
  <c r="BK296" i="4"/>
  <c r="BK286" i="4"/>
  <c r="BK256" i="4"/>
  <c r="BK244" i="4"/>
  <c r="BK206" i="4"/>
  <c r="BK196" i="4"/>
  <c r="BK184" i="4"/>
  <c r="J154" i="4"/>
  <c r="J141" i="4"/>
  <c r="J354" i="4"/>
  <c r="BK341" i="4"/>
  <c r="J310" i="4"/>
  <c r="BK288" i="4"/>
  <c r="BK271" i="4"/>
  <c r="J252" i="4"/>
  <c r="J232" i="4"/>
  <c r="J214" i="4"/>
  <c r="J196" i="4"/>
  <c r="BK176" i="4"/>
  <c r="BK162" i="4"/>
  <c r="BK141" i="4"/>
  <c r="BK560" i="5"/>
  <c r="BK549" i="5"/>
  <c r="J539" i="5"/>
  <c r="J515" i="5"/>
  <c r="BK500" i="5"/>
  <c r="J489" i="5"/>
  <c r="J475" i="5"/>
  <c r="BK459" i="5"/>
  <c r="BK434" i="5"/>
  <c r="BK420" i="5"/>
  <c r="BK412" i="5"/>
  <c r="J398" i="5"/>
  <c r="BK386" i="5"/>
  <c r="BK369" i="5"/>
  <c r="BK350" i="5"/>
  <c r="BK328" i="5"/>
  <c r="BK312" i="5"/>
  <c r="BK292" i="5"/>
  <c r="J270" i="5"/>
  <c r="J250" i="5"/>
  <c r="J240" i="5"/>
  <c r="J227" i="5"/>
  <c r="J209" i="5"/>
  <c r="BK200" i="5"/>
  <c r="J180" i="5"/>
  <c r="BK164" i="5"/>
  <c r="BK135" i="5"/>
  <c r="BK526" i="5"/>
  <c r="BK505" i="5"/>
  <c r="BK489" i="5"/>
  <c r="BK483" i="5"/>
  <c r="J467" i="5"/>
  <c r="BK450" i="5"/>
  <c r="J412" i="5"/>
  <c r="J386" i="5"/>
  <c r="J353" i="5"/>
  <c r="J343" i="5"/>
  <c r="BK320" i="5"/>
  <c r="BK308" i="5"/>
  <c r="BK277" i="5"/>
  <c r="BK264" i="5"/>
  <c r="BK250" i="5"/>
  <c r="BK227" i="5"/>
  <c r="J218" i="5"/>
  <c r="BK196" i="5"/>
  <c r="J168" i="5"/>
  <c r="J148" i="5"/>
  <c r="J135" i="5"/>
  <c r="J549" i="5"/>
  <c r="J530" i="5"/>
  <c r="BK515" i="5"/>
  <c r="J496" i="5"/>
  <c r="BK480" i="5"/>
  <c r="J450" i="5"/>
  <c r="BK430" i="5"/>
  <c r="J416" i="5"/>
  <c r="BK398" i="5"/>
  <c r="BK381" i="5"/>
  <c r="BK365" i="5"/>
  <c r="BK347" i="5"/>
  <c r="J335" i="5"/>
  <c r="J308" i="5"/>
  <c r="J292" i="5"/>
  <c r="BK247" i="5"/>
  <c r="BK209" i="5"/>
  <c r="J196" i="5"/>
  <c r="BK180" i="5"/>
  <c r="BK152" i="5"/>
  <c r="J261" i="6"/>
  <c r="J244" i="6"/>
  <c r="J222" i="6"/>
  <c r="BK194" i="6"/>
  <c r="J182" i="6"/>
  <c r="BK163" i="6"/>
  <c r="J147" i="6"/>
  <c r="BK134" i="6"/>
  <c r="BK253" i="6"/>
  <c r="J225" i="6"/>
  <c r="BK202" i="6"/>
  <c r="BK175" i="6"/>
  <c r="J159" i="6"/>
  <c r="BK138" i="6"/>
  <c r="BK257" i="6"/>
  <c r="J239" i="6"/>
  <c r="J228" i="6"/>
  <c r="BK198" i="6"/>
  <c r="BK182" i="6"/>
  <c r="BK167" i="6"/>
  <c r="BK155" i="6"/>
  <c r="BK147" i="6"/>
  <c r="J567" i="7"/>
  <c r="BK548" i="7"/>
  <c r="BK518" i="7"/>
  <c r="BK504" i="7"/>
  <c r="BK489" i="7"/>
  <c r="J482" i="7"/>
  <c r="BK462" i="7"/>
  <c r="BK445" i="7"/>
  <c r="J423" i="7"/>
  <c r="J409" i="7"/>
  <c r="BK380" i="7"/>
  <c r="BK358" i="7"/>
  <c r="J342" i="7"/>
  <c r="BK311" i="7"/>
  <c r="BK298" i="7"/>
  <c r="J258" i="7"/>
  <c r="J249" i="7"/>
  <c r="J231" i="7"/>
  <c r="BK211" i="7"/>
  <c r="BK191" i="7"/>
  <c r="BK179" i="7"/>
  <c r="BK164" i="7"/>
  <c r="BK581" i="7"/>
  <c r="J570" i="7"/>
  <c r="BK560" i="7"/>
  <c r="J523" i="7"/>
  <c r="J493" i="7"/>
  <c r="BK474" i="7"/>
  <c r="J445" i="7"/>
  <c r="J427" i="7"/>
  <c r="BK389" i="7"/>
  <c r="BK376" i="7"/>
  <c r="J368" i="7"/>
  <c r="J361" i="7"/>
  <c r="BK349" i="7"/>
  <c r="BK319" i="7"/>
  <c r="J292" i="7"/>
  <c r="J275" i="7"/>
  <c r="J243" i="7"/>
  <c r="BK231" i="7"/>
  <c r="BK207" i="7"/>
  <c r="BK171" i="7"/>
  <c r="BK148" i="7"/>
  <c r="J135" i="7"/>
  <c r="BK577" i="7"/>
  <c r="J560" i="7"/>
  <c r="BK552" i="7"/>
  <c r="BK533" i="7"/>
  <c r="J518" i="7"/>
  <c r="J504" i="7"/>
  <c r="BK493" i="7"/>
  <c r="J466" i="7"/>
  <c r="BK441" i="7"/>
  <c r="BK419" i="7"/>
  <c r="BK409" i="7"/>
  <c r="J394" i="7"/>
  <c r="BK372" i="7"/>
  <c r="J335" i="7"/>
  <c r="J319" i="7"/>
  <c r="BK288" i="7"/>
  <c r="J265" i="7"/>
  <c r="J253" i="7"/>
  <c r="J239" i="7"/>
  <c r="J216" i="7"/>
  <c r="BK203" i="7"/>
  <c r="J191" i="7"/>
  <c r="J179" i="7"/>
  <c r="BK160" i="7"/>
  <c r="J148" i="7"/>
  <c r="BK135" i="7"/>
  <c r="J327" i="8"/>
  <c r="J304" i="8"/>
  <c r="BK290" i="8"/>
  <c r="J277" i="8"/>
  <c r="J270" i="8"/>
  <c r="J261" i="8"/>
  <c r="J245" i="8"/>
  <c r="J237" i="8"/>
  <c r="BK223" i="8"/>
  <c r="J210" i="8"/>
  <c r="BK198" i="8"/>
  <c r="BK175" i="8"/>
  <c r="BK158" i="8"/>
  <c r="J140" i="8"/>
  <c r="BK321" i="8"/>
  <c r="J290" i="8"/>
  <c r="BK266" i="8"/>
  <c r="BK240" i="8"/>
  <c r="J223" i="8"/>
  <c r="BK206" i="8"/>
  <c r="BK182" i="8"/>
  <c r="J166" i="8"/>
  <c r="J153" i="8"/>
  <c r="BK140" i="8"/>
  <c r="BK324" i="8"/>
  <c r="J308" i="8"/>
  <c r="BK293" i="8"/>
  <c r="J253" i="8"/>
  <c r="J219" i="8"/>
  <c r="J206" i="8"/>
  <c r="BK190" i="8"/>
  <c r="J182" i="8"/>
  <c r="J149" i="8"/>
  <c r="J132" i="8"/>
  <c r="BK328" i="9"/>
  <c r="J308" i="9"/>
  <c r="BK280" i="9"/>
  <c r="BK274" i="9"/>
  <c r="BK262" i="9"/>
  <c r="BK243" i="9"/>
  <c r="J230" i="9"/>
  <c r="BK216" i="9"/>
  <c r="BK177" i="9"/>
  <c r="J154" i="9"/>
  <c r="J341" i="9"/>
  <c r="J318" i="9"/>
  <c r="BK308" i="9"/>
  <c r="J294" i="9"/>
  <c r="J280" i="9"/>
  <c r="J262" i="9"/>
  <c r="BK239" i="9"/>
  <c r="J216" i="9"/>
  <c r="BK197" i="9"/>
  <c r="J177" i="9"/>
  <c r="J158" i="9"/>
  <c r="BK143" i="9"/>
  <c r="BK135" i="9"/>
  <c r="BK337" i="9"/>
  <c r="BK323" i="9"/>
  <c r="BK304" i="9"/>
  <c r="BK298" i="9"/>
  <c r="BK278" i="9"/>
  <c r="BK267" i="9"/>
  <c r="J243" i="9"/>
  <c r="J212" i="9"/>
  <c r="BK203" i="9"/>
  <c r="J185" i="9"/>
  <c r="J170" i="9"/>
  <c r="BK139" i="9"/>
  <c r="BK243" i="10"/>
  <c r="BK233" i="10"/>
  <c r="BK225" i="10"/>
  <c r="J196" i="10"/>
  <c r="BK182" i="10"/>
  <c r="BK137" i="10"/>
  <c r="BK230" i="10"/>
  <c r="BK213" i="10"/>
  <c r="BK188" i="10"/>
  <c r="BK156" i="10"/>
  <c r="J137" i="10"/>
  <c r="J236" i="10"/>
  <c r="J217" i="10"/>
  <c r="BK207" i="10"/>
  <c r="BK196" i="10"/>
  <c r="BK186" i="10"/>
  <c r="J162" i="10"/>
  <c r="J144" i="10"/>
  <c r="BK536" i="11"/>
  <c r="BK498" i="11"/>
  <c r="BK486" i="11"/>
  <c r="BK466" i="11"/>
  <c r="J454" i="11"/>
  <c r="J382" i="11"/>
  <c r="BK363" i="11"/>
  <c r="BK335" i="11"/>
  <c r="J315" i="11"/>
  <c r="BK284" i="11"/>
  <c r="BK261" i="11"/>
  <c r="J245" i="11"/>
  <c r="BK228" i="11"/>
  <c r="BK200" i="11"/>
  <c r="BK178" i="11"/>
  <c r="BK156" i="11"/>
  <c r="J146" i="11"/>
  <c r="BK561" i="11"/>
  <c r="J546" i="11"/>
  <c r="J536" i="11"/>
  <c r="J511" i="11"/>
  <c r="BK493" i="11"/>
  <c r="BK482" i="11"/>
  <c r="J473" i="11"/>
  <c r="BK442" i="11"/>
  <c r="J415" i="11"/>
  <c r="BK398" i="11"/>
  <c r="BK382" i="11"/>
  <c r="BK371" i="11"/>
  <c r="J357" i="11"/>
  <c r="BK331" i="11"/>
  <c r="BK315" i="11"/>
  <c r="J303" i="11"/>
  <c r="BK290" i="11"/>
  <c r="BK256" i="11"/>
  <c r="BK245" i="11"/>
  <c r="J228" i="11"/>
  <c r="J218" i="11"/>
  <c r="J200" i="11"/>
  <c r="BK188" i="11"/>
  <c r="J167" i="11"/>
  <c r="J561" i="11"/>
  <c r="J549" i="11"/>
  <c r="J543" i="11"/>
  <c r="J493" i="11"/>
  <c r="J482" i="11"/>
  <c r="BK454" i="11"/>
  <c r="BK426" i="11"/>
  <c r="J408" i="11"/>
  <c r="J390" i="11"/>
  <c r="J386" i="11"/>
  <c r="J363" i="11"/>
  <c r="J344" i="11"/>
  <c r="J319" i="11"/>
  <c r="J290" i="11"/>
  <c r="J268" i="11"/>
  <c r="J240" i="11"/>
  <c r="BK205" i="11"/>
  <c r="J178" i="11"/>
  <c r="J152" i="11"/>
  <c r="J357" i="12"/>
  <c r="BK340" i="12"/>
  <c r="J327" i="12"/>
  <c r="BK321" i="12"/>
  <c r="J284" i="12"/>
  <c r="BK257" i="12"/>
  <c r="BK244" i="12"/>
  <c r="BK227" i="12"/>
  <c r="J207" i="12"/>
  <c r="BK135" i="12"/>
  <c r="J353" i="12"/>
  <c r="J343" i="12"/>
  <c r="BK317" i="12"/>
  <c r="BK306" i="12"/>
  <c r="BK291" i="12"/>
  <c r="J276" i="12"/>
  <c r="J261" i="12"/>
  <c r="J244" i="12"/>
  <c r="J227" i="12"/>
  <c r="BK219" i="12"/>
  <c r="J199" i="12"/>
  <c r="J163" i="12"/>
  <c r="J153" i="12"/>
  <c r="BK353" i="12"/>
  <c r="J340" i="12"/>
  <c r="J311" i="12"/>
  <c r="BK293" i="12"/>
  <c r="BK261" i="12"/>
  <c r="J257" i="12"/>
  <c r="BK233" i="12"/>
  <c r="J211" i="12"/>
  <c r="BK190" i="12"/>
  <c r="J176" i="12"/>
  <c r="BK149" i="12"/>
  <c r="J145" i="12"/>
  <c r="J236" i="13"/>
  <c r="BK210" i="13"/>
  <c r="J184" i="13"/>
  <c r="J149" i="13"/>
  <c r="J232" i="13"/>
  <c r="J210" i="13"/>
  <c r="BK203" i="13"/>
  <c r="J188" i="13"/>
  <c r="BK154" i="13"/>
  <c r="J139" i="13"/>
  <c r="BK236" i="13"/>
  <c r="BK226" i="13"/>
  <c r="J206" i="13"/>
  <c r="BK192" i="13"/>
  <c r="BK188" i="13"/>
  <c r="BK166" i="13"/>
  <c r="J154" i="13"/>
  <c r="J131" i="13"/>
  <c r="P134" i="2" l="1"/>
  <c r="BK196" i="2"/>
  <c r="J196" i="2"/>
  <c r="J99" i="2"/>
  <c r="T196" i="2"/>
  <c r="P281" i="2"/>
  <c r="T281" i="2"/>
  <c r="T290" i="2"/>
  <c r="P413" i="2"/>
  <c r="T438" i="2"/>
  <c r="T437" i="2"/>
  <c r="BK454" i="2"/>
  <c r="J454" i="2" s="1"/>
  <c r="J110" i="2" s="1"/>
  <c r="T454" i="2"/>
  <c r="T449" i="2"/>
  <c r="BK134" i="3"/>
  <c r="J134" i="3"/>
  <c r="J97" i="3"/>
  <c r="R134" i="3"/>
  <c r="R202" i="3"/>
  <c r="BK321" i="3"/>
  <c r="J321" i="3" s="1"/>
  <c r="J103" i="3" s="1"/>
  <c r="T321" i="3"/>
  <c r="R442" i="3"/>
  <c r="BK467" i="3"/>
  <c r="J467" i="3"/>
  <c r="J107" i="3" s="1"/>
  <c r="T467" i="3"/>
  <c r="T466" i="3"/>
  <c r="P483" i="3"/>
  <c r="P478" i="3" s="1"/>
  <c r="P134" i="4"/>
  <c r="P251" i="4"/>
  <c r="P243" i="4"/>
  <c r="P213" i="4" s="1"/>
  <c r="T251" i="4"/>
  <c r="T243" i="4"/>
  <c r="T213" i="4"/>
  <c r="R262" i="4"/>
  <c r="T282" i="4"/>
  <c r="BK314" i="4"/>
  <c r="J314" i="4"/>
  <c r="J106" i="4" s="1"/>
  <c r="R314" i="4"/>
  <c r="R313" i="4"/>
  <c r="BK340" i="4"/>
  <c r="J340" i="4" s="1"/>
  <c r="J110" i="4" s="1"/>
  <c r="T340" i="4"/>
  <c r="T335" i="4" s="1"/>
  <c r="P134" i="5"/>
  <c r="BK213" i="5"/>
  <c r="T213" i="5"/>
  <c r="BK346" i="5"/>
  <c r="J346" i="5" s="1"/>
  <c r="J103" i="5" s="1"/>
  <c r="P346" i="5"/>
  <c r="BK479" i="5"/>
  <c r="J479" i="5" s="1"/>
  <c r="J104" i="5" s="1"/>
  <c r="T479" i="5"/>
  <c r="T504" i="5"/>
  <c r="T503" i="5" s="1"/>
  <c r="R542" i="5"/>
  <c r="R537" i="5"/>
  <c r="BK129" i="6"/>
  <c r="J129" i="6" s="1"/>
  <c r="J97" i="6" s="1"/>
  <c r="R129" i="6"/>
  <c r="P197" i="6"/>
  <c r="T197" i="6"/>
  <c r="T221" i="6"/>
  <c r="R249" i="6"/>
  <c r="R248" i="6"/>
  <c r="R134" i="7"/>
  <c r="T220" i="7"/>
  <c r="BK357" i="7"/>
  <c r="J357" i="7"/>
  <c r="J103" i="7" s="1"/>
  <c r="R357" i="7"/>
  <c r="P497" i="7"/>
  <c r="BK522" i="7"/>
  <c r="BK521" i="7" s="1"/>
  <c r="J521" i="7" s="1"/>
  <c r="J106" i="7" s="1"/>
  <c r="P522" i="7"/>
  <c r="P521" i="7"/>
  <c r="R563" i="7"/>
  <c r="R558" i="7"/>
  <c r="BK131" i="8"/>
  <c r="J131" i="8" s="1"/>
  <c r="J97" i="8" s="1"/>
  <c r="P131" i="8"/>
  <c r="BK218" i="8"/>
  <c r="BK197" i="8" s="1"/>
  <c r="J197" i="8" s="1"/>
  <c r="J98" i="8" s="1"/>
  <c r="T218" i="8"/>
  <c r="T197" i="8" s="1"/>
  <c r="BK252" i="8"/>
  <c r="J252" i="8"/>
  <c r="J101" i="8"/>
  <c r="T252" i="8"/>
  <c r="T273" i="8"/>
  <c r="P289" i="8"/>
  <c r="BK317" i="8"/>
  <c r="J317" i="8" s="1"/>
  <c r="J109" i="8" s="1"/>
  <c r="T317" i="8"/>
  <c r="T316" i="8"/>
  <c r="R130" i="9"/>
  <c r="P234" i="9"/>
  <c r="P207" i="9"/>
  <c r="BK242" i="9"/>
  <c r="J242" i="9" s="1"/>
  <c r="J100" i="9" s="1"/>
  <c r="BK253" i="9"/>
  <c r="J253" i="9"/>
  <c r="J101" i="9" s="1"/>
  <c r="T253" i="9"/>
  <c r="R273" i="9"/>
  <c r="R297" i="9"/>
  <c r="T327" i="9"/>
  <c r="T326" i="9"/>
  <c r="R155" i="10"/>
  <c r="R141" i="10"/>
  <c r="R128" i="10" s="1"/>
  <c r="P203" i="10"/>
  <c r="R229" i="10"/>
  <c r="R228" i="10"/>
  <c r="T134" i="11"/>
  <c r="T204" i="11"/>
  <c r="P302" i="11"/>
  <c r="P267" i="11" s="1"/>
  <c r="R302" i="11"/>
  <c r="R267" i="11" s="1"/>
  <c r="BK330" i="11"/>
  <c r="J330" i="11"/>
  <c r="J102" i="11" s="1"/>
  <c r="R330" i="11"/>
  <c r="R339" i="11"/>
  <c r="R472" i="11"/>
  <c r="R497" i="11"/>
  <c r="R496" i="11"/>
  <c r="BK539" i="11"/>
  <c r="J539" i="11"/>
  <c r="J110" i="11" s="1"/>
  <c r="T539" i="11"/>
  <c r="T534" i="11"/>
  <c r="P134" i="12"/>
  <c r="R256" i="12"/>
  <c r="R248" i="12"/>
  <c r="R218" i="12"/>
  <c r="P267" i="12"/>
  <c r="BK287" i="12"/>
  <c r="J287" i="12" s="1"/>
  <c r="J102" i="12" s="1"/>
  <c r="T287" i="12"/>
  <c r="P310" i="12"/>
  <c r="P309" i="12" s="1"/>
  <c r="BK339" i="12"/>
  <c r="J339" i="12"/>
  <c r="J110" i="12" s="1"/>
  <c r="T339" i="12"/>
  <c r="T334" i="12" s="1"/>
  <c r="P126" i="13"/>
  <c r="R165" i="13"/>
  <c r="P199" i="13"/>
  <c r="P222" i="13"/>
  <c r="P221" i="13"/>
  <c r="R134" i="2"/>
  <c r="P196" i="2"/>
  <c r="BK290" i="2"/>
  <c r="J290" i="2" s="1"/>
  <c r="J103" i="2" s="1"/>
  <c r="R290" i="2"/>
  <c r="R413" i="2"/>
  <c r="BK438" i="2"/>
  <c r="J438" i="2" s="1"/>
  <c r="J107" i="2" s="1"/>
  <c r="R438" i="2"/>
  <c r="R437" i="2"/>
  <c r="P454" i="2"/>
  <c r="P449" i="2"/>
  <c r="P134" i="3"/>
  <c r="BK202" i="3"/>
  <c r="J202" i="3" s="1"/>
  <c r="J99" i="3" s="1"/>
  <c r="T202" i="3"/>
  <c r="P296" i="3"/>
  <c r="P252" i="3" s="1"/>
  <c r="R296" i="3"/>
  <c r="R252" i="3"/>
  <c r="BK309" i="3"/>
  <c r="J309" i="3" s="1"/>
  <c r="J102" i="3" s="1"/>
  <c r="T309" i="3"/>
  <c r="R321" i="3"/>
  <c r="P442" i="3"/>
  <c r="R467" i="3"/>
  <c r="R466" i="3"/>
  <c r="BK483" i="3"/>
  <c r="J483" i="3" s="1"/>
  <c r="J110" i="3" s="1"/>
  <c r="R483" i="3"/>
  <c r="R478" i="3"/>
  <c r="R134" i="4"/>
  <c r="BK262" i="4"/>
  <c r="J262" i="4"/>
  <c r="J101" i="4"/>
  <c r="T262" i="4"/>
  <c r="P282" i="4"/>
  <c r="T314" i="4"/>
  <c r="T313" i="4" s="1"/>
  <c r="R340" i="4"/>
  <c r="R335" i="4" s="1"/>
  <c r="T134" i="5"/>
  <c r="R213" i="5"/>
  <c r="P291" i="5"/>
  <c r="P263" i="5" s="1"/>
  <c r="T291" i="5"/>
  <c r="T263" i="5"/>
  <c r="P334" i="5"/>
  <c r="T334" i="5"/>
  <c r="T346" i="5"/>
  <c r="R479" i="5"/>
  <c r="R504" i="5"/>
  <c r="R503" i="5" s="1"/>
  <c r="P542" i="5"/>
  <c r="P537" i="5"/>
  <c r="P129" i="6"/>
  <c r="BK197" i="6"/>
  <c r="J197" i="6"/>
  <c r="J98" i="6" s="1"/>
  <c r="R197" i="6"/>
  <c r="R221" i="6"/>
  <c r="P249" i="6"/>
  <c r="P248" i="6"/>
  <c r="P134" i="7"/>
  <c r="BK220" i="7"/>
  <c r="J220" i="7"/>
  <c r="J99" i="7"/>
  <c r="R220" i="7"/>
  <c r="BK302" i="7"/>
  <c r="J302" i="7" s="1"/>
  <c r="J101" i="7" s="1"/>
  <c r="T302" i="7"/>
  <c r="T274" i="7" s="1"/>
  <c r="P348" i="7"/>
  <c r="T348" i="7"/>
  <c r="T357" i="7"/>
  <c r="R497" i="7"/>
  <c r="T522" i="7"/>
  <c r="T521" i="7" s="1"/>
  <c r="P563" i="7"/>
  <c r="P558" i="7" s="1"/>
  <c r="T563" i="7"/>
  <c r="T558" i="7"/>
  <c r="T131" i="8"/>
  <c r="P218" i="8"/>
  <c r="P197" i="8"/>
  <c r="P252" i="8"/>
  <c r="BK273" i="8"/>
  <c r="J273" i="8"/>
  <c r="J102" i="8"/>
  <c r="R273" i="8"/>
  <c r="T289" i="8"/>
  <c r="P317" i="8"/>
  <c r="P316" i="8"/>
  <c r="T130" i="9"/>
  <c r="R234" i="9"/>
  <c r="R207" i="9"/>
  <c r="P242" i="9"/>
  <c r="T242" i="9"/>
  <c r="R253" i="9"/>
  <c r="P273" i="9"/>
  <c r="P297" i="9"/>
  <c r="BK327" i="9"/>
  <c r="R327" i="9"/>
  <c r="R326" i="9" s="1"/>
  <c r="P155" i="10"/>
  <c r="P141" i="10"/>
  <c r="P128" i="10" s="1"/>
  <c r="AU103" i="1" s="1"/>
  <c r="BK203" i="10"/>
  <c r="J203" i="10"/>
  <c r="J104" i="10" s="1"/>
  <c r="T203" i="10"/>
  <c r="P229" i="10"/>
  <c r="P228" i="10"/>
  <c r="BK134" i="11"/>
  <c r="J134" i="11"/>
  <c r="J97" i="11"/>
  <c r="R134" i="11"/>
  <c r="R204" i="11"/>
  <c r="BK339" i="11"/>
  <c r="J339" i="11" s="1"/>
  <c r="J103" i="11" s="1"/>
  <c r="P339" i="11"/>
  <c r="BK472" i="11"/>
  <c r="J472" i="11"/>
  <c r="J104" i="11"/>
  <c r="T472" i="11"/>
  <c r="T497" i="11"/>
  <c r="T496" i="11" s="1"/>
  <c r="P539" i="11"/>
  <c r="P534" i="11" s="1"/>
  <c r="T134" i="12"/>
  <c r="BK256" i="12"/>
  <c r="BK248" i="12" s="1"/>
  <c r="J256" i="12"/>
  <c r="J100" i="12" s="1"/>
  <c r="BK267" i="12"/>
  <c r="J267" i="12"/>
  <c r="J101" i="12" s="1"/>
  <c r="R267" i="12"/>
  <c r="P287" i="12"/>
  <c r="BK310" i="12"/>
  <c r="J310" i="12"/>
  <c r="J106" i="12" s="1"/>
  <c r="T310" i="12"/>
  <c r="T309" i="12"/>
  <c r="P339" i="12"/>
  <c r="P334" i="12" s="1"/>
  <c r="BK126" i="13"/>
  <c r="J126" i="13" s="1"/>
  <c r="J97" i="13" s="1"/>
  <c r="R126" i="13"/>
  <c r="BK165" i="13"/>
  <c r="J165" i="13"/>
  <c r="J100" i="13"/>
  <c r="T165" i="13"/>
  <c r="T199" i="13"/>
  <c r="T222" i="13"/>
  <c r="T221" i="13" s="1"/>
  <c r="BK134" i="2"/>
  <c r="J134" i="2" s="1"/>
  <c r="J97" i="2" s="1"/>
  <c r="T134" i="2"/>
  <c r="R196" i="2"/>
  <c r="R195" i="2" s="1"/>
  <c r="BK281" i="2"/>
  <c r="J281" i="2"/>
  <c r="J102" i="2" s="1"/>
  <c r="R281" i="2"/>
  <c r="P290" i="2"/>
  <c r="BK413" i="2"/>
  <c r="J413" i="2" s="1"/>
  <c r="J104" i="2" s="1"/>
  <c r="T413" i="2"/>
  <c r="P438" i="2"/>
  <c r="P437" i="2" s="1"/>
  <c r="R454" i="2"/>
  <c r="R449" i="2"/>
  <c r="T134" i="3"/>
  <c r="P202" i="3"/>
  <c r="BK296" i="3"/>
  <c r="J296" i="3" s="1"/>
  <c r="J101" i="3" s="1"/>
  <c r="T296" i="3"/>
  <c r="T252" i="3" s="1"/>
  <c r="P309" i="3"/>
  <c r="R309" i="3"/>
  <c r="P321" i="3"/>
  <c r="BK442" i="3"/>
  <c r="J442" i="3"/>
  <c r="J104" i="3"/>
  <c r="T442" i="3"/>
  <c r="P467" i="3"/>
  <c r="P466" i="3"/>
  <c r="T483" i="3"/>
  <c r="T478" i="3" s="1"/>
  <c r="BK134" i="4"/>
  <c r="J134" i="4"/>
  <c r="J97" i="4" s="1"/>
  <c r="T134" i="4"/>
  <c r="BK251" i="4"/>
  <c r="J251" i="4" s="1"/>
  <c r="J100" i="4" s="1"/>
  <c r="R251" i="4"/>
  <c r="R243" i="4" s="1"/>
  <c r="R213" i="4" s="1"/>
  <c r="P262" i="4"/>
  <c r="BK282" i="4"/>
  <c r="J282" i="4"/>
  <c r="J102" i="4"/>
  <c r="R282" i="4"/>
  <c r="P314" i="4"/>
  <c r="P313" i="4"/>
  <c r="P340" i="4"/>
  <c r="P335" i="4"/>
  <c r="BK134" i="5"/>
  <c r="J134" i="5" s="1"/>
  <c r="J97" i="5" s="1"/>
  <c r="R134" i="5"/>
  <c r="P213" i="5"/>
  <c r="BK291" i="5"/>
  <c r="J291" i="5" s="1"/>
  <c r="J101" i="5" s="1"/>
  <c r="R291" i="5"/>
  <c r="R263" i="5"/>
  <c r="BK334" i="5"/>
  <c r="J334" i="5" s="1"/>
  <c r="J102" i="5" s="1"/>
  <c r="R334" i="5"/>
  <c r="R346" i="5"/>
  <c r="P479" i="5"/>
  <c r="BK504" i="5"/>
  <c r="J504" i="5"/>
  <c r="J107" i="5" s="1"/>
  <c r="P504" i="5"/>
  <c r="P503" i="5"/>
  <c r="BK542" i="5"/>
  <c r="J542" i="5" s="1"/>
  <c r="J110" i="5" s="1"/>
  <c r="T542" i="5"/>
  <c r="T537" i="5" s="1"/>
  <c r="T129" i="6"/>
  <c r="T128" i="6" s="1"/>
  <c r="BK221" i="6"/>
  <c r="J221" i="6"/>
  <c r="J101" i="6" s="1"/>
  <c r="P221" i="6"/>
  <c r="BK249" i="6"/>
  <c r="J249" i="6"/>
  <c r="J106" i="6" s="1"/>
  <c r="T249" i="6"/>
  <c r="T248" i="6"/>
  <c r="BK134" i="7"/>
  <c r="J134" i="7" s="1"/>
  <c r="J97" i="7" s="1"/>
  <c r="T134" i="7"/>
  <c r="P220" i="7"/>
  <c r="P302" i="7"/>
  <c r="P274" i="7"/>
  <c r="R302" i="7"/>
  <c r="R274" i="7" s="1"/>
  <c r="BK348" i="7"/>
  <c r="BK219" i="7" s="1"/>
  <c r="J219" i="7" s="1"/>
  <c r="J98" i="7" s="1"/>
  <c r="R348" i="7"/>
  <c r="P357" i="7"/>
  <c r="BK497" i="7"/>
  <c r="J497" i="7"/>
  <c r="J104" i="7"/>
  <c r="T497" i="7"/>
  <c r="R522" i="7"/>
  <c r="R521" i="7"/>
  <c r="BK563" i="7"/>
  <c r="J563" i="7" s="1"/>
  <c r="J110" i="7" s="1"/>
  <c r="R131" i="8"/>
  <c r="R218" i="8"/>
  <c r="R197" i="8" s="1"/>
  <c r="R252" i="8"/>
  <c r="P273" i="8"/>
  <c r="BK289" i="8"/>
  <c r="J289" i="8" s="1"/>
  <c r="J104" i="8" s="1"/>
  <c r="R289" i="8"/>
  <c r="R317" i="8"/>
  <c r="R316" i="8" s="1"/>
  <c r="BK130" i="9"/>
  <c r="J130" i="9"/>
  <c r="J97" i="9"/>
  <c r="P130" i="9"/>
  <c r="BK234" i="9"/>
  <c r="J234" i="9"/>
  <c r="J99" i="9"/>
  <c r="T234" i="9"/>
  <c r="T207" i="9"/>
  <c r="R242" i="9"/>
  <c r="P253" i="9"/>
  <c r="BK273" i="9"/>
  <c r="J273" i="9"/>
  <c r="J102" i="9"/>
  <c r="T273" i="9"/>
  <c r="BK297" i="9"/>
  <c r="J297" i="9" s="1"/>
  <c r="J105" i="9" s="1"/>
  <c r="T297" i="9"/>
  <c r="P327" i="9"/>
  <c r="P326" i="9" s="1"/>
  <c r="BK155" i="10"/>
  <c r="J155" i="10"/>
  <c r="J103" i="10" s="1"/>
  <c r="T155" i="10"/>
  <c r="T141" i="10"/>
  <c r="T128" i="10"/>
  <c r="R203" i="10"/>
  <c r="BK229" i="10"/>
  <c r="J229" i="10"/>
  <c r="J107" i="10"/>
  <c r="T229" i="10"/>
  <c r="T228" i="10"/>
  <c r="P134" i="11"/>
  <c r="BK204" i="11"/>
  <c r="J204" i="11" s="1"/>
  <c r="J99" i="11" s="1"/>
  <c r="P204" i="11"/>
  <c r="BK302" i="11"/>
  <c r="BK267" i="11" s="1"/>
  <c r="J267" i="11" s="1"/>
  <c r="J100" i="11" s="1"/>
  <c r="T302" i="11"/>
  <c r="T267" i="11"/>
  <c r="P330" i="11"/>
  <c r="T330" i="11"/>
  <c r="T339" i="11"/>
  <c r="P472" i="11"/>
  <c r="BK497" i="11"/>
  <c r="J497" i="11"/>
  <c r="J107" i="11"/>
  <c r="P497" i="11"/>
  <c r="P496" i="11" s="1"/>
  <c r="R539" i="11"/>
  <c r="R534" i="11"/>
  <c r="BK134" i="12"/>
  <c r="J134" i="12" s="1"/>
  <c r="J97" i="12" s="1"/>
  <c r="R134" i="12"/>
  <c r="P256" i="12"/>
  <c r="P248" i="12" s="1"/>
  <c r="P218" i="12" s="1"/>
  <c r="T256" i="12"/>
  <c r="T248" i="12"/>
  <c r="T218" i="12" s="1"/>
  <c r="T267" i="12"/>
  <c r="R287" i="12"/>
  <c r="R310" i="12"/>
  <c r="R309" i="12" s="1"/>
  <c r="R339" i="12"/>
  <c r="R334" i="12"/>
  <c r="T126" i="13"/>
  <c r="T125" i="13" s="1"/>
  <c r="P165" i="13"/>
  <c r="BK199" i="13"/>
  <c r="J199" i="13" s="1"/>
  <c r="J101" i="13" s="1"/>
  <c r="R199" i="13"/>
  <c r="BK222" i="13"/>
  <c r="J222" i="13"/>
  <c r="J104" i="13" s="1"/>
  <c r="R222" i="13"/>
  <c r="R221" i="13"/>
  <c r="BK433" i="2"/>
  <c r="J433" i="2" s="1"/>
  <c r="J105" i="2" s="1"/>
  <c r="BK475" i="2"/>
  <c r="J475" i="2"/>
  <c r="J113" i="2" s="1"/>
  <c r="BK496" i="3"/>
  <c r="J496" i="3"/>
  <c r="J111" i="3"/>
  <c r="BK504" i="3"/>
  <c r="J504" i="3"/>
  <c r="J113" i="3"/>
  <c r="BK336" i="4"/>
  <c r="J336" i="4" s="1"/>
  <c r="J109" i="4" s="1"/>
  <c r="BK361" i="4"/>
  <c r="J361" i="4"/>
  <c r="J113" i="4" s="1"/>
  <c r="BK538" i="5"/>
  <c r="J538" i="5"/>
  <c r="J109" i="5"/>
  <c r="BK559" i="5"/>
  <c r="J559" i="5" s="1"/>
  <c r="J112" i="5" s="1"/>
  <c r="BK274" i="7"/>
  <c r="J274" i="7"/>
  <c r="J100" i="7" s="1"/>
  <c r="BK517" i="7"/>
  <c r="J517" i="7"/>
  <c r="J105" i="7" s="1"/>
  <c r="BK559" i="7"/>
  <c r="J559" i="7" s="1"/>
  <c r="J109" i="7" s="1"/>
  <c r="BK580" i="7"/>
  <c r="J580" i="7" s="1"/>
  <c r="J112" i="7" s="1"/>
  <c r="BK307" i="8"/>
  <c r="J307" i="8"/>
  <c r="J105" i="8" s="1"/>
  <c r="BK207" i="9"/>
  <c r="J207" i="9"/>
  <c r="J98" i="9"/>
  <c r="BK293" i="9"/>
  <c r="J293" i="9"/>
  <c r="J104" i="9"/>
  <c r="BK322" i="9"/>
  <c r="J322" i="9" s="1"/>
  <c r="J106" i="9" s="1"/>
  <c r="BK129" i="10"/>
  <c r="J129" i="10" s="1"/>
  <c r="J97" i="10" s="1"/>
  <c r="BK224" i="10"/>
  <c r="J224" i="10" s="1"/>
  <c r="J105" i="10" s="1"/>
  <c r="BK492" i="11"/>
  <c r="J492" i="11" s="1"/>
  <c r="J105" i="11" s="1"/>
  <c r="BK560" i="11"/>
  <c r="J560" i="11" s="1"/>
  <c r="J113" i="11" s="1"/>
  <c r="BK305" i="12"/>
  <c r="J305" i="12"/>
  <c r="J104" i="12"/>
  <c r="BK330" i="12"/>
  <c r="BK309" i="12" s="1"/>
  <c r="J309" i="12" s="1"/>
  <c r="J105" i="12" s="1"/>
  <c r="BK360" i="12"/>
  <c r="J360" i="12"/>
  <c r="J113" i="12" s="1"/>
  <c r="BK153" i="13"/>
  <c r="J153" i="13"/>
  <c r="J98" i="13"/>
  <c r="BK158" i="13"/>
  <c r="J158" i="13"/>
  <c r="J99" i="13"/>
  <c r="BK217" i="13"/>
  <c r="J217" i="13" s="1"/>
  <c r="J102" i="13" s="1"/>
  <c r="BK450" i="2"/>
  <c r="J450" i="2"/>
  <c r="J109" i="2" s="1"/>
  <c r="BK467" i="2"/>
  <c r="J467" i="2"/>
  <c r="J111" i="2" s="1"/>
  <c r="BK462" i="3"/>
  <c r="J462" i="3" s="1"/>
  <c r="J105" i="3" s="1"/>
  <c r="BK500" i="3"/>
  <c r="J500" i="3" s="1"/>
  <c r="J112" i="3" s="1"/>
  <c r="BK243" i="4"/>
  <c r="J243" i="4"/>
  <c r="J99" i="4" s="1"/>
  <c r="BK300" i="4"/>
  <c r="J300" i="4"/>
  <c r="J103" i="4"/>
  <c r="BK357" i="4"/>
  <c r="J357" i="4"/>
  <c r="J112" i="4"/>
  <c r="BK499" i="5"/>
  <c r="J499" i="5" s="1"/>
  <c r="J105" i="5" s="1"/>
  <c r="BK555" i="5"/>
  <c r="J555" i="5" s="1"/>
  <c r="J111" i="5" s="1"/>
  <c r="BK206" i="6"/>
  <c r="J206" i="6"/>
  <c r="J99" i="6"/>
  <c r="BK213" i="6"/>
  <c r="J213" i="6" s="1"/>
  <c r="J100" i="6" s="1"/>
  <c r="BK243" i="6"/>
  <c r="J243" i="6" s="1"/>
  <c r="J104" i="6" s="1"/>
  <c r="BK256" i="6"/>
  <c r="J256" i="6"/>
  <c r="J107" i="6" s="1"/>
  <c r="BK244" i="8"/>
  <c r="J244" i="8"/>
  <c r="J100" i="8"/>
  <c r="BK312" i="8"/>
  <c r="J312" i="8"/>
  <c r="J107" i="8"/>
  <c r="BK330" i="8"/>
  <c r="J330" i="8" s="1"/>
  <c r="J110" i="8" s="1"/>
  <c r="BK287" i="9"/>
  <c r="J287" i="9"/>
  <c r="J103" i="9" s="1"/>
  <c r="BK143" i="10"/>
  <c r="J143" i="10"/>
  <c r="J101" i="10"/>
  <c r="BK150" i="10"/>
  <c r="J150" i="10"/>
  <c r="J102" i="10"/>
  <c r="BK242" i="10"/>
  <c r="J242" i="10" s="1"/>
  <c r="J108" i="10" s="1"/>
  <c r="BK535" i="11"/>
  <c r="J535" i="11"/>
  <c r="J109" i="11" s="1"/>
  <c r="BK552" i="11"/>
  <c r="J552" i="11" s="1"/>
  <c r="J111" i="11" s="1"/>
  <c r="BK297" i="12"/>
  <c r="J297" i="12" s="1"/>
  <c r="J103" i="12" s="1"/>
  <c r="BK335" i="12"/>
  <c r="J335" i="12"/>
  <c r="J109" i="12" s="1"/>
  <c r="BK352" i="12"/>
  <c r="J352" i="12"/>
  <c r="J111" i="12"/>
  <c r="BK356" i="12"/>
  <c r="J356" i="12"/>
  <c r="J112" i="12"/>
  <c r="BK273" i="2"/>
  <c r="BK238" i="2" s="1"/>
  <c r="BK471" i="2"/>
  <c r="J471" i="2"/>
  <c r="J112" i="2"/>
  <c r="BK252" i="3"/>
  <c r="J252" i="3" s="1"/>
  <c r="J100" i="3" s="1"/>
  <c r="BK479" i="3"/>
  <c r="J479" i="3" s="1"/>
  <c r="J109" i="3" s="1"/>
  <c r="BK309" i="4"/>
  <c r="J309" i="4"/>
  <c r="J104" i="4" s="1"/>
  <c r="BK331" i="4"/>
  <c r="J331" i="4"/>
  <c r="J107" i="4"/>
  <c r="BK353" i="4"/>
  <c r="J353" i="4"/>
  <c r="J111" i="4"/>
  <c r="BK563" i="5"/>
  <c r="J563" i="5" s="1"/>
  <c r="J113" i="5" s="1"/>
  <c r="BK238" i="6"/>
  <c r="J238" i="6"/>
  <c r="J102" i="6" s="1"/>
  <c r="BK260" i="6"/>
  <c r="J260" i="6"/>
  <c r="J108" i="6"/>
  <c r="BK576" i="7"/>
  <c r="J576" i="7"/>
  <c r="J111" i="7"/>
  <c r="BK584" i="7"/>
  <c r="J584" i="7" s="1"/>
  <c r="J113" i="7" s="1"/>
  <c r="BK285" i="8"/>
  <c r="J285" i="8"/>
  <c r="J103" i="8" s="1"/>
  <c r="BK340" i="9"/>
  <c r="J340" i="9" s="1"/>
  <c r="J109" i="9" s="1"/>
  <c r="BK136" i="10"/>
  <c r="J136" i="10" s="1"/>
  <c r="J98" i="10" s="1"/>
  <c r="BK556" i="11"/>
  <c r="J556" i="11"/>
  <c r="J112" i="11" s="1"/>
  <c r="BK235" i="13"/>
  <c r="J235" i="13"/>
  <c r="J105" i="13"/>
  <c r="E85" i="13"/>
  <c r="J89" i="13"/>
  <c r="BE154" i="13"/>
  <c r="BE173" i="13"/>
  <c r="BE184" i="13"/>
  <c r="BE210" i="13"/>
  <c r="BE213" i="13"/>
  <c r="BE218" i="13"/>
  <c r="BE223" i="13"/>
  <c r="F92" i="13"/>
  <c r="BE131" i="13"/>
  <c r="BE139" i="13"/>
  <c r="BE144" i="13"/>
  <c r="BE149" i="13"/>
  <c r="BE166" i="13"/>
  <c r="BE192" i="13"/>
  <c r="BE206" i="13"/>
  <c r="BE127" i="13"/>
  <c r="BE159" i="13"/>
  <c r="BE177" i="13"/>
  <c r="BE188" i="13"/>
  <c r="BE200" i="13"/>
  <c r="BE203" i="13"/>
  <c r="BE226" i="13"/>
  <c r="BE229" i="13"/>
  <c r="BE232" i="13"/>
  <c r="BE236" i="13"/>
  <c r="E85" i="12"/>
  <c r="F92" i="12"/>
  <c r="BE145" i="12"/>
  <c r="BE149" i="12"/>
  <c r="BE159" i="12"/>
  <c r="BE163" i="12"/>
  <c r="BE168" i="12"/>
  <c r="BE176" i="12"/>
  <c r="BE182" i="12"/>
  <c r="BE186" i="12"/>
  <c r="BE190" i="12"/>
  <c r="BE207" i="12"/>
  <c r="BE211" i="12"/>
  <c r="BE214" i="12"/>
  <c r="BE219" i="12"/>
  <c r="BE223" i="12"/>
  <c r="BE227" i="12"/>
  <c r="BE237" i="12"/>
  <c r="BE249" i="12"/>
  <c r="BE273" i="12"/>
  <c r="BE281" i="12"/>
  <c r="BE295" i="12"/>
  <c r="BE306" i="12"/>
  <c r="BE311" i="12"/>
  <c r="BE327" i="12"/>
  <c r="BE336" i="12"/>
  <c r="BE349" i="12"/>
  <c r="J89" i="12"/>
  <c r="BE141" i="12"/>
  <c r="BE153" i="12"/>
  <c r="BE195" i="12"/>
  <c r="BE199" i="12"/>
  <c r="BE244" i="12"/>
  <c r="BE253" i="12"/>
  <c r="BE257" i="12"/>
  <c r="BE268" i="12"/>
  <c r="BE276" i="12"/>
  <c r="BE293" i="12"/>
  <c r="BE298" i="12"/>
  <c r="BE314" i="12"/>
  <c r="BE324" i="12"/>
  <c r="BE340" i="12"/>
  <c r="BE343" i="12"/>
  <c r="BE361" i="12"/>
  <c r="BK496" i="11"/>
  <c r="J496" i="11"/>
  <c r="J106" i="11"/>
  <c r="BE135" i="12"/>
  <c r="BE172" i="12"/>
  <c r="BE203" i="12"/>
  <c r="BE233" i="12"/>
  <c r="BE240" i="12"/>
  <c r="BE261" i="12"/>
  <c r="BE284" i="12"/>
  <c r="BE288" i="12"/>
  <c r="BE291" i="12"/>
  <c r="BE317" i="12"/>
  <c r="BE321" i="12"/>
  <c r="BE331" i="12"/>
  <c r="BE346" i="12"/>
  <c r="BE353" i="12"/>
  <c r="BE357" i="12"/>
  <c r="J127" i="11"/>
  <c r="F130" i="11"/>
  <c r="BE146" i="11"/>
  <c r="BE156" i="11"/>
  <c r="BE188" i="11"/>
  <c r="BE191" i="11"/>
  <c r="BE200" i="11"/>
  <c r="BE218" i="11"/>
  <c r="BE232" i="11"/>
  <c r="BE250" i="11"/>
  <c r="BE256" i="11"/>
  <c r="BE319" i="11"/>
  <c r="BE323" i="11"/>
  <c r="BE340" i="11"/>
  <c r="BE344" i="11"/>
  <c r="BE348" i="11"/>
  <c r="BE357" i="11"/>
  <c r="BE386" i="11"/>
  <c r="BE394" i="11"/>
  <c r="BE408" i="11"/>
  <c r="BE422" i="11"/>
  <c r="BE450" i="11"/>
  <c r="BE458" i="11"/>
  <c r="BE473" i="11"/>
  <c r="BE476" i="11"/>
  <c r="BE486" i="11"/>
  <c r="BE489" i="11"/>
  <c r="BE525" i="11"/>
  <c r="BE540" i="11"/>
  <c r="BE553" i="11"/>
  <c r="BE561" i="11"/>
  <c r="BK228" i="10"/>
  <c r="J228" i="10" s="1"/>
  <c r="J106" i="10" s="1"/>
  <c r="E85" i="11"/>
  <c r="BE142" i="11"/>
  <c r="BE160" i="11"/>
  <c r="BE167" i="11"/>
  <c r="BE178" i="11"/>
  <c r="BE195" i="11"/>
  <c r="BE205" i="11"/>
  <c r="BE228" i="11"/>
  <c r="BE236" i="11"/>
  <c r="BE240" i="11"/>
  <c r="BE245" i="11"/>
  <c r="BE274" i="11"/>
  <c r="BE284" i="11"/>
  <c r="BE290" i="11"/>
  <c r="BE303" i="11"/>
  <c r="BE307" i="11"/>
  <c r="BE311" i="11"/>
  <c r="BE363" i="11"/>
  <c r="BE366" i="11"/>
  <c r="BE371" i="11"/>
  <c r="BE377" i="11"/>
  <c r="BE390" i="11"/>
  <c r="BE398" i="11"/>
  <c r="BE403" i="11"/>
  <c r="BE415" i="11"/>
  <c r="BE454" i="11"/>
  <c r="BE479" i="11"/>
  <c r="BE482" i="11"/>
  <c r="BE507" i="11"/>
  <c r="BE511" i="11"/>
  <c r="BE536" i="11"/>
  <c r="BE543" i="11"/>
  <c r="BE549" i="11"/>
  <c r="BE557" i="11"/>
  <c r="BE135" i="11"/>
  <c r="BE152" i="11"/>
  <c r="BE171" i="11"/>
  <c r="BE184" i="11"/>
  <c r="BE215" i="11"/>
  <c r="BE224" i="11"/>
  <c r="BE261" i="11"/>
  <c r="BE268" i="11"/>
  <c r="BE280" i="11"/>
  <c r="BE296" i="11"/>
  <c r="BE315" i="11"/>
  <c r="BE331" i="11"/>
  <c r="BE335" i="11"/>
  <c r="BE352" i="11"/>
  <c r="BE360" i="11"/>
  <c r="BE382" i="11"/>
  <c r="BE419" i="11"/>
  <c r="BE426" i="11"/>
  <c r="BE433" i="11"/>
  <c r="BE442" i="11"/>
  <c r="BE446" i="11"/>
  <c r="BE466" i="11"/>
  <c r="BE493" i="11"/>
  <c r="BE498" i="11"/>
  <c r="BE514" i="11"/>
  <c r="BE546" i="11"/>
  <c r="J89" i="10"/>
  <c r="F92" i="10"/>
  <c r="BE144" i="10"/>
  <c r="BE151" i="10"/>
  <c r="BE156" i="10"/>
  <c r="BE182" i="10"/>
  <c r="BE186" i="10"/>
  <c r="BE188" i="10"/>
  <c r="BE192" i="10"/>
  <c r="BE204" i="10"/>
  <c r="BE213" i="10"/>
  <c r="BE220" i="10"/>
  <c r="BE225" i="10"/>
  <c r="BE230" i="10"/>
  <c r="J327" i="9"/>
  <c r="J108" i="9" s="1"/>
  <c r="E85" i="10"/>
  <c r="BE130" i="10"/>
  <c r="BE162" i="10"/>
  <c r="BE170" i="10"/>
  <c r="BE177" i="10"/>
  <c r="BE196" i="10"/>
  <c r="BE207" i="10"/>
  <c r="BE210" i="10"/>
  <c r="BE239" i="10"/>
  <c r="BE137" i="10"/>
  <c r="BE217" i="10"/>
  <c r="BE233" i="10"/>
  <c r="BE236" i="10"/>
  <c r="BE243" i="10"/>
  <c r="BK316" i="8"/>
  <c r="J316" i="8" s="1"/>
  <c r="J108" i="8" s="1"/>
  <c r="E119" i="9"/>
  <c r="BE135" i="9"/>
  <c r="BE158" i="9"/>
  <c r="BE177" i="9"/>
  <c r="BE212" i="9"/>
  <c r="BE259" i="9"/>
  <c r="BE262" i="9"/>
  <c r="BE280" i="9"/>
  <c r="BE301" i="9"/>
  <c r="BE304" i="9"/>
  <c r="BE308" i="9"/>
  <c r="BE318" i="9"/>
  <c r="BE323" i="9"/>
  <c r="BE334" i="9"/>
  <c r="J123" i="9"/>
  <c r="F126" i="9"/>
  <c r="BE131" i="9"/>
  <c r="BE139" i="9"/>
  <c r="BE143" i="9"/>
  <c r="BE148" i="9"/>
  <c r="BE154" i="9"/>
  <c r="BE163" i="9"/>
  <c r="BE170" i="9"/>
  <c r="BE174" i="9"/>
  <c r="BE181" i="9"/>
  <c r="BE185" i="9"/>
  <c r="BE191" i="9"/>
  <c r="BE197" i="9"/>
  <c r="BE203" i="9"/>
  <c r="BE208" i="9"/>
  <c r="BE226" i="9"/>
  <c r="BE230" i="9"/>
  <c r="BE235" i="9"/>
  <c r="BE239" i="9"/>
  <c r="BE247" i="9"/>
  <c r="BE270" i="9"/>
  <c r="BE274" i="9"/>
  <c r="BE276" i="9"/>
  <c r="BE283" i="9"/>
  <c r="BE288" i="9"/>
  <c r="BE298" i="9"/>
  <c r="BE328" i="9"/>
  <c r="BE331" i="9"/>
  <c r="BE337" i="9"/>
  <c r="BE341" i="9"/>
  <c r="BE216" i="9"/>
  <c r="BE222" i="9"/>
  <c r="BE243" i="9"/>
  <c r="BE254" i="9"/>
  <c r="BE267" i="9"/>
  <c r="BE278" i="9"/>
  <c r="BE294" i="9"/>
  <c r="BE311" i="9"/>
  <c r="BE315" i="9"/>
  <c r="F92" i="8"/>
  <c r="J124" i="8"/>
  <c r="BE136" i="8"/>
  <c r="BE149" i="8"/>
  <c r="BE158" i="8"/>
  <c r="BE166" i="8"/>
  <c r="BE178" i="8"/>
  <c r="BE190" i="8"/>
  <c r="BE214" i="8"/>
  <c r="BE227" i="8"/>
  <c r="BE242" i="8"/>
  <c r="BE261" i="8"/>
  <c r="BE308" i="8"/>
  <c r="BE313" i="8"/>
  <c r="BE331" i="8"/>
  <c r="E85" i="8"/>
  <c r="BE140" i="8"/>
  <c r="BE145" i="8"/>
  <c r="BE153" i="8"/>
  <c r="BE162" i="8"/>
  <c r="BE186" i="8"/>
  <c r="BE202" i="8"/>
  <c r="BE206" i="8"/>
  <c r="BE231" i="8"/>
  <c r="BE237" i="8"/>
  <c r="BE253" i="8"/>
  <c r="BE257" i="8"/>
  <c r="BE266" i="8"/>
  <c r="BE281" i="8"/>
  <c r="BE290" i="8"/>
  <c r="BE304" i="8"/>
  <c r="BE132" i="8"/>
  <c r="BE170" i="8"/>
  <c r="BE175" i="8"/>
  <c r="BE182" i="8"/>
  <c r="BE193" i="8"/>
  <c r="BE198" i="8"/>
  <c r="BE210" i="8"/>
  <c r="BE219" i="8"/>
  <c r="BE223" i="8"/>
  <c r="BE240" i="8"/>
  <c r="BE245" i="8"/>
  <c r="BE270" i="8"/>
  <c r="BE274" i="8"/>
  <c r="BE277" i="8"/>
  <c r="BE286" i="8"/>
  <c r="BE293" i="8"/>
  <c r="BE296" i="8"/>
  <c r="BE300" i="8"/>
  <c r="BE318" i="8"/>
  <c r="BE321" i="8"/>
  <c r="BE324" i="8"/>
  <c r="BE327" i="8"/>
  <c r="F92" i="7"/>
  <c r="J127" i="7"/>
  <c r="BE148" i="7"/>
  <c r="BE156" i="7"/>
  <c r="BE171" i="7"/>
  <c r="BE179" i="7"/>
  <c r="BE187" i="7"/>
  <c r="BE195" i="7"/>
  <c r="BE203" i="7"/>
  <c r="BE216" i="7"/>
  <c r="BE221" i="7"/>
  <c r="BE231" i="7"/>
  <c r="BE239" i="7"/>
  <c r="BE243" i="7"/>
  <c r="BE249" i="7"/>
  <c r="BE253" i="7"/>
  <c r="BE265" i="7"/>
  <c r="BE275" i="7"/>
  <c r="BE281" i="7"/>
  <c r="BE288" i="7"/>
  <c r="BE298" i="7"/>
  <c r="BE323" i="7"/>
  <c r="BE335" i="7"/>
  <c r="BE372" i="7"/>
  <c r="BE389" i="7"/>
  <c r="BE400" i="7"/>
  <c r="BE405" i="7"/>
  <c r="BE409" i="7"/>
  <c r="BE437" i="7"/>
  <c r="BE445" i="7"/>
  <c r="BE474" i="7"/>
  <c r="BE486" i="7"/>
  <c r="BE507" i="7"/>
  <c r="BE514" i="7"/>
  <c r="BE518" i="7"/>
  <c r="BE552" i="7"/>
  <c r="BE567" i="7"/>
  <c r="BE570" i="7"/>
  <c r="BE577" i="7"/>
  <c r="BE581" i="7"/>
  <c r="E85" i="7"/>
  <c r="BE135" i="7"/>
  <c r="BE140" i="7"/>
  <c r="BE144" i="7"/>
  <c r="BE152" i="7"/>
  <c r="BE164" i="7"/>
  <c r="BE191" i="7"/>
  <c r="BE198" i="7"/>
  <c r="BE211" i="7"/>
  <c r="BE225" i="7"/>
  <c r="BE258" i="7"/>
  <c r="BE261" i="7"/>
  <c r="BE303" i="7"/>
  <c r="BE307" i="7"/>
  <c r="BE311" i="7"/>
  <c r="BE327" i="7"/>
  <c r="BE331" i="7"/>
  <c r="BE342" i="7"/>
  <c r="BE349" i="7"/>
  <c r="BE361" i="7"/>
  <c r="BE368" i="7"/>
  <c r="BE384" i="7"/>
  <c r="BE394" i="7"/>
  <c r="BE414" i="7"/>
  <c r="BE419" i="7"/>
  <c r="BE427" i="7"/>
  <c r="BE457" i="7"/>
  <c r="BE462" i="7"/>
  <c r="BE466" i="7"/>
  <c r="BE478" i="7"/>
  <c r="BE489" i="7"/>
  <c r="BE493" i="7"/>
  <c r="BE511" i="7"/>
  <c r="BE523" i="7"/>
  <c r="BE533" i="7"/>
  <c r="BE555" i="7"/>
  <c r="BE573" i="7"/>
  <c r="BE585" i="7"/>
  <c r="BE160" i="7"/>
  <c r="BE175" i="7"/>
  <c r="BE183" i="7"/>
  <c r="BE207" i="7"/>
  <c r="BE234" i="7"/>
  <c r="BE270" i="7"/>
  <c r="BE292" i="7"/>
  <c r="BE319" i="7"/>
  <c r="BE353" i="7"/>
  <c r="BE358" i="7"/>
  <c r="BE364" i="7"/>
  <c r="BE376" i="7"/>
  <c r="BE380" i="7"/>
  <c r="BE423" i="7"/>
  <c r="BE433" i="7"/>
  <c r="BE441" i="7"/>
  <c r="BE453" i="7"/>
  <c r="BE482" i="7"/>
  <c r="BE498" i="7"/>
  <c r="BE501" i="7"/>
  <c r="BE504" i="7"/>
  <c r="BE526" i="7"/>
  <c r="BE536" i="7"/>
  <c r="BE544" i="7"/>
  <c r="BE548" i="7"/>
  <c r="BE560" i="7"/>
  <c r="BE564" i="7"/>
  <c r="J213" i="5"/>
  <c r="J99" i="5"/>
  <c r="E85" i="6"/>
  <c r="BE138" i="6"/>
  <c r="BE147" i="6"/>
  <c r="BE151" i="6"/>
  <c r="BE155" i="6"/>
  <c r="BE175" i="6"/>
  <c r="BE178" i="6"/>
  <c r="BE194" i="6"/>
  <c r="BE235" i="6"/>
  <c r="BE257" i="6"/>
  <c r="BE261" i="6"/>
  <c r="J89" i="6"/>
  <c r="F92" i="6"/>
  <c r="BE159" i="6"/>
  <c r="BE163" i="6"/>
  <c r="BE167" i="6"/>
  <c r="BE186" i="6"/>
  <c r="BE198" i="6"/>
  <c r="BE202" i="6"/>
  <c r="BE207" i="6"/>
  <c r="BE214" i="6"/>
  <c r="BE232" i="6"/>
  <c r="BE244" i="6"/>
  <c r="BE250" i="6"/>
  <c r="BK503" i="5"/>
  <c r="J503" i="5"/>
  <c r="J106" i="5" s="1"/>
  <c r="BE130" i="6"/>
  <c r="BE134" i="6"/>
  <c r="BE142" i="6"/>
  <c r="BE171" i="6"/>
  <c r="BE182" i="6"/>
  <c r="BE190" i="6"/>
  <c r="BE222" i="6"/>
  <c r="BE225" i="6"/>
  <c r="BE228" i="6"/>
  <c r="BE239" i="6"/>
  <c r="BE253" i="6"/>
  <c r="BK313" i="4"/>
  <c r="J313" i="4"/>
  <c r="J105" i="4"/>
  <c r="J89" i="5"/>
  <c r="F92" i="5"/>
  <c r="BE140" i="5"/>
  <c r="BE144" i="5"/>
  <c r="BE168" i="5"/>
  <c r="BE176" i="5"/>
  <c r="BE191" i="5"/>
  <c r="BE200" i="5"/>
  <c r="BE209" i="5"/>
  <c r="BE214" i="5"/>
  <c r="BE224" i="5"/>
  <c r="BE240" i="5"/>
  <c r="BE259" i="5"/>
  <c r="BE270" i="5"/>
  <c r="BE287" i="5"/>
  <c r="BE296" i="5"/>
  <c r="BE324" i="5"/>
  <c r="BE335" i="5"/>
  <c r="BE343" i="5"/>
  <c r="BE347" i="5"/>
  <c r="BE350" i="5"/>
  <c r="BE357" i="5"/>
  <c r="BE361" i="5"/>
  <c r="BE375" i="5"/>
  <c r="BE386" i="5"/>
  <c r="BE394" i="5"/>
  <c r="BE420" i="5"/>
  <c r="BE426" i="5"/>
  <c r="BE434" i="5"/>
  <c r="BE459" i="5"/>
  <c r="BE475" i="5"/>
  <c r="BE489" i="5"/>
  <c r="BE500" i="5"/>
  <c r="BE534" i="5"/>
  <c r="BE552" i="5"/>
  <c r="BE564" i="5"/>
  <c r="E85" i="5"/>
  <c r="BE135" i="5"/>
  <c r="BE148" i="5"/>
  <c r="BE152" i="5"/>
  <c r="BE172" i="5"/>
  <c r="BE184" i="5"/>
  <c r="BE218" i="5"/>
  <c r="BE236" i="5"/>
  <c r="BE247" i="5"/>
  <c r="BE277" i="5"/>
  <c r="BE292" i="5"/>
  <c r="BE300" i="5"/>
  <c r="BE308" i="5"/>
  <c r="BE312" i="5"/>
  <c r="BE316" i="5"/>
  <c r="BE328" i="5"/>
  <c r="BE365" i="5"/>
  <c r="BE369" i="5"/>
  <c r="BE381" i="5"/>
  <c r="BE407" i="5"/>
  <c r="BE438" i="5"/>
  <c r="BE446" i="5"/>
  <c r="BE467" i="5"/>
  <c r="BE471" i="5"/>
  <c r="BE480" i="5"/>
  <c r="BE486" i="5"/>
  <c r="BE496" i="5"/>
  <c r="BE508" i="5"/>
  <c r="BE512" i="5"/>
  <c r="BE515" i="5"/>
  <c r="BE522" i="5"/>
  <c r="BE546" i="5"/>
  <c r="BE549" i="5"/>
  <c r="BE156" i="5"/>
  <c r="BE164" i="5"/>
  <c r="BE180" i="5"/>
  <c r="BE188" i="5"/>
  <c r="BE196" i="5"/>
  <c r="BE204" i="5"/>
  <c r="BE227" i="5"/>
  <c r="BE232" i="5"/>
  <c r="BE244" i="5"/>
  <c r="BE250" i="5"/>
  <c r="BE254" i="5"/>
  <c r="BE264" i="5"/>
  <c r="BE281" i="5"/>
  <c r="BE320" i="5"/>
  <c r="BE339" i="5"/>
  <c r="BE353" i="5"/>
  <c r="BE372" i="5"/>
  <c r="BE390" i="5"/>
  <c r="BE398" i="5"/>
  <c r="BE402" i="5"/>
  <c r="BE412" i="5"/>
  <c r="BE416" i="5"/>
  <c r="BE430" i="5"/>
  <c r="BE450" i="5"/>
  <c r="BE455" i="5"/>
  <c r="BE483" i="5"/>
  <c r="BE493" i="5"/>
  <c r="BE505" i="5"/>
  <c r="BE526" i="5"/>
  <c r="BE530" i="5"/>
  <c r="BE539" i="5"/>
  <c r="BE543" i="5"/>
  <c r="BE556" i="5"/>
  <c r="BE560" i="5"/>
  <c r="J127" i="4"/>
  <c r="BE135" i="4"/>
  <c r="BE158" i="4"/>
  <c r="BE170" i="4"/>
  <c r="BE209" i="4"/>
  <c r="BE214" i="4"/>
  <c r="BE222" i="4"/>
  <c r="BE228" i="4"/>
  <c r="BE235" i="4"/>
  <c r="BE239" i="4"/>
  <c r="BE256" i="4"/>
  <c r="BE263" i="4"/>
  <c r="BE271" i="4"/>
  <c r="BE283" i="4"/>
  <c r="BE286" i="4"/>
  <c r="BE290" i="4"/>
  <c r="BE301" i="4"/>
  <c r="BE315" i="4"/>
  <c r="BE318" i="4"/>
  <c r="BE328" i="4"/>
  <c r="BE332" i="4"/>
  <c r="BE337" i="4"/>
  <c r="BE354" i="4"/>
  <c r="BE358" i="4"/>
  <c r="F92" i="4"/>
  <c r="E123" i="4"/>
  <c r="BE148" i="4"/>
  <c r="BE162" i="4"/>
  <c r="BE166" i="4"/>
  <c r="BE176" i="4"/>
  <c r="BE180" i="4"/>
  <c r="BE232" i="4"/>
  <c r="BE248" i="4"/>
  <c r="BE252" i="4"/>
  <c r="BE276" i="4"/>
  <c r="BE279" i="4"/>
  <c r="BE288" i="4"/>
  <c r="BE325" i="4"/>
  <c r="BE347" i="4"/>
  <c r="BE350" i="4"/>
  <c r="BE362" i="4"/>
  <c r="BE141" i="4"/>
  <c r="BE145" i="4"/>
  <c r="BE154" i="4"/>
  <c r="BE184" i="4"/>
  <c r="BE189" i="4"/>
  <c r="BE192" i="4"/>
  <c r="BE196" i="4"/>
  <c r="BE202" i="4"/>
  <c r="BE206" i="4"/>
  <c r="BE218" i="4"/>
  <c r="BE244" i="4"/>
  <c r="BE268" i="4"/>
  <c r="BE292" i="4"/>
  <c r="BE296" i="4"/>
  <c r="BE310" i="4"/>
  <c r="BE321" i="4"/>
  <c r="BE341" i="4"/>
  <c r="BE344" i="4"/>
  <c r="F92" i="3"/>
  <c r="BE135" i="3"/>
  <c r="BE141" i="3"/>
  <c r="BE154" i="3"/>
  <c r="BE164" i="3"/>
  <c r="BE174" i="3"/>
  <c r="BE186" i="3"/>
  <c r="BE195" i="3"/>
  <c r="BE218" i="3"/>
  <c r="BE227" i="3"/>
  <c r="BE253" i="3"/>
  <c r="BE257" i="3"/>
  <c r="BE268" i="3"/>
  <c r="BE314" i="3"/>
  <c r="BE322" i="3"/>
  <c r="BE330" i="3"/>
  <c r="BE339" i="3"/>
  <c r="BE346" i="3"/>
  <c r="BE351" i="3"/>
  <c r="BE363" i="3"/>
  <c r="BE389" i="3"/>
  <c r="BE405" i="3"/>
  <c r="BE414" i="3"/>
  <c r="BE427" i="3"/>
  <c r="BE443" i="3"/>
  <c r="BE463" i="3"/>
  <c r="BE480" i="3"/>
  <c r="BE484" i="3"/>
  <c r="BE490" i="3"/>
  <c r="BE501" i="3"/>
  <c r="BE505" i="3"/>
  <c r="E85" i="3"/>
  <c r="J89" i="3"/>
  <c r="BE147" i="3"/>
  <c r="BE178" i="3"/>
  <c r="BE183" i="3"/>
  <c r="BE190" i="3"/>
  <c r="BE198" i="3"/>
  <c r="BE214" i="3"/>
  <c r="BE222" i="3"/>
  <c r="BE233" i="3"/>
  <c r="BE261" i="3"/>
  <c r="BE274" i="3"/>
  <c r="BE278" i="3"/>
  <c r="BE284" i="3"/>
  <c r="BE301" i="3"/>
  <c r="BE310" i="3"/>
  <c r="BE317" i="3"/>
  <c r="BE334" i="3"/>
  <c r="BE367" i="3"/>
  <c r="BE371" i="3"/>
  <c r="BE375" i="3"/>
  <c r="BE401" i="3"/>
  <c r="BE418" i="3"/>
  <c r="BE436" i="3"/>
  <c r="BE449" i="3"/>
  <c r="BE472" i="3"/>
  <c r="BE475" i="3"/>
  <c r="BE487" i="3"/>
  <c r="BE157" i="3"/>
  <c r="BE169" i="3"/>
  <c r="BE203" i="3"/>
  <c r="BE210" i="3"/>
  <c r="BE240" i="3"/>
  <c r="BE245" i="3"/>
  <c r="BE290" i="3"/>
  <c r="BE297" i="3"/>
  <c r="BE326" i="3"/>
  <c r="BE343" i="3"/>
  <c r="BE358" i="3"/>
  <c r="BE379" i="3"/>
  <c r="BE384" i="3"/>
  <c r="BE395" i="3"/>
  <c r="BE423" i="3"/>
  <c r="BE446" i="3"/>
  <c r="BE452" i="3"/>
  <c r="BE456" i="3"/>
  <c r="BE459" i="3"/>
  <c r="BE468" i="3"/>
  <c r="BE493" i="3"/>
  <c r="BE497" i="3"/>
  <c r="BE142" i="2"/>
  <c r="BE458" i="2"/>
  <c r="J89" i="2"/>
  <c r="F92" i="2"/>
  <c r="E123" i="2"/>
  <c r="BE135" i="2"/>
  <c r="BE149" i="2"/>
  <c r="BE156" i="2"/>
  <c r="BE160" i="2"/>
  <c r="BE165" i="2"/>
  <c r="BE170" i="2"/>
  <c r="BE174" i="2"/>
  <c r="BE179" i="2"/>
  <c r="BE183" i="2"/>
  <c r="BE187" i="2"/>
  <c r="BE192" i="2"/>
  <c r="BE197" i="2"/>
  <c r="BE203" i="2"/>
  <c r="BE207" i="2"/>
  <c r="BE211" i="2"/>
  <c r="BE216" i="2"/>
  <c r="BE221" i="2"/>
  <c r="BE227" i="2"/>
  <c r="BE232" i="2"/>
  <c r="BE239" i="2"/>
  <c r="BE246" i="2"/>
  <c r="BE252" i="2"/>
  <c r="BE256" i="2"/>
  <c r="BE262" i="2"/>
  <c r="BE267" i="2"/>
  <c r="BE274" i="2"/>
  <c r="BE282" i="2"/>
  <c r="BE286" i="2"/>
  <c r="BE291" i="2"/>
  <c r="BE295" i="2"/>
  <c r="BE299" i="2"/>
  <c r="BE303" i="2"/>
  <c r="BE308" i="2"/>
  <c r="BE311" i="2"/>
  <c r="BE316" i="2"/>
  <c r="BE322" i="2"/>
  <c r="BE327" i="2"/>
  <c r="BE333" i="2"/>
  <c r="BE337" i="2"/>
  <c r="BE341" i="2"/>
  <c r="BE345" i="2"/>
  <c r="BE350" i="2"/>
  <c r="BE355" i="2"/>
  <c r="BE361" i="2"/>
  <c r="BE367" i="2"/>
  <c r="BE370" i="2"/>
  <c r="BE379" i="2"/>
  <c r="BE388" i="2"/>
  <c r="BE393" i="2"/>
  <c r="BE397" i="2"/>
  <c r="BE403" i="2"/>
  <c r="BE407" i="2"/>
  <c r="BE414" i="2"/>
  <c r="BE417" i="2"/>
  <c r="BE420" i="2"/>
  <c r="BE423" i="2"/>
  <c r="BE427" i="2"/>
  <c r="BE430" i="2"/>
  <c r="BE434" i="2"/>
  <c r="BE439" i="2"/>
  <c r="BE442" i="2"/>
  <c r="BE446" i="2"/>
  <c r="BE451" i="2"/>
  <c r="BE455" i="2"/>
  <c r="BE461" i="2"/>
  <c r="BE464" i="2"/>
  <c r="BE468" i="2"/>
  <c r="BE472" i="2"/>
  <c r="BE476" i="2"/>
  <c r="J34" i="2"/>
  <c r="AW95" i="1"/>
  <c r="J34" i="3"/>
  <c r="AW96" i="1" s="1"/>
  <c r="F36" i="3"/>
  <c r="BC96" i="1"/>
  <c r="F37" i="4"/>
  <c r="BD97" i="1" s="1"/>
  <c r="F35" i="5"/>
  <c r="BB98" i="1"/>
  <c r="J34" i="5"/>
  <c r="AW98" i="1"/>
  <c r="F34" i="6"/>
  <c r="BA99" i="1" s="1"/>
  <c r="F37" i="6"/>
  <c r="BD99" i="1"/>
  <c r="F37" i="7"/>
  <c r="BD100" i="1" s="1"/>
  <c r="J34" i="7"/>
  <c r="AW100" i="1" s="1"/>
  <c r="J34" i="8"/>
  <c r="AW101" i="1"/>
  <c r="F34" i="8"/>
  <c r="BA101" i="1" s="1"/>
  <c r="F35" i="9"/>
  <c r="BB102" i="1"/>
  <c r="F36" i="9"/>
  <c r="BC102" i="1" s="1"/>
  <c r="F34" i="10"/>
  <c r="BA103" i="1"/>
  <c r="F36" i="10"/>
  <c r="BC103" i="1"/>
  <c r="F36" i="11"/>
  <c r="BC104" i="1"/>
  <c r="J34" i="12"/>
  <c r="AW105" i="1"/>
  <c r="F37" i="12"/>
  <c r="BD105" i="1" s="1"/>
  <c r="F37" i="13"/>
  <c r="BD106" i="1" s="1"/>
  <c r="F36" i="2"/>
  <c r="BC95" i="1"/>
  <c r="F34" i="2"/>
  <c r="BA95" i="1" s="1"/>
  <c r="F34" i="3"/>
  <c r="BA96" i="1"/>
  <c r="F35" i="4"/>
  <c r="BB97" i="1" s="1"/>
  <c r="F36" i="4"/>
  <c r="BC97" i="1"/>
  <c r="F36" i="5"/>
  <c r="BC98" i="1"/>
  <c r="F37" i="5"/>
  <c r="BD98" i="1"/>
  <c r="F36" i="6"/>
  <c r="BC99" i="1"/>
  <c r="F34" i="7"/>
  <c r="BA100" i="1" s="1"/>
  <c r="F36" i="7"/>
  <c r="BC100" i="1" s="1"/>
  <c r="F37" i="8"/>
  <c r="BD101" i="1" s="1"/>
  <c r="F34" i="9"/>
  <c r="BA102" i="1" s="1"/>
  <c r="F37" i="9"/>
  <c r="BD102" i="1"/>
  <c r="J34" i="10"/>
  <c r="AW103" i="1" s="1"/>
  <c r="F34" i="11"/>
  <c r="BA104" i="1"/>
  <c r="F35" i="11"/>
  <c r="BB104" i="1" s="1"/>
  <c r="F35" i="12"/>
  <c r="BB105" i="1" s="1"/>
  <c r="J34" i="13"/>
  <c r="AW106" i="1"/>
  <c r="F37" i="2"/>
  <c r="BD95" i="1" s="1"/>
  <c r="F35" i="2"/>
  <c r="BB95" i="1" s="1"/>
  <c r="F37" i="3"/>
  <c r="BD96" i="1"/>
  <c r="F35" i="3"/>
  <c r="BB96" i="1" s="1"/>
  <c r="J34" i="4"/>
  <c r="AW97" i="1"/>
  <c r="F34" i="4"/>
  <c r="BA97" i="1" s="1"/>
  <c r="F34" i="5"/>
  <c r="BA98" i="1"/>
  <c r="F35" i="6"/>
  <c r="BB99" i="1" s="1"/>
  <c r="J34" i="6"/>
  <c r="AW99" i="1"/>
  <c r="F35" i="7"/>
  <c r="BB100" i="1"/>
  <c r="F35" i="8"/>
  <c r="BB101" i="1"/>
  <c r="F36" i="8"/>
  <c r="BC101" i="1" s="1"/>
  <c r="J34" i="9"/>
  <c r="AW102" i="1"/>
  <c r="F35" i="10"/>
  <c r="BB103" i="1" s="1"/>
  <c r="F37" i="10"/>
  <c r="BD103" i="1"/>
  <c r="F37" i="11"/>
  <c r="BD104" i="1" s="1"/>
  <c r="J34" i="11"/>
  <c r="AW104" i="1"/>
  <c r="F36" i="12"/>
  <c r="BC105" i="1" s="1"/>
  <c r="F34" i="12"/>
  <c r="BA105" i="1"/>
  <c r="F35" i="13"/>
  <c r="BB106" i="1"/>
  <c r="F34" i="13"/>
  <c r="BA106" i="1"/>
  <c r="F36" i="13"/>
  <c r="BC106" i="1" s="1"/>
  <c r="BK218" i="12" l="1"/>
  <c r="J218" i="12" s="1"/>
  <c r="J98" i="12" s="1"/>
  <c r="J248" i="12"/>
  <c r="J99" i="12" s="1"/>
  <c r="J238" i="2"/>
  <c r="J100" i="2" s="1"/>
  <c r="BK195" i="2"/>
  <c r="J195" i="2" s="1"/>
  <c r="J98" i="2" s="1"/>
  <c r="BK201" i="3"/>
  <c r="J201" i="3" s="1"/>
  <c r="J98" i="3" s="1"/>
  <c r="BK263" i="5"/>
  <c r="J263" i="5" s="1"/>
  <c r="J100" i="5" s="1"/>
  <c r="J302" i="11"/>
  <c r="J101" i="11" s="1"/>
  <c r="BK203" i="11"/>
  <c r="J203" i="11" s="1"/>
  <c r="J98" i="11" s="1"/>
  <c r="J348" i="7"/>
  <c r="J102" i="7" s="1"/>
  <c r="J218" i="8"/>
  <c r="J99" i="8" s="1"/>
  <c r="J330" i="12"/>
  <c r="J107" i="12" s="1"/>
  <c r="J273" i="2"/>
  <c r="J101" i="2" s="1"/>
  <c r="J522" i="7"/>
  <c r="J107" i="7" s="1"/>
  <c r="R133" i="12"/>
  <c r="P129" i="9"/>
  <c r="AU102" i="1"/>
  <c r="P219" i="7"/>
  <c r="R125" i="13"/>
  <c r="R203" i="11"/>
  <c r="R219" i="7"/>
  <c r="R133" i="7" s="1"/>
  <c r="R133" i="4"/>
  <c r="R133" i="2"/>
  <c r="P195" i="2"/>
  <c r="P133" i="12"/>
  <c r="AU105" i="1"/>
  <c r="R129" i="9"/>
  <c r="T219" i="7"/>
  <c r="R128" i="6"/>
  <c r="P133" i="4"/>
  <c r="AU97" i="1"/>
  <c r="T195" i="2"/>
  <c r="T133" i="2"/>
  <c r="T133" i="7"/>
  <c r="T133" i="4"/>
  <c r="P201" i="3"/>
  <c r="P133" i="3"/>
  <c r="AU96" i="1" s="1"/>
  <c r="T133" i="12"/>
  <c r="R133" i="11"/>
  <c r="T129" i="9"/>
  <c r="P128" i="6"/>
  <c r="AU99" i="1" s="1"/>
  <c r="R212" i="5"/>
  <c r="R133" i="5"/>
  <c r="T201" i="3"/>
  <c r="T133" i="3" s="1"/>
  <c r="P125" i="13"/>
  <c r="AU106" i="1"/>
  <c r="P130" i="8"/>
  <c r="AU101" i="1" s="1"/>
  <c r="T212" i="5"/>
  <c r="T133" i="5"/>
  <c r="R201" i="3"/>
  <c r="R133" i="3" s="1"/>
  <c r="P203" i="11"/>
  <c r="P133" i="11"/>
  <c r="AU104" i="1"/>
  <c r="R130" i="8"/>
  <c r="P212" i="5"/>
  <c r="P133" i="5"/>
  <c r="AU98" i="1"/>
  <c r="BK326" i="9"/>
  <c r="J326" i="9"/>
  <c r="J107" i="9"/>
  <c r="T130" i="8"/>
  <c r="P133" i="7"/>
  <c r="AU100" i="1"/>
  <c r="T203" i="11"/>
  <c r="T133" i="11" s="1"/>
  <c r="BK212" i="5"/>
  <c r="J212" i="5"/>
  <c r="J98" i="5"/>
  <c r="P133" i="2"/>
  <c r="AU95" i="1"/>
  <c r="BK213" i="4"/>
  <c r="J213" i="4" s="1"/>
  <c r="J98" i="4" s="1"/>
  <c r="BK335" i="4"/>
  <c r="J335" i="4"/>
  <c r="J108" i="4" s="1"/>
  <c r="BK248" i="6"/>
  <c r="J248" i="6"/>
  <c r="J105" i="6"/>
  <c r="BK558" i="7"/>
  <c r="J558" i="7"/>
  <c r="J108" i="7"/>
  <c r="BK221" i="13"/>
  <c r="J221" i="13" s="1"/>
  <c r="J103" i="13" s="1"/>
  <c r="BK478" i="3"/>
  <c r="BK133" i="3" s="1"/>
  <c r="J133" i="3" s="1"/>
  <c r="J96" i="3" s="1"/>
  <c r="J478" i="3"/>
  <c r="J108" i="3"/>
  <c r="BK242" i="6"/>
  <c r="J242" i="6"/>
  <c r="J103" i="6"/>
  <c r="BK311" i="8"/>
  <c r="BK130" i="8" s="1"/>
  <c r="J130" i="8" s="1"/>
  <c r="J96" i="8" s="1"/>
  <c r="J311" i="8"/>
  <c r="J106" i="8"/>
  <c r="BK437" i="2"/>
  <c r="J437" i="2" s="1"/>
  <c r="J106" i="2" s="1"/>
  <c r="BK449" i="2"/>
  <c r="J449" i="2"/>
  <c r="J108" i="2"/>
  <c r="BK466" i="3"/>
  <c r="J466" i="3"/>
  <c r="J106" i="3"/>
  <c r="BK537" i="5"/>
  <c r="J537" i="5"/>
  <c r="J108" i="5"/>
  <c r="BK142" i="10"/>
  <c r="J142" i="10"/>
  <c r="J100" i="10" s="1"/>
  <c r="BK534" i="11"/>
  <c r="J534" i="11"/>
  <c r="J108" i="11" s="1"/>
  <c r="BK334" i="12"/>
  <c r="BK133" i="12" s="1"/>
  <c r="J133" i="12" s="1"/>
  <c r="J96" i="12" s="1"/>
  <c r="J334" i="12"/>
  <c r="J108" i="12"/>
  <c r="BK133" i="7"/>
  <c r="J133" i="7"/>
  <c r="J96" i="7" s="1"/>
  <c r="BK133" i="5"/>
  <c r="J133" i="5"/>
  <c r="J96" i="5"/>
  <c r="BK133" i="4"/>
  <c r="J133" i="4" s="1"/>
  <c r="J30" i="4" s="1"/>
  <c r="AG97" i="1" s="1"/>
  <c r="J33" i="3"/>
  <c r="AV96" i="1" s="1"/>
  <c r="AT96" i="1" s="1"/>
  <c r="F33" i="4"/>
  <c r="AZ97" i="1"/>
  <c r="F33" i="6"/>
  <c r="AZ99" i="1" s="1"/>
  <c r="J33" i="7"/>
  <c r="AV100" i="1"/>
  <c r="AT100" i="1"/>
  <c r="F33" i="9"/>
  <c r="AZ102" i="1" s="1"/>
  <c r="J33" i="11"/>
  <c r="AV104" i="1" s="1"/>
  <c r="AT104" i="1" s="1"/>
  <c r="BC94" i="1"/>
  <c r="W32" i="1" s="1"/>
  <c r="BD94" i="1"/>
  <c r="W33" i="1" s="1"/>
  <c r="BB94" i="1"/>
  <c r="W31" i="1"/>
  <c r="F33" i="2"/>
  <c r="AZ95" i="1" s="1"/>
  <c r="F33" i="3"/>
  <c r="AZ96" i="1"/>
  <c r="F33" i="5"/>
  <c r="AZ98" i="1"/>
  <c r="J33" i="6"/>
  <c r="AV99" i="1" s="1"/>
  <c r="AT99" i="1" s="1"/>
  <c r="J33" i="8"/>
  <c r="AV101" i="1" s="1"/>
  <c r="AT101" i="1" s="1"/>
  <c r="F33" i="8"/>
  <c r="AZ101" i="1" s="1"/>
  <c r="J33" i="10"/>
  <c r="AV103" i="1"/>
  <c r="AT103" i="1" s="1"/>
  <c r="F33" i="10"/>
  <c r="AZ103" i="1" s="1"/>
  <c r="J33" i="12"/>
  <c r="AV105" i="1" s="1"/>
  <c r="AT105" i="1" s="1"/>
  <c r="F33" i="12"/>
  <c r="AZ105" i="1" s="1"/>
  <c r="J33" i="13"/>
  <c r="AV106" i="1"/>
  <c r="AT106" i="1"/>
  <c r="J33" i="2"/>
  <c r="AV95" i="1" s="1"/>
  <c r="AT95" i="1" s="1"/>
  <c r="J33" i="4"/>
  <c r="AV97" i="1"/>
  <c r="AT97" i="1" s="1"/>
  <c r="J33" i="5"/>
  <c r="AV98" i="1" s="1"/>
  <c r="AT98" i="1" s="1"/>
  <c r="F33" i="7"/>
  <c r="AZ100" i="1" s="1"/>
  <c r="J33" i="9"/>
  <c r="AV102" i="1" s="1"/>
  <c r="AT102" i="1" s="1"/>
  <c r="F33" i="11"/>
  <c r="AZ104" i="1" s="1"/>
  <c r="F33" i="13"/>
  <c r="AZ106" i="1" s="1"/>
  <c r="BA94" i="1"/>
  <c r="W30" i="1" s="1"/>
  <c r="BK133" i="2" l="1"/>
  <c r="J133" i="2" s="1"/>
  <c r="J30" i="2" s="1"/>
  <c r="AG95" i="1" s="1"/>
  <c r="BK133" i="11"/>
  <c r="J133" i="11"/>
  <c r="J96" i="11"/>
  <c r="BK125" i="13"/>
  <c r="J125" i="13" s="1"/>
  <c r="J96" i="13" s="1"/>
  <c r="BK141" i="10"/>
  <c r="J141" i="10" s="1"/>
  <c r="J99" i="10" s="1"/>
  <c r="BK128" i="6"/>
  <c r="J128" i="6"/>
  <c r="J30" i="6" s="1"/>
  <c r="AG99" i="1" s="1"/>
  <c r="BK129" i="9"/>
  <c r="J129" i="9"/>
  <c r="J96" i="9"/>
  <c r="AN97" i="1"/>
  <c r="J96" i="4"/>
  <c r="J39" i="4"/>
  <c r="AN95" i="1"/>
  <c r="J96" i="2"/>
  <c r="J39" i="2"/>
  <c r="AU94" i="1"/>
  <c r="J30" i="3"/>
  <c r="AG96" i="1"/>
  <c r="AN96" i="1"/>
  <c r="J30" i="7"/>
  <c r="AG100" i="1"/>
  <c r="AN100" i="1"/>
  <c r="AW94" i="1"/>
  <c r="AK30" i="1" s="1"/>
  <c r="AY94" i="1"/>
  <c r="J30" i="8"/>
  <c r="AG101" i="1"/>
  <c r="AN101" i="1"/>
  <c r="AZ94" i="1"/>
  <c r="W29" i="1"/>
  <c r="J30" i="5"/>
  <c r="AG98" i="1"/>
  <c r="AN98" i="1" s="1"/>
  <c r="J30" i="12"/>
  <c r="AG105" i="1"/>
  <c r="AN105" i="1"/>
  <c r="AX94" i="1"/>
  <c r="J39" i="6" l="1"/>
  <c r="J96" i="6"/>
  <c r="BK128" i="10"/>
  <c r="J128" i="10"/>
  <c r="J96" i="10"/>
  <c r="J39" i="12"/>
  <c r="J39" i="8"/>
  <c r="J39" i="7"/>
  <c r="J39" i="5"/>
  <c r="J39" i="3"/>
  <c r="AN99" i="1"/>
  <c r="J30" i="13"/>
  <c r="AG106" i="1"/>
  <c r="J30" i="11"/>
  <c r="AG104" i="1"/>
  <c r="AN104" i="1"/>
  <c r="J30" i="9"/>
  <c r="AG102" i="1" s="1"/>
  <c r="AN102" i="1" s="1"/>
  <c r="AV94" i="1"/>
  <c r="AK29" i="1" s="1"/>
  <c r="J39" i="9" l="1"/>
  <c r="J39" i="11"/>
  <c r="J39" i="13"/>
  <c r="AN106" i="1"/>
  <c r="J30" i="10"/>
  <c r="AG103" i="1"/>
  <c r="AN103" i="1"/>
  <c r="AT94" i="1"/>
  <c r="J39" i="10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<sst xmlns="http://schemas.openxmlformats.org/spreadsheetml/2006/main" count="27579" uniqueCount="2379">
  <si>
    <t>Export Komplet</t>
  </si>
  <si>
    <t/>
  </si>
  <si>
    <t>2.0</t>
  </si>
  <si>
    <t>False</t>
  </si>
  <si>
    <t>{b5ca1415-26f5-4b64-b151-8564ec088a77}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</si>
  <si>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</si>
  <si>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</si>
  <si>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</si>
  <si>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</si>
  <si>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</si>
  <si>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</si>
  <si>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</si>
  <si>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</si>
  <si>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</si>
  <si>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D18021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</si>
  <si>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</si>
  <si>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</si>
  <si>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</si>
  <si>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</si>
  <si>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</si>
  <si>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</si>
  <si>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</si>
  <si>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30. 8. 2022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</si>
  <si>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</si>
  <si>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</si>
  <si>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</si>
  <si>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</si>
  <si>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</si>
  <si>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</si>
  <si>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</si>
  <si>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</si>
  <si>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</si>
  <si>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</si>
  <si>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</si>
  <si>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</si>
  <si>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</si>
  <si>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</si>
  <si>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</si>
  <si>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</si>
  <si>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</si>
  <si>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</si>
  <si>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</si>
  <si>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</si>
  <si>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</si>
  <si>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</si>
  <si>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</si>
  <si>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</si>
  <si>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</si>
  <si>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</si>
  <si>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</si>
  <si>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</si>
  <si>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</si>
  <si>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</si>
  <si>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</si>
  <si>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</si>
  <si>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</si>
  <si>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</si>
  <si>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</si>
  <si>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</si>
  <si>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</si>
  <si>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</si>
  <si>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</si>
  <si>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</si>
  <si>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</si>
  <si>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</si>
  <si>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</si>
  <si>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</si>
  <si>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</si>
  <si>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</si>
  <si>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</si>
  <si>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</si>
  <si>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</si>
  <si>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</si>
  <si>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</si>
  <si>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</si>
  <si>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</si>
  <si>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</si>
  <si>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01-20-01</t>
  </si>
  <si>
    <t>Železniční most v km 161,841</t>
  </si>
  <si>
    <t>STA</t>
  </si>
  <si>
    <t>1</t>
  </si>
  <si>
    <t>{4269f273-d4e4-48e0-b3b5-0f2b0ab8bd69}</t>
  </si>
  <si>
    <t>2</t>
  </si>
  <si>
    <t>SO 01-20-02</t>
  </si>
  <si>
    <t>Železniční most v km 162,336</t>
  </si>
  <si>
    <t>{60aa8f95-4fc0-4e52-95d8-4d6f7044c7e9}</t>
  </si>
  <si>
    <t>SO 01-21-01</t>
  </si>
  <si>
    <t>Železniční propustek v km 157,740</t>
  </si>
  <si>
    <t>{4e70d0e3-9baa-404a-840c-8b6de44ebd44}</t>
  </si>
  <si>
    <t>SO 01-21-02</t>
  </si>
  <si>
    <t>Železniční propustek v km 158,126</t>
  </si>
  <si>
    <t>{016485fc-0f3b-413a-b938-d489fa5c5ec5}</t>
  </si>
  <si>
    <t>SO 01-21-03</t>
  </si>
  <si>
    <t>Železniční propustek v km 158,478</t>
  </si>
  <si>
    <t>{711ec566-c2f3-47fa-9996-76fb3024e42b}</t>
  </si>
  <si>
    <t>SO 01-21-04</t>
  </si>
  <si>
    <t>Železniční propustek v km 158,664</t>
  </si>
  <si>
    <t>{60cc7321-cb47-4092-8009-38d319f73745}</t>
  </si>
  <si>
    <t>SO 01-21-05</t>
  </si>
  <si>
    <t>Železniční propustek v km 159,123</t>
  </si>
  <si>
    <t>{bead30f1-15e6-4041-9f93-eabb766c1233}</t>
  </si>
  <si>
    <t>SO 01-21-06</t>
  </si>
  <si>
    <t>Železniční propustek v km 159,671</t>
  </si>
  <si>
    <t>{2ee3d013-a80f-4382-8bef-a9108b1de5b9}</t>
  </si>
  <si>
    <t>SO 01-21-07</t>
  </si>
  <si>
    <t>Železniční propustek v km 160,231</t>
  </si>
  <si>
    <t>{d2026e79-cacc-43b3-81ab-63d5dddc86b2}</t>
  </si>
  <si>
    <t>SO 01-21-08</t>
  </si>
  <si>
    <t>Železniční propustek v km 160,658</t>
  </si>
  <si>
    <t>{8236566b-4ab3-4d24-8bd1-9bba2dcc1470}</t>
  </si>
  <si>
    <t>SO 01-21-09</t>
  </si>
  <si>
    <t>Železniční propustek v km 160,822</t>
  </si>
  <si>
    <t>{74939e8a-e4b0-431b-ade3-4de009e9ad44}</t>
  </si>
  <si>
    <t>SO 01-21-10</t>
  </si>
  <si>
    <t>Železniční propustek v km 162,121</t>
  </si>
  <si>
    <t>{00b60037-d46b-4c52-9951-9c2af8e8ed89}</t>
  </si>
  <si>
    <t>KRYCÍ LIST SOUPISU PRACÍ</t>
  </si>
  <si>
    <t>Objekt:</t>
  </si>
  <si>
    <t>SO 01-20-01 - Železniční most v km 161,841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</si>
  <si>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</si>
  <si>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</si>
  <si>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</si>
  <si>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</si>
  <si>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</si>
  <si>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</si>
  <si>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</si>
  <si>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</si>
  <si>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</si>
  <si>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</si>
  <si>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</si>
  <si>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</si>
  <si>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</si>
  <si>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</si>
  <si>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</si>
  <si>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</si>
  <si>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</si>
  <si>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</si>
  <si>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</si>
  <si>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</si>
  <si>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</si>
  <si>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</si>
  <si>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</si>
  <si>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</si>
  <si>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</si>
  <si>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</si>
  <si>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</si>
  <si>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</si>
  <si>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</si>
  <si>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</si>
  <si>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</si>
  <si>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</si>
  <si>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</si>
  <si>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</si>
  <si>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</si>
  <si>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</si>
  <si>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</si>
  <si>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</si>
  <si>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111211201</t>
  </si>
  <si>
    <t>Odstranění křovin a stromů průměru kmene do 100 mm i s kořeny sklonu terénu přes 1:5 ručně</t>
  </si>
  <si>
    <t>m2</t>
  </si>
  <si>
    <t>4</t>
  </si>
  <si>
    <t>1674140725</t>
  </si>
  <si>
    <t>PP</t>
  </si>
  <si>
    <t>Odstranění křovin a stromů s odstraněním kořenů ručně průměru kmene do 100 mm jakékoliv plochy v rovině nebo ve svahu o sklonu přes 1:5</t>
  </si>
  <si>
    <t>Online PSC</t>
  </si>
  <si>
    <t>https://podminky.urs.cz/item/CS_URS_2022_02/111211201</t>
  </si>
  <si>
    <t>VV</t>
  </si>
  <si>
    <t>5m od křídel</t>
  </si>
  <si>
    <t>"Vpravo"15*5*2+4,5*8</t>
  </si>
  <si>
    <t>"Vlevo"13,5*5*2+4,5*8</t>
  </si>
  <si>
    <t>Součet</t>
  </si>
  <si>
    <t>121151103</t>
  </si>
  <si>
    <t>Sejmutí ornice plochy do 100 m2 tl vrstvy do 200 mm strojně</t>
  </si>
  <si>
    <t>-287766763</t>
  </si>
  <si>
    <t>Sejmutí ornice strojně při souvislé ploše do 100 m2, tl. vrstvy do 200 mm</t>
  </si>
  <si>
    <t>https://podminky.urs.cz/item/CS_URS_2022_02/121151103</t>
  </si>
  <si>
    <t>3</t>
  </si>
  <si>
    <t>131351203</t>
  </si>
  <si>
    <t>Hloubení jam zapažených v hornině třídy těžitelnosti II skupiny 4 objem do 100 m3 strojně</t>
  </si>
  <si>
    <t>m3</t>
  </si>
  <si>
    <t>1116527955</t>
  </si>
  <si>
    <t>Hloubení zapažených jam a zářezů strojně s urovnáním dna do předepsaného profilu a spádu v hornině třídy těžitelnosti II skupiny 4 přes 50 do 100 m3</t>
  </si>
  <si>
    <t>https://podminky.urs.cz/item/CS_URS_2022_02/131351203</t>
  </si>
  <si>
    <t>"Výkopy za římsami"8,7*2,1+8,8*3,3</t>
  </si>
  <si>
    <t>"Výkopy pro patky zábradlí" 7*0,5*0,5*1</t>
  </si>
  <si>
    <t>"Výkop pro dlažbu za křídly"(7,95+8,265+8,125+7,93)*1*0,3</t>
  </si>
  <si>
    <t>162751137</t>
  </si>
  <si>
    <t>Vodorovné přemístění přes 9 000 do 10000 m výkopku/sypaniny z horniny třídy těžitelnosti II skupiny 4 a 5</t>
  </si>
  <si>
    <t>865493262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</si>
  <si>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</si>
  <si>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https://podminky.urs.cz/item/CS_URS_2022_02/162751137</t>
  </si>
  <si>
    <t>5</t>
  </si>
  <si>
    <t>162751139</t>
  </si>
  <si>
    <t>Příplatek k vodorovnému přemístění výkopku/sypaniny z horniny třídy těžitelnosti II skupiny 4 a 5 ZKD 1000 m přes 10000 m</t>
  </si>
  <si>
    <t>839780551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</si>
  <si>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</si>
  <si>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https://podminky.urs.cz/item/CS_URS_2022_02/162751139</t>
  </si>
  <si>
    <t>přemístění na skládku do 15 km</t>
  </si>
  <si>
    <t>6</t>
  </si>
  <si>
    <t>171151101</t>
  </si>
  <si>
    <t>Hutnění boků násypů pro jakýkoliv sklon a míru zhutnění svahu</t>
  </si>
  <si>
    <t>-110093006</t>
  </si>
  <si>
    <t>Hutnění boků násypů z hornin soudržných a sypkých pro jakýkoliv sklon, délku a míru zhutnění svahu</t>
  </si>
  <si>
    <t>https://podminky.urs.cz/item/CS_URS_2022_02/171151101</t>
  </si>
  <si>
    <t>"hutnění svahů násypu"  357</t>
  </si>
  <si>
    <t>7</t>
  </si>
  <si>
    <t>171201231</t>
  </si>
  <si>
    <t>Poplatek za uložení zeminy a kamení na recyklační skládce (skládkovné) kód odpadu 17 05 04</t>
  </si>
  <si>
    <t>t</t>
  </si>
  <si>
    <t>-451396521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</si>
  <si>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</si>
  <si>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</si>
  <si>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(1,7+9,7)*1,8</t>
  </si>
  <si>
    <t>8</t>
  </si>
  <si>
    <t>174111311</t>
  </si>
  <si>
    <t>Zásyp sypaninou se zhutněním přes 3 m3 pro spodní stavbu železnic</t>
  </si>
  <si>
    <t>611362434</t>
  </si>
  <si>
    <t>Zásyp sypaninou pro spodní stavbu železnic objemu přes 3 m3 se zhutněním</t>
  </si>
  <si>
    <t>https://podminky.urs.cz/item/CS_URS_2022_02/174111311</t>
  </si>
  <si>
    <t xml:space="preserve">"zpětný zásyp za opěrami" </t>
  </si>
  <si>
    <t>8,7*2,1+8,8*3,3</t>
  </si>
  <si>
    <t>9</t>
  </si>
  <si>
    <t>181351103</t>
  </si>
  <si>
    <t>Rozprostření ornice tl vrstvy do 200 mm pl přes 100 do 500 m2 v rovině nebo ve svahu do 1:5 strojně</t>
  </si>
  <si>
    <t>-1613663627</t>
  </si>
  <si>
    <t>Rozprostření a urovnání ornice v rovině nebo ve svahu sklonu do 1:5 strojně při souvislé ploše přes 100 do 500 m2, tl. vrstvy do 200 mm</t>
  </si>
  <si>
    <t>https://podminky.urs.cz/item/CS_URS_2022_02/181351103</t>
  </si>
  <si>
    <t>357</t>
  </si>
  <si>
    <t>10</t>
  </si>
  <si>
    <t>182251101</t>
  </si>
  <si>
    <t>Svahování násypů strojně</t>
  </si>
  <si>
    <t>-77576228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</si>
  <si>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</si>
  <si>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</si>
  <si>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>11</t>
  </si>
  <si>
    <t>183405212</t>
  </si>
  <si>
    <t>Výsev trávníku hydroosevem na hlušinu</t>
  </si>
  <si>
    <t>874629545</t>
  </si>
  <si>
    <t>https://podminky.urs.cz/item/CS_URS_2022_02/183405212</t>
  </si>
  <si>
    <t>"výsev na upravované části náspu" 357</t>
  </si>
  <si>
    <t>12</t>
  </si>
  <si>
    <t>M</t>
  </si>
  <si>
    <t>005724700</t>
  </si>
  <si>
    <t>osivo směs travní univerzál</t>
  </si>
  <si>
    <t>kg</t>
  </si>
  <si>
    <t>764686373</t>
  </si>
  <si>
    <t>357*0,025 "Přepočtené koeficientem množství</t>
  </si>
  <si>
    <t>HSV</t>
  </si>
  <si>
    <t>Práce a dodávky HSV</t>
  </si>
  <si>
    <t>Zakládání</t>
  </si>
  <si>
    <t>13</t>
  </si>
  <si>
    <t>224112116</t>
  </si>
  <si>
    <t>Vrty maloprofilové D do 56 mm úklon přes 45° hl do 25 m hor. V a VI</t>
  </si>
  <si>
    <t>m</t>
  </si>
  <si>
    <t>204546413</t>
  </si>
  <si>
    <t>Maloprofilové vrty průběžným sacím vrtáním průměru do 56 mm úklonu přes 45° v hl 0 až 25 m v hornině tř. V a VI</t>
  </si>
  <si>
    <t>https://podminky.urs.cz/item/CS_URS_2022_02/224112116</t>
  </si>
  <si>
    <t>"Dle přílohy - Injektáž krídla" 92,9</t>
  </si>
  <si>
    <t>"Dle přílohy - Injektáž opěr a klenby"123,8</t>
  </si>
  <si>
    <t>14</t>
  </si>
  <si>
    <t>275322511</t>
  </si>
  <si>
    <t>Základové patky ze ŽB se zvýšenými nároky na prostředí tř. C 25/30</t>
  </si>
  <si>
    <t>-364527987</t>
  </si>
  <si>
    <t>Základy z betonu železového (bez výztuže) patky z betonu se zvýšenými nároky na prostředí tř. C 25/30</t>
  </si>
  <si>
    <t>https://podminky.urs.cz/item/CS_URS_2022_02/275322511</t>
  </si>
  <si>
    <t>"patky pro zábradlí"0,7</t>
  </si>
  <si>
    <t>275361821</t>
  </si>
  <si>
    <t>Výztuž základových patek betonářskou ocelí 10 505 (R)</t>
  </si>
  <si>
    <t>1907766105</t>
  </si>
  <si>
    <t>Výztuž základů patek z betonářské oceli 10 505 (R)</t>
  </si>
  <si>
    <t>https://podminky.urs.cz/item/CS_URS_2022_02/275361821</t>
  </si>
  <si>
    <t>"Výztuž patek pro zábradlí"0,032</t>
  </si>
  <si>
    <t>16</t>
  </si>
  <si>
    <t>281604111</t>
  </si>
  <si>
    <t>Injektování aktivovanými směsmi nízkotlaké vzestupné tlakem do 0,6 MPa</t>
  </si>
  <si>
    <t>hod</t>
  </si>
  <si>
    <t>-709459807</t>
  </si>
  <si>
    <t>Injektování aktivovanými směsmi vzestupné, tlakem do 0,60 MPa</t>
  </si>
  <si>
    <t>https://podminky.urs.cz/item/CS_URS_2022_02/281604111</t>
  </si>
  <si>
    <t>180</t>
  </si>
  <si>
    <t>17</t>
  </si>
  <si>
    <t>58522110</t>
  </si>
  <si>
    <t>cement struskoportlandský 42,5 MPa, pro nízké teploty</t>
  </si>
  <si>
    <t>985816443</t>
  </si>
  <si>
    <t>cement portlandský směsný CEM II 42,5MPa</t>
  </si>
  <si>
    <t>"Klenba  a opěry - odhadovaná mezerovitost 10%" 688*0,10*0,617</t>
  </si>
  <si>
    <t>"Křídla 15%" 281*0,15*0,617</t>
  </si>
  <si>
    <t>18</t>
  </si>
  <si>
    <t>58154421</t>
  </si>
  <si>
    <t>křemičitý písek sušený pytlovaný 1-2mm</t>
  </si>
  <si>
    <t>283280130</t>
  </si>
  <si>
    <t>písek křemičitý sušený pytlovaný 1/2mm</t>
  </si>
  <si>
    <t>"písek přírodní 0/2 s plynulou křivkou zrnitosti do injektážní směsi"</t>
  </si>
  <si>
    <t>"Klenba  a opěry - odhadovaná mezerovitost 10%" 688*0,10*1,667</t>
  </si>
  <si>
    <t>"Křídla 15%" 281*0,15*1,667</t>
  </si>
  <si>
    <t>19</t>
  </si>
  <si>
    <t>245525400</t>
  </si>
  <si>
    <t>plastifikátor do betonu K376 (1 l na 100 kg cementu) 10 litrů</t>
  </si>
  <si>
    <t>litr</t>
  </si>
  <si>
    <t>-1295821674</t>
  </si>
  <si>
    <t>Materiály chemické pro výrobu stavební a příbuzné obory přísady do malt a betonů plastifikační přísady do betonu K376 10 litrů (1 l na 100 kg cementu)</t>
  </si>
  <si>
    <t>P</t>
  </si>
  <si>
    <t>Poznámka k položce:_x000D_
Giacomini, kód: K376Y001</t>
  </si>
  <si>
    <t>68,457*10</t>
  </si>
  <si>
    <t>20</t>
  </si>
  <si>
    <t>58128450</t>
  </si>
  <si>
    <t>bentonit aktivovaný mletý pro vrty, injektáže a těsnění vodních staveb VL</t>
  </si>
  <si>
    <t>-1047049273</t>
  </si>
  <si>
    <t xml:space="preserve"> 0,017t v m3 směsi</t>
  </si>
  <si>
    <t>"Klenba  a opěry - odhadovaná mezerovitost 10%" 688*0,10*0,017</t>
  </si>
  <si>
    <t>"Křídla 15%" 281*0,15*0,017</t>
  </si>
  <si>
    <t>Svislé a kompletní konstrukce</t>
  </si>
  <si>
    <t>317321118</t>
  </si>
  <si>
    <t>Mostní římsy ze ŽB C 30/37</t>
  </si>
  <si>
    <t>-1046840154</t>
  </si>
  <si>
    <t>Římsy ze železového betonu C 30/37</t>
  </si>
  <si>
    <t>https://podminky.urs.cz/item/CS_URS_2022_02/317321118</t>
  </si>
  <si>
    <t>"Římsa pravá" 1,51</t>
  </si>
  <si>
    <t>"Římsa levá" 1,49</t>
  </si>
  <si>
    <t>"Římsy na krídlech"4,4</t>
  </si>
  <si>
    <t>22</t>
  </si>
  <si>
    <t>317353121</t>
  </si>
  <si>
    <t>Bednění mostních říms všech tvarů - zřízení</t>
  </si>
  <si>
    <t>1736161478</t>
  </si>
  <si>
    <t>Bednění mostní římsy zřízení všech tvarů</t>
  </si>
  <si>
    <t>https://podminky.urs.cz/item/CS_URS_2022_02/317353121</t>
  </si>
  <si>
    <t>"Římsy na průčelí"7,9*(0,08+0,3+0,06+0,265)+7,8*(0,08+0,3+0,06+0,265)</t>
  </si>
  <si>
    <t>"Římsy na křídlech"(6,95+7,265+7,125+6,93)*(0,08+0,25+0,06+0,225)</t>
  </si>
  <si>
    <t>23</t>
  </si>
  <si>
    <t>317353221</t>
  </si>
  <si>
    <t>Bednění mostních říms všech tvarů - odstranění</t>
  </si>
  <si>
    <t>1927710192</t>
  </si>
  <si>
    <t>Bednění mostní římsy odstranění všech tvarů</t>
  </si>
  <si>
    <t>https://podminky.urs.cz/item/CS_URS_2022_02/317353221</t>
  </si>
  <si>
    <t>28,455</t>
  </si>
  <si>
    <t>24</t>
  </si>
  <si>
    <t>317361116</t>
  </si>
  <si>
    <t>Výztuž mostních říms z betonářské oceli 10 505</t>
  </si>
  <si>
    <t>593267489</t>
  </si>
  <si>
    <t>Výztuž mostních železobetonových říms z betonářské oceli 10 505 (R) nebo BSt 500</t>
  </si>
  <si>
    <t>https://podminky.urs.cz/item/CS_URS_2022_02/317361116</t>
  </si>
  <si>
    <t>"římsy na průčelí"0,398</t>
  </si>
  <si>
    <t>"římsy na křídlech"0,661</t>
  </si>
  <si>
    <t>25</t>
  </si>
  <si>
    <t>317661142</t>
  </si>
  <si>
    <t>Výplň spár monolitické římsy tmelem polyuretanovým šířky spáry do 40 mm</t>
  </si>
  <si>
    <t>1313923949</t>
  </si>
  <si>
    <t>Výplň spár monolitické římsy tmelem polyuretanovým, spára šířky přes 15 do 40 mm</t>
  </si>
  <si>
    <t>https://podminky.urs.cz/item/CS_URS_2022_02/317661142</t>
  </si>
  <si>
    <t>"rímsy na průčelí"2*(0,7+0,25+0,22)</t>
  </si>
  <si>
    <t>26</t>
  </si>
  <si>
    <t>334213111</t>
  </si>
  <si>
    <t>Zdivo mostů z nepravidelných kamenů na maltu, objem jednoho kamene do 0,02 m3</t>
  </si>
  <si>
    <t>-1198560474</t>
  </si>
  <si>
    <t>Zdivo pilířů, opěr a křídel mostů z lomového kamene štípaného nebo ručně vybíraného na maltu z nepravidelných kamenů objemu 1 kusu kamene do 0,02 m3</t>
  </si>
  <si>
    <t>https://podminky.urs.cz/item/CS_URS_2022_02/334213111</t>
  </si>
  <si>
    <t>"části zdiva průčelí" 7,8*0,5*1,0+7,9*0,3*0,85</t>
  </si>
  <si>
    <t>"dozdění na křídlech v průměru o 0,4m"(6,95+7,264+7,125+6,93)*0,4*0,8</t>
  </si>
  <si>
    <t>Vodorovné konstrukce</t>
  </si>
  <si>
    <t>27</t>
  </si>
  <si>
    <t>465513157</t>
  </si>
  <si>
    <t>Dlažba svahu u opěr z upraveného lomového žulového kamene LK 20 do lože C 25/30 plochy přes 10 m2</t>
  </si>
  <si>
    <t>1957902927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</si>
  <si>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</si>
  <si>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https://podminky.urs.cz/item/CS_URS_2022_02/465513157</t>
  </si>
  <si>
    <t>"dláždění za křídly šířky 1m"(7,95+8,265+8,125+7,93)*1</t>
  </si>
  <si>
    <t>"dláždění za římsou šířky 1m"2*10*1</t>
  </si>
  <si>
    <t>(Pi*((2*2+0,5*0,5)+(2+0,5)*1,5))*0,5*2"svahové kužele na koncích křídel"</t>
  </si>
  <si>
    <t>Úpravy povrchů, podlahy a osazování výplní</t>
  </si>
  <si>
    <t>28</t>
  </si>
  <si>
    <t>628613231</t>
  </si>
  <si>
    <t>Protikorozní ochrana OK mostu I. tř.- základní a podkladní epoxidový, vrchní PU nátěr s metalizací</t>
  </si>
  <si>
    <t>-1721037883</t>
  </si>
  <si>
    <t>Protikorozní ochrana ocelových mostních konstrukcí včetně otryskání povrchu základní a podkladní epoxidový a vrchní polyuretanový nátěr s metalizací I. třídy</t>
  </si>
  <si>
    <t>https://podminky.urs.cz/item/CS_URS_2022_02/628613231</t>
  </si>
  <si>
    <t>"zábradlí"(12,8*2)*1,1</t>
  </si>
  <si>
    <t>29</t>
  </si>
  <si>
    <t>628613611</t>
  </si>
  <si>
    <t>Žárové zinkování ponorem dílů ocelových konstrukcí mostů hmotnosti do 100 kg</t>
  </si>
  <si>
    <t>330407037</t>
  </si>
  <si>
    <t>Žárové zinkování ponorem dílů ocelových konstrukcí mostů hmotnosti dílců do 100 kg</t>
  </si>
  <si>
    <t>https://podminky.urs.cz/item/CS_URS_2022_02/628613611</t>
  </si>
  <si>
    <t>"viz. příloha č. 12 - Zábradlí" 777,23</t>
  </si>
  <si>
    <t>Ostatní konstrukce a práce-bourání</t>
  </si>
  <si>
    <t>30</t>
  </si>
  <si>
    <t>911121211</t>
  </si>
  <si>
    <t>Výroba ocelového zábradli při opravách mostů</t>
  </si>
  <si>
    <t>1441606168</t>
  </si>
  <si>
    <t>Oprava ocelového zábradlí svařovaného nebo šroubovaného výroba</t>
  </si>
  <si>
    <t>https://podminky.urs.cz/item/CS_URS_2022_02/911121211</t>
  </si>
  <si>
    <t>12,8*2</t>
  </si>
  <si>
    <t>31</t>
  </si>
  <si>
    <t>911121311</t>
  </si>
  <si>
    <t>Montáž ocelového zábradli při opravách mostů</t>
  </si>
  <si>
    <t>158523725</t>
  </si>
  <si>
    <t>Oprava ocelového zábradlí svařovaného nebo šroubovaného montáž</t>
  </si>
  <si>
    <t>https://podminky.urs.cz/item/CS_URS_2022_02/911121311</t>
  </si>
  <si>
    <t>32</t>
  </si>
  <si>
    <t>13010428</t>
  </si>
  <si>
    <t>úhelník ocelový rovnostranný jakost S235JR (11 375) 70x70x6mm</t>
  </si>
  <si>
    <t>-750243432</t>
  </si>
  <si>
    <t>Poznámka k položce:_x000D_
Hmotnost: 6,40 kg/m</t>
  </si>
  <si>
    <t>"viz. příloha - Zábradlí" 777,23/1000</t>
  </si>
  <si>
    <t>33</t>
  </si>
  <si>
    <t>931992111</t>
  </si>
  <si>
    <t>Výplň dilatačních spár z pěnového polystyrénu tl 20 mm</t>
  </si>
  <si>
    <t>1774671920</t>
  </si>
  <si>
    <t>Výplň dilatačních spár z polystyrenu pěnového, tloušťky 20 mm</t>
  </si>
  <si>
    <t>https://podminky.urs.cz/item/CS_URS_2022_02/931992111</t>
  </si>
  <si>
    <t>"římsy na průčelí"2*(0,7*0,25)</t>
  </si>
  <si>
    <t>34</t>
  </si>
  <si>
    <t>936942211</t>
  </si>
  <si>
    <t>Zhotovení tabulky s letopočtem opravy mostu vložením šablony do bednění</t>
  </si>
  <si>
    <t>kus</t>
  </si>
  <si>
    <t>-245771633</t>
  </si>
  <si>
    <t>Zhotovení tabulky s letopočtem opravy nebo větší údržby vložením šablony do bednění</t>
  </si>
  <si>
    <t>https://podminky.urs.cz/item/CS_URS_2022_02/936942211</t>
  </si>
  <si>
    <t>35</t>
  </si>
  <si>
    <t>939902111</t>
  </si>
  <si>
    <t>Práce motorovým vozíkem</t>
  </si>
  <si>
    <t>157540880</t>
  </si>
  <si>
    <t>Práce pojízdnými prostředky motorový vozík MUV</t>
  </si>
  <si>
    <t>https://podminky.urs.cz/item/CS_URS_2022_02/939902111</t>
  </si>
  <si>
    <t>48</t>
  </si>
  <si>
    <t>36</t>
  </si>
  <si>
    <t>941121111</t>
  </si>
  <si>
    <t>Montáž lešení řadového trubkového těžkého s podlahami zatížení do 300 kg/m2 š do 1,5 m v do 10 m</t>
  </si>
  <si>
    <t>1754941789</t>
  </si>
  <si>
    <t>Montáž lešení řadového trubkového těžkého pracovního s podlahami z fošen nebo dílců min. tl. 38 mm, s provozním zatížením tř. 4 do 300 kg/m2 šířky tř. W15 od 1,5 do 1,8 m, výšky do 10 m</t>
  </si>
  <si>
    <t>https://podminky.urs.cz/item/CS_URS_2022_02/941121111</t>
  </si>
  <si>
    <t>"Vlevo"6,9*7,9+6,9*5,7*0,5*2</t>
  </si>
  <si>
    <t>"Vpravo"6,5*7,9+6,9*5,7*0,5*2</t>
  </si>
  <si>
    <t>37</t>
  </si>
  <si>
    <t>941121211</t>
  </si>
  <si>
    <t>Příplatek k lešení řadovému trubkovému těžkému s podlahami š 1,5 m v 10 m za první a ZKD den použití</t>
  </si>
  <si>
    <t>-869682940</t>
  </si>
  <si>
    <t>Montáž lešení řadového trubkového těžkého pracovního s podlahami Příplatek za první a každý další den použití lešení k ceně -1111</t>
  </si>
  <si>
    <t>https://podminky.urs.cz/item/CS_URS_2022_02/941121211</t>
  </si>
  <si>
    <t>184,52*40</t>
  </si>
  <si>
    <t>38</t>
  </si>
  <si>
    <t>941121811</t>
  </si>
  <si>
    <t>Demontáž lešení řadového trubkového těžkého s podlahami zatížení do 300 kg/m2 š do 1,5 m v do 10 m</t>
  </si>
  <si>
    <t>250603133</t>
  </si>
  <si>
    <t>Demontáž lešení řadového trubkového těžkého pracovního s podlahami z fošen nebo dílců min. tl. 38 mm, s provozním zatížením tř. 4 do 300 kg/m2 šířky tř. W15 od 1,5 do 1,8 m, výšky do 10 m</t>
  </si>
  <si>
    <t>https://podminky.urs.cz/item/CS_URS_2022_02/941121811</t>
  </si>
  <si>
    <t>39</t>
  </si>
  <si>
    <t>943211111</t>
  </si>
  <si>
    <t>Montáž lešení prostorového rámového lehkého s podlahami zatížení do 200 kg/m2 v do 10 m</t>
  </si>
  <si>
    <t>1193954307</t>
  </si>
  <si>
    <t>Montáž lešení prostorového rámového lehkého pracovního s podlahami s provozním zatížením tř. 3 do 200 kg/m2, výšky do 10 m</t>
  </si>
  <si>
    <t>https://podminky.urs.cz/item/CS_URS_2022_02/943211111</t>
  </si>
  <si>
    <t>"Lešení pod klenbou"3,6*3,6*13,765</t>
  </si>
  <si>
    <t>40</t>
  </si>
  <si>
    <t>943211211</t>
  </si>
  <si>
    <t>Příplatek k lešení prostorovému rámovému lehkému s podlahami v do 10 m za první a ZKD den použití</t>
  </si>
  <si>
    <t>65129020</t>
  </si>
  <si>
    <t>Montáž lešení prostorového rámového lehkého pracovního s podlahami Příplatek za první a každý další den použití lešení k ceně -1111</t>
  </si>
  <si>
    <t>https://podminky.urs.cz/item/CS_URS_2022_02/943211211</t>
  </si>
  <si>
    <t>"Lešení pod klenbou" 178,394*40</t>
  </si>
  <si>
    <t>41</t>
  </si>
  <si>
    <t>943211811</t>
  </si>
  <si>
    <t>Demontáž lešení prostorového rámového lehkého s podlahami zatížení do 200 kg/m2 v do 10 m</t>
  </si>
  <si>
    <t>51174447</t>
  </si>
  <si>
    <t>Demontáž lešení prostorového rámového lehkého pracovního s podlahami s provozním zatížením tř. 3 do 200 kg/m2, výšky do 10 m</t>
  </si>
  <si>
    <t>https://podminky.urs.cz/item/CS_URS_2022_02/943211811</t>
  </si>
  <si>
    <t>178,394</t>
  </si>
  <si>
    <t>42</t>
  </si>
  <si>
    <t>946231111</t>
  </si>
  <si>
    <t>Montáž zavěšeného lešení pod bednění mostních říms s vyložením do 0,9 m</t>
  </si>
  <si>
    <t>265019812</t>
  </si>
  <si>
    <t>Zavěšené lešení pod bednění mostních říms pracovní a podpěrné s vyložením do 0,90 m montáž</t>
  </si>
  <si>
    <t>https://podminky.urs.cz/item/CS_URS_2022_02/946231111</t>
  </si>
  <si>
    <t>"Římsy na poprsních zdech" 7,8+7,9</t>
  </si>
  <si>
    <t>43</t>
  </si>
  <si>
    <t>946231121</t>
  </si>
  <si>
    <t>Demontáž zavěšeného lešení podpěrného pod bednění mostní římsy</t>
  </si>
  <si>
    <t>1472151233</t>
  </si>
  <si>
    <t>Zavěšené lešení pod bednění mostních říms pracovní a podpěrné s vyložením do 0,90 m demontáž</t>
  </si>
  <si>
    <t>https://podminky.urs.cz/item/CS_URS_2022_02/946231121</t>
  </si>
  <si>
    <t>44</t>
  </si>
  <si>
    <t>962022491</t>
  </si>
  <si>
    <t>Bourání zdiva nadzákladového kamenného na MC přes 1 m3</t>
  </si>
  <si>
    <t>-514740431</t>
  </si>
  <si>
    <t>Bourání zdiva nadzákladového kamenného na maltu cementovou, objemu přes 1 m3</t>
  </si>
  <si>
    <t>https://podminky.urs.cz/item/CS_URS_2022_02/962022491</t>
  </si>
  <si>
    <t>"ubourání části zdiva křídel v průměru o 0,35m" (6,65+7,265+7,125+6,93)*0,8*0,35</t>
  </si>
  <si>
    <t>"ubourání části zdiva průčelí" 7,8*0,5*1,2+7,9*0,9*1,6</t>
  </si>
  <si>
    <t>45</t>
  </si>
  <si>
    <t>962051111</t>
  </si>
  <si>
    <t>Bourání mostních zdí a pilířů z ŽB</t>
  </si>
  <si>
    <t>-1358191438</t>
  </si>
  <si>
    <t>Bourání mostních konstrukcí zdiva a pilířů ze železového betonu</t>
  </si>
  <si>
    <t>https://podminky.urs.cz/item/CS_URS_2022_02/962051111</t>
  </si>
  <si>
    <t>"bourání říms na průčelí" 0,15*0,3*(7,585+7,735)</t>
  </si>
  <si>
    <t>"bourání říms na křídlech"0,2*0,7*(6,95+7,265+7,125+6,93)</t>
  </si>
  <si>
    <t>46</t>
  </si>
  <si>
    <t>WVN.OP911200W</t>
  </si>
  <si>
    <t>HDPE  TRUBKA 200X7,7 5M</t>
  </si>
  <si>
    <t>-1176666356</t>
  </si>
  <si>
    <t>"Trubka pro patky zábradlí v gabionu" 1</t>
  </si>
  <si>
    <t>47</t>
  </si>
  <si>
    <t>985131111</t>
  </si>
  <si>
    <t>Očištění ploch stěn, rubu kleneb a podlah tlakovou vodou</t>
  </si>
  <si>
    <t>228051628</t>
  </si>
  <si>
    <t>https://podminky.urs.cz/item/CS_URS_2022_02/985131111</t>
  </si>
  <si>
    <t>"líc klenby" 13,66*5,835</t>
  </si>
  <si>
    <t>"křídla"5,718*5,296*0,5+5,654*5,57*0,5+5,656*5,46*0,5+5,694*5,355*0,5</t>
  </si>
  <si>
    <t>"opěry" 13,66*1,8*2</t>
  </si>
  <si>
    <t>"průčelní zdivo vpravo" (7,7+3,9)/2*6,1 - (3,9*2+1,8*1,8*3,14*0,5)</t>
  </si>
  <si>
    <t>"průčelní zdivo vlevo" (7,7+3,9)/2*6,15- (3,9*1,8+1,8*1,8*3,14*0,5)</t>
  </si>
  <si>
    <t>985142211</t>
  </si>
  <si>
    <t>Vysekání spojovací hmoty ze spár zdiva hl přes 40 mm dl do 6 m/m2</t>
  </si>
  <si>
    <t>521728019</t>
  </si>
  <si>
    <t>Vysekání spojovací hmoty ze spár zdiva včetně vyčištění hloubky spáry přes 40 mm délky spáry na 1 m2 upravované plochy do 6 m</t>
  </si>
  <si>
    <t>https://podminky.urs.cz/item/CS_URS_2022_02/985142211</t>
  </si>
  <si>
    <t>49</t>
  </si>
  <si>
    <t>985211111</t>
  </si>
  <si>
    <t>Vyklínování uvolněných kamenů ve zdivu se spárami dl do 6 m/m2</t>
  </si>
  <si>
    <t>-843272526</t>
  </si>
  <si>
    <t>Vyklínování uvolněných kamenů zdiva úlomky kamene, popřípadě cihel délky spáry na 1 m2 upravované plochy do 6 m</t>
  </si>
  <si>
    <t>https://podminky.urs.cz/item/CS_URS_2022_02/985211111</t>
  </si>
  <si>
    <t>"10% plochy zdiva" 0,10*239,361</t>
  </si>
  <si>
    <t>50</t>
  </si>
  <si>
    <t>985222111</t>
  </si>
  <si>
    <t>Sbírání a třídění kamene ručně ze suti s očištěním</t>
  </si>
  <si>
    <t>-453033648</t>
  </si>
  <si>
    <t>Sbírání a třídění kamene nebo cihel ručně ze suti s očištěním kamene</t>
  </si>
  <si>
    <t>https://podminky.urs.cz/item/CS_URS_2022_02/985222111</t>
  </si>
  <si>
    <t>"použito 70% ubouraného kamene" 0,70*7,536</t>
  </si>
  <si>
    <t>51</t>
  </si>
  <si>
    <t>985223212</t>
  </si>
  <si>
    <t>Přezdívání kamenného zdiva do aktivované malty přes 3 m3</t>
  </si>
  <si>
    <t>-556552804</t>
  </si>
  <si>
    <t>Přezdívání zdiva do aktivované malty kamenného, objemu přes 3 m3</t>
  </si>
  <si>
    <t>https://podminky.urs.cz/item/CS_URS_2022_02/985223212</t>
  </si>
  <si>
    <t>"části zdiva průčelí" 7,8*0,5*1,2+7,9*0,9*1,6</t>
  </si>
  <si>
    <t>"Na křídlech v průměru o 0,4m"(6,95+7,264+7,125+6,93)*0,4*0,8</t>
  </si>
  <si>
    <t>52</t>
  </si>
  <si>
    <t>985232111</t>
  </si>
  <si>
    <t>Hloubkové spárování zdiva aktivovanou maltou spára hl do 80 mm dl do 6 m/m2</t>
  </si>
  <si>
    <t>1988949441</t>
  </si>
  <si>
    <t>Hloubkové spárování zdiva hloubky přes 40 do 80 mm aktivovanou maltou délky spáry na 1 m2 upravované plochy do 6 m</t>
  </si>
  <si>
    <t>https://podminky.urs.cz/item/CS_URS_2022_02/985232111</t>
  </si>
  <si>
    <t>236,512</t>
  </si>
  <si>
    <t>53</t>
  </si>
  <si>
    <t>985331114</t>
  </si>
  <si>
    <t>Dodatečné vlepování betonářské výztuže D 14 mm do cementové aktivované malty včetně vyvrtání otvoru</t>
  </si>
  <si>
    <t>-985022096</t>
  </si>
  <si>
    <t>Dodatečné vlepování betonářské výztuže včetně vyvrtání a vyčištění otvoru cementovou aktivovanou maltou průměr výztuže 14 mm</t>
  </si>
  <si>
    <t>https://podminky.urs.cz/item/CS_URS_2022_02/985331114</t>
  </si>
  <si>
    <t>"vrty 20mm pro spřahující trny na průčelním (poprsním) zdivu, uvažována hloubka vrtu 0,3 m á 0,3 m"104*0,3</t>
  </si>
  <si>
    <t>"vrty 20mm pro spřahující trny na křídlech, hloubka vrtu 0,3m a 0,3m"180*0,3</t>
  </si>
  <si>
    <t>997</t>
  </si>
  <si>
    <t>Přesun sutě</t>
  </si>
  <si>
    <t>54</t>
  </si>
  <si>
    <t>997211111</t>
  </si>
  <si>
    <t>Svislá doprava suti na v 3,5 m</t>
  </si>
  <si>
    <t>1539632556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</si>
  <si>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</si>
  <si>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https://podminky.urs.cz/item/CS_URS_2022_02/997211111</t>
  </si>
  <si>
    <t>55</t>
  </si>
  <si>
    <t>997211119</t>
  </si>
  <si>
    <t>Příplatek ZKD 3,5 m výšky u svislé dopravy suti</t>
  </si>
  <si>
    <t>667918260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</si>
  <si>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</si>
  <si>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https://podminky.urs.cz/item/CS_URS_2022_02/997211119</t>
  </si>
  <si>
    <t>56</t>
  </si>
  <si>
    <t>997211511</t>
  </si>
  <si>
    <t>Vodorovná doprava suti po suchu na vzdálenost do 1 km</t>
  </si>
  <si>
    <t>-1691067838</t>
  </si>
  <si>
    <t>Vodorovná doprava suti nebo vybouraných hmot suti se složením a hrubým urovnáním, na vzdálenost do 1 km</t>
  </si>
  <si>
    <t>https://podminky.urs.cz/item/CS_URS_2022_02/997211511</t>
  </si>
  <si>
    <t>57</t>
  </si>
  <si>
    <t>997211519</t>
  </si>
  <si>
    <t>Příplatek ZKD 1 km u vodorovné dopravy suti</t>
  </si>
  <si>
    <t>-661705827</t>
  </si>
  <si>
    <t>Vodorovná doprava suti nebo vybouraných hmot suti se složením a hrubým urovnáním, na vzdálenost Příplatek k ceně za každý další i započatý 1 km přes 1 km</t>
  </si>
  <si>
    <t>https://podminky.urs.cz/item/CS_URS_2022_02/997211519</t>
  </si>
  <si>
    <t>"Doprava na skládku 10km"10*146,941</t>
  </si>
  <si>
    <t>58</t>
  </si>
  <si>
    <t>997211611</t>
  </si>
  <si>
    <t>Nakládání suti na dopravní prostředky pro vodorovnou dopravu</t>
  </si>
  <si>
    <t>1143417295</t>
  </si>
  <si>
    <t>Nakládání suti nebo vybouraných hmot na dopravní prostředky pro vodorovnou dopravu suti</t>
  </si>
  <si>
    <t>https://podminky.urs.cz/item/CS_URS_2022_02/997211611</t>
  </si>
  <si>
    <t>59</t>
  </si>
  <si>
    <t>997221873</t>
  </si>
  <si>
    <t>455079890</t>
  </si>
  <si>
    <t>https://podminky.urs.cz/item/CS_URS_2022_02/997221873</t>
  </si>
  <si>
    <t>998</t>
  </si>
  <si>
    <t>Přesun hmot</t>
  </si>
  <si>
    <t>60</t>
  </si>
  <si>
    <t>998212111</t>
  </si>
  <si>
    <t>Přesun hmot pro mosty zděné, monolitické betonové nebo ocelové v do 20 m</t>
  </si>
  <si>
    <t>-559220052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</si>
  <si>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</si>
  <si>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</si>
  <si>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PSV</t>
  </si>
  <si>
    <t>Práce a dodávky PSV</t>
  </si>
  <si>
    <t>711</t>
  </si>
  <si>
    <t>Izolace proti vodě, vlhkosti a plynům</t>
  </si>
  <si>
    <t>61</t>
  </si>
  <si>
    <t>11163152</t>
  </si>
  <si>
    <t>lak hydroizolační asfaltový</t>
  </si>
  <si>
    <t>1403210291</t>
  </si>
  <si>
    <t>Poznámka k položce:_x000D_
Spotřeba: 0,3-0,5 kg/m2</t>
  </si>
  <si>
    <t>62</t>
  </si>
  <si>
    <t>711311001</t>
  </si>
  <si>
    <t>Provedení hydroizolace mostovek za studena lakem asfaltovým penetračním</t>
  </si>
  <si>
    <t>-823699975</t>
  </si>
  <si>
    <t>Provedení izolace mostovek natěradly a tmely za studena nátěrem lakem asfaltovým penetračním</t>
  </si>
  <si>
    <t>https://podminky.urs.cz/item/CS_URS_2022_02/711311001</t>
  </si>
  <si>
    <t>(7,8+7,9)*1,5</t>
  </si>
  <si>
    <t>63</t>
  </si>
  <si>
    <t>998711101</t>
  </si>
  <si>
    <t>Přesun hmot tonážní pro izolace proti vodě, vlhkosti a plynům v objektech výšky do 6 m</t>
  </si>
  <si>
    <t>165238479</t>
  </si>
  <si>
    <t>Přesun hmot pro izolace proti vodě, vlhkosti a plynům stanovený z hmotnosti přesunovaného materiálu vodorovná dopravní vzdálenost do 50 m v objektech výšky do 6 m</t>
  </si>
  <si>
    <t>https://podminky.urs.cz/item/CS_URS_2022_02/998711101</t>
  </si>
  <si>
    <t>VRN</t>
  </si>
  <si>
    <t>Vedlejší rozpočtové náklady</t>
  </si>
  <si>
    <t>VRN1</t>
  </si>
  <si>
    <t>Průzkumné, geodetické a projektové práce</t>
  </si>
  <si>
    <t>64</t>
  </si>
  <si>
    <t>012203000</t>
  </si>
  <si>
    <t>Geodetické práce při provádění stavby</t>
  </si>
  <si>
    <t>kpl</t>
  </si>
  <si>
    <t>1024</t>
  </si>
  <si>
    <t>-1009312101</t>
  </si>
  <si>
    <t>https://podminky.urs.cz/item/CS_URS_2022_02/012203000</t>
  </si>
  <si>
    <t>VRN3</t>
  </si>
  <si>
    <t>Zařízení staveniště</t>
  </si>
  <si>
    <t>65</t>
  </si>
  <si>
    <t>030001000</t>
  </si>
  <si>
    <t>1743167553</t>
  </si>
  <si>
    <t>https://podminky.urs.cz/item/CS_URS_2022_02/030001000</t>
  </si>
  <si>
    <t>66</t>
  </si>
  <si>
    <t>032403000</t>
  </si>
  <si>
    <t>Provizorní komunikace</t>
  </si>
  <si>
    <t>-862287143</t>
  </si>
  <si>
    <t>https://podminky.urs.cz/item/CS_URS_2022_02/032403000</t>
  </si>
  <si>
    <t>67</t>
  </si>
  <si>
    <t>035002000</t>
  </si>
  <si>
    <t>Pronájmy ploch, objektů</t>
  </si>
  <si>
    <t>-1286364395</t>
  </si>
  <si>
    <t>https://podminky.urs.cz/item/CS_URS_2022_02/035002000</t>
  </si>
  <si>
    <t>68</t>
  </si>
  <si>
    <t>039203000</t>
  </si>
  <si>
    <t>Úprava terénu po zrušení zařízení staveniště</t>
  </si>
  <si>
    <t>463654581</t>
  </si>
  <si>
    <t>https://podminky.urs.cz/item/CS_URS_2022_02/039203000</t>
  </si>
  <si>
    <t>VRN4</t>
  </si>
  <si>
    <t>Inženýrská činnost</t>
  </si>
  <si>
    <t>69</t>
  </si>
  <si>
    <t>043002000</t>
  </si>
  <si>
    <t>Zkoušky a ostatní měření</t>
  </si>
  <si>
    <t>-903522796</t>
  </si>
  <si>
    <t>https://podminky.urs.cz/item/CS_URS_2022_02/043002000</t>
  </si>
  <si>
    <t>VRN6</t>
  </si>
  <si>
    <t>Územní vlivy</t>
  </si>
  <si>
    <t>70</t>
  </si>
  <si>
    <t>065002000</t>
  </si>
  <si>
    <t>Mimostaveništní doprava materiálů</t>
  </si>
  <si>
    <t>227564503</t>
  </si>
  <si>
    <t>https://podminky.urs.cz/item/CS_URS_2022_02/065002000</t>
  </si>
  <si>
    <t>VRN7</t>
  </si>
  <si>
    <t>Provozní vlivy</t>
  </si>
  <si>
    <t>71</t>
  </si>
  <si>
    <t>074002000</t>
  </si>
  <si>
    <t>Železniční a městský kolejový provoz</t>
  </si>
  <si>
    <t>1248610149</t>
  </si>
  <si>
    <t>https://podminky.urs.cz/item/CS_URS_2022_02/074002000</t>
  </si>
  <si>
    <t>SO 01-20-02 - Železniční most v km 162,336</t>
  </si>
  <si>
    <t>50745697</t>
  </si>
  <si>
    <t>"Vpravo"3,5*15,4+7,5*4,5+6,1*7,5</t>
  </si>
  <si>
    <t>"Vlevo"(12,36+2+2)*1+7,5*7*2</t>
  </si>
  <si>
    <t>248740409</t>
  </si>
  <si>
    <t>-91969150</t>
  </si>
  <si>
    <t>"Výkopy za římsou vlevo"5,2*1,2*1,4*0,5</t>
  </si>
  <si>
    <t>"Výkop pro základy zdi nasucho"(2+2,1)*1,2*1,5</t>
  </si>
  <si>
    <t>162701109</t>
  </si>
  <si>
    <t>Příplatek k vodorovnému přemístění výkopku/sypaniny z horniny tř. 1 až 4 ZKD 1000 m přes 10000 m</t>
  </si>
  <si>
    <t>-916667316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</si>
  <si>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</si>
  <si>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"Odvoz  výkopku na skládku do 15km"13,498*15</t>
  </si>
  <si>
    <t>543398602</t>
  </si>
  <si>
    <t>-1667415393</t>
  </si>
  <si>
    <t>do 15 km</t>
  </si>
  <si>
    <t>13,498*5</t>
  </si>
  <si>
    <t>1355183282</t>
  </si>
  <si>
    <t>-1957118185</t>
  </si>
  <si>
    <t>13,498*1,8</t>
  </si>
  <si>
    <t>-122158413</t>
  </si>
  <si>
    <t xml:space="preserve">"zásyp prostoru mezi kolmými a rovnoběžnými křídly" </t>
  </si>
  <si>
    <t xml:space="preserve"> 4,2*6*1,5*0,5+5,8*6*2,2*0,5</t>
  </si>
  <si>
    <t>1608233535</t>
  </si>
  <si>
    <t>-1941045043</t>
  </si>
  <si>
    <t>250</t>
  </si>
  <si>
    <t>-744488874</t>
  </si>
  <si>
    <t>"výsev na upravované části náspu" 250</t>
  </si>
  <si>
    <t>585373965</t>
  </si>
  <si>
    <t>250*0,025 "Přepočtené koeficientem množství</t>
  </si>
  <si>
    <t>58344197</t>
  </si>
  <si>
    <t>štěrkodrť frakce 0/63</t>
  </si>
  <si>
    <t>2010408979</t>
  </si>
  <si>
    <t>"zásyp prostoru mezi kolmými a rovnoběžnými křídly" (4,2*6*1,5*0,5+5,8*6*2,2*0,5)*1,8</t>
  </si>
  <si>
    <t>-98984027</t>
  </si>
  <si>
    <t>"křídla" 48,4</t>
  </si>
  <si>
    <t>"čelo vlevo"44,9</t>
  </si>
  <si>
    <t>"opěr a klenby"198</t>
  </si>
  <si>
    <t>274311126</t>
  </si>
  <si>
    <t>Základové pasy, prahy, věnce a ostruhy z betonu prostého C 20/25</t>
  </si>
  <si>
    <t>1042505195</t>
  </si>
  <si>
    <t>Základové konstrukce z betonu prostého pasy, prahy, věnce a ostruhy ve výkopu nebo na hlavách pilot C 20/25</t>
  </si>
  <si>
    <t>https://podminky.urs.cz/item/CS_URS_2022_02/274311126</t>
  </si>
  <si>
    <t>"prahy dlažby"2*1*0,4*0,8+2*3,5*0,4*0,8</t>
  </si>
  <si>
    <t>-785852069</t>
  </si>
  <si>
    <t>-1417377437</t>
  </si>
  <si>
    <t>"Výztuž patek pro zábradlí"0,030</t>
  </si>
  <si>
    <t>611130679</t>
  </si>
  <si>
    <t>150</t>
  </si>
  <si>
    <t>864962702</t>
  </si>
  <si>
    <t>"Klenba  a opěry - odhadovaná mezerovitost 15%" 180*0,15*0,617</t>
  </si>
  <si>
    <t>"Čelo vlevo 15%"121,4*0,15*0,617</t>
  </si>
  <si>
    <t>"Křídla 15%" 47*0,15*0,617</t>
  </si>
  <si>
    <t>1628281746</t>
  </si>
  <si>
    <t>"Klenba  a opěry - odhadovaná mezerovitost 15%" 180*0,15*1,667</t>
  </si>
  <si>
    <t>"Čelo vlevo 15%"121,4*0,15*1,667</t>
  </si>
  <si>
    <t>"Křídla 15%" 47*0,15*1,667</t>
  </si>
  <si>
    <t>693747469</t>
  </si>
  <si>
    <t>32,2*10</t>
  </si>
  <si>
    <t>191761941</t>
  </si>
  <si>
    <t>"Klenba  a opěry - odhadovaná mezerovitost 15%"180*0,15*0,617</t>
  </si>
  <si>
    <t>311213911</t>
  </si>
  <si>
    <t>Příplatek k cenám zdění zdiva z kamene na maltu za jednostranné lícování zdiva</t>
  </si>
  <si>
    <t>-1462398049</t>
  </si>
  <si>
    <t>Zdivo nadzákladové z lomového kamene štípaného nebo ručně vybíraného na maltu Příplatek k cenám za lícování zdiva jednostranné</t>
  </si>
  <si>
    <t>https://podminky.urs.cz/item/CS_URS_2022_02/311213911</t>
  </si>
  <si>
    <t>2*0,9*2,45+2*0,9*2,45</t>
  </si>
  <si>
    <t>311213921</t>
  </si>
  <si>
    <t>Příplatek k cenám zdění zdiva z kamene na maltu za vytvoření hrany rohu</t>
  </si>
  <si>
    <t>1052848228</t>
  </si>
  <si>
    <t>Zdivo nadzákladové z lomového kamene štípaného nebo ručně vybíraného na maltu Příplatek k cenám za vytvoření hrany rohu</t>
  </si>
  <si>
    <t>https://podminky.urs.cz/item/CS_URS_2022_02/311213921</t>
  </si>
  <si>
    <t>2+2,1+0,9+0,9</t>
  </si>
  <si>
    <t>-774132800</t>
  </si>
  <si>
    <t>"Římsa pravá" 0,72</t>
  </si>
  <si>
    <t>"Římsa levá" 2,28</t>
  </si>
  <si>
    <t>"Římsy na křídlech vpravo"1,7</t>
  </si>
  <si>
    <t>1758077525</t>
  </si>
  <si>
    <t>"Římsy na průčelí"16,56*(0,08+0,3+0,06+0,265)+5,2*(0,08+0,3+0,06+0,275)</t>
  </si>
  <si>
    <t>"Římsy na křídlech vpravo"(6,05+6,115)*(0,08+0,3+0,27)</t>
  </si>
  <si>
    <t>251544544</t>
  </si>
  <si>
    <t>23,3</t>
  </si>
  <si>
    <t>-1621034687</t>
  </si>
  <si>
    <t>"římsy na průčelí"0,481</t>
  </si>
  <si>
    <t>"římsy na křídlech vpravo"0,265</t>
  </si>
  <si>
    <t>58451201</t>
  </si>
  <si>
    <t>"výplň spáry mezi křídlem a průčelním zdivem vlevo"2*4,2</t>
  </si>
  <si>
    <t>"římsa vlevo na průčelí"3*1,2</t>
  </si>
  <si>
    <t>-1893306905</t>
  </si>
  <si>
    <t>"přezdění a nadezdění části zdiva průčelí" (0,5+1,2)/2*0,4*5,2</t>
  </si>
  <si>
    <t>"dozdění čási zdiva křídel vlevo"2*0,9*2,45+2*0,9*2,45</t>
  </si>
  <si>
    <t>451315134</t>
  </si>
  <si>
    <t>Podkladní nebo výplňová vrstva z betonu C 12/15 tl do 200 mm</t>
  </si>
  <si>
    <t>290847739</t>
  </si>
  <si>
    <t>Podkladní a výplňové vrstvy z betonu prostého tloušťky do 200 mm, z betonu C 12/15</t>
  </si>
  <si>
    <t>https://podminky.urs.cz/item/CS_URS_2022_02/451315134</t>
  </si>
  <si>
    <t>"podkladní beton pod základ prodloužení křídel vlevo"1,1*2,3*2</t>
  </si>
  <si>
    <t>-494097304</t>
  </si>
  <si>
    <t>"dláždění za kolmými křídly vpravo šířky 1m"8,6*2*1</t>
  </si>
  <si>
    <t>"dláždění za římsami na průčelí"12,36*0,55+7,2*1</t>
  </si>
  <si>
    <t>(Pi*((2,5*2,5+0,0*0,0)+(2,5+0,0)*2,3))*0,5"svahové kužele vlevo"</t>
  </si>
  <si>
    <t>"dláždění podél křídel vlevo"15*1*2</t>
  </si>
  <si>
    <t>-40607028</t>
  </si>
  <si>
    <t>"zábradlí"(11,6+16,53)*1,1</t>
  </si>
  <si>
    <t>31316006</t>
  </si>
  <si>
    <t>síť výztužná svařovaná 100x100mm drát D 6mm</t>
  </si>
  <si>
    <t>567947548</t>
  </si>
  <si>
    <t>síť výztužná svařovaná DIN 488 jakost B500A 100x100mm drát D 6mm</t>
  </si>
  <si>
    <t>"výztuž dlažby"80,048</t>
  </si>
  <si>
    <t>-717384852</t>
  </si>
  <si>
    <t>"Zábradlí"1120</t>
  </si>
  <si>
    <t>1751587878</t>
  </si>
  <si>
    <t>11,6+16,53</t>
  </si>
  <si>
    <t>1973413455</t>
  </si>
  <si>
    <t>1768597758</t>
  </si>
  <si>
    <t>"viz. příloha - Zábradlí"1120/1000</t>
  </si>
  <si>
    <t>1967969584</t>
  </si>
  <si>
    <t>"římsy na průčelí"3*(0,7*0,25)</t>
  </si>
  <si>
    <t>931994151</t>
  </si>
  <si>
    <t>Těsnění spáry betonové konstrukce spárovým profilem průřezu 20/20 mm</t>
  </si>
  <si>
    <t>-391602840</t>
  </si>
  <si>
    <t>Těsnění spáry betonové konstrukce pásy, profily, tmely spárovým profilem průřezu 20/20 mm</t>
  </si>
  <si>
    <t>https://podminky.urs.cz/item/CS_URS_2022_02/931994151</t>
  </si>
  <si>
    <t>140505591</t>
  </si>
  <si>
    <t>723040729</t>
  </si>
  <si>
    <t>249864965</t>
  </si>
  <si>
    <t>"vlevo" 12,36*2,3+(12,36+3,9)*0,5*3,15</t>
  </si>
  <si>
    <t>"Vpravo"(5,2+3)*0,5*5,35</t>
  </si>
  <si>
    <t>"křídla"4,47*4,335*0,5+4,4*4,27*0,5</t>
  </si>
  <si>
    <t>1071536704</t>
  </si>
  <si>
    <t>95,056*30</t>
  </si>
  <si>
    <t>-1153413307</t>
  </si>
  <si>
    <t>95,056</t>
  </si>
  <si>
    <t>-87472071</t>
  </si>
  <si>
    <t>"Lešení pod klenbou"3,6*3,6*11,435</t>
  </si>
  <si>
    <t>1477224970</t>
  </si>
  <si>
    <t>"Lešení pod klenbou" 148,198*30</t>
  </si>
  <si>
    <t>1958238400</t>
  </si>
  <si>
    <t>148,198</t>
  </si>
  <si>
    <t>-164714822</t>
  </si>
  <si>
    <t>"Římsy na poprsních zdech" 12,3+5,2</t>
  </si>
  <si>
    <t>-1638973048</t>
  </si>
  <si>
    <t>-1722500173</t>
  </si>
  <si>
    <t>"ubourání části zdiva křídel vpravo v průměru o 1m" (4,22+5,825)*0,8*1</t>
  </si>
  <si>
    <t>"ubourání části zdiva průčelí" 5,2*0,2*(0,5+1,2)*0,5</t>
  </si>
  <si>
    <t>-1852889093</t>
  </si>
  <si>
    <t>"bourání říms na průčelí"12,35*0,225*0,7+5,2*0,2*0,7</t>
  </si>
  <si>
    <t>"bourání říms na kolmých křídlech vpravo"0,2*0,8*6,1*2</t>
  </si>
  <si>
    <t>966023211</t>
  </si>
  <si>
    <t>Snesení nevyhovujících kamenných římsových desek na průčelním zdivu a křídlech</t>
  </si>
  <si>
    <t>-1745801535</t>
  </si>
  <si>
    <t>Snesení kamenných římsových desek na průčelním zdivu a křídlech</t>
  </si>
  <si>
    <t>https://podminky.urs.cz/item/CS_URS_2022_02/966023211</t>
  </si>
  <si>
    <t>"římsy na rovnoběžných křídlech vpravo"(4,2+5,825)*0,25*0,8</t>
  </si>
  <si>
    <t>1628874423</t>
  </si>
  <si>
    <t>"líc klenby" 11,435*4,4</t>
  </si>
  <si>
    <t>"křídla"4,47*3,5*0,5+4,385*3,5*0,5</t>
  </si>
  <si>
    <t>"opěry" 11,435*1,75*2</t>
  </si>
  <si>
    <t>"průčelní zdivo vpravo" (5,1+3)*0,5*5,15-(2,8*1,4+3,14*1,4*1,4*0,5)</t>
  </si>
  <si>
    <t>"průčelní zdivo vlevo" 12,36*2,3+(12,36+3,9)*0,5*3,15-(2,8*1,4+3,14*1,4*1,4*0,5)</t>
  </si>
  <si>
    <t>858770732</t>
  </si>
  <si>
    <t>166,733</t>
  </si>
  <si>
    <t>1939038412</t>
  </si>
  <si>
    <t>"uvažováno 10% plochy zdiva" 0,10*166,733</t>
  </si>
  <si>
    <t>129422804</t>
  </si>
  <si>
    <t>1,8</t>
  </si>
  <si>
    <t>1735093727</t>
  </si>
  <si>
    <t>2005375287</t>
  </si>
  <si>
    <t>"spřahující trny na průčelním (poprsním) zdivu, uvažována hloubka vrtu 0,3 m á 0,3 m"(24+82+34)*0,3</t>
  </si>
  <si>
    <t>"spřahující trny na křídlech, hloubka vrtu 0,3m a 0,3m"2*38*0,3</t>
  </si>
  <si>
    <t>578814668</t>
  </si>
  <si>
    <t>1730061339</t>
  </si>
  <si>
    <t>-1744093505</t>
  </si>
  <si>
    <t>-1318505060</t>
  </si>
  <si>
    <t>"Doprava na skládku 20km"20*48,898</t>
  </si>
  <si>
    <t>-175929003</t>
  </si>
  <si>
    <t>-402276027</t>
  </si>
  <si>
    <t>-1853316278</t>
  </si>
  <si>
    <t>-1217774142</t>
  </si>
  <si>
    <t>5,2*1,5</t>
  </si>
  <si>
    <t>1647326613</t>
  </si>
  <si>
    <t>-882988589</t>
  </si>
  <si>
    <t>2087186104</t>
  </si>
  <si>
    <t>72</t>
  </si>
  <si>
    <t>-1187265654</t>
  </si>
  <si>
    <t>73</t>
  </si>
  <si>
    <t>-968779916</t>
  </si>
  <si>
    <t>74</t>
  </si>
  <si>
    <t>-1899120678</t>
  </si>
  <si>
    <t>75</t>
  </si>
  <si>
    <t>772093743</t>
  </si>
  <si>
    <t>76</t>
  </si>
  <si>
    <t>747538569</t>
  </si>
  <si>
    <t>77</t>
  </si>
  <si>
    <t>-2074768454</t>
  </si>
  <si>
    <t>78</t>
  </si>
  <si>
    <t>-1680574161</t>
  </si>
  <si>
    <t>SO 01-21-01 - Železniční propustek v km 157,740</t>
  </si>
  <si>
    <t>2 - Zakládání</t>
  </si>
  <si>
    <t>711 - Izolace proti vodě, vlhkosti a plynům</t>
  </si>
  <si>
    <t>9 - Ostatní konstrukce a práce-bourání</t>
  </si>
  <si>
    <t>96 -  Bourání konstrukcí</t>
  </si>
  <si>
    <t>99 -  Přesun hmot</t>
  </si>
  <si>
    <t>-1000356689</t>
  </si>
  <si>
    <t>"vpravo"6,5*15</t>
  </si>
  <si>
    <t>"vlevo"6,5*15</t>
  </si>
  <si>
    <t>115101202</t>
  </si>
  <si>
    <t>Čerpání vody na dopravní výšku do 10 m průměrný přítok do 1000 l/min</t>
  </si>
  <si>
    <t>963315247</t>
  </si>
  <si>
    <t>Čerpání vody na dopravní výšku do 10 m s uvažovaným průměrným přítokem přes 500 do 1 000 l/min</t>
  </si>
  <si>
    <t>https://podminky.urs.cz/item/CS_URS_2022_02/115101202</t>
  </si>
  <si>
    <t>"při deštích" 64</t>
  </si>
  <si>
    <t>115101302</t>
  </si>
  <si>
    <t>Pohotovost čerpací soupravy pro dopravní výšku do 10 m přítok do 1000 l/min</t>
  </si>
  <si>
    <t>den</t>
  </si>
  <si>
    <t>-131827928</t>
  </si>
  <si>
    <t>Pohotovost záložní čerpací soupravy pro dopravní výšku do 10 m s uvažovaným průměrným přítokem přes 500 do 1 000 l/min</t>
  </si>
  <si>
    <t>https://podminky.urs.cz/item/CS_URS_2022_02/115101302</t>
  </si>
  <si>
    <t>121151113</t>
  </si>
  <si>
    <t>Sejmutí ornice plochy do 500 m2 tl vrstvy do 200 mm strojně</t>
  </si>
  <si>
    <t>862705606</t>
  </si>
  <si>
    <t>Sejmutí ornice strojně při souvislé ploše přes 100 do 500 m2, tl. vrstvy do 200 mm</t>
  </si>
  <si>
    <t>https://podminky.urs.cz/item/CS_URS_2022_02/121151113</t>
  </si>
  <si>
    <t>"vpravo"6,5*12</t>
  </si>
  <si>
    <t>"vlevo"6,5*12</t>
  </si>
  <si>
    <t>131351204</t>
  </si>
  <si>
    <t>Hloubení jam zapažených v hornině třídy těžitelnosti II skupiny 4 objem do 500 m3 strojně</t>
  </si>
  <si>
    <t>-1625485897</t>
  </si>
  <si>
    <t>Hloubení zapažených jam a zářezů strojně s urovnáním dna do předepsaného profilu a spádu v hornině třídy těžitelnosti II skupiny 4 přes 100 do 500 m3</t>
  </si>
  <si>
    <t>https://podminky.urs.cz/item/CS_URS_2022_02/131351204</t>
  </si>
  <si>
    <t>(15,15+7,05)*0,5*4,37*2,865+(15,1+7,05)*0,5*4,35*4,15-2,865*2,15*10,725</t>
  </si>
  <si>
    <t>-804793680</t>
  </si>
  <si>
    <t>-192666085</t>
  </si>
  <si>
    <t>"odvoz nevyhovující zeminy na skládku 20km - 15% -40m3  "1,8*40*20</t>
  </si>
  <si>
    <t>167151112</t>
  </si>
  <si>
    <t>Nakládání výkopku z hornin třídy těžitelnosti II skupiny 4 a 5 přes 100 m3</t>
  </si>
  <si>
    <t>961166183</t>
  </si>
  <si>
    <t>Nakládání, skládání a překládání neulehlého výkopku nebo sypaniny strojně nakládání, množství přes 100 m3, z hornin třídy těžitelnosti II, skupiny 4 a 5</t>
  </si>
  <si>
    <t>https://podminky.urs.cz/item/CS_URS_2022_02/167151112</t>
  </si>
  <si>
    <t>"Nakládání na meziskládce"272,841+15,6</t>
  </si>
  <si>
    <t>33365382</t>
  </si>
  <si>
    <t>1679515247</t>
  </si>
  <si>
    <t>"odvoz nevyhovující zeminy na skládku "1,8*40</t>
  </si>
  <si>
    <t>-1136951456</t>
  </si>
  <si>
    <t>"zásyp trub" 272,841+30</t>
  </si>
  <si>
    <t>175111201</t>
  </si>
  <si>
    <t>Obsypání objektu nad přilehlým původním terénem sypaninou bez prohození, uloženou do 3 m ručně</t>
  </si>
  <si>
    <t>-1021252873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</si>
  <si>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</si>
  <si>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https://podminky.urs.cz/item/CS_URS_2022_02/175111201</t>
  </si>
  <si>
    <t>16*2*1,75</t>
  </si>
  <si>
    <t>58344169</t>
  </si>
  <si>
    <t>štěrkodrť frakce 0/32 OTP ČD</t>
  </si>
  <si>
    <t>-1706417505</t>
  </si>
  <si>
    <t>"náhrazení nevyhovující zeminy a dosypání náspu 40+30m3"70</t>
  </si>
  <si>
    <t>181252305</t>
  </si>
  <si>
    <t>Úprava pláně pro silnice a dálnice na násypech se zhutněním</t>
  </si>
  <si>
    <t>-1328504323</t>
  </si>
  <si>
    <t>Úprava pláně na stavbách silnic a dálnic strojně na násypech se zhutněním</t>
  </si>
  <si>
    <t>https://podminky.urs.cz/item/CS_URS_2022_02/181252305</t>
  </si>
  <si>
    <t>"zemní pláň" 6,7*12</t>
  </si>
  <si>
    <t>1110764312</t>
  </si>
  <si>
    <t>181411123</t>
  </si>
  <si>
    <t>Založení lučního trávníku výsevem plochy do 1000 m2 ve svahu do 1:1</t>
  </si>
  <si>
    <t>-1936455531</t>
  </si>
  <si>
    <t>Založení trávníku na půdě předem připravené plochy do 1000 m2 výsevem včetně utažení lučního na svahu přes 1:2 do 1:1</t>
  </si>
  <si>
    <t>https://podminky.urs.cz/item/CS_URS_2022_02/181411123</t>
  </si>
  <si>
    <t>156</t>
  </si>
  <si>
    <t>00572420</t>
  </si>
  <si>
    <t>osivo směs travní parková okrasná</t>
  </si>
  <si>
    <t>-828765601</t>
  </si>
  <si>
    <t>156*0,015 "Přepočtené koeficientem množství</t>
  </si>
  <si>
    <t>-1155748104</t>
  </si>
  <si>
    <t>273311124</t>
  </si>
  <si>
    <t>Základové desky z betonu prostého C 12/15</t>
  </si>
  <si>
    <t>2038384355</t>
  </si>
  <si>
    <t>Základové konstrukce z betonu prostého desky ve výkopu nebo na hlavách pilot C 12/15</t>
  </si>
  <si>
    <t>https://podminky.urs.cz/item/CS_URS_2022_02/273311124</t>
  </si>
  <si>
    <t>"podkladní vyrovnávací beton pod základovou desku" 3,116</t>
  </si>
  <si>
    <t>273321117</t>
  </si>
  <si>
    <t>Základové desky mostních konstrukcí ze ŽB C 25/30</t>
  </si>
  <si>
    <t>-257683296</t>
  </si>
  <si>
    <t>Základové konstrukce z betonu železového desky ve výkopu nebo na hlavách pilot C 25/30</t>
  </si>
  <si>
    <t>https://podminky.urs.cz/item/CS_URS_2022_02/273321117</t>
  </si>
  <si>
    <t>"betonové lože pod prefabrikáty + koncový práh základu" 5,764</t>
  </si>
  <si>
    <t>273354111</t>
  </si>
  <si>
    <t>Bednění základových desek - zřízení</t>
  </si>
  <si>
    <t>1561419696</t>
  </si>
  <si>
    <t>Bednění základových konstrukcí desek zřízení</t>
  </si>
  <si>
    <t>https://podminky.urs.cz/item/CS_URS_2022_02/273354111</t>
  </si>
  <si>
    <t>"podkladní beton" 2*15,9*0,1+2,2*2</t>
  </si>
  <si>
    <t>"základ pod prefabrikáty" 0,2*15,9*2+2,5*0,5*2*4</t>
  </si>
  <si>
    <t>273354211</t>
  </si>
  <si>
    <t>Bednění základových desek - odstranění</t>
  </si>
  <si>
    <t>-1298922720</t>
  </si>
  <si>
    <t>Bednění základových konstrukcí desek odstranění bednění</t>
  </si>
  <si>
    <t>https://podminky.urs.cz/item/CS_URS_2022_02/273354211</t>
  </si>
  <si>
    <t>23,94</t>
  </si>
  <si>
    <t>31316008</t>
  </si>
  <si>
    <t>síť výztužná svařovaná 100x100mm drát D 8mm</t>
  </si>
  <si>
    <t>-1566446010</t>
  </si>
  <si>
    <t>síť výztužná svařovaná DIN 488 jakost B500A 100x100mm drát D 8mm</t>
  </si>
  <si>
    <t>"podle výkresu výztuže základu +5%"70,64*1,05</t>
  </si>
  <si>
    <t>940857303</t>
  </si>
  <si>
    <t>"Základové práh dlažby" 3,8*0,3*0,8</t>
  </si>
  <si>
    <t>274321118</t>
  </si>
  <si>
    <t>Základové pasy, prahy, věnce a ostruhy mostních konstrukcí ze ŽB C 30/37</t>
  </si>
  <si>
    <t>-1707186567</t>
  </si>
  <si>
    <t>Základové konstrukce z betonu železového pásy, prahy, věnce a ostruhy ve výkopu nebo na hlavách pilot C 30/37</t>
  </si>
  <si>
    <t>https://podminky.urs.cz/item/CS_URS_2022_02/274321118</t>
  </si>
  <si>
    <t>"zesílení základy na vtoku a výtoku"1,995</t>
  </si>
  <si>
    <t>341361821</t>
  </si>
  <si>
    <t>Výztuž stěn betonářskou ocelí 10 505</t>
  </si>
  <si>
    <t>1405778904</t>
  </si>
  <si>
    <t>Výztuž stěn a příček nosných svislých nebo šikmých, rovných nebo oblých z betonářské oceli 10 505 (R) nebo BSt 500</t>
  </si>
  <si>
    <t>https://podminky.urs.cz/item/CS_URS_2022_02/341361821</t>
  </si>
  <si>
    <t>"Prutová výstuž základu +5%" (188)*1,05/1000</t>
  </si>
  <si>
    <t>389121111</t>
  </si>
  <si>
    <t>Osazení dílců rámové konstrukce propustků a podchodů hmotnosti do 5 t</t>
  </si>
  <si>
    <t>1216227562</t>
  </si>
  <si>
    <t>Osazení dílců rámové konstrukce propustků a podchodů hmotnosti jednotlivě do 5 t</t>
  </si>
  <si>
    <t>https://podminky.urs.cz/item/CS_URS_2022_02/389121111</t>
  </si>
  <si>
    <t>451312111</t>
  </si>
  <si>
    <t>Podklad pod dlažbu z betonu prostého C 20/25 tl přes 100 do 150 mm</t>
  </si>
  <si>
    <t>-298205218</t>
  </si>
  <si>
    <t>Podklad pod dlažbu z betonu prostého bez zvýšených nároků na prostředí tř. C 20/25 tl. přes 100 do 150 mm</t>
  </si>
  <si>
    <t>https://podminky.urs.cz/item/CS_URS_2022_02/451312111</t>
  </si>
  <si>
    <t>24,222</t>
  </si>
  <si>
    <t>Dlažba svahu u opěr z upraveného lomového žulového kamene LK 20 do lože C 25/30</t>
  </si>
  <si>
    <t>-1099471275</t>
  </si>
  <si>
    <t>"dlažba vlevo"3,8*2,75+3,141*1,8*1,8*0,6-1,5</t>
  </si>
  <si>
    <t>"dlažba vpravo" 3,8*1,2+3,141*1,8*1,8*0,6-1,5</t>
  </si>
  <si>
    <t>711511101</t>
  </si>
  <si>
    <t>Provedení hydroizolace potrubí za studena penetračním nátěrem</t>
  </si>
  <si>
    <t>-1130937091</t>
  </si>
  <si>
    <t>Provedení izolace potrubí, nádrží, stok a kanalizačních šachet natěradly a tmely za studena nátěrem penetračním</t>
  </si>
  <si>
    <t>https://podminky.urs.cz/item/CS_URS_2022_02/711511101</t>
  </si>
  <si>
    <t>(02+0,45)*2*15,9 +(2*3,14*0,6-0,635)*15,9</t>
  </si>
  <si>
    <t>11163150</t>
  </si>
  <si>
    <t>lak penetrační asfaltový</t>
  </si>
  <si>
    <t>1563371660</t>
  </si>
  <si>
    <t>Poznámka k položce:_x000D_
Spotřeba 0,3-0,4kg/m2</t>
  </si>
  <si>
    <t>711511102</t>
  </si>
  <si>
    <t>Provedení hydroizolace potrubí za studena asfaltovým lakem</t>
  </si>
  <si>
    <t>1246553540</t>
  </si>
  <si>
    <t>Provedení izolace potrubí, nádrží, stok a kanalizačních šachet natěradly a tmely za studena nátěrem lakem asfaltovým</t>
  </si>
  <si>
    <t>https://podminky.urs.cz/item/CS_URS_2022_02/711511102</t>
  </si>
  <si>
    <t>127,725*2</t>
  </si>
  <si>
    <t>11163178</t>
  </si>
  <si>
    <t>lak hydroizolační asfaltový pro izolaci trub</t>
  </si>
  <si>
    <t>-289022661</t>
  </si>
  <si>
    <t>1624933931</t>
  </si>
  <si>
    <t>-357694457</t>
  </si>
  <si>
    <t>592211604R</t>
  </si>
  <si>
    <t>Žlb trouba patková DN 1200</t>
  </si>
  <si>
    <t>-2038400420</t>
  </si>
  <si>
    <t>Žlb trouba patková DN 1000</t>
  </si>
  <si>
    <t>592211605R</t>
  </si>
  <si>
    <t>Žlb trouba patková DN 1200 vtokový díl šikmý</t>
  </si>
  <si>
    <t>-1799606166</t>
  </si>
  <si>
    <t>Žlb trouba patková DN 1000 vtokový díl šikmý</t>
  </si>
  <si>
    <t>592211606R</t>
  </si>
  <si>
    <t>Žlb trouba patková DN 1200 výtokový díl šikmý</t>
  </si>
  <si>
    <t>25580963</t>
  </si>
  <si>
    <t>Žlb trouba patková DN 1000 výtokový díl šikmý</t>
  </si>
  <si>
    <t>962041211</t>
  </si>
  <si>
    <t>Bourání mostních zdí a pilířů z betonu prostého</t>
  </si>
  <si>
    <t>-1555870991</t>
  </si>
  <si>
    <t>Bourání mostních konstrukcí zdiva a pilířů z prostého betonu</t>
  </si>
  <si>
    <t>https://podminky.urs.cz/item/CS_URS_2022_02/962041211</t>
  </si>
  <si>
    <t>"bourání říms"3,7*0,3*0,6+3,95*0,3*0,6</t>
  </si>
  <si>
    <t>966075141</t>
  </si>
  <si>
    <t>Odstranění kovového zábradlí vcelku</t>
  </si>
  <si>
    <t>-1205437962</t>
  </si>
  <si>
    <t>Odstranění různých konstrukcí na mostech kovového zábradlí vcelku</t>
  </si>
  <si>
    <t>https://podminky.urs.cz/item/CS_URS_2022_02/966075141</t>
  </si>
  <si>
    <t>3,7+3,95</t>
  </si>
  <si>
    <t>96</t>
  </si>
  <si>
    <t xml:space="preserve"> Bourání konstrukcí</t>
  </si>
  <si>
    <t>962021112</t>
  </si>
  <si>
    <t>Bourání mostních zdí a pilířů z kamene</t>
  </si>
  <si>
    <t>-1522047580</t>
  </si>
  <si>
    <t>Bourání mostních konstrukcí zdiva a pilířů z kamene nebo cihel</t>
  </si>
  <si>
    <t>https://podminky.urs.cz/item/CS_URS_2022_02/962021112</t>
  </si>
  <si>
    <t>"Opěry a cást základu" 1,65*1*10,725*2+2,865*0,4*10,725</t>
  </si>
  <si>
    <t>"Nosná konstrukce"1,5*0,3*10,725</t>
  </si>
  <si>
    <t>"Římsová zídka"(0,7+1,1)*0,5*0,65*3,7+(0,7+1,1)*0,5*0,65*3,96</t>
  </si>
  <si>
    <t>"Křídla"1,8*1,65*0,5*0,5*4</t>
  </si>
  <si>
    <t>99</t>
  </si>
  <si>
    <t xml:space="preserve"> Přesun hmot</t>
  </si>
  <si>
    <t>992114151</t>
  </si>
  <si>
    <t>Vodorovné přemístění mostních dílců z ŽB na vzdálenost 5000 m do hmotnosti 5 t</t>
  </si>
  <si>
    <t>-1649097199</t>
  </si>
  <si>
    <t>Vodorovné přemístění mostních dílců vzdálenosti přesunu do 5 000 m do 5 t</t>
  </si>
  <si>
    <t>https://podminky.urs.cz/item/CS_URS_2022_02/992114151</t>
  </si>
  <si>
    <t>-177924111</t>
  </si>
  <si>
    <t>541498879</t>
  </si>
  <si>
    <t>-1317915059</t>
  </si>
  <si>
    <t>"Odvoz na skládku 25km"152,468*25</t>
  </si>
  <si>
    <t>997211612</t>
  </si>
  <si>
    <t>Nakládání vybouraných hmot na dopravní prostředky pro vodorovnou dopravu</t>
  </si>
  <si>
    <t>1835966359</t>
  </si>
  <si>
    <t>Nakládání suti nebo vybouraných hmot na dopravní prostředky pro vodorovnou dopravu vybouraných hmot</t>
  </si>
  <si>
    <t>https://podminky.urs.cz/item/CS_URS_2022_02/997211612</t>
  </si>
  <si>
    <t>-361496794</t>
  </si>
  <si>
    <t>2066582679</t>
  </si>
  <si>
    <t>1839784945</t>
  </si>
  <si>
    <t>-117019174</t>
  </si>
  <si>
    <t>-1205568818</t>
  </si>
  <si>
    <t>936647376</t>
  </si>
  <si>
    <t>-1959982390</t>
  </si>
  <si>
    <t>2084038657</t>
  </si>
  <si>
    <t>723090608</t>
  </si>
  <si>
    <t>-154634282</t>
  </si>
  <si>
    <t>SO 01-21-02 - Železniční propustek v km 158,126</t>
  </si>
  <si>
    <t>-1155018686</t>
  </si>
  <si>
    <t>2*8*5+2*6*5</t>
  </si>
  <si>
    <t>115001105</t>
  </si>
  <si>
    <t>Převedení vody potrubím DN do 600</t>
  </si>
  <si>
    <t>-344083290</t>
  </si>
  <si>
    <t>Převedení vody potrubím průměru DN přes 300 do 600</t>
  </si>
  <si>
    <t>https://podminky.urs.cz/item/CS_URS_2022_02/115001105</t>
  </si>
  <si>
    <t>115101201</t>
  </si>
  <si>
    <t>Čerpání vody na dopravní výšku do 10 m průměrný přítok do 500 l/min</t>
  </si>
  <si>
    <t>-2030077484</t>
  </si>
  <si>
    <t>Čerpání vody na dopravní výšku do 10 m s uvažovaným průměrným přítokem do 500 l/min</t>
  </si>
  <si>
    <t>https://podminky.urs.cz/item/CS_URS_2022_02/115101201</t>
  </si>
  <si>
    <t>160</t>
  </si>
  <si>
    <t>115101301</t>
  </si>
  <si>
    <t>Pohotovost čerpací soupravy pro dopravní výšku do 10 m přítok do 500 l/min</t>
  </si>
  <si>
    <t>780265223</t>
  </si>
  <si>
    <t>Pohotovost záložní čerpací soupravy pro dopravní výšku do 10 m s uvažovaným průměrným přítokem do 500 l/min</t>
  </si>
  <si>
    <t>https://podminky.urs.cz/item/CS_URS_2022_02/115101301</t>
  </si>
  <si>
    <t>257781708</t>
  </si>
  <si>
    <t>140</t>
  </si>
  <si>
    <t>1355684565</t>
  </si>
  <si>
    <t>"výkopy za křídly pro dlažbu"(8,8+10,0)*0,35*1,0</t>
  </si>
  <si>
    <t>"výkopy pro nasazenou desku"5,6*0,72*4,55+9,02</t>
  </si>
  <si>
    <t>"základy pro přechodové zídky"3*4*1,5*1,3+2,5*2*1,5*1,3</t>
  </si>
  <si>
    <t>"plov.deska a drenáže"(3+0,5)*0,5*1,5*3,6*2</t>
  </si>
  <si>
    <t>153191121</t>
  </si>
  <si>
    <t>Zřízení těsnění hradicích stěn ze zhutněné sypaniny</t>
  </si>
  <si>
    <t>-1336821245</t>
  </si>
  <si>
    <t>Těsnění hradicích stěn nepropustnou hrázkou ze zhutněné sypaniny při stěně nebo nepropustnou výplní ze zhutněné sypaniny mezi stěnami zřízení</t>
  </si>
  <si>
    <t>https://podminky.urs.cz/item/CS_URS_2022_02/153191121</t>
  </si>
  <si>
    <t>153191131</t>
  </si>
  <si>
    <t>Odstranění těsnění hradicích stěn ze zhutněné sypaniny</t>
  </si>
  <si>
    <t>1208806299</t>
  </si>
  <si>
    <t>Těsnění hradicích stěn nepropustnou hrázkou ze zhutněné sypaniny při stěně nebo nepropustnou výplní ze zhutněné sypaniny mezi stěnami odstranění</t>
  </si>
  <si>
    <t>https://podminky.urs.cz/item/CS_URS_2022_02/153191131</t>
  </si>
  <si>
    <t>-1927351815</t>
  </si>
  <si>
    <t>85,996+22,295</t>
  </si>
  <si>
    <t>2100978278</t>
  </si>
  <si>
    <t>"Odvoz na skládku "10*(85,996+22,295)</t>
  </si>
  <si>
    <t>-1793280359</t>
  </si>
  <si>
    <t>"Odvoz výkopku na skládku"(85,996+22,295)*1,8</t>
  </si>
  <si>
    <t>-75730546</t>
  </si>
  <si>
    <t>"zásyp drenáží, plovoucí desky a nasazené desky" 21,45+33,15-9-3,6+5,6*1,7</t>
  </si>
  <si>
    <t>583441970</t>
  </si>
  <si>
    <t>štěrkodrť frakce 0-63</t>
  </si>
  <si>
    <t>-188102703</t>
  </si>
  <si>
    <t>Kamenivo přírodní drcené hutné pro stavební účely PDK (drobné, hrubé a štěrkodrť) štěrkodrtě ČSN EN 13043 frakce   0-63   MN  Luleč</t>
  </si>
  <si>
    <t>"zásyp drenáží, plovoucí desky a nasazené desky" 51,52*1,8</t>
  </si>
  <si>
    <t>1539445056</t>
  </si>
  <si>
    <t>"zemní pláň pod plov.desku"</t>
  </si>
  <si>
    <t>(1,045+0,44+1,045+2,045)*5,4*2</t>
  </si>
  <si>
    <t>788490876</t>
  </si>
  <si>
    <t>-50858455</t>
  </si>
  <si>
    <t>413236045</t>
  </si>
  <si>
    <t>"výsev na upravované části náspu" 140</t>
  </si>
  <si>
    <t>-1471217449</t>
  </si>
  <si>
    <t>140*0,025 "Přepočtené koeficientem množství</t>
  </si>
  <si>
    <t>212752102</t>
  </si>
  <si>
    <t>Trativod z drenážních trubek korugovaných PE-HD SN 4 perforace 360° včetně lože otevřený výkop DN 150 pro liniové stavby</t>
  </si>
  <si>
    <t>1093079351</t>
  </si>
  <si>
    <t>Trativody z drenážních trubek pro liniové stavby a komunikace se zřízením štěrkového lože pod trubky a s jejich obsypem v otevřeném výkopu trubka korugovaná sendvičová PE-HD SN 4 celoperforovaná 360° DN 150</t>
  </si>
  <si>
    <t>https://podminky.urs.cz/item/CS_URS_2022_02/212752102</t>
  </si>
  <si>
    <t>2*7,5</t>
  </si>
  <si>
    <t>213141112</t>
  </si>
  <si>
    <t>Zřízení vrstvy z geotextilie v rovině nebo ve sklonu do 1:5 š do 6 m</t>
  </si>
  <si>
    <t>-398884083</t>
  </si>
  <si>
    <t>Zřízení vrstvy z geotextilie filtrační, separační, odvodňovací, ochranné, výztužné nebo protierozní v rovině nebo ve sklonu do 1:5, šířky přes 3 do 6 m</t>
  </si>
  <si>
    <t>https://podminky.urs.cz/item/CS_URS_2022_02/213141112</t>
  </si>
  <si>
    <t>"nasazená deska svislé povrchy"0,4*5,6*2+0,4*2,96*4+0,4*2,26*2</t>
  </si>
  <si>
    <t>"plovoucí desky"(2,96*1,2*4+2,26*1,2*2+12*2)*2</t>
  </si>
  <si>
    <t>69311095</t>
  </si>
  <si>
    <t>geotextilie netkaná separační, ochranná, filtrační, drenážní PES 1000g/m2</t>
  </si>
  <si>
    <t>-443512785</t>
  </si>
  <si>
    <t>"Včetně přesahů a prostřihu"98,288*1,2</t>
  </si>
  <si>
    <t>-294257950</t>
  </si>
  <si>
    <t>"opěry"57,4</t>
  </si>
  <si>
    <t>273121111</t>
  </si>
  <si>
    <t>Osazení prefabrikovaných základových desek z dílců železobetonových hmotnosti do 5 t</t>
  </si>
  <si>
    <t>517984765</t>
  </si>
  <si>
    <t>Osazení základových prefabrikovaných železobetonových konstrukcí desek hmotnosti jednotlivě do 5 t</t>
  </si>
  <si>
    <t>https://podminky.urs.cz/item/CS_URS_2022_02/273121111</t>
  </si>
  <si>
    <t>"Osazení přechodových zídek"6</t>
  </si>
  <si>
    <t>273313511</t>
  </si>
  <si>
    <t>Základové desky z betonu tř. C 12/15</t>
  </si>
  <si>
    <t>854447548</t>
  </si>
  <si>
    <t>Základy z betonu prostého desky z betonu kamenem neprokládaného tř. C 12/15</t>
  </si>
  <si>
    <t>https://podminky.urs.cz/item/CS_URS_2022_02/273313511</t>
  </si>
  <si>
    <t>"Podkladní beton pod římsové prvky"9,8</t>
  </si>
  <si>
    <t>273321411</t>
  </si>
  <si>
    <t>Základové desky ze ŽB bez zvýšených nároků na prostředí tř. C 20/25</t>
  </si>
  <si>
    <t>513078950</t>
  </si>
  <si>
    <t>Základy z betonu železového (bez výztuže) desky z betonu bez zvláštních nároků na prostředí tř. C 20/25</t>
  </si>
  <si>
    <t>https://podminky.urs.cz/item/CS_URS_2022_02/273321411</t>
  </si>
  <si>
    <t>"Podkladní beton pod nasazenou desku"5,6</t>
  </si>
  <si>
    <t>-953301701</t>
  </si>
  <si>
    <t>959919989</t>
  </si>
  <si>
    <t>"opěry 15%" 63,1*0,15*0,617</t>
  </si>
  <si>
    <t>-1682730706</t>
  </si>
  <si>
    <t>"opěry 15%" 63,1*0,15*1,227</t>
  </si>
  <si>
    <t>-772108836</t>
  </si>
  <si>
    <t>5,84*10</t>
  </si>
  <si>
    <t>1690289613</t>
  </si>
  <si>
    <t>"Opěry 15%" 63,1*0,15*0,017</t>
  </si>
  <si>
    <t>-1935153526</t>
  </si>
  <si>
    <t>"Římsy na křídlech"2,17</t>
  </si>
  <si>
    <t>"Římsy na přechodových zídkách" 1,3</t>
  </si>
  <si>
    <t>383147746</t>
  </si>
  <si>
    <t>"římsa nasazené desky" 2*5,6*(0,08+0,3+0,06+0,265)</t>
  </si>
  <si>
    <t>"na křídlech"(5,29+4,27+4,81+5)*(0,215+0,08+0,25)</t>
  </si>
  <si>
    <t>"na přechodových konstrukcích" (0,08+0,3+0,19+0,265)*(4*2,96+2*2,26)</t>
  </si>
  <si>
    <t>421207843</t>
  </si>
  <si>
    <t>32,114</t>
  </si>
  <si>
    <t>-1823819404</t>
  </si>
  <si>
    <t>"Římsy na křídlech"0,348</t>
  </si>
  <si>
    <t>"Římsy na přechodových konstrukcí" 0,180</t>
  </si>
  <si>
    <t>-1024428057</t>
  </si>
  <si>
    <t>4*1+0,935*2</t>
  </si>
  <si>
    <t>421321108</t>
  </si>
  <si>
    <t>Mostní nosné konstrukce deskové přechodové ze ŽB C 30/37</t>
  </si>
  <si>
    <t>1167974112</t>
  </si>
  <si>
    <t>Mostní železobetonové nosné konstrukce deskové nebo klenbové deskové přechodové, z betonu C 30/37</t>
  </si>
  <si>
    <t>https://podminky.urs.cz/item/CS_URS_2022_02/421321108</t>
  </si>
  <si>
    <t>"Plovoucí deska"6,4</t>
  </si>
  <si>
    <t>421321128</t>
  </si>
  <si>
    <t>Mostní nosné konstrukce deskové ze ŽB C 30/37</t>
  </si>
  <si>
    <t>2017644889</t>
  </si>
  <si>
    <t>Mostní železobetonové nosné konstrukce deskové nebo klenbové deskové, z betonu C 30/37</t>
  </si>
  <si>
    <t>https://podminky.urs.cz/item/CS_URS_2022_02/421321128</t>
  </si>
  <si>
    <t>"Nasazená deska " 10,9</t>
  </si>
  <si>
    <t>421351112</t>
  </si>
  <si>
    <t>Bednění boků přechodové desky konstrukcí mostů - zřízení</t>
  </si>
  <si>
    <t>-463237924</t>
  </si>
  <si>
    <t>Bednění deskových konstrukcí mostů z betonu železového nebo předpjatého zřízení boků přechodové desky</t>
  </si>
  <si>
    <t>https://podminky.urs.cz/item/CS_URS_2022_02/421351112</t>
  </si>
  <si>
    <t>"nasazená deska" 2*(0,635*5,6)+2*(0,45*5,6)+2*(0,3*5,6)</t>
  </si>
  <si>
    <t>"přechodové konstrukce" 2*(0,15*6,635)+4*(2,86*0,15)</t>
  </si>
  <si>
    <t>"směr Blatno" 2*(1,61+0,53+2,65)*0,15</t>
  </si>
  <si>
    <t>"směr Kaštice"2*(1,61+0,53+2,57)*0,15</t>
  </si>
  <si>
    <t>421351212</t>
  </si>
  <si>
    <t>Bednění boků přechodové desky konstrukcí mostů - odstranění</t>
  </si>
  <si>
    <t>-142579040</t>
  </si>
  <si>
    <t>Bednění deskových konstrukcí mostů z betonu železového nebo předpjatého odstranění boků přechodové desky</t>
  </si>
  <si>
    <t>https://podminky.urs.cz/item/CS_URS_2022_02/421351212</t>
  </si>
  <si>
    <t>22,069</t>
  </si>
  <si>
    <t>421361226</t>
  </si>
  <si>
    <t>Výztuž ŽB deskového mostu z betonářské oceli 10 505</t>
  </si>
  <si>
    <t>1438900507</t>
  </si>
  <si>
    <t>Výztuž deskových konstrukcí z betonářské oceli 10 505 (R) nebo BSt 500 deskového mostu</t>
  </si>
  <si>
    <t>https://podminky.urs.cz/item/CS_URS_2022_02/421361226</t>
  </si>
  <si>
    <t>"Výztuž nasazené desky z betonářské oceli"1224/1000</t>
  </si>
  <si>
    <t>421361412</t>
  </si>
  <si>
    <t>Výztuž mostních desek ze svařovaných sítí nad 4 kg/m2</t>
  </si>
  <si>
    <t>-226131310</t>
  </si>
  <si>
    <t>Výztuž deskových konstrukcí ze svařovaných sítí přes 4 kg/m2</t>
  </si>
  <si>
    <t>https://podminky.urs.cz/item/CS_URS_2022_02/421361412</t>
  </si>
  <si>
    <t>"Výztuž plovoucích desek ze sítí KARI průměr drátu 8 mm oko 100x100 mm"0,390</t>
  </si>
  <si>
    <t>457451133</t>
  </si>
  <si>
    <t>Ochranná betonová vrstva na izolaci přesýpaných objektů tl 60 mm s výztuží sítí beton C 25/30</t>
  </si>
  <si>
    <t>-1105152161</t>
  </si>
  <si>
    <t>Ochranná betonová vrstva na izolaci přesýpaných objektů tloušťky 60 mm s vyhlazením povrchu s výztuží ze sítí C 25/30</t>
  </si>
  <si>
    <t>https://podminky.urs.cz/item/CS_URS_2022_02/457451133</t>
  </si>
  <si>
    <t>"Tvrdá ochrana izolace včetně geotextilie a separační PE folie"5,6*5,1</t>
  </si>
  <si>
    <t>458311121</t>
  </si>
  <si>
    <t>Výplňové klíny za opěrou z betonu prostého C 12/15 hutněného po vrstvách</t>
  </si>
  <si>
    <t>1175646690</t>
  </si>
  <si>
    <t>Výplňové klíny a filtrační vrstvy za opěrou z betonu hutněného po vrstvách výplňového prostého</t>
  </si>
  <si>
    <t>https://podminky.urs.cz/item/CS_URS_2022_02/458311121</t>
  </si>
  <si>
    <t>"Výplňový beton na klenbě"4,52*0,665*3*0,5*2</t>
  </si>
  <si>
    <t>-1452195184</t>
  </si>
  <si>
    <t>"odláždění vyústění drenážních trubek" 2*1,5</t>
  </si>
  <si>
    <t>"odláždění za křídly"(9,5+10,5)*1</t>
  </si>
  <si>
    <t>-445608510</t>
  </si>
  <si>
    <t>"Zábradlí"(2*11,6)*1,1</t>
  </si>
  <si>
    <t>-192818815</t>
  </si>
  <si>
    <t>"Zábradlí"782</t>
  </si>
  <si>
    <t>370684829</t>
  </si>
  <si>
    <t>"výztuž dlažby"23</t>
  </si>
  <si>
    <t>59383531R</t>
  </si>
  <si>
    <t>Prefabrikát přechodové zídky 2</t>
  </si>
  <si>
    <t>KS</t>
  </si>
  <si>
    <t>579542112</t>
  </si>
  <si>
    <t>"prvek římsové zídky 2, prefabrikát " 2</t>
  </si>
  <si>
    <t>59383532R</t>
  </si>
  <si>
    <t>Prefabrikát přechodové zídky 1</t>
  </si>
  <si>
    <t>ks</t>
  </si>
  <si>
    <t>-837077150</t>
  </si>
  <si>
    <t>"prvek římsové zídky 1, prefabrikát " 4</t>
  </si>
  <si>
    <t>1233579484</t>
  </si>
  <si>
    <t>(3+5,6+3)*2</t>
  </si>
  <si>
    <t>168439913</t>
  </si>
  <si>
    <t>-1063274339</t>
  </si>
  <si>
    <t>"viz. příloha - Zábradlí" 0,782</t>
  </si>
  <si>
    <t>931992121</t>
  </si>
  <si>
    <t>Výplň dilatačních spár z extrudovaného polystyrénu tl 20 mm</t>
  </si>
  <si>
    <t>374478272</t>
  </si>
  <si>
    <t>Výplň dilatačních spár z polystyrenu extrudovaného, tloušťky 20 mm</t>
  </si>
  <si>
    <t>https://podminky.urs.cz/item/CS_URS_2022_02/931992121</t>
  </si>
  <si>
    <t>2*1,85"m2"</t>
  </si>
  <si>
    <t>-1528248509</t>
  </si>
  <si>
    <t>-23199662</t>
  </si>
  <si>
    <t>1626586898</t>
  </si>
  <si>
    <t>"křídla"(3,76+4,05+4,84+4,84)*3,5*0,5</t>
  </si>
  <si>
    <t>"průčelní zdivo"((4,2+2,7)*0,5*5)*2</t>
  </si>
  <si>
    <t>-272509959</t>
  </si>
  <si>
    <t>65,108*25</t>
  </si>
  <si>
    <t>1342380635</t>
  </si>
  <si>
    <t>65,108</t>
  </si>
  <si>
    <t>-675878833</t>
  </si>
  <si>
    <t>1,9*3,2*5,12</t>
  </si>
  <si>
    <t>764742810</t>
  </si>
  <si>
    <t>1,9*3,2*5,12*25</t>
  </si>
  <si>
    <t>780059546</t>
  </si>
  <si>
    <t>2010368947</t>
  </si>
  <si>
    <t>"Římsy na poprsních zdech" 2*5,6</t>
  </si>
  <si>
    <t>1043640469</t>
  </si>
  <si>
    <t>952904111</t>
  </si>
  <si>
    <t>Čištění mostních objektů - strojní odstranění nánosů z otvorů</t>
  </si>
  <si>
    <t>-1436000511</t>
  </si>
  <si>
    <t>Čištění mostních objektů odstranění nánosů z otvorů strojně</t>
  </si>
  <si>
    <t>https://podminky.urs.cz/item/CS_URS_2022_02/952904111</t>
  </si>
  <si>
    <t>"čištění uvnitř propustku a prostoru vtoku a výtoku"14,5*1,9*0,3+(4,2+7,2)*0,5*4,5*0,3+(3,9+6,4)*0,5*4,1*0,3</t>
  </si>
  <si>
    <t>750296648</t>
  </si>
  <si>
    <t>"Ubourání průčelního zdiva"0,6*(0,5+0,7)*0,5*5,165+1,13*(0,6+0,8)*0,5*5,845</t>
  </si>
  <si>
    <t>962052211</t>
  </si>
  <si>
    <t>Bourání zdiva nadzákladového ze ŽB přes 1 m3</t>
  </si>
  <si>
    <t>-1762133743</t>
  </si>
  <si>
    <t>Bourání zdiva železobetonového nadzákladového, objemu přes 1 m3</t>
  </si>
  <si>
    <t>https://podminky.urs.cz/item/CS_URS_2022_02/962052211</t>
  </si>
  <si>
    <t>"bourání bet.říms na křídlech"(4,4*2+5*2)*0,2*0,6</t>
  </si>
  <si>
    <t>"bourání bet.říms na průčelí"5,165*0,525*0,2+5,845*0,585*0,2</t>
  </si>
  <si>
    <t>-649469906</t>
  </si>
  <si>
    <t>5,845+5,165</t>
  </si>
  <si>
    <t>973011191</t>
  </si>
  <si>
    <t>Vysekání kapes ve stěnách nebo stropech z betonu lehkého do 15x15x100 mm</t>
  </si>
  <si>
    <t>254035397</t>
  </si>
  <si>
    <t>Vysekání kapes ve stěnách a stropech z lehkých betonů do 150x150x100 mm</t>
  </si>
  <si>
    <t>https://podminky.urs.cz/item/CS_URS_2022_02/973011191</t>
  </si>
  <si>
    <t>"vysekání kapes v přechodových zídkach"2*3+4*4</t>
  </si>
  <si>
    <t>977141128</t>
  </si>
  <si>
    <t>Vrty pro kotvy do betonu průměru 28 mm hloubky 190 mm s vyplněním epoxidovým tmelem</t>
  </si>
  <si>
    <t>142133165</t>
  </si>
  <si>
    <t>Vrty pro kotvy do betonu s vyplněním epoxidovým tmelem, průměru 28 mm, hloubky 190 mm</t>
  </si>
  <si>
    <t>https://podminky.urs.cz/item/CS_URS_2022_02/977141128</t>
  </si>
  <si>
    <t>"vrty pro spřažení přechodových zídek"4</t>
  </si>
  <si>
    <t>-1500263511</t>
  </si>
  <si>
    <t>"líc klenby" 5,125*2,85</t>
  </si>
  <si>
    <t>"křídla"(1+4,05)*0,5*3,76+(1+4,05)*0,5*4,045+(2+4,4)*0,5*4,8+(2+4,4)*0,5*4,88</t>
  </si>
  <si>
    <t>"opěry" 5,125*2,25*2</t>
  </si>
  <si>
    <t>"průčelní zdivo"(3,9+2,4)*0,5*4,2-(1,8*2,25+3,14*0,9*0,9*0,5)+(4+2,8)*0,5*3,8-(1,8*2,25+3,14*0,9*0,9*0,5)</t>
  </si>
  <si>
    <t>1173021088</t>
  </si>
  <si>
    <t>103,86</t>
  </si>
  <si>
    <t>1516254661</t>
  </si>
  <si>
    <t>"uvažováno 10%"0,1*103,86</t>
  </si>
  <si>
    <t>985223210</t>
  </si>
  <si>
    <t>Přezdívání kamenného zdiva do aktivované malty do 1 m3</t>
  </si>
  <si>
    <t>360205682</t>
  </si>
  <si>
    <t>Přezdívání zdiva do aktivované malty kamenného, objemu do 1 m3</t>
  </si>
  <si>
    <t>https://podminky.urs.cz/item/CS_URS_2022_02/985223210</t>
  </si>
  <si>
    <t>"lokální přezdění stávajícího zdiva"3</t>
  </si>
  <si>
    <t>192085236</t>
  </si>
  <si>
    <t>-413232325</t>
  </si>
  <si>
    <t>"vrty pro spřahující trny na křídlech, uvažována hloubka vrtu 0,3 m á 0,3 m" 126*0,3</t>
  </si>
  <si>
    <t>985622212</t>
  </si>
  <si>
    <t>Spínání objektů - vložení a dodání táhla z betonářské oceli D do 28 mm se svařovaným spojem</t>
  </si>
  <si>
    <t>1937054151</t>
  </si>
  <si>
    <t>Spínání objektů táhly vložení a dodání táhla z betonářské oceli spojované svařováním, průměru přes 20 do 28 mm</t>
  </si>
  <si>
    <t>https://podminky.urs.cz/item/CS_URS_2022_02/985622212</t>
  </si>
  <si>
    <t>"sepnutí přechodových zídek táhly 25mm"2*5,6</t>
  </si>
  <si>
    <t>985622411</t>
  </si>
  <si>
    <t>Spínání objektů - kotevní oblast pro táhlo s vysekáním a zapravením s deskou do 300x300x25 mm</t>
  </si>
  <si>
    <t>806096646</t>
  </si>
  <si>
    <t>Spínání objektů táhly kotevní oblast včetně jejího vysekání, vyčištění a zapravení po vložení táhla s kotevní deskou rozměru do 300x300x25 mm</t>
  </si>
  <si>
    <t>https://podminky.urs.cz/item/CS_URS_2022_02/985622411</t>
  </si>
  <si>
    <t>"kotvy pro spínání přechodových zídek" 4</t>
  </si>
  <si>
    <t>-1908137024</t>
  </si>
  <si>
    <t>79</t>
  </si>
  <si>
    <t>-798573875</t>
  </si>
  <si>
    <t>80</t>
  </si>
  <si>
    <t>-36375505</t>
  </si>
  <si>
    <t>81</t>
  </si>
  <si>
    <t>-631082204</t>
  </si>
  <si>
    <t>"Dprava suti na skládku 25km"25*40,893</t>
  </si>
  <si>
    <t>82</t>
  </si>
  <si>
    <t>-1833468017</t>
  </si>
  <si>
    <t>83</t>
  </si>
  <si>
    <t>1013790492</t>
  </si>
  <si>
    <t>84</t>
  </si>
  <si>
    <t>1016542680</t>
  </si>
  <si>
    <t>85</t>
  </si>
  <si>
    <t>62851006</t>
  </si>
  <si>
    <t>pás asfaltový dilatační modifikovaný tl 5mm bez vložky a spalitelnou PE fólií, spalitelnou netkanou polypropylenovou rohoží nebo jemnozrnný min. posypem na horním povrchu</t>
  </si>
  <si>
    <t>187775018</t>
  </si>
  <si>
    <t>pás asfaltový dilatační modifikovaný tl 5,0mm bez vložky a spalitelnou PE fólií, spalitelnou netkanou polypropylenovou rohoží nebo jemnozrnným min. posypem na horním povrchu</t>
  </si>
  <si>
    <t>"Přesahy a prořez +15%"(114,404+25,986)*1,15</t>
  </si>
  <si>
    <t>86</t>
  </si>
  <si>
    <t>711381021</t>
  </si>
  <si>
    <t>Provedení hydroizolace železničních mostovek pryskyřicemi nátěrem penetračním</t>
  </si>
  <si>
    <t>1703953888</t>
  </si>
  <si>
    <t>Provedení izolace mostovek pryskyřicemi na železničních mostech nátěrem penetračním</t>
  </si>
  <si>
    <t>https://podminky.urs.cz/item/CS_URS_2022_02/711381021</t>
  </si>
  <si>
    <t>(114,404+25,986)/2</t>
  </si>
  <si>
    <t>87</t>
  </si>
  <si>
    <t>23521580</t>
  </si>
  <si>
    <t>pryskyřice epoxidová penetrační bezrozpouštědlová</t>
  </si>
  <si>
    <t>-113221149</t>
  </si>
  <si>
    <t>70,195*0,0909 "Přepočtené koeficientem množství</t>
  </si>
  <si>
    <t>88</t>
  </si>
  <si>
    <t>711441559</t>
  </si>
  <si>
    <t>Provedení izolace proti tlakové vodě vodorovné přitavením pásu NAIP</t>
  </si>
  <si>
    <t>591255492</t>
  </si>
  <si>
    <t>Provedení izolace proti povrchové a podpovrchové tlakové vodě pásy přitavením NAIP na ploše vodorovné V</t>
  </si>
  <si>
    <t>https://podminky.urs.cz/item/CS_URS_2022_02/711441559</t>
  </si>
  <si>
    <t>"dvě vrstvy izolace"</t>
  </si>
  <si>
    <t>"nasazená deska" 5,6*5,0*2</t>
  </si>
  <si>
    <t>"plovoucí deska"(2,96*1,2*4+2,26*1,2*2+2,9*3,3)*2</t>
  </si>
  <si>
    <t>89</t>
  </si>
  <si>
    <t>711442559</t>
  </si>
  <si>
    <t>Provedení izolace proti tlakové vodě svislé přitavením pásu NAIP</t>
  </si>
  <si>
    <t>-2036506769</t>
  </si>
  <si>
    <t>Provedení izolace proti povrchové a podpovrchové tlakové vodě pásy přitavením NAIP na ploše svislé S</t>
  </si>
  <si>
    <t>https://podminky.urs.cz/item/CS_URS_2022_02/711442559</t>
  </si>
  <si>
    <t>"Dvě vrstvy izolace"5,6*0,3*2*2+2,96*0,3*4*2*+2,26*0,3*2*2</t>
  </si>
  <si>
    <t>90</t>
  </si>
  <si>
    <t>711491176</t>
  </si>
  <si>
    <t>Připevnění vodorovné izolace proti tlakové vodě ukončovací lištou</t>
  </si>
  <si>
    <t>2030908923</t>
  </si>
  <si>
    <t>Provedení doplňků izolace proti vodě textilií připevnění izolace ukončovací lištou</t>
  </si>
  <si>
    <t>https://podminky.urs.cz/item/CS_URS_2022_02/711491176</t>
  </si>
  <si>
    <t>"ukončovací nerezová lišta izolace pod římsou"2*5,6+4*2,96+2*2,26</t>
  </si>
  <si>
    <t>91</t>
  </si>
  <si>
    <t>711771221.1</t>
  </si>
  <si>
    <t>Izolace proti vodě zesílení izolace u dilatačních vodorovných spár přilepením fólie rš 250/300</t>
  </si>
  <si>
    <t>103285035</t>
  </si>
  <si>
    <t>Provedení detailů termoplasty dilatačních spár-uzávěr zesílením folií rš 500 nebo 600 mm přilepenou nebo přivařenou na ploše vodorovné V</t>
  </si>
  <si>
    <t>"spára mezi nasazenou a plovoucí deskou" 2*5,4</t>
  </si>
  <si>
    <t>92</t>
  </si>
  <si>
    <t>-1211795743</t>
  </si>
  <si>
    <t>93</t>
  </si>
  <si>
    <t>1068112130</t>
  </si>
  <si>
    <t>94</t>
  </si>
  <si>
    <t>-1237445714</t>
  </si>
  <si>
    <t>95</t>
  </si>
  <si>
    <t>-1506911550</t>
  </si>
  <si>
    <t>2052224053</t>
  </si>
  <si>
    <t>97</t>
  </si>
  <si>
    <t>1727048282</t>
  </si>
  <si>
    <t>98</t>
  </si>
  <si>
    <t>-803839408</t>
  </si>
  <si>
    <t>1826418358</t>
  </si>
  <si>
    <t>100</t>
  </si>
  <si>
    <t>-752449865</t>
  </si>
  <si>
    <t>SO 01-21-03 - Železniční propustek v km 158,478</t>
  </si>
  <si>
    <t>4 - Vodorovné konstrukce</t>
  </si>
  <si>
    <t>997 - Přesun sutě</t>
  </si>
  <si>
    <t>998 - Přesun hmot</t>
  </si>
  <si>
    <t>-337871571</t>
  </si>
  <si>
    <t>"odstranění vegetace" 10*2+10*2,5</t>
  </si>
  <si>
    <t>113105111</t>
  </si>
  <si>
    <t>Rozebrání dlažeb z lomového kamene kladených na sucho</t>
  </si>
  <si>
    <t>1588527652</t>
  </si>
  <si>
    <t>Rozebrání dlažeb z lomového kamene s přemístěním hmot na skládku na vzdálenost do 3 m nebo s naložením na dopravní prostředek, kladených na sucho</t>
  </si>
  <si>
    <t>https://podminky.urs.cz/item/CS_URS_2022_02/113105111</t>
  </si>
  <si>
    <t>4,535*1,0+1,8*1+0,9*1</t>
  </si>
  <si>
    <t>-1819341928</t>
  </si>
  <si>
    <t>"při děštích" 32</t>
  </si>
  <si>
    <t>1591152441</t>
  </si>
  <si>
    <t>-841782687</t>
  </si>
  <si>
    <t>-2033035524</t>
  </si>
  <si>
    <t>1*1*0,5*4,6*2+1,8*1*0,75+0,9*1,0*0,75+17*0,3</t>
  </si>
  <si>
    <t>-1027377284</t>
  </si>
  <si>
    <t>"odvoz zeminy na skládku 20km" 11,725</t>
  </si>
  <si>
    <t>1714562184</t>
  </si>
  <si>
    <t>"odvoz na skládku 20km" 11,725*10</t>
  </si>
  <si>
    <t>658049715</t>
  </si>
  <si>
    <t>-1857992054</t>
  </si>
  <si>
    <t>1192804716</t>
  </si>
  <si>
    <t>"zásyp "(7,5+8,6)*0,5*0,85*3+(7,5+8,6)*0,5*0,85*0,75</t>
  </si>
  <si>
    <t>86028757</t>
  </si>
  <si>
    <t>"zásyp štěrkodrtí" 25,659*1,8</t>
  </si>
  <si>
    <t>-203027622</t>
  </si>
  <si>
    <t>"zemní pláň" 6,7*10</t>
  </si>
  <si>
    <t>1343083108</t>
  </si>
  <si>
    <t>66993379</t>
  </si>
  <si>
    <t>183405211</t>
  </si>
  <si>
    <t>Výsev trávníku hydroosevem na ornici</t>
  </si>
  <si>
    <t>177246723</t>
  </si>
  <si>
    <t>https://podminky.urs.cz/item/CS_URS_2022_02/183405211</t>
  </si>
  <si>
    <t>00572470</t>
  </si>
  <si>
    <t>6954566</t>
  </si>
  <si>
    <t>45*0,025 "Přepočtené koeficientem množství</t>
  </si>
  <si>
    <t>451314212</t>
  </si>
  <si>
    <t>Podklad pod dlažbu z betonu prostého C 25/30 tl přes 100 do 150 mm</t>
  </si>
  <si>
    <t>1419370838</t>
  </si>
  <si>
    <t>Podklad pod dlažbu z betonu prostého bez zvýšených nároků na prostředí tř. C 25/30 tl. přes 100 do 150 mm</t>
  </si>
  <si>
    <t>https://podminky.urs.cz/item/CS_URS_2022_02/451314212</t>
  </si>
  <si>
    <t>465513256</t>
  </si>
  <si>
    <t>Dlažba svahu u opěr z upraveného lomového žulového kamene tl 250 mm do lože C 25/30 pl do 10 m2</t>
  </si>
  <si>
    <t>959792792</t>
  </si>
  <si>
    <t>Dlažba svahu u mostních opěr z upraveného lomového žulového kamene s vyspárováním maltou MC 25, šíře spáry 15 mm do betonového lože C 25/30 tloušťky 250 mm, plochy do 10 m2</t>
  </si>
  <si>
    <t>https://podminky.urs.cz/item/CS_URS_2022_02/465513256</t>
  </si>
  <si>
    <t>"Na vtoku"4*4,25</t>
  </si>
  <si>
    <t>963051111</t>
  </si>
  <si>
    <t>Bourání mostní nosné konstrukce z ŽB</t>
  </si>
  <si>
    <t>-649530073</t>
  </si>
  <si>
    <t>Bourání mostních konstrukcí nosných konstrukcí ze železového betonu</t>
  </si>
  <si>
    <t>https://podminky.urs.cz/item/CS_URS_2022_02/963051111</t>
  </si>
  <si>
    <t>"průčelí" (0,45+0,9)*0,5*0,655*2,6+(0,45+0,9)*0,5*0,5*2,55</t>
  </si>
  <si>
    <t>"nosná konstrukce" 4,535*1,5*0,22</t>
  </si>
  <si>
    <t>-1053857605</t>
  </si>
  <si>
    <t>"rozebrání svahových kuželů vlevo i vpravo"4*0,35</t>
  </si>
  <si>
    <t>"zídky vpravo a vlevo trati"0,8*0,45*10*2</t>
  </si>
  <si>
    <t>"Ubourání opěr"0,75*0,85*4,535*2</t>
  </si>
  <si>
    <t>-754103285</t>
  </si>
  <si>
    <t>-1397978438</t>
  </si>
  <si>
    <t>1882900218</t>
  </si>
  <si>
    <t>"Doprava na skládku předpoklad 25km"25*47,701</t>
  </si>
  <si>
    <t>-384594541</t>
  </si>
  <si>
    <t>-270698280</t>
  </si>
  <si>
    <t>546284625</t>
  </si>
  <si>
    <t>274313711</t>
  </si>
  <si>
    <t>Základové pásy z betonu tř. C 20/25</t>
  </si>
  <si>
    <t>-1987721749</t>
  </si>
  <si>
    <t>Základy z betonu prostého pasy betonu kamenem neprokládaného tř. C 20/25</t>
  </si>
  <si>
    <t>https://podminky.urs.cz/item/CS_URS_2022_02/274313711</t>
  </si>
  <si>
    <t>0,6*0,4*1,6*3</t>
  </si>
  <si>
    <t>236968216</t>
  </si>
  <si>
    <t>192313188</t>
  </si>
  <si>
    <t>-512317865</t>
  </si>
  <si>
    <t>2002107136</t>
  </si>
  <si>
    <t>SO 01-21-04 - Železniční propustek v km 158,664</t>
  </si>
  <si>
    <t>512480416</t>
  </si>
  <si>
    <t>2*5*5+2*4*5</t>
  </si>
  <si>
    <t>-1664290085</t>
  </si>
  <si>
    <t>"rozebrání dlažby v propustku a na vtoku a výtoku"42,5</t>
  </si>
  <si>
    <t>-2104338979</t>
  </si>
  <si>
    <t>172085292</t>
  </si>
  <si>
    <t>1679233752</t>
  </si>
  <si>
    <t>431430989</t>
  </si>
  <si>
    <t>129153101</t>
  </si>
  <si>
    <t>Čištění otevřených koryt vodotečí šíře dna do 5 m hl do 2,5 m v hornině třídy těžitelnosti I skupiny 1 a 2 strojně</t>
  </si>
  <si>
    <t>-780337478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</si>
  <si>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</si>
  <si>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https://podminky.urs.cz/item/CS_URS_2022_02/129153101</t>
  </si>
  <si>
    <t>"vyčištění na vtoku a výtoku" 3,5*3*0,4*2</t>
  </si>
  <si>
    <t>580737167</t>
  </si>
  <si>
    <t>"výkopy pro nasazenou desku"5,6*0,65*3,75</t>
  </si>
  <si>
    <t>"základy pro přechodové zídky"3*2*1,5*1,3+2,5*2*1,5*1,3</t>
  </si>
  <si>
    <t>"plov.deska a drenáže"(2,56+0,5)*0,5*1,15*3,6*2</t>
  </si>
  <si>
    <t>-2106862441</t>
  </si>
  <si>
    <t>370800786</t>
  </si>
  <si>
    <t>-1415008789</t>
  </si>
  <si>
    <t>47,768</t>
  </si>
  <si>
    <t>756938199</t>
  </si>
  <si>
    <t>"Odvoz na skládku 20km"20*47,768</t>
  </si>
  <si>
    <t>-597469807</t>
  </si>
  <si>
    <t>(47,768+8,4)*1,8</t>
  </si>
  <si>
    <t>-1461383274</t>
  </si>
  <si>
    <t>"zásyp drenáží plovoucí desky a nasazené desky" 21,45+12,66-6,1-3,6+5,6*1,6</t>
  </si>
  <si>
    <t>-2071124198</t>
  </si>
  <si>
    <t>"zásyp drenáží, plovoucí desky a nasazené desky" 33,37*1,8</t>
  </si>
  <si>
    <t>228328841</t>
  </si>
  <si>
    <t>-1527566411</t>
  </si>
  <si>
    <t>648917412</t>
  </si>
  <si>
    <t>-423654201</t>
  </si>
  <si>
    <t>"výsev na upravované části náspu" 90</t>
  </si>
  <si>
    <t>-1491794197</t>
  </si>
  <si>
    <t>90*0,025 "Přepočtené koeficientem množství</t>
  </si>
  <si>
    <t>-1616314446</t>
  </si>
  <si>
    <t>2*7</t>
  </si>
  <si>
    <t>-1096377378</t>
  </si>
  <si>
    <t>"nasazená deska" 0,4*5,6*2+0,4*2,96*2+0,4*2,26*2+5,6*5,3</t>
  </si>
  <si>
    <t>"plovoucí desky"(2,96*1,2*2+2,26*1,2*2+12*2)*2</t>
  </si>
  <si>
    <t>432232570</t>
  </si>
  <si>
    <t>"Včetně přesahů a prostřihu"111,392*1,15</t>
  </si>
  <si>
    <t>755180095</t>
  </si>
  <si>
    <t>"opěry"64,8</t>
  </si>
  <si>
    <t>22983824</t>
  </si>
  <si>
    <t>"Osazení přechodových zídek"4</t>
  </si>
  <si>
    <t>-1688954146</t>
  </si>
  <si>
    <t>"Podkladní beton pod nasazenou desku"2,1</t>
  </si>
  <si>
    <t>"Podkladní beton pod římsové prvky"5,3</t>
  </si>
  <si>
    <t>-827796197</t>
  </si>
  <si>
    <t>"koncové prahy dlažby" 0,4*0,7*4+0,4*0,7*2,5</t>
  </si>
  <si>
    <t>670435629</t>
  </si>
  <si>
    <t>-1048994980</t>
  </si>
  <si>
    <t>871638670</t>
  </si>
  <si>
    <t>888758968</t>
  </si>
  <si>
    <t>-1363206190</t>
  </si>
  <si>
    <t>-1605541199</t>
  </si>
  <si>
    <t>"Římsy na křídlech" 1,5</t>
  </si>
  <si>
    <t>"Římsy na přechodových zídkách" 1,0</t>
  </si>
  <si>
    <t>-1789443872</t>
  </si>
  <si>
    <t>"na křídlech"(3,53+3,175+2,785+3,695)*(0,215+0,08+0,25)</t>
  </si>
  <si>
    <t>"na přechodových konstrukcích" (0,08+0,3+0,19+0,265)*(2*2,96+2*2,26)</t>
  </si>
  <si>
    <t>-1897065159</t>
  </si>
  <si>
    <t>23,799</t>
  </si>
  <si>
    <t>-1135124654</t>
  </si>
  <si>
    <t>"Římsy na křídlech"0,389</t>
  </si>
  <si>
    <t>"Římsy na přechodových konstrukcí" 0,118</t>
  </si>
  <si>
    <t>1985985228</t>
  </si>
  <si>
    <t>1251914468</t>
  </si>
  <si>
    <t>"Plovoucí deska"9</t>
  </si>
  <si>
    <t>1180583491</t>
  </si>
  <si>
    <t>"Nasazená deska " 12,5</t>
  </si>
  <si>
    <t>1765438975</t>
  </si>
  <si>
    <t>-710774985</t>
  </si>
  <si>
    <t>-1252182427</t>
  </si>
  <si>
    <t>"Výztuž nasazené desky z betonářské oceli včetně říms"1524/1000</t>
  </si>
  <si>
    <t>949353060</t>
  </si>
  <si>
    <t>"Výztuž plovoucích desek ze sítí KARI průměr drátu 8 mm oko 100x100 mm"1,005</t>
  </si>
  <si>
    <t>1062634663</t>
  </si>
  <si>
    <t>"Tvrdá ochrana izolace nasazené desky včetně kari sítě a separační PE folie"5,6*5,28</t>
  </si>
  <si>
    <t>2123174043</t>
  </si>
  <si>
    <t>"odláždění vyústění drenážních trubek" 3*1</t>
  </si>
  <si>
    <t>"nová dlažba v propustku a na vtoku a výtoku"(5,5+2)*0,5*3,5+1,25*5,2+(4,5+2)*0,5*3</t>
  </si>
  <si>
    <t>"odláždění za křídly"(3,53+3,175+2,785+3,695)*1</t>
  </si>
  <si>
    <t>-860215788</t>
  </si>
  <si>
    <t>"vyztužení obkladu svahů"</t>
  </si>
  <si>
    <t>237736403</t>
  </si>
  <si>
    <t>"Zábradlí"(10,18+11,58)*1,1</t>
  </si>
  <si>
    <t>-869485643</t>
  </si>
  <si>
    <t>"Zábradlí"746+15</t>
  </si>
  <si>
    <t>-507765234</t>
  </si>
  <si>
    <t>786220228</t>
  </si>
  <si>
    <t>"prvek římsové zídky 1, prefabrikát " 2</t>
  </si>
  <si>
    <t>-616155429</t>
  </si>
  <si>
    <t>10,18+11,58</t>
  </si>
  <si>
    <t>-18945939</t>
  </si>
  <si>
    <t>-823479335</t>
  </si>
  <si>
    <t>"viz. příloha - Zábradlí" 0,745+0,014</t>
  </si>
  <si>
    <t>-779062911</t>
  </si>
  <si>
    <t>931994106</t>
  </si>
  <si>
    <t>Těsnění dilatační spáry betonové konstrukce vnitřním těsnicím pásem</t>
  </si>
  <si>
    <t>1862982907</t>
  </si>
  <si>
    <t>Těsnění spáry betonové konstrukce pásy, profily, tmely těsnicím pásem vnitřním, spáry dilatační</t>
  </si>
  <si>
    <t>https://podminky.urs.cz/item/CS_URS_2022_02/931994106</t>
  </si>
  <si>
    <t>"Výplňový profil"4*1+5,4*2+0,935*2+0,265*2</t>
  </si>
  <si>
    <t>-709757294</t>
  </si>
  <si>
    <t>"vpravo"1</t>
  </si>
  <si>
    <t>-1348869612</t>
  </si>
  <si>
    <t>373604958</t>
  </si>
  <si>
    <t>"křídla"3,55*3,5*0,5+3,65*3,5*0,5+3,39*3,5*0,5+3,72*3,5*0,5</t>
  </si>
  <si>
    <t>"průčelní zdivo"((4,2+2,2)*0,5*3,75)*2</t>
  </si>
  <si>
    <t>1759312102</t>
  </si>
  <si>
    <t>49,043*10</t>
  </si>
  <si>
    <t>-1722205233</t>
  </si>
  <si>
    <t>49,043</t>
  </si>
  <si>
    <t>-1993030771</t>
  </si>
  <si>
    <t>685334814</t>
  </si>
  <si>
    <t>952904122</t>
  </si>
  <si>
    <t>Čištění mostních objektů - ruční odstranění nánosů z otvorů v přes 1,5 m</t>
  </si>
  <si>
    <t>27169971</t>
  </si>
  <si>
    <t>Čištění mostních objektů odstranění nánosů z otvorů ručně, světlé výšky otvoru přes 1,5 m</t>
  </si>
  <si>
    <t>https://podminky.urs.cz/item/CS_URS_2022_02/952904122</t>
  </si>
  <si>
    <t>"odstranění nánosů v propustku"1,2*5,2*0,4</t>
  </si>
  <si>
    <t>-334322835</t>
  </si>
  <si>
    <t>"Ubourání průčelního zdiva"5,45*1+0,75+5,43*0,8*0,75</t>
  </si>
  <si>
    <t>2101008581</t>
  </si>
  <si>
    <t>"bourání bet.říms na křídlech"(3,53+3,175+2,785+3,695)*0,2*0,8</t>
  </si>
  <si>
    <t>"bourání bet.říms na průčelí"0,7*0,2*5,45*2</t>
  </si>
  <si>
    <t>-2009971104</t>
  </si>
  <si>
    <t>2*5,45</t>
  </si>
  <si>
    <t>-96282717</t>
  </si>
  <si>
    <t>"vysekání kapes v přechodových zídkach"3+3+4+4</t>
  </si>
  <si>
    <t>-566384375</t>
  </si>
  <si>
    <t>"vrty do prefabrikátů pro spřažení přechodových zídek"4</t>
  </si>
  <si>
    <t>2000892023</t>
  </si>
  <si>
    <t>"líc klenby" 5,125*1,55</t>
  </si>
  <si>
    <t>"opěry" 5,125*1,8*2</t>
  </si>
  <si>
    <t>"průčelní zdivo"((4,2+2,2)*0,5*3,75-1,235*1,95)*2</t>
  </si>
  <si>
    <t>-896841711</t>
  </si>
  <si>
    <t>70,621</t>
  </si>
  <si>
    <t>2066190987</t>
  </si>
  <si>
    <t>"uvažováno 10%"0,1*70,621</t>
  </si>
  <si>
    <t>1133098120</t>
  </si>
  <si>
    <t>"lokální přezdění stávajícího zdiva"1,5</t>
  </si>
  <si>
    <t>-1662038359</t>
  </si>
  <si>
    <t>-1028428362</t>
  </si>
  <si>
    <t>"vrty pro spřahující trny na křídlech, uvažována hloubka vrtu 0,3 m á 0,3 m" 84*0,3</t>
  </si>
  <si>
    <t>985331212</t>
  </si>
  <si>
    <t>Dodatečné vlepování betonářské výztuže D 10 mm do chemické malty včetně vyvrtání otvoru</t>
  </si>
  <si>
    <t>2119583552</t>
  </si>
  <si>
    <t>Dodatečné vlepování betonářské výztuže včetně vyvrtání a vyčištění otvoru chemickou maltou průměr výztuže 10 mm</t>
  </si>
  <si>
    <t>https://podminky.urs.cz/item/CS_URS_2022_02/985331212</t>
  </si>
  <si>
    <t>"vrty pro spřahující trny na přechodových zídkách, uvažována hloubka vrtu 0,3 m á 0,3 m" 68*0,3</t>
  </si>
  <si>
    <t>985331215</t>
  </si>
  <si>
    <t>Dodatečné vlepování betonářské výztuže D 16 mm do chemické malty včetně vyvrtání otvoru</t>
  </si>
  <si>
    <t>158403783</t>
  </si>
  <si>
    <t>Dodatečné vlepování betonářské výztuže včetně vyvrtání a vyčištění otvoru chemickou maltou průměr výztuže 16 mm</t>
  </si>
  <si>
    <t>https://podminky.urs.cz/item/CS_URS_2022_02/985331215</t>
  </si>
  <si>
    <t>"vyvrtání, vložení a injektování táhel stažení klenby 16mm"5,125*6</t>
  </si>
  <si>
    <t>13021035</t>
  </si>
  <si>
    <t>tyč ocelová žebírková DIN 488 výztuž do betonu D 16mm</t>
  </si>
  <si>
    <t>-275709843</t>
  </si>
  <si>
    <t>Poznámka k položce:_x000D_
Hmotnost: 1,58 kg/m</t>
  </si>
  <si>
    <t>235942721</t>
  </si>
  <si>
    <t>96352978</t>
  </si>
  <si>
    <t>"kotvy pro spínání přechodových zídek a pro spínání klenby" 4+6</t>
  </si>
  <si>
    <t>721223887</t>
  </si>
  <si>
    <t>-639555600</t>
  </si>
  <si>
    <t>-875906973</t>
  </si>
  <si>
    <t>503667091</t>
  </si>
  <si>
    <t>"Dprava suti na skládku 20km"20*62,803</t>
  </si>
  <si>
    <t>67123810</t>
  </si>
  <si>
    <t>442973477</t>
  </si>
  <si>
    <t>2109634846</t>
  </si>
  <si>
    <t>767210620</t>
  </si>
  <si>
    <t>"Přesahy a prořez +15%"(181,948+16,353)*1,15</t>
  </si>
  <si>
    <t>-1311470075</t>
  </si>
  <si>
    <t>"nasazená deska" 5,6*5,28</t>
  </si>
  <si>
    <t>"plovoucí desky"3,15*6,2+(0,7*6,3+0,4+6,3+0,56*6,3+1*6,3)*2</t>
  </si>
  <si>
    <t>"svisl plochy"5,6*0,3*2+2,96*0,3*+2,26*0,3*2</t>
  </si>
  <si>
    <t>-1498267844</t>
  </si>
  <si>
    <t>95,538*0,0909 "Přepočtené koeficientem množství</t>
  </si>
  <si>
    <t>130963800</t>
  </si>
  <si>
    <t>Mezisoučet</t>
  </si>
  <si>
    <t>"dvě vrstvy izolace"90,974</t>
  </si>
  <si>
    <t>-785051460</t>
  </si>
  <si>
    <t>"Dvě vrstvy izolace"5,6*0,3*2*2+2,96*0,3*2*2*+2,26*0,3*2*2</t>
  </si>
  <si>
    <t>-1247717240</t>
  </si>
  <si>
    <t>"ukončovací nerezová lišta izolace pod římsou"2*5,6+2*2,96+2*2,26</t>
  </si>
  <si>
    <t>742315833</t>
  </si>
  <si>
    <t>"spára mezi nasazenou a plovoucí deskou" 2*6</t>
  </si>
  <si>
    <t>-313183587</t>
  </si>
  <si>
    <t>-93681607</t>
  </si>
  <si>
    <t>1555622759</t>
  </si>
  <si>
    <t>-896443665</t>
  </si>
  <si>
    <t>1538685279</t>
  </si>
  <si>
    <t>-1328659248</t>
  </si>
  <si>
    <t>-1564655727</t>
  </si>
  <si>
    <t>101</t>
  </si>
  <si>
    <t>-1062208852</t>
  </si>
  <si>
    <t>102</t>
  </si>
  <si>
    <t>1305018361</t>
  </si>
  <si>
    <t>SO 01-21-05 - Železniční propustek v km 159,123</t>
  </si>
  <si>
    <t>-1308452249</t>
  </si>
  <si>
    <t>"odstranění keřů" 20+20</t>
  </si>
  <si>
    <t>893598655</t>
  </si>
  <si>
    <t>1963943419</t>
  </si>
  <si>
    <t>-1948263435</t>
  </si>
  <si>
    <t>1288303970</t>
  </si>
  <si>
    <t>(4,+8,4)*0,5*2,7*1,75+(4,5+8,4)*0,5*2,5*1,75-4,55*1,75*2,8</t>
  </si>
  <si>
    <t>470802007</t>
  </si>
  <si>
    <t>"Na skládku 20km"</t>
  </si>
  <si>
    <t>35,219</t>
  </si>
  <si>
    <t>2087049760</t>
  </si>
  <si>
    <t>"odvoz na skládku 25km" 35,219*25</t>
  </si>
  <si>
    <t>1708717466</t>
  </si>
  <si>
    <t>-1900881924</t>
  </si>
  <si>
    <t>"přebytečná zemina na skládku"35,2*1,8</t>
  </si>
  <si>
    <t>682140686</t>
  </si>
  <si>
    <t>obsyp prefabrikátů štěrkodrtí 0-63"</t>
  </si>
  <si>
    <t>(7,3+8,4)*0,5*2,7*1,75</t>
  </si>
  <si>
    <t>583441990</t>
  </si>
  <si>
    <t>683487611</t>
  </si>
  <si>
    <t>Kamenivo přírodní drcené hutné pro stavební účely PDK (drobné, hrubé a štěrkodrť) štěrkodrtě ČSN EN 13043 frakce   0-63   Olbramovice</t>
  </si>
  <si>
    <t>37,091*1,8</t>
  </si>
  <si>
    <t>1487129741</t>
  </si>
  <si>
    <t>1541217037</t>
  </si>
  <si>
    <t>-1253243319</t>
  </si>
  <si>
    <t>-1028088017</t>
  </si>
  <si>
    <t>90*0,015 "Přepočtené koeficientem množství</t>
  </si>
  <si>
    <t>-1438054319</t>
  </si>
  <si>
    <t>273311125</t>
  </si>
  <si>
    <t>Základové desky z betonu prostého C 16/20</t>
  </si>
  <si>
    <t>225331265</t>
  </si>
  <si>
    <t>Základové konstrukce z betonu prostého desky ve výkopu nebo na hlavách pilot C 16/20</t>
  </si>
  <si>
    <t>https://podminky.urs.cz/item/CS_URS_2022_02/273311125</t>
  </si>
  <si>
    <t>"podkladní vyrovnávací beton pod základovou desku " 2,03</t>
  </si>
  <si>
    <t>Základové desky ze ŽB C 25/30</t>
  </si>
  <si>
    <t>961007629</t>
  </si>
  <si>
    <t>"betonové lože pod prefabrikáty včetně prahů "3,61</t>
  </si>
  <si>
    <t>-1206243088</t>
  </si>
  <si>
    <t>"lože pod prefabrikáty" 8,37*0,3*2+2,2*0,3*2</t>
  </si>
  <si>
    <t>-1994706471</t>
  </si>
  <si>
    <t>6,342</t>
  </si>
  <si>
    <t>273361411</t>
  </si>
  <si>
    <t>Výztuž základových desek ze svařovaných sítí do 3,5 kg/m2</t>
  </si>
  <si>
    <t>-1502207477</t>
  </si>
  <si>
    <t>Výztuž základových konstrukcí desek ze svařovaných sítí, hmotnosti do 3,5 kg/m2</t>
  </si>
  <si>
    <t>https://podminky.urs.cz/item/CS_URS_2022_02/273361411</t>
  </si>
  <si>
    <t>0,381</t>
  </si>
  <si>
    <t>-2018381561</t>
  </si>
  <si>
    <t>2,53</t>
  </si>
  <si>
    <t>-1702061788</t>
  </si>
  <si>
    <t>1682156992</t>
  </si>
  <si>
    <t>8360126</t>
  </si>
  <si>
    <t>"Římsy na přechodových konstrukcí" 0,123</t>
  </si>
  <si>
    <t>-63971293</t>
  </si>
  <si>
    <t>593834400a</t>
  </si>
  <si>
    <t>propust rámová dle PD, světlost 1300x1000mm</t>
  </si>
  <si>
    <t>-672504312</t>
  </si>
  <si>
    <t>593834400b</t>
  </si>
  <si>
    <t>propust rámová dle PD, světlost 1300x1000mm, vtokový a výtokový díl</t>
  </si>
  <si>
    <t>-97523759</t>
  </si>
  <si>
    <t>637667577</t>
  </si>
  <si>
    <t>"V propustku"1,3*8,4</t>
  </si>
  <si>
    <t>"Vlevo"1,15*1*2+2*1,3+1,5*1,1*2</t>
  </si>
  <si>
    <t>"Vpravo"1,1*1*2+2,8*0,75</t>
  </si>
  <si>
    <t>-1921905173</t>
  </si>
  <si>
    <t>1,7*2*0,6+(2,8+1,7)*8,375</t>
  </si>
  <si>
    <t>-1973716933</t>
  </si>
  <si>
    <t>0,013</t>
  </si>
  <si>
    <t>-2053445598</t>
  </si>
  <si>
    <t>"Dvojnásobný nátěr"39,728*2</t>
  </si>
  <si>
    <t>-365741262</t>
  </si>
  <si>
    <t>0,028</t>
  </si>
  <si>
    <t>-320445401</t>
  </si>
  <si>
    <t>-639870353</t>
  </si>
  <si>
    <t>1215433190</t>
  </si>
  <si>
    <t>0,75*4,55*1,45*2</t>
  </si>
  <si>
    <t>-819252413</t>
  </si>
  <si>
    <t>"nosná konstrukce a čelo"0,18*4,545*2,2+2,655*0,5*0,35+2,645*0,5*0,35</t>
  </si>
  <si>
    <t>-1201141057</t>
  </si>
  <si>
    <t>-1873693134</t>
  </si>
  <si>
    <t>-176266213</t>
  </si>
  <si>
    <t>-1577045208</t>
  </si>
  <si>
    <t>"Doprava na skládku předpoklad 20km"20*28,316</t>
  </si>
  <si>
    <t>-2017800124</t>
  </si>
  <si>
    <t>28,316</t>
  </si>
  <si>
    <t>1961313519</t>
  </si>
  <si>
    <t>-1689691048</t>
  </si>
  <si>
    <t>1208545648</t>
  </si>
  <si>
    <t>"výztuž dlažby"23,420</t>
  </si>
  <si>
    <t>1879948115</t>
  </si>
  <si>
    <t>162902467</t>
  </si>
  <si>
    <t>46602839</t>
  </si>
  <si>
    <t>-537705875</t>
  </si>
  <si>
    <t>193856547</t>
  </si>
  <si>
    <t>SO 01-21-06 - Železniční propustek v km 159,671</t>
  </si>
  <si>
    <t>111111102</t>
  </si>
  <si>
    <t>Odstranění travin ve svahu přes 1:5 ručně</t>
  </si>
  <si>
    <t>-301385207</t>
  </si>
  <si>
    <t>Odstranění travin a rákosu ručně travin pro jakoukoli plochu ve svahu sklonu přes 1:5</t>
  </si>
  <si>
    <t>https://podminky.urs.cz/item/CS_URS_2022_02/111111102</t>
  </si>
  <si>
    <t>"odtsranění travin v okolí propustku" 200</t>
  </si>
  <si>
    <t>185038134</t>
  </si>
  <si>
    <t>120</t>
  </si>
  <si>
    <t>150595453</t>
  </si>
  <si>
    <t>-402219107</t>
  </si>
  <si>
    <t>-1578687429</t>
  </si>
  <si>
    <t>"Vlevo trati" 15,0*2,2</t>
  </si>
  <si>
    <t>"Vpravo trati" 15,0*2,3</t>
  </si>
  <si>
    <t>-1595794030</t>
  </si>
  <si>
    <t>(6,15+8,4)*0,5*1,885*2,2+(6,15+8,4)*0,5*1,885*2,2</t>
  </si>
  <si>
    <t>1319660974</t>
  </si>
  <si>
    <t>"Na meziskládku a zpět"</t>
  </si>
  <si>
    <t>(60,339+7,5)*2</t>
  </si>
  <si>
    <t>-1596346661</t>
  </si>
  <si>
    <t xml:space="preserve">"hutnění svahů násypu"  </t>
  </si>
  <si>
    <t>"Vlevo trati" 10,0*2,5</t>
  </si>
  <si>
    <t>"Vpravo trati" 10,0*2,5</t>
  </si>
  <si>
    <t>-659405214</t>
  </si>
  <si>
    <t>"zásyp trub" 60,339+15</t>
  </si>
  <si>
    <t>-1049463557</t>
  </si>
  <si>
    <t>"Doplnění násypu cca 15 m3" 15*1,7</t>
  </si>
  <si>
    <t>175151101</t>
  </si>
  <si>
    <t>Obsypání potrubí strojně sypaninou bez prohození, uloženou do 3 m</t>
  </si>
  <si>
    <t>487745815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</si>
  <si>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</si>
  <si>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</si>
  <si>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8,4*3,2*0,6</t>
  </si>
  <si>
    <t>1621279255</t>
  </si>
  <si>
    <t>"zemní pláň" 6,7*9,8</t>
  </si>
  <si>
    <t>2139827492</t>
  </si>
  <si>
    <t>-1355706527</t>
  </si>
  <si>
    <t>-117470560</t>
  </si>
  <si>
    <t>005724740</t>
  </si>
  <si>
    <t>osivo směs travní krajinná - svahová</t>
  </si>
  <si>
    <t>-1202111736</t>
  </si>
  <si>
    <t>Osiva pícnin směsi travní balení obvykle 25 kg technická - svahová (10 kg)</t>
  </si>
  <si>
    <t>67,50</t>
  </si>
  <si>
    <t>67,5*0,025 "Přepočtené koeficientem množství</t>
  </si>
  <si>
    <t>-1566403338</t>
  </si>
  <si>
    <t>"podkladní vyrovnávací beton pod základovou desku " 1,9</t>
  </si>
  <si>
    <t>55822941</t>
  </si>
  <si>
    <t>"betonové lože pod prefabrikáty včetně prahů "5,8</t>
  </si>
  <si>
    <t>-1506078011</t>
  </si>
  <si>
    <t>"prahy dlažby"0,7*2*2*2</t>
  </si>
  <si>
    <t>"lože pod prefabrikáty včetně zesílení "9,225*0,3*2+0,3*2*2+2,1+0,42*2*4</t>
  </si>
  <si>
    <t>-1502399312</t>
  </si>
  <si>
    <t>17,795</t>
  </si>
  <si>
    <t>113294364</t>
  </si>
  <si>
    <t>34,1*0,005</t>
  </si>
  <si>
    <t>274313811</t>
  </si>
  <si>
    <t>Základové pásy z betonu tř. C 25/30</t>
  </si>
  <si>
    <t>722303435</t>
  </si>
  <si>
    <t>Základy z betonu prostého pasy betonu kamenem neprokládaného tř. C 25/30</t>
  </si>
  <si>
    <t>https://podminky.urs.cz/item/CS_URS_2022_02/274313811</t>
  </si>
  <si>
    <t>"prahy dlažby v korytě" 0,3*0,6*2+0,3*0,6*2,5</t>
  </si>
  <si>
    <t>37884182</t>
  </si>
  <si>
    <t>"Prutová výstuž základu" 0,160</t>
  </si>
  <si>
    <t>-1093107354</t>
  </si>
  <si>
    <t>1671925961</t>
  </si>
  <si>
    <t>39,508</t>
  </si>
  <si>
    <t>-489826550</t>
  </si>
  <si>
    <t>"Vlevo"5,3*2,5+5,1*2,7+0,6*3,2-3,14*0,6*0,6*0,7</t>
  </si>
  <si>
    <t>"Vpravo"3*2,2+1,5*(1,2+1+1,5)-3,14*0,6*0,6*0,7</t>
  </si>
  <si>
    <t>1196839378</t>
  </si>
  <si>
    <t>71,494</t>
  </si>
  <si>
    <t>343333902</t>
  </si>
  <si>
    <t>-287924596</t>
  </si>
  <si>
    <t>"Dvojnásobný nátěr"71,494*2</t>
  </si>
  <si>
    <t>-1781877080</t>
  </si>
  <si>
    <t>603588169</t>
  </si>
  <si>
    <t>-1431408043</t>
  </si>
  <si>
    <t>393136777</t>
  </si>
  <si>
    <t>-2098329354</t>
  </si>
  <si>
    <t>1448352780</t>
  </si>
  <si>
    <t>1835267291</t>
  </si>
  <si>
    <t>0,3*2*4,525+ "římsa"2,5*0,3*0,4*2</t>
  </si>
  <si>
    <t>920503644</t>
  </si>
  <si>
    <t>"Ubourání opěr, základů a křídel"</t>
  </si>
  <si>
    <t>4,525*0,6*0,9*2+4,525*2*1+1,2*1,2*0,8*0,5</t>
  </si>
  <si>
    <t>71214477</t>
  </si>
  <si>
    <t>787564946</t>
  </si>
  <si>
    <t>273677842</t>
  </si>
  <si>
    <t>-2063471179</t>
  </si>
  <si>
    <t>"Doprava na skládku předpoklad 25km"25*44,093</t>
  </si>
  <si>
    <t>997211519.1</t>
  </si>
  <si>
    <t>-257245297</t>
  </si>
  <si>
    <t>https://podminky.urs.cz/item/CS_URS_2022_02/997211519.1</t>
  </si>
  <si>
    <t>1787176815</t>
  </si>
  <si>
    <t>44,093</t>
  </si>
  <si>
    <t>568221451</t>
  </si>
  <si>
    <t>1950201511</t>
  </si>
  <si>
    <t>2085858963</t>
  </si>
  <si>
    <t>152614887</t>
  </si>
  <si>
    <t>-1525587683</t>
  </si>
  <si>
    <t>1832075568</t>
  </si>
  <si>
    <t>634070765</t>
  </si>
  <si>
    <t>1627378609</t>
  </si>
  <si>
    <t>SO 01-21-07 - Železniční propustek v km 160,231</t>
  </si>
  <si>
    <t>-1693872145</t>
  </si>
  <si>
    <t>"Vpravo"6,5*10</t>
  </si>
  <si>
    <t>"Vlevo"5,5*10</t>
  </si>
  <si>
    <t>-315951486</t>
  </si>
  <si>
    <t>"Základový práh dlažby" 4*0,4*0,8</t>
  </si>
  <si>
    <t>-1190494653</t>
  </si>
  <si>
    <t>"dláždění vlevo"5,1*1,5+2*3*1,5</t>
  </si>
  <si>
    <t>"dláždění vpravo" 4,4*1,5+1,1*1,75*2</t>
  </si>
  <si>
    <t>636195111</t>
  </si>
  <si>
    <t>Vyplnění spár cementovou maltou dosavadní dlažby z lomového kamene melioračních kanálů</t>
  </si>
  <si>
    <t>710071322</t>
  </si>
  <si>
    <t>Vyplnění spár dosavadní dlažby na dně a ve svahu melioračních kanálů cementovou maltou, dlažby z lomového kamene</t>
  </si>
  <si>
    <t>https://podminky.urs.cz/item/CS_URS_2022_02/636195111</t>
  </si>
  <si>
    <t>(12,12+2,175)*0,9</t>
  </si>
  <si>
    <t>952904152</t>
  </si>
  <si>
    <t>Čištění mostních objektů - pročištění vtoků a výtoků ručně</t>
  </si>
  <si>
    <t>1966048976</t>
  </si>
  <si>
    <t>Čištění mostních objektů pročištění vtoků a výtoků ručně</t>
  </si>
  <si>
    <t>https://podminky.urs.cz/item/CS_URS_2022_02/952904152</t>
  </si>
  <si>
    <t>"na výtoku"1,5</t>
  </si>
  <si>
    <t>"na vtoku"3</t>
  </si>
  <si>
    <t>748842115</t>
  </si>
  <si>
    <t>"křídla navtoku"2,2*1,5*0,5*2</t>
  </si>
  <si>
    <t>"opěry"1,5*12,2*2</t>
  </si>
  <si>
    <t>"nosná konstrukce" 12,2*0,9</t>
  </si>
  <si>
    <t>"očištění dlažby v otvoru před opravou"(12,12+2,175)*0,9</t>
  </si>
  <si>
    <t>-1641959161</t>
  </si>
  <si>
    <t>Uvažováno spárování 100%</t>
  </si>
  <si>
    <t>"křídla na vtoku"2,2*1,5*0,5*2</t>
  </si>
  <si>
    <t>-1678103324</t>
  </si>
  <si>
    <t>"10% plochy zdiva" 0,10*39,9</t>
  </si>
  <si>
    <t>985221111</t>
  </si>
  <si>
    <t>Doplnění zdiva kamenem do aktivované malty se spárami dl do 6 m/m2</t>
  </si>
  <si>
    <t>1133144906</t>
  </si>
  <si>
    <t>Doplnění zdiva ručně do aktivované malty kamenem délky spáry na 1 m2 upravované plochy do 6 m</t>
  </si>
  <si>
    <t>https://podminky.urs.cz/item/CS_URS_2022_02/985221111</t>
  </si>
  <si>
    <t>1,5</t>
  </si>
  <si>
    <t>58380758</t>
  </si>
  <si>
    <t>kámen lomový soklový (1t=1,5m2)</t>
  </si>
  <si>
    <t>-656269749</t>
  </si>
  <si>
    <t>1125410869</t>
  </si>
  <si>
    <t>"použito 90% ubouraného kamene" 0,70*1,4</t>
  </si>
  <si>
    <t>88704516</t>
  </si>
  <si>
    <t>"Přezdění kolmých křídel na výtoku"1,5*0,75*0,6*2</t>
  </si>
  <si>
    <t>1861169832</t>
  </si>
  <si>
    <t>-387724459</t>
  </si>
  <si>
    <t>-2051698077</t>
  </si>
  <si>
    <t>1156214761</t>
  </si>
  <si>
    <t>1688883826</t>
  </si>
  <si>
    <t>"Odvoz suti na skládku 25km"25*4,956</t>
  </si>
  <si>
    <t>2130212285</t>
  </si>
  <si>
    <t>-771224468</t>
  </si>
  <si>
    <t>4,956</t>
  </si>
  <si>
    <t>1558138860</t>
  </si>
  <si>
    <t>-2096741081</t>
  </si>
  <si>
    <t>961233127</t>
  </si>
  <si>
    <t>369227270</t>
  </si>
  <si>
    <t>867175590</t>
  </si>
  <si>
    <t>1381743356</t>
  </si>
  <si>
    <t>SO 01-21-08 - Železniční propustek v km 160,658</t>
  </si>
  <si>
    <t>1421558857</t>
  </si>
  <si>
    <t>"Vpravo"8*5+10*7,5</t>
  </si>
  <si>
    <t>"Vlevo"10*5*2+6*4,5</t>
  </si>
  <si>
    <t>946696828</t>
  </si>
  <si>
    <t>242</t>
  </si>
  <si>
    <t>139368292</t>
  </si>
  <si>
    <t>"Výkopy vlevo"3,85*1,25*0,5*6+5*1*0,3*2</t>
  </si>
  <si>
    <t>"Výkopy vpravo"(2,5+1,4)*0,5*2,3*6+2*7*4</t>
  </si>
  <si>
    <t>-1001656461</t>
  </si>
  <si>
    <t>"odvoz na skládku do 20km"100,348</t>
  </si>
  <si>
    <t>-366207799</t>
  </si>
  <si>
    <t>"odvoz na skládku do 20km"100,348*10</t>
  </si>
  <si>
    <t>159442117</t>
  </si>
  <si>
    <t>"Vpravo"18*11</t>
  </si>
  <si>
    <t>"Vlevo"10*4*2+6*4</t>
  </si>
  <si>
    <t>1754607297</t>
  </si>
  <si>
    <t>100,348*1,8</t>
  </si>
  <si>
    <t>1958947147</t>
  </si>
  <si>
    <t xml:space="preserve">"zpětný zásyp štěrkodrtí včetně hutnění" </t>
  </si>
  <si>
    <t>"vpravo"(2,5+1,4)*0,5*2,3*6+(18+4)*0,5*(7+3,9)*0,5*6,5-5,6</t>
  </si>
  <si>
    <t>"vlevo"3,85*1,25*0,5*6</t>
  </si>
  <si>
    <t>58344171</t>
  </si>
  <si>
    <t>štěrkodrť frakce 0/32</t>
  </si>
  <si>
    <t>365724563</t>
  </si>
  <si>
    <t xml:space="preserve">"zásyp štěrkodrtí " </t>
  </si>
  <si>
    <t>"vpravo"((2,5+1,4)*0,5*2,3*6+(18+4)*0,5*(7+3,9)*0,5*6,5-5,6)*1,8</t>
  </si>
  <si>
    <t>"vlevo"(3,85*1,25*0,5*6)*1,8</t>
  </si>
  <si>
    <t>1873311479</t>
  </si>
  <si>
    <t>302</t>
  </si>
  <si>
    <t>1642453173</t>
  </si>
  <si>
    <t>-1299131482</t>
  </si>
  <si>
    <t>204366618</t>
  </si>
  <si>
    <t>"výsev na upravované části náspu"302</t>
  </si>
  <si>
    <t>388244761</t>
  </si>
  <si>
    <t>302*0,025 "Přepočtené koeficientem množství</t>
  </si>
  <si>
    <t>891307307</t>
  </si>
  <si>
    <t>"ochrana izolace nové konstrukce"</t>
  </si>
  <si>
    <t>"část stávající klenby"3,14*0,95</t>
  </si>
  <si>
    <t>"opěry přístavba"(2,675+1,445)*0,5*7++7*1*2</t>
  </si>
  <si>
    <t>"zesílená konstrukce přístavby" 1,345*0,5*2+0,5*3,5*2+0,5*3,5*2</t>
  </si>
  <si>
    <t>"základ pod novou konstrukci" 4*1*2+7*1*2+0,5*7*2+1,9*7</t>
  </si>
  <si>
    <t>"rub klenby "2*3,14*1,45*0,5*4,75</t>
  </si>
  <si>
    <t>-1494658002</t>
  </si>
  <si>
    <t>"Včetně přesahů a prostřihu"103,675*1,15</t>
  </si>
  <si>
    <t>-288169445</t>
  </si>
  <si>
    <t>"Dle přílohy - Injektáž krídla" 42</t>
  </si>
  <si>
    <t>"Dle přílohy - Injektáž opěr a klenby"139,67</t>
  </si>
  <si>
    <t>11297515</t>
  </si>
  <si>
    <t>"podkladní beton pod základy"6,4</t>
  </si>
  <si>
    <t>274311128</t>
  </si>
  <si>
    <t>Základové pasy, prahy, věnce a ostruhy z betonu prostého C 30/37</t>
  </si>
  <si>
    <t>-1738946113</t>
  </si>
  <si>
    <t>Základové konstrukce z betonu prostého pasy, prahy, věnce a ostruhy ve výkopu nebo na hlavách pilot C 30/37</t>
  </si>
  <si>
    <t>https://podminky.urs.cz/item/CS_URS_2022_02/274311128</t>
  </si>
  <si>
    <t>"základ nové konstrukce"27,8</t>
  </si>
  <si>
    <t>274354111</t>
  </si>
  <si>
    <t>Bednění základových pasů - zřízení</t>
  </si>
  <si>
    <t>769748789</t>
  </si>
  <si>
    <t>Bednění základových konstrukcí pasů, prahů, věnců a ostruh zřízení</t>
  </si>
  <si>
    <t>https://podminky.urs.cz/item/CS_URS_2022_02/274354111</t>
  </si>
  <si>
    <t>"bednění základů nové konstrukce"(7+3,9)*2*1,0</t>
  </si>
  <si>
    <t>274354211</t>
  </si>
  <si>
    <t>Bednění základových pasů - odstranění</t>
  </si>
  <si>
    <t>1838295197</t>
  </si>
  <si>
    <t>Bednění základových konstrukcí pasů, prahů, věnců a ostruh odstranění bednění</t>
  </si>
  <si>
    <t>https://podminky.urs.cz/item/CS_URS_2022_02/274354211</t>
  </si>
  <si>
    <t>21,8</t>
  </si>
  <si>
    <t>-71056668</t>
  </si>
  <si>
    <t>-1360542976</t>
  </si>
  <si>
    <t>"Klenba  a opěry - odhadovaná mezerovitost 10%" 151,45*0,10*0,617</t>
  </si>
  <si>
    <t>"Křídla 15%" 36,5*0,15*0,617</t>
  </si>
  <si>
    <t>1602875380</t>
  </si>
  <si>
    <t>"Klenba  a opěry - odhadovaná mezerovitost 10%" 151,45*0,10*1,667</t>
  </si>
  <si>
    <t>"Křídla 15%" 36,5*0,15*1,667</t>
  </si>
  <si>
    <t>58362424</t>
  </si>
  <si>
    <t>12,722*10</t>
  </si>
  <si>
    <t>-1562957900</t>
  </si>
  <si>
    <t>"Klenba  a opěry - odhadovaná mezerovitost 10%"151,45*0,10*0,017</t>
  </si>
  <si>
    <t>"Křídla 15%" 36,5*0,15*0,017</t>
  </si>
  <si>
    <t>-664166703</t>
  </si>
  <si>
    <t>"Římsa levá" 0,58</t>
  </si>
  <si>
    <t>"Římsy na krídlech"1,14</t>
  </si>
  <si>
    <t>1392014980</t>
  </si>
  <si>
    <t>"Římsa na průčelí"5,1*(0,08+0,3+0,06+0,265)</t>
  </si>
  <si>
    <t>"Římsy na křídlech"(5,1+5,1)*(0,08+0,25+0,06+0,225)</t>
  </si>
  <si>
    <t>305638300</t>
  </si>
  <si>
    <t>9,869</t>
  </si>
  <si>
    <t>-1863920709</t>
  </si>
  <si>
    <t>"římsa na průčelí vlevo"0,106</t>
  </si>
  <si>
    <t>"římsy na křídlech vlevo"0,207</t>
  </si>
  <si>
    <t>334351112</t>
  </si>
  <si>
    <t>Bednění systémové mostních opěr a úložných prahů z překližek pro ŽB - zřízení</t>
  </si>
  <si>
    <t>1990334659</t>
  </si>
  <si>
    <t>Bednění mostních opěr a úložných prahů ze systémového bednění zřízení z překližek, pro železobeton</t>
  </si>
  <si>
    <t>https://podminky.urs.cz/item/CS_URS_2022_02/334351112</t>
  </si>
  <si>
    <t>"bednění opěr"(2,67+1,45)*0,5*7*4</t>
  </si>
  <si>
    <t>334351211</t>
  </si>
  <si>
    <t>Bednění systémové mostních opěr a úložných prahů z překližek - odstranění</t>
  </si>
  <si>
    <t>-1034974040</t>
  </si>
  <si>
    <t>Bednění mostních opěr a úložných prahů ze systémového bednění odstranění z překližek</t>
  </si>
  <si>
    <t>https://podminky.urs.cz/item/CS_URS_2022_02/334351211</t>
  </si>
  <si>
    <t>421321118</t>
  </si>
  <si>
    <t>Mostní nosné konstrukce klenbové ze ŽB C 30/37</t>
  </si>
  <si>
    <t>-280181769</t>
  </si>
  <si>
    <t>Mostní železobetonové nosné konstrukce deskové nebo klenbové klenbové, z betonu C 30/37</t>
  </si>
  <si>
    <t>https://podminky.urs.cz/item/CS_URS_2022_02/421321118</t>
  </si>
  <si>
    <t>"dříky a NK" 21+9,3</t>
  </si>
  <si>
    <t>1513433105</t>
  </si>
  <si>
    <t>"výztuž nosné konstrukce včetně základu"6,118+0,171</t>
  </si>
  <si>
    <t>421955112</t>
  </si>
  <si>
    <t>Bednění z překližek na mostní skruži - zřízení</t>
  </si>
  <si>
    <t>1803531603</t>
  </si>
  <si>
    <t>Bednění na mostní skruži zřízení bednění z překližek</t>
  </si>
  <si>
    <t>https://podminky.urs.cz/item/CS_URS_2022_02/421955112</t>
  </si>
  <si>
    <t>"bednění nové nosné konstrukce"4,8*2*3,14*0,95*0,5+4,8*2*3,14*1,45*0,5</t>
  </si>
  <si>
    <t>421955212</t>
  </si>
  <si>
    <t>Bednění z překližek na mostní skruži - odstranění</t>
  </si>
  <si>
    <t>-1041260802</t>
  </si>
  <si>
    <t>Bednění na mostní skruži odstranění bednění z překližek</t>
  </si>
  <si>
    <t>https://podminky.urs.cz/item/CS_URS_2022_02/421955212</t>
  </si>
  <si>
    <t>36,173</t>
  </si>
  <si>
    <t>451315111</t>
  </si>
  <si>
    <t>Podkladní nebo vyrovnávací vrstva z betonu C25/30 tl 100 mm</t>
  </si>
  <si>
    <t>-1272379078</t>
  </si>
  <si>
    <t>Podkladní nebo vyrovnávací vrstva z betonu prostého tř. C 25/30, ve vrstvě do 100 mm</t>
  </si>
  <si>
    <t>https://podminky.urs.cz/item/CS_URS_2022_02/451315111</t>
  </si>
  <si>
    <t>"podklad pro izolaci na stávající klenbě"2*3,14*1*0,5*0,1</t>
  </si>
  <si>
    <t>658737128</t>
  </si>
  <si>
    <t>"dláždění za křídly vlevo šířky 1m"5*1*2</t>
  </si>
  <si>
    <t>"dláždění za římsou vlevo šířky 1m"6,6*1</t>
  </si>
  <si>
    <t>"dláždění vpravo"20*1,5</t>
  </si>
  <si>
    <t>318255195</t>
  </si>
  <si>
    <t>"zábradlí"(6,6*2)*1,1</t>
  </si>
  <si>
    <t>-1656078029</t>
  </si>
  <si>
    <t>"viz. příloha č. 12 - Zábradlí" 456</t>
  </si>
  <si>
    <t>-1989478953</t>
  </si>
  <si>
    <t>6,6*2</t>
  </si>
  <si>
    <t>1780948679</t>
  </si>
  <si>
    <t>-1720665605</t>
  </si>
  <si>
    <t>"viz. příloha - Zábradlí" 456/1000</t>
  </si>
  <si>
    <t>1717724456</t>
  </si>
  <si>
    <t>2,67*0,5*2+2*3,14*1,45*0,5*0,5</t>
  </si>
  <si>
    <t>1320862877</t>
  </si>
  <si>
    <t>-402796709</t>
  </si>
  <si>
    <t>"vyztužení obkladu svahu 10% přesahy"45,1*1,1</t>
  </si>
  <si>
    <t>28376366</t>
  </si>
  <si>
    <t>deska z polystyrénu XPS, hrana rovná, polo či pero drážka a hladký povrch λ=0,034 tl 50mm</t>
  </si>
  <si>
    <t>562394774</t>
  </si>
  <si>
    <t>"ochrana svislé izolace nové konstrukce"(2,67+1,445)*0,5*7*2+1*7*2+4*4*2+7*1*2</t>
  </si>
  <si>
    <t>604641314</t>
  </si>
  <si>
    <t>-1962865540</t>
  </si>
  <si>
    <t>"Vlevo"4*3,4+3,2*3,75*0,5*2</t>
  </si>
  <si>
    <t>"Vpravo"4*3,5</t>
  </si>
  <si>
    <t>-566163702</t>
  </si>
  <si>
    <t>39,6*40</t>
  </si>
  <si>
    <t>198006550</t>
  </si>
  <si>
    <t>39,6</t>
  </si>
  <si>
    <t>-1494043623</t>
  </si>
  <si>
    <t>"Lešení pod klenbou"1,85*2,5*9,735</t>
  </si>
  <si>
    <t>1614688308</t>
  </si>
  <si>
    <t>"Lešení pod klenbou" 45,024*40</t>
  </si>
  <si>
    <t>-1261602910</t>
  </si>
  <si>
    <t>45,024</t>
  </si>
  <si>
    <t>-974786544</t>
  </si>
  <si>
    <t>"Římsa na průčelí vlevo" 5,1</t>
  </si>
  <si>
    <t>-497570577</t>
  </si>
  <si>
    <t>888452493</t>
  </si>
  <si>
    <t>"ubourání průčelí vpravo"0,25*0,8*5,05</t>
  </si>
  <si>
    <t>"ubourání průčelí vlevo"0,31*5,02*(0,4+0,9)*0,5</t>
  </si>
  <si>
    <t>"bourání křídel vpravo včetně základu"((3,65+0,45)*0,5*4,2*0,85+1,5*1,5*4,2)*2</t>
  </si>
  <si>
    <t>458907891</t>
  </si>
  <si>
    <t>"bourání říms na průčelí vpravo" (0,625*0,3+0,3*0,5)*8,6</t>
  </si>
  <si>
    <t>878033488</t>
  </si>
  <si>
    <t>962051116</t>
  </si>
  <si>
    <t>Bourání příček ze ŽB tl do 150 mm</t>
  </si>
  <si>
    <t>1684404122</t>
  </si>
  <si>
    <t>Bourání příček železobetonových tloušťky do 150 mm</t>
  </si>
  <si>
    <t>https://podminky.urs.cz/item/CS_URS_2022_02/962051116</t>
  </si>
  <si>
    <t>"bourání zídky z pref. na průčelí vpravo"1,25*8,7</t>
  </si>
  <si>
    <t>-231728412</t>
  </si>
  <si>
    <t>"římsa na průčelí vlevo"0,6*0,14*5,02</t>
  </si>
  <si>
    <t>"římsy na křídlech vlevo"4,8*0,6*0,2*2</t>
  </si>
  <si>
    <t>"římsy na křídlech vpravo"5*0,6*0,2*2</t>
  </si>
  <si>
    <t>-1125302773</t>
  </si>
  <si>
    <t>"rub části klenby u přístavby"2*3,14*1*1</t>
  </si>
  <si>
    <t>"líc klenby" 9,735*2,985</t>
  </si>
  <si>
    <t>"křídla vlevo"3,8*3,05*0,5+3,8*3,1*0,5</t>
  </si>
  <si>
    <t>"opěry"9,735*1,585*2</t>
  </si>
  <si>
    <t>"průčelní zdivo vlevo"(3,5+2,5)*0,5*3,5-(1,48*1,9+3,14*1*1*0,5)</t>
  </si>
  <si>
    <t>2094564729</t>
  </si>
  <si>
    <t>77,722</t>
  </si>
  <si>
    <t>-1842619227</t>
  </si>
  <si>
    <t>"10% plochy zdiva" 0,10*77,722</t>
  </si>
  <si>
    <t>-1020981279</t>
  </si>
  <si>
    <t>"použito 10% ubouraného kamene" 0,10*35,5</t>
  </si>
  <si>
    <t>-1349761050</t>
  </si>
  <si>
    <t>"části zdiva průčelí vpravo" (0,5+1)*0,5*0,75*5,1</t>
  </si>
  <si>
    <t>-1343828205</t>
  </si>
  <si>
    <t>"křídla"3,8*3,05*0,5+3,8*3,1*0,5</t>
  </si>
  <si>
    <t>-510545387</t>
  </si>
  <si>
    <t>"vrty 20mm pro spřahující trny na průčelním (poprsním) zdivu vlevo, uvažována hloubka vrtu 0,3 m á 0,3 m"34*0,3</t>
  </si>
  <si>
    <t>"vrty 20mm pro spřahující trny na křídlech vlevo, hloubka vrtu 0,3m a 0,3m"64*0,3</t>
  </si>
  <si>
    <t>-1647063260</t>
  </si>
  <si>
    <t>1169024445</t>
  </si>
  <si>
    <t>-375187388</t>
  </si>
  <si>
    <t>-577490796</t>
  </si>
  <si>
    <t>"Doprava na skládku 25km"25*118,87</t>
  </si>
  <si>
    <t>1557240894</t>
  </si>
  <si>
    <t>1507542020</t>
  </si>
  <si>
    <t>-27521473</t>
  </si>
  <si>
    <t>-270234658</t>
  </si>
  <si>
    <t>"nová klenba "2*3,14*1,45*0,5*4,75</t>
  </si>
  <si>
    <t>111631500</t>
  </si>
  <si>
    <t>lak asfaltový ALP/9 (t) bal 9 kg</t>
  </si>
  <si>
    <t>2052489090</t>
  </si>
  <si>
    <t>Výrobky asfaltové izolační a zálivkové hmoty asfalty oxidované stavebně-izolační k penetraci suchých a očištěných podkladů pod asfaltové izolační krytiny a izolace ALP/9 bal 9 kg</t>
  </si>
  <si>
    <t>Poznámka k položce:_x000D_
Spotřeba 0,3-0,4kg/m2 dle povrchu, ředidlo technický benzín</t>
  </si>
  <si>
    <t>103,675*0,0003 "Přepočtené koeficientem množství</t>
  </si>
  <si>
    <t>-1120456396</t>
  </si>
  <si>
    <t>"Přesahy a prořez +15%"(92,51+114,84)*1,15</t>
  </si>
  <si>
    <t>1745885742</t>
  </si>
  <si>
    <t>"uvažovány dvě vrstvy izolace"</t>
  </si>
  <si>
    <t>"zesílená konstrukce přístavby" 1,345*0,5*2</t>
  </si>
  <si>
    <t>"základ pod novou konstrukci" 0,5*7*2+1,9*7</t>
  </si>
  <si>
    <t>46,255</t>
  </si>
  <si>
    <t>-1607879134</t>
  </si>
  <si>
    <t>"zesílená konstrukce přístavby" 0,5*3,5*2+0,5*3,5*2</t>
  </si>
  <si>
    <t>"základ pod novou konstrukci" 4*1*2+7*1*2</t>
  </si>
  <si>
    <t>57,42</t>
  </si>
  <si>
    <t>1519365007</t>
  </si>
  <si>
    <t>-1735487974</t>
  </si>
  <si>
    <t>-837984568</t>
  </si>
  <si>
    <t>705368788</t>
  </si>
  <si>
    <t>-1910595532</t>
  </si>
  <si>
    <t>-964079870</t>
  </si>
  <si>
    <t>-2063598236</t>
  </si>
  <si>
    <t>1471512307</t>
  </si>
  <si>
    <t>SO 01-21-09 - Železniční propustek v km 160,822</t>
  </si>
  <si>
    <t>379021516</t>
  </si>
  <si>
    <t>"vpravo"5,5*15</t>
  </si>
  <si>
    <t>"vlevo"5*15</t>
  </si>
  <si>
    <t>115001104</t>
  </si>
  <si>
    <t>Převedení vody potrubím DN do 300</t>
  </si>
  <si>
    <t>-1000383100</t>
  </si>
  <si>
    <t>Převedení vody potrubím průměru DN přes 250 do 300</t>
  </si>
  <si>
    <t>https://podminky.urs.cz/item/CS_URS_2022_02/115001104</t>
  </si>
  <si>
    <t>-1016090429</t>
  </si>
  <si>
    <t>1976693464</t>
  </si>
  <si>
    <t>1609522134</t>
  </si>
  <si>
    <t>"vpravo"5,5*12</t>
  </si>
  <si>
    <t>"vlevo"5*12</t>
  </si>
  <si>
    <t>-161257061</t>
  </si>
  <si>
    <t>(6,2+12,96)/0,5*2,2*3,153+(6,2+12,96)*0,5*4,2*3,153*0,5+(6,2+12,96)*0,5*4,2*3,153*0,5-1,7*0,8*9,6</t>
  </si>
  <si>
    <t>-191676845</t>
  </si>
  <si>
    <t>"Na mezikládku a zpět</t>
  </si>
  <si>
    <t>(379,619+12,6)*2</t>
  </si>
  <si>
    <t>-488761517</t>
  </si>
  <si>
    <t>-88093038</t>
  </si>
  <si>
    <t>"Nakládání na meziskládce"379,619+12,6</t>
  </si>
  <si>
    <t>-1288570655</t>
  </si>
  <si>
    <t>"vpravo"5*15</t>
  </si>
  <si>
    <t>"vlevo"5,5*15</t>
  </si>
  <si>
    <t>-2098283638</t>
  </si>
  <si>
    <t>-182234298</t>
  </si>
  <si>
    <t>"zásyp trub" 379,619+20</t>
  </si>
  <si>
    <t>175151201</t>
  </si>
  <si>
    <t>Obsypání objektu nad přilehlým původním terénem sypaninou bez prohození, uloženou do 3 m strojně</t>
  </si>
  <si>
    <t>310323542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</si>
  <si>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</si>
  <si>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https://podminky.urs.cz/item/CS_URS_2022_02/175151201</t>
  </si>
  <si>
    <t>12*2*1,75</t>
  </si>
  <si>
    <t>583441690</t>
  </si>
  <si>
    <t>štěrkodrť frakce 0-32 (ŠDa) OTP ČD</t>
  </si>
  <si>
    <t>1216981526</t>
  </si>
  <si>
    <t>kamenivo přírodní drcené hutné pro stavební účely PDK (drobné, hrubé a štěrkodrť) štěrkodrtě ČSN EN 13043 frakce   0-32 (ŠDa)   OTP ČD</t>
  </si>
  <si>
    <t>"náhrazení nevyhovující zeminy a dosypání náspu 40+20m3"60</t>
  </si>
  <si>
    <t>60*1,8 "Přepočtené koeficientem množství</t>
  </si>
  <si>
    <t>558771806</t>
  </si>
  <si>
    <t>-81344602</t>
  </si>
  <si>
    <t>126</t>
  </si>
  <si>
    <t>124124863</t>
  </si>
  <si>
    <t>-812183781</t>
  </si>
  <si>
    <t>126*0,015 "Přepočtené koeficientem množství</t>
  </si>
  <si>
    <t>-677404669</t>
  </si>
  <si>
    <t>-219243866</t>
  </si>
  <si>
    <t>"podkladní vyrovnávací beton pod základovou desku" 2,65</t>
  </si>
  <si>
    <t>1780041535</t>
  </si>
  <si>
    <t>"betonové lože pod prefabrikáty + koncový práh základu" 6,1</t>
  </si>
  <si>
    <t>-805831635</t>
  </si>
  <si>
    <t>"podkladní beton" 2*12,9*0,1+2,2*2</t>
  </si>
  <si>
    <t>"základ pod prefabrikáty" 0,2*12,9*2+2,5*0,5*2*4</t>
  </si>
  <si>
    <t>369833841</t>
  </si>
  <si>
    <t>22,14</t>
  </si>
  <si>
    <t>-1595831605</t>
  </si>
  <si>
    <t>"podle výkresu výztuže základu +5%"53,3*1,05</t>
  </si>
  <si>
    <t>-1649718587</t>
  </si>
  <si>
    <t>"Základové práh dlažby" 3,7*0,4*0,6</t>
  </si>
  <si>
    <t>1967295285</t>
  </si>
  <si>
    <t>"zesílení základy na vtoku a výtoku"2</t>
  </si>
  <si>
    <t>79103144</t>
  </si>
  <si>
    <t>"Prutová výstuž základu +5%" (154+17,9)*1,05/1000</t>
  </si>
  <si>
    <t>-1492511865</t>
  </si>
  <si>
    <t>-1660267081</t>
  </si>
  <si>
    <t>30,767</t>
  </si>
  <si>
    <t>959825005</t>
  </si>
  <si>
    <t>"dlažba vlevo"4,5*3,75+3,141*1,8*1,8*0,6-1,5</t>
  </si>
  <si>
    <t>"dlažba vpravo" 2,6*1,8+3,141*1,8*1,8*0,6-1,5</t>
  </si>
  <si>
    <t>893728315</t>
  </si>
  <si>
    <t>(02+0,45)*2*12,9 +(2*3,14*0,6-0,635)*12,9</t>
  </si>
  <si>
    <t>-1829534454</t>
  </si>
  <si>
    <t>1350843312</t>
  </si>
  <si>
    <t>103,626*2</t>
  </si>
  <si>
    <t>1149961886</t>
  </si>
  <si>
    <t>1757247934</t>
  </si>
  <si>
    <t>-1053227299</t>
  </si>
  <si>
    <t>-1037109959</t>
  </si>
  <si>
    <t>-351361803</t>
  </si>
  <si>
    <t>2128660585</t>
  </si>
  <si>
    <t>1158766305</t>
  </si>
  <si>
    <t>"Opěry" 9,6*0,6*0,55</t>
  </si>
  <si>
    <t>"Nosná konstrukce"1*0,25*9,6</t>
  </si>
  <si>
    <t>"Základ"0,3*1,7*9,6</t>
  </si>
  <si>
    <t>-24854195</t>
  </si>
  <si>
    <t>-1862784720</t>
  </si>
  <si>
    <t>556017</t>
  </si>
  <si>
    <t>-953690725</t>
  </si>
  <si>
    <t>"Odvoz na skládku 25km"26,055*25</t>
  </si>
  <si>
    <t>-572185467</t>
  </si>
  <si>
    <t>997211612.1</t>
  </si>
  <si>
    <t>-1219196925</t>
  </si>
  <si>
    <t>https://podminky.urs.cz/item/CS_URS_2022_02/997211612.1</t>
  </si>
  <si>
    <t>276252744</t>
  </si>
  <si>
    <t>-450048314</t>
  </si>
  <si>
    <t>-1443463753</t>
  </si>
  <si>
    <t>357163064</t>
  </si>
  <si>
    <t>-2084346752</t>
  </si>
  <si>
    <t>-1436454185</t>
  </si>
  <si>
    <t>-1348820008</t>
  </si>
  <si>
    <t>-14283211</t>
  </si>
  <si>
    <t>1798713890</t>
  </si>
  <si>
    <t>-1156798036</t>
  </si>
  <si>
    <t>SO 01-21-10 - Železniční propustek v km 162,121</t>
  </si>
  <si>
    <t>361935798</t>
  </si>
  <si>
    <t>8*10+12*10</t>
  </si>
  <si>
    <t>350809269</t>
  </si>
  <si>
    <t>"odkopávky za římsami"3*0,8*1*0,5*2</t>
  </si>
  <si>
    <t>"vyčištění na vtoku a výtoku"1,5*0,8*0,5*2+2*2*0,4</t>
  </si>
  <si>
    <t>" výkopy pro dlažbu vlevo"(4*5,8+3,05*1,5*2)*0,4</t>
  </si>
  <si>
    <t>"výkopy pro dlažbu a práh dlažby vpravo"(6,8*4+3,05*2*1,2)*0,4+6,8*0,4*0,6</t>
  </si>
  <si>
    <t>99365248</t>
  </si>
  <si>
    <t>"Na skládku" 33,58</t>
  </si>
  <si>
    <t>1580703323</t>
  </si>
  <si>
    <t>"předpoklad skládka 20 km"</t>
  </si>
  <si>
    <t>10*33,58</t>
  </si>
  <si>
    <t>773465662</t>
  </si>
  <si>
    <t>33,58*1,8</t>
  </si>
  <si>
    <t>274311127</t>
  </si>
  <si>
    <t>Základové pasy, prahy, věnce a ostruhy z betonu prostého C 25/30</t>
  </si>
  <si>
    <t>-155139398</t>
  </si>
  <si>
    <t>Základové konstrukce z betonu prostého pasy, prahy, věnce a ostruhy ve výkopu nebo na hlavách pilot C 25/30</t>
  </si>
  <si>
    <t>https://podminky.urs.cz/item/CS_URS_2022_02/274311127</t>
  </si>
  <si>
    <t>"práh dlažby"6*0,4*0,8</t>
  </si>
  <si>
    <t>Dlažba svahu u opěr z upraveného lomového žulového kamene tl 200 mm do lože C 25/30 pl přes 10 m2</t>
  </si>
  <si>
    <t>-120729348</t>
  </si>
  <si>
    <t>"Vlevo"4*5,8+3,05*1,5*2+0,755*2,5</t>
  </si>
  <si>
    <t>"Vpravo"6,8*4+3,05*2*1,2+0,755*2,5</t>
  </si>
  <si>
    <t>1110019109</t>
  </si>
  <si>
    <t>"opěry"1,645*18,672*2+5*0,8*0,4</t>
  </si>
  <si>
    <t>"dlažba"0,8*18,672</t>
  </si>
  <si>
    <t>"křídla"1,5*1,45*0,5*2+1,45*1,535*0,5*2</t>
  </si>
  <si>
    <t>985132111</t>
  </si>
  <si>
    <t>Očištění ploch líce kleneb a podhledů tlakovou vodou</t>
  </si>
  <si>
    <t>-1379799087</t>
  </si>
  <si>
    <t>https://podminky.urs.cz/item/CS_URS_2022_02/985132111</t>
  </si>
  <si>
    <t>"líc nosné konstrukce" 18,495*0,755</t>
  </si>
  <si>
    <t>225277258</t>
  </si>
  <si>
    <t>1826856823</t>
  </si>
  <si>
    <t>"Odhad 10% zdiva"81,3*0,1</t>
  </si>
  <si>
    <t>1779650402</t>
  </si>
  <si>
    <t>"Přezdění římsových kamenných bloků"2,755*0,3*0,75+2,925*0,3*0,75</t>
  </si>
  <si>
    <t>1077951016</t>
  </si>
  <si>
    <t>117503236</t>
  </si>
  <si>
    <t>-849560712</t>
  </si>
  <si>
    <t>2070156339</t>
  </si>
  <si>
    <t>"Doprava na skládku předpoklad 20km"20*6,41</t>
  </si>
  <si>
    <t>-1121422959</t>
  </si>
  <si>
    <t>886534415</t>
  </si>
  <si>
    <t>6,41</t>
  </si>
  <si>
    <t>-347467900</t>
  </si>
  <si>
    <t>-441550</t>
  </si>
  <si>
    <t>-2111386274</t>
  </si>
  <si>
    <t>1363575999</t>
  </si>
  <si>
    <t>1734202133</t>
  </si>
  <si>
    <t>-1944487423</t>
  </si>
  <si>
    <t>"odvoz na meziskládku do 10km"11,431</t>
  </si>
  <si>
    <t>11,431*5</t>
  </si>
  <si>
    <t>"Odvoz nevyhovující zeminy na skládku"11,725*1,8</t>
  </si>
  <si>
    <t>"odvoz nevyhovující zeminy na skládku 20km - 10% -40m3  "40*20</t>
  </si>
  <si>
    <t>Oprava trati v úseku Blatno – Petrohrad_OPRAVA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</si>
</sst>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3" borderId="22" xfId="0" applyNumberFormat="1" applyFont="1" applyFill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41" fillId="0" borderId="0" xfId="0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85211111" TargetMode="External"/><Relationship Id="rId13" Type="http://schemas.openxmlformats.org/officeDocument/2006/relationships/hyperlink" Target="https://podminky.urs.cz/item/CS_URS_2022_02/997211111" TargetMode="External"/><Relationship Id="rId18" Type="http://schemas.openxmlformats.org/officeDocument/2006/relationships/hyperlink" Target="https://podminky.urs.cz/item/CS_URS_2022_02/997221873" TargetMode="External"/><Relationship Id="rId3" Type="http://schemas.openxmlformats.org/officeDocument/2006/relationships/hyperlink" Target="https://podminky.urs.cz/item/CS_URS_2022_02/465513157" TargetMode="External"/><Relationship Id="rId21" Type="http://schemas.openxmlformats.org/officeDocument/2006/relationships/hyperlink" Target="https://podminky.urs.cz/item/CS_URS_2022_02/032403000" TargetMode="External"/><Relationship Id="rId7" Type="http://schemas.openxmlformats.org/officeDocument/2006/relationships/hyperlink" Target="https://podminky.urs.cz/item/CS_URS_2022_02/985142211" TargetMode="External"/><Relationship Id="rId12" Type="http://schemas.openxmlformats.org/officeDocument/2006/relationships/hyperlink" Target="https://podminky.urs.cz/item/CS_URS_2022_02/985232111" TargetMode="External"/><Relationship Id="rId17" Type="http://schemas.openxmlformats.org/officeDocument/2006/relationships/hyperlink" Target="https://podminky.urs.cz/item/CS_URS_2022_02/997211611" TargetMode="External"/><Relationship Id="rId25" Type="http://schemas.openxmlformats.org/officeDocument/2006/relationships/drawing" Target="../drawings/drawing10.xml"/><Relationship Id="rId2" Type="http://schemas.openxmlformats.org/officeDocument/2006/relationships/hyperlink" Target="https://podminky.urs.cz/item/CS_URS_2022_02/274311126" TargetMode="External"/><Relationship Id="rId16" Type="http://schemas.openxmlformats.org/officeDocument/2006/relationships/hyperlink" Target="https://podminky.urs.cz/item/CS_URS_2022_02/997211519" TargetMode="External"/><Relationship Id="rId20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985131111" TargetMode="External"/><Relationship Id="rId11" Type="http://schemas.openxmlformats.org/officeDocument/2006/relationships/hyperlink" Target="https://podminky.urs.cz/item/CS_URS_2022_02/985223212" TargetMode="External"/><Relationship Id="rId24" Type="http://schemas.openxmlformats.org/officeDocument/2006/relationships/hyperlink" Target="https://podminky.urs.cz/item/CS_URS_2022_02/074002000" TargetMode="External"/><Relationship Id="rId5" Type="http://schemas.openxmlformats.org/officeDocument/2006/relationships/hyperlink" Target="https://podminky.urs.cz/item/CS_URS_2022_02/952904152" TargetMode="External"/><Relationship Id="rId15" Type="http://schemas.openxmlformats.org/officeDocument/2006/relationships/hyperlink" Target="https://podminky.urs.cz/item/CS_URS_2022_02/997211511" TargetMode="External"/><Relationship Id="rId23" Type="http://schemas.openxmlformats.org/officeDocument/2006/relationships/hyperlink" Target="https://podminky.urs.cz/item/CS_URS_2022_02/039203000" TargetMode="External"/><Relationship Id="rId10" Type="http://schemas.openxmlformats.org/officeDocument/2006/relationships/hyperlink" Target="https://podminky.urs.cz/item/CS_URS_2022_02/985222111" TargetMode="External"/><Relationship Id="rId19" Type="http://schemas.openxmlformats.org/officeDocument/2006/relationships/hyperlink" Target="https://podminky.urs.cz/item/CS_URS_2022_02/998212111" TargetMode="External"/><Relationship Id="rId4" Type="http://schemas.openxmlformats.org/officeDocument/2006/relationships/hyperlink" Target="https://podminky.urs.cz/item/CS_URS_2022_02/636195111" TargetMode="External"/><Relationship Id="rId9" Type="http://schemas.openxmlformats.org/officeDocument/2006/relationships/hyperlink" Target="https://podminky.urs.cz/item/CS_URS_2022_02/985221111" TargetMode="External"/><Relationship Id="rId14" Type="http://schemas.openxmlformats.org/officeDocument/2006/relationships/hyperlink" Target="https://podminky.urs.cz/item/CS_URS_2022_02/997211119" TargetMode="External"/><Relationship Id="rId22" Type="http://schemas.openxmlformats.org/officeDocument/2006/relationships/hyperlink" Target="https://podminky.urs.cz/item/CS_URS_2022_02/035002000" TargetMode="Externa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213141112" TargetMode="External"/><Relationship Id="rId18" Type="http://schemas.openxmlformats.org/officeDocument/2006/relationships/hyperlink" Target="https://podminky.urs.cz/item/CS_URS_2022_02/274354211" TargetMode="External"/><Relationship Id="rId26" Type="http://schemas.openxmlformats.org/officeDocument/2006/relationships/hyperlink" Target="https://podminky.urs.cz/item/CS_URS_2022_02/421321118" TargetMode="External"/><Relationship Id="rId39" Type="http://schemas.openxmlformats.org/officeDocument/2006/relationships/hyperlink" Target="https://podminky.urs.cz/item/CS_URS_2022_02/941121111" TargetMode="External"/><Relationship Id="rId21" Type="http://schemas.openxmlformats.org/officeDocument/2006/relationships/hyperlink" Target="https://podminky.urs.cz/item/CS_URS_2022_02/317353121" TargetMode="External"/><Relationship Id="rId34" Type="http://schemas.openxmlformats.org/officeDocument/2006/relationships/hyperlink" Target="https://podminky.urs.cz/item/CS_URS_2022_02/911121211" TargetMode="External"/><Relationship Id="rId42" Type="http://schemas.openxmlformats.org/officeDocument/2006/relationships/hyperlink" Target="https://podminky.urs.cz/item/CS_URS_2022_02/943211111" TargetMode="External"/><Relationship Id="rId47" Type="http://schemas.openxmlformats.org/officeDocument/2006/relationships/hyperlink" Target="https://podminky.urs.cz/item/CS_URS_2022_02/962022491" TargetMode="External"/><Relationship Id="rId50" Type="http://schemas.openxmlformats.org/officeDocument/2006/relationships/hyperlink" Target="https://podminky.urs.cz/item/CS_URS_2022_02/966023211" TargetMode="External"/><Relationship Id="rId55" Type="http://schemas.openxmlformats.org/officeDocument/2006/relationships/hyperlink" Target="https://podminky.urs.cz/item/CS_URS_2022_02/985223212" TargetMode="External"/><Relationship Id="rId63" Type="http://schemas.openxmlformats.org/officeDocument/2006/relationships/hyperlink" Target="https://podminky.urs.cz/item/CS_URS_2022_02/997221873" TargetMode="External"/><Relationship Id="rId68" Type="http://schemas.openxmlformats.org/officeDocument/2006/relationships/hyperlink" Target="https://podminky.urs.cz/item/CS_URS_2022_02/012203000" TargetMode="External"/><Relationship Id="rId76" Type="http://schemas.openxmlformats.org/officeDocument/2006/relationships/drawing" Target="../drawings/drawing11.xml"/><Relationship Id="rId7" Type="http://schemas.openxmlformats.org/officeDocument/2006/relationships/hyperlink" Target="https://podminky.urs.cz/item/CS_URS_2022_02/171201231" TargetMode="External"/><Relationship Id="rId71" Type="http://schemas.openxmlformats.org/officeDocument/2006/relationships/hyperlink" Target="https://podminky.urs.cz/item/CS_URS_2022_02/035002000" TargetMode="External"/><Relationship Id="rId2" Type="http://schemas.openxmlformats.org/officeDocument/2006/relationships/hyperlink" Target="https://podminky.urs.cz/item/CS_URS_2022_02/121151113" TargetMode="External"/><Relationship Id="rId16" Type="http://schemas.openxmlformats.org/officeDocument/2006/relationships/hyperlink" Target="https://podminky.urs.cz/item/CS_URS_2022_02/274311128" TargetMode="External"/><Relationship Id="rId29" Type="http://schemas.openxmlformats.org/officeDocument/2006/relationships/hyperlink" Target="https://podminky.urs.cz/item/CS_URS_2022_02/421955212" TargetMode="External"/><Relationship Id="rId11" Type="http://schemas.openxmlformats.org/officeDocument/2006/relationships/hyperlink" Target="https://podminky.urs.cz/item/CS_URS_2022_02/182251101" TargetMode="External"/><Relationship Id="rId24" Type="http://schemas.openxmlformats.org/officeDocument/2006/relationships/hyperlink" Target="https://podminky.urs.cz/item/CS_URS_2022_02/334351112" TargetMode="External"/><Relationship Id="rId32" Type="http://schemas.openxmlformats.org/officeDocument/2006/relationships/hyperlink" Target="https://podminky.urs.cz/item/CS_URS_2022_02/628613231" TargetMode="External"/><Relationship Id="rId37" Type="http://schemas.openxmlformats.org/officeDocument/2006/relationships/hyperlink" Target="https://podminky.urs.cz/item/CS_URS_2022_02/936942211" TargetMode="External"/><Relationship Id="rId40" Type="http://schemas.openxmlformats.org/officeDocument/2006/relationships/hyperlink" Target="https://podminky.urs.cz/item/CS_URS_2022_02/941121211" TargetMode="External"/><Relationship Id="rId45" Type="http://schemas.openxmlformats.org/officeDocument/2006/relationships/hyperlink" Target="https://podminky.urs.cz/item/CS_URS_2022_02/946231111" TargetMode="External"/><Relationship Id="rId53" Type="http://schemas.openxmlformats.org/officeDocument/2006/relationships/hyperlink" Target="https://podminky.urs.cz/item/CS_URS_2022_02/985211111" TargetMode="External"/><Relationship Id="rId58" Type="http://schemas.openxmlformats.org/officeDocument/2006/relationships/hyperlink" Target="https://podminky.urs.cz/item/CS_URS_2022_02/997211111" TargetMode="External"/><Relationship Id="rId66" Type="http://schemas.openxmlformats.org/officeDocument/2006/relationships/hyperlink" Target="https://podminky.urs.cz/item/CS_URS_2022_02/711441559" TargetMode="External"/><Relationship Id="rId74" Type="http://schemas.openxmlformats.org/officeDocument/2006/relationships/hyperlink" Target="https://podminky.urs.cz/item/CS_URS_2022_02/065002000" TargetMode="External"/><Relationship Id="rId5" Type="http://schemas.openxmlformats.org/officeDocument/2006/relationships/hyperlink" Target="https://podminky.urs.cz/item/CS_URS_2022_02/162751139" TargetMode="External"/><Relationship Id="rId15" Type="http://schemas.openxmlformats.org/officeDocument/2006/relationships/hyperlink" Target="https://podminky.urs.cz/item/CS_URS_2022_02/273311124" TargetMode="External"/><Relationship Id="rId23" Type="http://schemas.openxmlformats.org/officeDocument/2006/relationships/hyperlink" Target="https://podminky.urs.cz/item/CS_URS_2022_02/317361116" TargetMode="External"/><Relationship Id="rId28" Type="http://schemas.openxmlformats.org/officeDocument/2006/relationships/hyperlink" Target="https://podminky.urs.cz/item/CS_URS_2022_02/421955112" TargetMode="External"/><Relationship Id="rId36" Type="http://schemas.openxmlformats.org/officeDocument/2006/relationships/hyperlink" Target="https://podminky.urs.cz/item/CS_URS_2022_02/931992111" TargetMode="External"/><Relationship Id="rId49" Type="http://schemas.openxmlformats.org/officeDocument/2006/relationships/hyperlink" Target="https://podminky.urs.cz/item/CS_URS_2022_02/962051116" TargetMode="External"/><Relationship Id="rId57" Type="http://schemas.openxmlformats.org/officeDocument/2006/relationships/hyperlink" Target="https://podminky.urs.cz/item/CS_URS_2022_02/985331114" TargetMode="External"/><Relationship Id="rId61" Type="http://schemas.openxmlformats.org/officeDocument/2006/relationships/hyperlink" Target="https://podminky.urs.cz/item/CS_URS_2022_02/997211519" TargetMode="External"/><Relationship Id="rId10" Type="http://schemas.openxmlformats.org/officeDocument/2006/relationships/hyperlink" Target="https://podminky.urs.cz/item/CS_URS_2022_02/998711101" TargetMode="External"/><Relationship Id="rId19" Type="http://schemas.openxmlformats.org/officeDocument/2006/relationships/hyperlink" Target="https://podminky.urs.cz/item/CS_URS_2022_02/281604111" TargetMode="External"/><Relationship Id="rId31" Type="http://schemas.openxmlformats.org/officeDocument/2006/relationships/hyperlink" Target="https://podminky.urs.cz/item/CS_URS_2022_02/465513157" TargetMode="External"/><Relationship Id="rId44" Type="http://schemas.openxmlformats.org/officeDocument/2006/relationships/hyperlink" Target="https://podminky.urs.cz/item/CS_URS_2022_02/943211811" TargetMode="External"/><Relationship Id="rId52" Type="http://schemas.openxmlformats.org/officeDocument/2006/relationships/hyperlink" Target="https://podminky.urs.cz/item/CS_URS_2022_02/985142211" TargetMode="External"/><Relationship Id="rId60" Type="http://schemas.openxmlformats.org/officeDocument/2006/relationships/hyperlink" Target="https://podminky.urs.cz/item/CS_URS_2022_02/997211511" TargetMode="External"/><Relationship Id="rId65" Type="http://schemas.openxmlformats.org/officeDocument/2006/relationships/hyperlink" Target="https://podminky.urs.cz/item/CS_URS_2022_02/711311001" TargetMode="External"/><Relationship Id="rId73" Type="http://schemas.openxmlformats.org/officeDocument/2006/relationships/hyperlink" Target="https://podminky.urs.cz/item/CS_URS_2022_02/043002000" TargetMode="External"/><Relationship Id="rId4" Type="http://schemas.openxmlformats.org/officeDocument/2006/relationships/hyperlink" Target="https://podminky.urs.cz/item/CS_URS_2022_02/162751137" TargetMode="External"/><Relationship Id="rId9" Type="http://schemas.openxmlformats.org/officeDocument/2006/relationships/hyperlink" Target="https://podminky.urs.cz/item/CS_URS_2022_02/181351103" TargetMode="External"/><Relationship Id="rId14" Type="http://schemas.openxmlformats.org/officeDocument/2006/relationships/hyperlink" Target="https://podminky.urs.cz/item/CS_URS_2022_02/224112116" TargetMode="External"/><Relationship Id="rId22" Type="http://schemas.openxmlformats.org/officeDocument/2006/relationships/hyperlink" Target="https://podminky.urs.cz/item/CS_URS_2022_02/317353221" TargetMode="External"/><Relationship Id="rId27" Type="http://schemas.openxmlformats.org/officeDocument/2006/relationships/hyperlink" Target="https://podminky.urs.cz/item/CS_URS_2022_02/421361226" TargetMode="External"/><Relationship Id="rId30" Type="http://schemas.openxmlformats.org/officeDocument/2006/relationships/hyperlink" Target="https://podminky.urs.cz/item/CS_URS_2022_02/451315111" TargetMode="External"/><Relationship Id="rId35" Type="http://schemas.openxmlformats.org/officeDocument/2006/relationships/hyperlink" Target="https://podminky.urs.cz/item/CS_URS_2022_02/911121311" TargetMode="External"/><Relationship Id="rId43" Type="http://schemas.openxmlformats.org/officeDocument/2006/relationships/hyperlink" Target="https://podminky.urs.cz/item/CS_URS_2022_02/943211211" TargetMode="External"/><Relationship Id="rId48" Type="http://schemas.openxmlformats.org/officeDocument/2006/relationships/hyperlink" Target="https://podminky.urs.cz/item/CS_URS_2022_02/962051111" TargetMode="External"/><Relationship Id="rId56" Type="http://schemas.openxmlformats.org/officeDocument/2006/relationships/hyperlink" Target="https://podminky.urs.cz/item/CS_URS_2022_02/985232111" TargetMode="External"/><Relationship Id="rId64" Type="http://schemas.openxmlformats.org/officeDocument/2006/relationships/hyperlink" Target="https://podminky.urs.cz/item/CS_URS_2022_02/998212111" TargetMode="External"/><Relationship Id="rId69" Type="http://schemas.openxmlformats.org/officeDocument/2006/relationships/hyperlink" Target="https://podminky.urs.cz/item/CS_URS_2022_02/030001000" TargetMode="External"/><Relationship Id="rId8" Type="http://schemas.openxmlformats.org/officeDocument/2006/relationships/hyperlink" Target="https://podminky.urs.cz/item/CS_URS_2022_02/174111311" TargetMode="External"/><Relationship Id="rId51" Type="http://schemas.openxmlformats.org/officeDocument/2006/relationships/hyperlink" Target="https://podminky.urs.cz/item/CS_URS_2022_02/985131111" TargetMode="External"/><Relationship Id="rId72" Type="http://schemas.openxmlformats.org/officeDocument/2006/relationships/hyperlink" Target="https://podminky.urs.cz/item/CS_URS_2022_02/039203000" TargetMode="External"/><Relationship Id="rId3" Type="http://schemas.openxmlformats.org/officeDocument/2006/relationships/hyperlink" Target="https://podminky.urs.cz/item/CS_URS_2022_02/131351204" TargetMode="External"/><Relationship Id="rId12" Type="http://schemas.openxmlformats.org/officeDocument/2006/relationships/hyperlink" Target="https://podminky.urs.cz/item/CS_URS_2022_02/183405212" TargetMode="External"/><Relationship Id="rId17" Type="http://schemas.openxmlformats.org/officeDocument/2006/relationships/hyperlink" Target="https://podminky.urs.cz/item/CS_URS_2022_02/274354111" TargetMode="External"/><Relationship Id="rId25" Type="http://schemas.openxmlformats.org/officeDocument/2006/relationships/hyperlink" Target="https://podminky.urs.cz/item/CS_URS_2022_02/334351211" TargetMode="External"/><Relationship Id="rId33" Type="http://schemas.openxmlformats.org/officeDocument/2006/relationships/hyperlink" Target="https://podminky.urs.cz/item/CS_URS_2022_02/628613611" TargetMode="External"/><Relationship Id="rId38" Type="http://schemas.openxmlformats.org/officeDocument/2006/relationships/hyperlink" Target="https://podminky.urs.cz/item/CS_URS_2022_02/939902111" TargetMode="External"/><Relationship Id="rId46" Type="http://schemas.openxmlformats.org/officeDocument/2006/relationships/hyperlink" Target="https://podminky.urs.cz/item/CS_URS_2022_02/946231121" TargetMode="External"/><Relationship Id="rId59" Type="http://schemas.openxmlformats.org/officeDocument/2006/relationships/hyperlink" Target="https://podminky.urs.cz/item/CS_URS_2022_02/997211119" TargetMode="External"/><Relationship Id="rId67" Type="http://schemas.openxmlformats.org/officeDocument/2006/relationships/hyperlink" Target="https://podminky.urs.cz/item/CS_URS_2022_02/711442559" TargetMode="External"/><Relationship Id="rId20" Type="http://schemas.openxmlformats.org/officeDocument/2006/relationships/hyperlink" Target="https://podminky.urs.cz/item/CS_URS_2022_02/317321118" TargetMode="External"/><Relationship Id="rId41" Type="http://schemas.openxmlformats.org/officeDocument/2006/relationships/hyperlink" Target="https://podminky.urs.cz/item/CS_URS_2022_02/941121811" TargetMode="External"/><Relationship Id="rId54" Type="http://schemas.openxmlformats.org/officeDocument/2006/relationships/hyperlink" Target="https://podminky.urs.cz/item/CS_URS_2022_02/985222111" TargetMode="External"/><Relationship Id="rId62" Type="http://schemas.openxmlformats.org/officeDocument/2006/relationships/hyperlink" Target="https://podminky.urs.cz/item/CS_URS_2022_02/997211611" TargetMode="External"/><Relationship Id="rId70" Type="http://schemas.openxmlformats.org/officeDocument/2006/relationships/hyperlink" Target="https://podminky.urs.cz/item/CS_URS_2022_02/032403000" TargetMode="External"/><Relationship Id="rId75" Type="http://schemas.openxmlformats.org/officeDocument/2006/relationships/hyperlink" Target="https://podminky.urs.cz/item/CS_URS_2022_02/074002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71151101" TargetMode="External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75151201" TargetMode="External"/><Relationship Id="rId18" Type="http://schemas.openxmlformats.org/officeDocument/2006/relationships/hyperlink" Target="https://podminky.urs.cz/item/CS_URS_2022_02/273311124" TargetMode="External"/><Relationship Id="rId26" Type="http://schemas.openxmlformats.org/officeDocument/2006/relationships/hyperlink" Target="https://podminky.urs.cz/item/CS_URS_2022_02/451314212" TargetMode="External"/><Relationship Id="rId39" Type="http://schemas.openxmlformats.org/officeDocument/2006/relationships/hyperlink" Target="https://podminky.urs.cz/item/CS_URS_2022_02/997221873" TargetMode="External"/><Relationship Id="rId3" Type="http://schemas.openxmlformats.org/officeDocument/2006/relationships/hyperlink" Target="https://podminky.urs.cz/item/CS_URS_2022_02/115101202" TargetMode="External"/><Relationship Id="rId21" Type="http://schemas.openxmlformats.org/officeDocument/2006/relationships/hyperlink" Target="https://podminky.urs.cz/item/CS_URS_2022_02/273354211" TargetMode="External"/><Relationship Id="rId34" Type="http://schemas.openxmlformats.org/officeDocument/2006/relationships/hyperlink" Target="https://podminky.urs.cz/item/CS_URS_2022_02/997211111" TargetMode="External"/><Relationship Id="rId42" Type="http://schemas.openxmlformats.org/officeDocument/2006/relationships/hyperlink" Target="https://podminky.urs.cz/item/CS_URS_2022_02/030001000" TargetMode="External"/><Relationship Id="rId47" Type="http://schemas.openxmlformats.org/officeDocument/2006/relationships/hyperlink" Target="https://podminky.urs.cz/item/CS_URS_2022_02/065002000" TargetMode="External"/><Relationship Id="rId7" Type="http://schemas.openxmlformats.org/officeDocument/2006/relationships/hyperlink" Target="https://podminky.urs.cz/item/CS_URS_2022_02/162751137" TargetMode="External"/><Relationship Id="rId12" Type="http://schemas.openxmlformats.org/officeDocument/2006/relationships/hyperlink" Target="https://podminky.urs.cz/item/CS_URS_2022_02/174111311" TargetMode="External"/><Relationship Id="rId17" Type="http://schemas.openxmlformats.org/officeDocument/2006/relationships/hyperlink" Target="https://podminky.urs.cz/item/CS_URS_2022_02/182251101" TargetMode="External"/><Relationship Id="rId25" Type="http://schemas.openxmlformats.org/officeDocument/2006/relationships/hyperlink" Target="https://podminky.urs.cz/item/CS_URS_2022_02/389121111" TargetMode="External"/><Relationship Id="rId33" Type="http://schemas.openxmlformats.org/officeDocument/2006/relationships/hyperlink" Target="https://podminky.urs.cz/item/CS_URS_2022_02/992114151" TargetMode="External"/><Relationship Id="rId38" Type="http://schemas.openxmlformats.org/officeDocument/2006/relationships/hyperlink" Target="https://podminky.urs.cz/item/CS_URS_2022_02/997211612.1" TargetMode="External"/><Relationship Id="rId46" Type="http://schemas.openxmlformats.org/officeDocument/2006/relationships/hyperlink" Target="https://podminky.urs.cz/item/CS_URS_2022_02/043002000" TargetMode="External"/><Relationship Id="rId2" Type="http://schemas.openxmlformats.org/officeDocument/2006/relationships/hyperlink" Target="https://podminky.urs.cz/item/CS_URS_2022_02/115001104" TargetMode="External"/><Relationship Id="rId16" Type="http://schemas.openxmlformats.org/officeDocument/2006/relationships/hyperlink" Target="https://podminky.urs.cz/item/CS_URS_2022_02/181411123" TargetMode="External"/><Relationship Id="rId20" Type="http://schemas.openxmlformats.org/officeDocument/2006/relationships/hyperlink" Target="https://podminky.urs.cz/item/CS_URS_2022_02/273354111" TargetMode="External"/><Relationship Id="rId29" Type="http://schemas.openxmlformats.org/officeDocument/2006/relationships/hyperlink" Target="https://podminky.urs.cz/item/CS_URS_2022_02/711511102" TargetMode="External"/><Relationship Id="rId41" Type="http://schemas.openxmlformats.org/officeDocument/2006/relationships/hyperlink" Target="https://podminky.urs.cz/item/CS_URS_2022_02/012203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31351204" TargetMode="External"/><Relationship Id="rId11" Type="http://schemas.openxmlformats.org/officeDocument/2006/relationships/hyperlink" Target="https://podminky.urs.cz/item/CS_URS_2022_02/171201231" TargetMode="External"/><Relationship Id="rId24" Type="http://schemas.openxmlformats.org/officeDocument/2006/relationships/hyperlink" Target="https://podminky.urs.cz/item/CS_URS_2022_02/341361821" TargetMode="External"/><Relationship Id="rId32" Type="http://schemas.openxmlformats.org/officeDocument/2006/relationships/hyperlink" Target="https://podminky.urs.cz/item/CS_URS_2022_02/962021112" TargetMode="External"/><Relationship Id="rId37" Type="http://schemas.openxmlformats.org/officeDocument/2006/relationships/hyperlink" Target="https://podminky.urs.cz/item/CS_URS_2022_02/997211612" TargetMode="External"/><Relationship Id="rId40" Type="http://schemas.openxmlformats.org/officeDocument/2006/relationships/hyperlink" Target="https://podminky.urs.cz/item/CS_URS_2022_02/998212111" TargetMode="External"/><Relationship Id="rId45" Type="http://schemas.openxmlformats.org/officeDocument/2006/relationships/hyperlink" Target="https://podminky.urs.cz/item/CS_URS_2022_02/039203000" TargetMode="External"/><Relationship Id="rId5" Type="http://schemas.openxmlformats.org/officeDocument/2006/relationships/hyperlink" Target="https://podminky.urs.cz/item/CS_URS_2022_02/121151113" TargetMode="External"/><Relationship Id="rId15" Type="http://schemas.openxmlformats.org/officeDocument/2006/relationships/hyperlink" Target="https://podminky.urs.cz/item/CS_URS_2022_02/181351103" TargetMode="External"/><Relationship Id="rId23" Type="http://schemas.openxmlformats.org/officeDocument/2006/relationships/hyperlink" Target="https://podminky.urs.cz/item/CS_URS_2022_02/274321118" TargetMode="External"/><Relationship Id="rId28" Type="http://schemas.openxmlformats.org/officeDocument/2006/relationships/hyperlink" Target="https://podminky.urs.cz/item/CS_URS_2022_02/711511101" TargetMode="External"/><Relationship Id="rId36" Type="http://schemas.openxmlformats.org/officeDocument/2006/relationships/hyperlink" Target="https://podminky.urs.cz/item/CS_URS_2022_02/997211519" TargetMode="External"/><Relationship Id="rId49" Type="http://schemas.openxmlformats.org/officeDocument/2006/relationships/drawing" Target="../drawings/drawing12.xml"/><Relationship Id="rId10" Type="http://schemas.openxmlformats.org/officeDocument/2006/relationships/hyperlink" Target="https://podminky.urs.cz/item/CS_URS_2022_02/171151101" TargetMode="External"/><Relationship Id="rId19" Type="http://schemas.openxmlformats.org/officeDocument/2006/relationships/hyperlink" Target="https://podminky.urs.cz/item/CS_URS_2022_02/273321117" TargetMode="External"/><Relationship Id="rId31" Type="http://schemas.openxmlformats.org/officeDocument/2006/relationships/hyperlink" Target="https://podminky.urs.cz/item/CS_URS_2022_02/936942211" TargetMode="External"/><Relationship Id="rId44" Type="http://schemas.openxmlformats.org/officeDocument/2006/relationships/hyperlink" Target="https://podminky.urs.cz/item/CS_URS_2022_02/035002000" TargetMode="External"/><Relationship Id="rId4" Type="http://schemas.openxmlformats.org/officeDocument/2006/relationships/hyperlink" Target="https://podminky.urs.cz/item/CS_URS_2022_02/115101302" TargetMode="External"/><Relationship Id="rId9" Type="http://schemas.openxmlformats.org/officeDocument/2006/relationships/hyperlink" Target="https://podminky.urs.cz/item/CS_URS_2022_02/167151112" TargetMode="External"/><Relationship Id="rId14" Type="http://schemas.openxmlformats.org/officeDocument/2006/relationships/hyperlink" Target="https://podminky.urs.cz/item/CS_URS_2022_02/181252305" TargetMode="External"/><Relationship Id="rId22" Type="http://schemas.openxmlformats.org/officeDocument/2006/relationships/hyperlink" Target="https://podminky.urs.cz/item/CS_URS_2022_02/274311126" TargetMode="External"/><Relationship Id="rId27" Type="http://schemas.openxmlformats.org/officeDocument/2006/relationships/hyperlink" Target="https://podminky.urs.cz/item/CS_URS_2022_02/465513157" TargetMode="External"/><Relationship Id="rId30" Type="http://schemas.openxmlformats.org/officeDocument/2006/relationships/hyperlink" Target="https://podminky.urs.cz/item/CS_URS_2022_02/998711101" TargetMode="External"/><Relationship Id="rId35" Type="http://schemas.openxmlformats.org/officeDocument/2006/relationships/hyperlink" Target="https://podminky.urs.cz/item/CS_URS_2022_02/997211511" TargetMode="External"/><Relationship Id="rId43" Type="http://schemas.openxmlformats.org/officeDocument/2006/relationships/hyperlink" Target="https://podminky.urs.cz/item/CS_URS_2022_02/032403000" TargetMode="External"/><Relationship Id="rId48" Type="http://schemas.openxmlformats.org/officeDocument/2006/relationships/hyperlink" Target="https://podminky.urs.cz/item/CS_URS_2022_02/074002000" TargetMode="External"/><Relationship Id="rId8" Type="http://schemas.openxmlformats.org/officeDocument/2006/relationships/hyperlink" Target="https://podminky.urs.cz/item/CS_URS_2022_02/162751139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85131111" TargetMode="External"/><Relationship Id="rId13" Type="http://schemas.openxmlformats.org/officeDocument/2006/relationships/hyperlink" Target="https://podminky.urs.cz/item/CS_URS_2022_02/985232111" TargetMode="External"/><Relationship Id="rId18" Type="http://schemas.openxmlformats.org/officeDocument/2006/relationships/hyperlink" Target="https://podminky.urs.cz/item/CS_URS_2022_02/997221873" TargetMode="External"/><Relationship Id="rId3" Type="http://schemas.openxmlformats.org/officeDocument/2006/relationships/hyperlink" Target="https://podminky.urs.cz/item/CS_URS_2022_02/162751137" TargetMode="External"/><Relationship Id="rId21" Type="http://schemas.openxmlformats.org/officeDocument/2006/relationships/hyperlink" Target="https://podminky.urs.cz/item/CS_URS_2022_02/032403000" TargetMode="External"/><Relationship Id="rId7" Type="http://schemas.openxmlformats.org/officeDocument/2006/relationships/hyperlink" Target="https://podminky.urs.cz/item/CS_URS_2022_02/465513157" TargetMode="External"/><Relationship Id="rId12" Type="http://schemas.openxmlformats.org/officeDocument/2006/relationships/hyperlink" Target="https://podminky.urs.cz/item/CS_URS_2022_02/985223212" TargetMode="External"/><Relationship Id="rId17" Type="http://schemas.openxmlformats.org/officeDocument/2006/relationships/hyperlink" Target="https://podminky.urs.cz/item/CS_URS_2022_02/997211612" TargetMode="External"/><Relationship Id="rId25" Type="http://schemas.openxmlformats.org/officeDocument/2006/relationships/drawing" Target="../drawings/drawing13.xml"/><Relationship Id="rId2" Type="http://schemas.openxmlformats.org/officeDocument/2006/relationships/hyperlink" Target="https://podminky.urs.cz/item/CS_URS_2022_02/131351204" TargetMode="External"/><Relationship Id="rId16" Type="http://schemas.openxmlformats.org/officeDocument/2006/relationships/hyperlink" Target="https://podminky.urs.cz/item/CS_URS_2022_02/997211519" TargetMode="External"/><Relationship Id="rId20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274311127" TargetMode="External"/><Relationship Id="rId11" Type="http://schemas.openxmlformats.org/officeDocument/2006/relationships/hyperlink" Target="https://podminky.urs.cz/item/CS_URS_2022_02/985211111" TargetMode="External"/><Relationship Id="rId24" Type="http://schemas.openxmlformats.org/officeDocument/2006/relationships/hyperlink" Target="https://podminky.urs.cz/item/CS_URS_2022_02/074002000" TargetMode="External"/><Relationship Id="rId5" Type="http://schemas.openxmlformats.org/officeDocument/2006/relationships/hyperlink" Target="https://podminky.urs.cz/item/CS_URS_2022_02/171201231" TargetMode="External"/><Relationship Id="rId15" Type="http://schemas.openxmlformats.org/officeDocument/2006/relationships/hyperlink" Target="https://podminky.urs.cz/item/CS_URS_2022_02/997211511" TargetMode="External"/><Relationship Id="rId23" Type="http://schemas.openxmlformats.org/officeDocument/2006/relationships/hyperlink" Target="https://podminky.urs.cz/item/CS_URS_2022_02/039203000" TargetMode="External"/><Relationship Id="rId10" Type="http://schemas.openxmlformats.org/officeDocument/2006/relationships/hyperlink" Target="https://podminky.urs.cz/item/CS_URS_2022_02/985142211" TargetMode="External"/><Relationship Id="rId19" Type="http://schemas.openxmlformats.org/officeDocument/2006/relationships/hyperlink" Target="https://podminky.urs.cz/item/CS_URS_2022_02/998212111" TargetMode="External"/><Relationship Id="rId4" Type="http://schemas.openxmlformats.org/officeDocument/2006/relationships/hyperlink" Target="https://podminky.urs.cz/item/CS_URS_2022_02/162751139" TargetMode="External"/><Relationship Id="rId9" Type="http://schemas.openxmlformats.org/officeDocument/2006/relationships/hyperlink" Target="https://podminky.urs.cz/item/CS_URS_2022_02/985132111" TargetMode="External"/><Relationship Id="rId14" Type="http://schemas.openxmlformats.org/officeDocument/2006/relationships/hyperlink" Target="https://podminky.urs.cz/item/CS_URS_2022_02/997211111" TargetMode="External"/><Relationship Id="rId22" Type="http://schemas.openxmlformats.org/officeDocument/2006/relationships/hyperlink" Target="https://podminky.urs.cz/item/CS_URS_2022_02/035002000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275322511" TargetMode="External"/><Relationship Id="rId18" Type="http://schemas.openxmlformats.org/officeDocument/2006/relationships/hyperlink" Target="https://podminky.urs.cz/item/CS_URS_2022_02/317353221" TargetMode="External"/><Relationship Id="rId26" Type="http://schemas.openxmlformats.org/officeDocument/2006/relationships/hyperlink" Target="https://podminky.urs.cz/item/CS_URS_2022_02/911121311" TargetMode="External"/><Relationship Id="rId39" Type="http://schemas.openxmlformats.org/officeDocument/2006/relationships/hyperlink" Target="https://podminky.urs.cz/item/CS_URS_2022_02/962051111" TargetMode="External"/><Relationship Id="rId21" Type="http://schemas.openxmlformats.org/officeDocument/2006/relationships/hyperlink" Target="https://podminky.urs.cz/item/CS_URS_2022_02/334213111" TargetMode="External"/><Relationship Id="rId34" Type="http://schemas.openxmlformats.org/officeDocument/2006/relationships/hyperlink" Target="https://podminky.urs.cz/item/CS_URS_2022_02/943211211" TargetMode="External"/><Relationship Id="rId42" Type="http://schemas.openxmlformats.org/officeDocument/2006/relationships/hyperlink" Target="https://podminky.urs.cz/item/CS_URS_2022_02/985211111" TargetMode="External"/><Relationship Id="rId47" Type="http://schemas.openxmlformats.org/officeDocument/2006/relationships/hyperlink" Target="https://podminky.urs.cz/item/CS_URS_2022_02/997211111" TargetMode="External"/><Relationship Id="rId50" Type="http://schemas.openxmlformats.org/officeDocument/2006/relationships/hyperlink" Target="https://podminky.urs.cz/item/CS_URS_2022_02/997211519" TargetMode="External"/><Relationship Id="rId55" Type="http://schemas.openxmlformats.org/officeDocument/2006/relationships/hyperlink" Target="https://podminky.urs.cz/item/CS_URS_2022_02/998711101" TargetMode="External"/><Relationship Id="rId63" Type="http://schemas.openxmlformats.org/officeDocument/2006/relationships/hyperlink" Target="https://podminky.urs.cz/item/CS_URS_2022_02/074002000" TargetMode="External"/><Relationship Id="rId7" Type="http://schemas.openxmlformats.org/officeDocument/2006/relationships/hyperlink" Target="https://podminky.urs.cz/item/CS_URS_2022_02/171201231" TargetMode="External"/><Relationship Id="rId2" Type="http://schemas.openxmlformats.org/officeDocument/2006/relationships/hyperlink" Target="https://podminky.urs.cz/item/CS_URS_2022_02/121151103" TargetMode="External"/><Relationship Id="rId16" Type="http://schemas.openxmlformats.org/officeDocument/2006/relationships/hyperlink" Target="https://podminky.urs.cz/item/CS_URS_2022_02/317321118" TargetMode="External"/><Relationship Id="rId20" Type="http://schemas.openxmlformats.org/officeDocument/2006/relationships/hyperlink" Target="https://podminky.urs.cz/item/CS_URS_2022_02/317661142" TargetMode="External"/><Relationship Id="rId29" Type="http://schemas.openxmlformats.org/officeDocument/2006/relationships/hyperlink" Target="https://podminky.urs.cz/item/CS_URS_2022_02/939902111" TargetMode="External"/><Relationship Id="rId41" Type="http://schemas.openxmlformats.org/officeDocument/2006/relationships/hyperlink" Target="https://podminky.urs.cz/item/CS_URS_2022_02/985142211" TargetMode="External"/><Relationship Id="rId54" Type="http://schemas.openxmlformats.org/officeDocument/2006/relationships/hyperlink" Target="https://podminky.urs.cz/item/CS_URS_2022_02/711311001" TargetMode="External"/><Relationship Id="rId62" Type="http://schemas.openxmlformats.org/officeDocument/2006/relationships/hyperlink" Target="https://podminky.urs.cz/item/CS_URS_2022_02/065002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71151101" TargetMode="External"/><Relationship Id="rId11" Type="http://schemas.openxmlformats.org/officeDocument/2006/relationships/hyperlink" Target="https://podminky.urs.cz/item/CS_URS_2022_02/183405212" TargetMode="External"/><Relationship Id="rId24" Type="http://schemas.openxmlformats.org/officeDocument/2006/relationships/hyperlink" Target="https://podminky.urs.cz/item/CS_URS_2022_02/628613611" TargetMode="External"/><Relationship Id="rId32" Type="http://schemas.openxmlformats.org/officeDocument/2006/relationships/hyperlink" Target="https://podminky.urs.cz/item/CS_URS_2022_02/941121811" TargetMode="External"/><Relationship Id="rId37" Type="http://schemas.openxmlformats.org/officeDocument/2006/relationships/hyperlink" Target="https://podminky.urs.cz/item/CS_URS_2022_02/946231121" TargetMode="External"/><Relationship Id="rId40" Type="http://schemas.openxmlformats.org/officeDocument/2006/relationships/hyperlink" Target="https://podminky.urs.cz/item/CS_URS_2022_02/985131111" TargetMode="External"/><Relationship Id="rId45" Type="http://schemas.openxmlformats.org/officeDocument/2006/relationships/hyperlink" Target="https://podminky.urs.cz/item/CS_URS_2022_02/985232111" TargetMode="External"/><Relationship Id="rId53" Type="http://schemas.openxmlformats.org/officeDocument/2006/relationships/hyperlink" Target="https://podminky.urs.cz/item/CS_URS_2022_02/998212111" TargetMode="External"/><Relationship Id="rId58" Type="http://schemas.openxmlformats.org/officeDocument/2006/relationships/hyperlink" Target="https://podminky.urs.cz/item/CS_URS_2022_02/032403000" TargetMode="External"/><Relationship Id="rId5" Type="http://schemas.openxmlformats.org/officeDocument/2006/relationships/hyperlink" Target="https://podminky.urs.cz/item/CS_URS_2022_02/162751139" TargetMode="External"/><Relationship Id="rId15" Type="http://schemas.openxmlformats.org/officeDocument/2006/relationships/hyperlink" Target="https://podminky.urs.cz/item/CS_URS_2022_02/281604111" TargetMode="External"/><Relationship Id="rId23" Type="http://schemas.openxmlformats.org/officeDocument/2006/relationships/hyperlink" Target="https://podminky.urs.cz/item/CS_URS_2022_02/628613231" TargetMode="External"/><Relationship Id="rId28" Type="http://schemas.openxmlformats.org/officeDocument/2006/relationships/hyperlink" Target="https://podminky.urs.cz/item/CS_URS_2022_02/936942211" TargetMode="External"/><Relationship Id="rId36" Type="http://schemas.openxmlformats.org/officeDocument/2006/relationships/hyperlink" Target="https://podminky.urs.cz/item/CS_URS_2022_02/946231111" TargetMode="External"/><Relationship Id="rId49" Type="http://schemas.openxmlformats.org/officeDocument/2006/relationships/hyperlink" Target="https://podminky.urs.cz/item/CS_URS_2022_02/997211511" TargetMode="External"/><Relationship Id="rId57" Type="http://schemas.openxmlformats.org/officeDocument/2006/relationships/hyperlink" Target="https://podminky.urs.cz/item/CS_URS_2022_02/030001000" TargetMode="External"/><Relationship Id="rId61" Type="http://schemas.openxmlformats.org/officeDocument/2006/relationships/hyperlink" Target="https://podminky.urs.cz/item/CS_URS_2022_02/043002000" TargetMode="External"/><Relationship Id="rId10" Type="http://schemas.openxmlformats.org/officeDocument/2006/relationships/hyperlink" Target="https://podminky.urs.cz/item/CS_URS_2022_02/182251101" TargetMode="External"/><Relationship Id="rId19" Type="http://schemas.openxmlformats.org/officeDocument/2006/relationships/hyperlink" Target="https://podminky.urs.cz/item/CS_URS_2022_02/317361116" TargetMode="External"/><Relationship Id="rId31" Type="http://schemas.openxmlformats.org/officeDocument/2006/relationships/hyperlink" Target="https://podminky.urs.cz/item/CS_URS_2022_02/941121211" TargetMode="External"/><Relationship Id="rId44" Type="http://schemas.openxmlformats.org/officeDocument/2006/relationships/hyperlink" Target="https://podminky.urs.cz/item/CS_URS_2022_02/985223212" TargetMode="External"/><Relationship Id="rId52" Type="http://schemas.openxmlformats.org/officeDocument/2006/relationships/hyperlink" Target="https://podminky.urs.cz/item/CS_URS_2022_02/997221873" TargetMode="External"/><Relationship Id="rId60" Type="http://schemas.openxmlformats.org/officeDocument/2006/relationships/hyperlink" Target="https://podminky.urs.cz/item/CS_URS_2022_02/039203000" TargetMode="External"/><Relationship Id="rId4" Type="http://schemas.openxmlformats.org/officeDocument/2006/relationships/hyperlink" Target="https://podminky.urs.cz/item/CS_URS_2022_02/162751137" TargetMode="External"/><Relationship Id="rId9" Type="http://schemas.openxmlformats.org/officeDocument/2006/relationships/hyperlink" Target="https://podminky.urs.cz/item/CS_URS_2022_02/181351103" TargetMode="External"/><Relationship Id="rId14" Type="http://schemas.openxmlformats.org/officeDocument/2006/relationships/hyperlink" Target="https://podminky.urs.cz/item/CS_URS_2022_02/275361821" TargetMode="External"/><Relationship Id="rId22" Type="http://schemas.openxmlformats.org/officeDocument/2006/relationships/hyperlink" Target="https://podminky.urs.cz/item/CS_URS_2022_02/465513157" TargetMode="External"/><Relationship Id="rId27" Type="http://schemas.openxmlformats.org/officeDocument/2006/relationships/hyperlink" Target="https://podminky.urs.cz/item/CS_URS_2022_02/931992111" TargetMode="External"/><Relationship Id="rId30" Type="http://schemas.openxmlformats.org/officeDocument/2006/relationships/hyperlink" Target="https://podminky.urs.cz/item/CS_URS_2022_02/941121111" TargetMode="External"/><Relationship Id="rId35" Type="http://schemas.openxmlformats.org/officeDocument/2006/relationships/hyperlink" Target="https://podminky.urs.cz/item/CS_URS_2022_02/943211811" TargetMode="External"/><Relationship Id="rId43" Type="http://schemas.openxmlformats.org/officeDocument/2006/relationships/hyperlink" Target="https://podminky.urs.cz/item/CS_URS_2022_02/985222111" TargetMode="External"/><Relationship Id="rId48" Type="http://schemas.openxmlformats.org/officeDocument/2006/relationships/hyperlink" Target="https://podminky.urs.cz/item/CS_URS_2022_02/997211119" TargetMode="External"/><Relationship Id="rId56" Type="http://schemas.openxmlformats.org/officeDocument/2006/relationships/hyperlink" Target="https://podminky.urs.cz/item/CS_URS_2022_02/012203000" TargetMode="External"/><Relationship Id="rId64" Type="http://schemas.openxmlformats.org/officeDocument/2006/relationships/drawing" Target="../drawings/drawing2.xml"/><Relationship Id="rId8" Type="http://schemas.openxmlformats.org/officeDocument/2006/relationships/hyperlink" Target="https://podminky.urs.cz/item/CS_URS_2022_02/174111311" TargetMode="External"/><Relationship Id="rId51" Type="http://schemas.openxmlformats.org/officeDocument/2006/relationships/hyperlink" Target="https://podminky.urs.cz/item/CS_URS_2022_02/997211611" TargetMode="External"/><Relationship Id="rId3" Type="http://schemas.openxmlformats.org/officeDocument/2006/relationships/hyperlink" Target="https://podminky.urs.cz/item/CS_URS_2022_02/131351203" TargetMode="External"/><Relationship Id="rId12" Type="http://schemas.openxmlformats.org/officeDocument/2006/relationships/hyperlink" Target="https://podminky.urs.cz/item/CS_URS_2022_02/224112116" TargetMode="External"/><Relationship Id="rId17" Type="http://schemas.openxmlformats.org/officeDocument/2006/relationships/hyperlink" Target="https://podminky.urs.cz/item/CS_URS_2022_02/317353121" TargetMode="External"/><Relationship Id="rId25" Type="http://schemas.openxmlformats.org/officeDocument/2006/relationships/hyperlink" Target="https://podminky.urs.cz/item/CS_URS_2022_02/911121211" TargetMode="External"/><Relationship Id="rId33" Type="http://schemas.openxmlformats.org/officeDocument/2006/relationships/hyperlink" Target="https://podminky.urs.cz/item/CS_URS_2022_02/943211111" TargetMode="External"/><Relationship Id="rId38" Type="http://schemas.openxmlformats.org/officeDocument/2006/relationships/hyperlink" Target="https://podminky.urs.cz/item/CS_URS_2022_02/962022491" TargetMode="External"/><Relationship Id="rId46" Type="http://schemas.openxmlformats.org/officeDocument/2006/relationships/hyperlink" Target="https://podminky.urs.cz/item/CS_URS_2022_02/985331114" TargetMode="External"/><Relationship Id="rId59" Type="http://schemas.openxmlformats.org/officeDocument/2006/relationships/hyperlink" Target="https://podminky.urs.cz/item/CS_URS_2022_02/035002000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274311126" TargetMode="External"/><Relationship Id="rId18" Type="http://schemas.openxmlformats.org/officeDocument/2006/relationships/hyperlink" Target="https://podminky.urs.cz/item/CS_URS_2022_02/311213921" TargetMode="External"/><Relationship Id="rId26" Type="http://schemas.openxmlformats.org/officeDocument/2006/relationships/hyperlink" Target="https://podminky.urs.cz/item/CS_URS_2022_02/465513157" TargetMode="External"/><Relationship Id="rId39" Type="http://schemas.openxmlformats.org/officeDocument/2006/relationships/hyperlink" Target="https://podminky.urs.cz/item/CS_URS_2022_02/943211211" TargetMode="External"/><Relationship Id="rId21" Type="http://schemas.openxmlformats.org/officeDocument/2006/relationships/hyperlink" Target="https://podminky.urs.cz/item/CS_URS_2022_02/317353221" TargetMode="External"/><Relationship Id="rId34" Type="http://schemas.openxmlformats.org/officeDocument/2006/relationships/hyperlink" Target="https://podminky.urs.cz/item/CS_URS_2022_02/939902111" TargetMode="External"/><Relationship Id="rId42" Type="http://schemas.openxmlformats.org/officeDocument/2006/relationships/hyperlink" Target="https://podminky.urs.cz/item/CS_URS_2022_02/946231121" TargetMode="External"/><Relationship Id="rId47" Type="http://schemas.openxmlformats.org/officeDocument/2006/relationships/hyperlink" Target="https://podminky.urs.cz/item/CS_URS_2022_02/985142211" TargetMode="External"/><Relationship Id="rId50" Type="http://schemas.openxmlformats.org/officeDocument/2006/relationships/hyperlink" Target="https://podminky.urs.cz/item/CS_URS_2022_02/985232111" TargetMode="External"/><Relationship Id="rId55" Type="http://schemas.openxmlformats.org/officeDocument/2006/relationships/hyperlink" Target="https://podminky.urs.cz/item/CS_URS_2022_02/997211519" TargetMode="External"/><Relationship Id="rId63" Type="http://schemas.openxmlformats.org/officeDocument/2006/relationships/hyperlink" Target="https://podminky.urs.cz/item/CS_URS_2022_02/032403000" TargetMode="External"/><Relationship Id="rId68" Type="http://schemas.openxmlformats.org/officeDocument/2006/relationships/hyperlink" Target="https://podminky.urs.cz/item/CS_URS_2022_02/074002000" TargetMode="External"/><Relationship Id="rId7" Type="http://schemas.openxmlformats.org/officeDocument/2006/relationships/hyperlink" Target="https://podminky.urs.cz/item/CS_URS_2022_02/171201231" TargetMode="External"/><Relationship Id="rId2" Type="http://schemas.openxmlformats.org/officeDocument/2006/relationships/hyperlink" Target="https://podminky.urs.cz/item/CS_URS_2022_02/121151103" TargetMode="External"/><Relationship Id="rId16" Type="http://schemas.openxmlformats.org/officeDocument/2006/relationships/hyperlink" Target="https://podminky.urs.cz/item/CS_URS_2022_02/281604111" TargetMode="External"/><Relationship Id="rId29" Type="http://schemas.openxmlformats.org/officeDocument/2006/relationships/hyperlink" Target="https://podminky.urs.cz/item/CS_URS_2022_02/911121211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71151101" TargetMode="External"/><Relationship Id="rId11" Type="http://schemas.openxmlformats.org/officeDocument/2006/relationships/hyperlink" Target="https://podminky.urs.cz/item/CS_URS_2022_02/183405212" TargetMode="External"/><Relationship Id="rId24" Type="http://schemas.openxmlformats.org/officeDocument/2006/relationships/hyperlink" Target="https://podminky.urs.cz/item/CS_URS_2022_02/334213111" TargetMode="External"/><Relationship Id="rId32" Type="http://schemas.openxmlformats.org/officeDocument/2006/relationships/hyperlink" Target="https://podminky.urs.cz/item/CS_URS_2022_02/931994151" TargetMode="External"/><Relationship Id="rId37" Type="http://schemas.openxmlformats.org/officeDocument/2006/relationships/hyperlink" Target="https://podminky.urs.cz/item/CS_URS_2022_02/941121811" TargetMode="External"/><Relationship Id="rId40" Type="http://schemas.openxmlformats.org/officeDocument/2006/relationships/hyperlink" Target="https://podminky.urs.cz/item/CS_URS_2022_02/943211811" TargetMode="External"/><Relationship Id="rId45" Type="http://schemas.openxmlformats.org/officeDocument/2006/relationships/hyperlink" Target="https://podminky.urs.cz/item/CS_URS_2022_02/966023211" TargetMode="External"/><Relationship Id="rId53" Type="http://schemas.openxmlformats.org/officeDocument/2006/relationships/hyperlink" Target="https://podminky.urs.cz/item/CS_URS_2022_02/997211119" TargetMode="External"/><Relationship Id="rId58" Type="http://schemas.openxmlformats.org/officeDocument/2006/relationships/hyperlink" Target="https://podminky.urs.cz/item/CS_URS_2022_02/998212111" TargetMode="External"/><Relationship Id="rId66" Type="http://schemas.openxmlformats.org/officeDocument/2006/relationships/hyperlink" Target="https://podminky.urs.cz/item/CS_URS_2022_02/043002000" TargetMode="External"/><Relationship Id="rId5" Type="http://schemas.openxmlformats.org/officeDocument/2006/relationships/hyperlink" Target="https://podminky.urs.cz/item/CS_URS_2022_02/162751139" TargetMode="External"/><Relationship Id="rId15" Type="http://schemas.openxmlformats.org/officeDocument/2006/relationships/hyperlink" Target="https://podminky.urs.cz/item/CS_URS_2022_02/275361821" TargetMode="External"/><Relationship Id="rId23" Type="http://schemas.openxmlformats.org/officeDocument/2006/relationships/hyperlink" Target="https://podminky.urs.cz/item/CS_URS_2022_02/317661142" TargetMode="External"/><Relationship Id="rId28" Type="http://schemas.openxmlformats.org/officeDocument/2006/relationships/hyperlink" Target="https://podminky.urs.cz/item/CS_URS_2022_02/628613611" TargetMode="External"/><Relationship Id="rId36" Type="http://schemas.openxmlformats.org/officeDocument/2006/relationships/hyperlink" Target="https://podminky.urs.cz/item/CS_URS_2022_02/941121211" TargetMode="External"/><Relationship Id="rId49" Type="http://schemas.openxmlformats.org/officeDocument/2006/relationships/hyperlink" Target="https://podminky.urs.cz/item/CS_URS_2022_02/985222111" TargetMode="External"/><Relationship Id="rId57" Type="http://schemas.openxmlformats.org/officeDocument/2006/relationships/hyperlink" Target="https://podminky.urs.cz/item/CS_URS_2022_02/997221873" TargetMode="External"/><Relationship Id="rId61" Type="http://schemas.openxmlformats.org/officeDocument/2006/relationships/hyperlink" Target="https://podminky.urs.cz/item/CS_URS_2022_02/012203000" TargetMode="External"/><Relationship Id="rId10" Type="http://schemas.openxmlformats.org/officeDocument/2006/relationships/hyperlink" Target="https://podminky.urs.cz/item/CS_URS_2022_02/182251101" TargetMode="External"/><Relationship Id="rId19" Type="http://schemas.openxmlformats.org/officeDocument/2006/relationships/hyperlink" Target="https://podminky.urs.cz/item/CS_URS_2022_02/317321118" TargetMode="External"/><Relationship Id="rId31" Type="http://schemas.openxmlformats.org/officeDocument/2006/relationships/hyperlink" Target="https://podminky.urs.cz/item/CS_URS_2022_02/931992111" TargetMode="External"/><Relationship Id="rId44" Type="http://schemas.openxmlformats.org/officeDocument/2006/relationships/hyperlink" Target="https://podminky.urs.cz/item/CS_URS_2022_02/962051111" TargetMode="External"/><Relationship Id="rId52" Type="http://schemas.openxmlformats.org/officeDocument/2006/relationships/hyperlink" Target="https://podminky.urs.cz/item/CS_URS_2022_02/997211111" TargetMode="External"/><Relationship Id="rId60" Type="http://schemas.openxmlformats.org/officeDocument/2006/relationships/hyperlink" Target="https://podminky.urs.cz/item/CS_URS_2022_02/998711101" TargetMode="External"/><Relationship Id="rId65" Type="http://schemas.openxmlformats.org/officeDocument/2006/relationships/hyperlink" Target="https://podminky.urs.cz/item/CS_URS_2022_02/039203000" TargetMode="External"/><Relationship Id="rId4" Type="http://schemas.openxmlformats.org/officeDocument/2006/relationships/hyperlink" Target="https://podminky.urs.cz/item/CS_URS_2022_02/162751137" TargetMode="External"/><Relationship Id="rId9" Type="http://schemas.openxmlformats.org/officeDocument/2006/relationships/hyperlink" Target="https://podminky.urs.cz/item/CS_URS_2022_02/181351103" TargetMode="External"/><Relationship Id="rId14" Type="http://schemas.openxmlformats.org/officeDocument/2006/relationships/hyperlink" Target="https://podminky.urs.cz/item/CS_URS_2022_02/275322511" TargetMode="External"/><Relationship Id="rId22" Type="http://schemas.openxmlformats.org/officeDocument/2006/relationships/hyperlink" Target="https://podminky.urs.cz/item/CS_URS_2022_02/317361116" TargetMode="External"/><Relationship Id="rId27" Type="http://schemas.openxmlformats.org/officeDocument/2006/relationships/hyperlink" Target="https://podminky.urs.cz/item/CS_URS_2022_02/628613231" TargetMode="External"/><Relationship Id="rId30" Type="http://schemas.openxmlformats.org/officeDocument/2006/relationships/hyperlink" Target="https://podminky.urs.cz/item/CS_URS_2022_02/911121311" TargetMode="External"/><Relationship Id="rId35" Type="http://schemas.openxmlformats.org/officeDocument/2006/relationships/hyperlink" Target="https://podminky.urs.cz/item/CS_URS_2022_02/941121111" TargetMode="External"/><Relationship Id="rId43" Type="http://schemas.openxmlformats.org/officeDocument/2006/relationships/hyperlink" Target="https://podminky.urs.cz/item/CS_URS_2022_02/962022491" TargetMode="External"/><Relationship Id="rId48" Type="http://schemas.openxmlformats.org/officeDocument/2006/relationships/hyperlink" Target="https://podminky.urs.cz/item/CS_URS_2022_02/985211111" TargetMode="External"/><Relationship Id="rId56" Type="http://schemas.openxmlformats.org/officeDocument/2006/relationships/hyperlink" Target="https://podminky.urs.cz/item/CS_URS_2022_02/997211611" TargetMode="External"/><Relationship Id="rId64" Type="http://schemas.openxmlformats.org/officeDocument/2006/relationships/hyperlink" Target="https://podminky.urs.cz/item/CS_URS_2022_02/035002000" TargetMode="External"/><Relationship Id="rId69" Type="http://schemas.openxmlformats.org/officeDocument/2006/relationships/drawing" Target="../drawings/drawing3.xml"/><Relationship Id="rId8" Type="http://schemas.openxmlformats.org/officeDocument/2006/relationships/hyperlink" Target="https://podminky.urs.cz/item/CS_URS_2022_02/174111311" TargetMode="External"/><Relationship Id="rId51" Type="http://schemas.openxmlformats.org/officeDocument/2006/relationships/hyperlink" Target="https://podminky.urs.cz/item/CS_URS_2022_02/985331114" TargetMode="External"/><Relationship Id="rId3" Type="http://schemas.openxmlformats.org/officeDocument/2006/relationships/hyperlink" Target="https://podminky.urs.cz/item/CS_URS_2022_02/131351203" TargetMode="External"/><Relationship Id="rId12" Type="http://schemas.openxmlformats.org/officeDocument/2006/relationships/hyperlink" Target="https://podminky.urs.cz/item/CS_URS_2022_02/224112116" TargetMode="External"/><Relationship Id="rId17" Type="http://schemas.openxmlformats.org/officeDocument/2006/relationships/hyperlink" Target="https://podminky.urs.cz/item/CS_URS_2022_02/311213911" TargetMode="External"/><Relationship Id="rId25" Type="http://schemas.openxmlformats.org/officeDocument/2006/relationships/hyperlink" Target="https://podminky.urs.cz/item/CS_URS_2022_02/451315134" TargetMode="External"/><Relationship Id="rId33" Type="http://schemas.openxmlformats.org/officeDocument/2006/relationships/hyperlink" Target="https://podminky.urs.cz/item/CS_URS_2022_02/936942211" TargetMode="External"/><Relationship Id="rId38" Type="http://schemas.openxmlformats.org/officeDocument/2006/relationships/hyperlink" Target="https://podminky.urs.cz/item/CS_URS_2022_02/943211111" TargetMode="External"/><Relationship Id="rId46" Type="http://schemas.openxmlformats.org/officeDocument/2006/relationships/hyperlink" Target="https://podminky.urs.cz/item/CS_URS_2022_02/985131111" TargetMode="External"/><Relationship Id="rId59" Type="http://schemas.openxmlformats.org/officeDocument/2006/relationships/hyperlink" Target="https://podminky.urs.cz/item/CS_URS_2022_02/711311001" TargetMode="External"/><Relationship Id="rId67" Type="http://schemas.openxmlformats.org/officeDocument/2006/relationships/hyperlink" Target="https://podminky.urs.cz/item/CS_URS_2022_02/065002000" TargetMode="External"/><Relationship Id="rId20" Type="http://schemas.openxmlformats.org/officeDocument/2006/relationships/hyperlink" Target="https://podminky.urs.cz/item/CS_URS_2022_02/317353121" TargetMode="External"/><Relationship Id="rId41" Type="http://schemas.openxmlformats.org/officeDocument/2006/relationships/hyperlink" Target="https://podminky.urs.cz/item/CS_URS_2022_02/946231111" TargetMode="External"/><Relationship Id="rId54" Type="http://schemas.openxmlformats.org/officeDocument/2006/relationships/hyperlink" Target="https://podminky.urs.cz/item/CS_URS_2022_02/997211511" TargetMode="External"/><Relationship Id="rId62" Type="http://schemas.openxmlformats.org/officeDocument/2006/relationships/hyperlink" Target="https://podminky.urs.cz/item/CS_URS_2022_02/030001000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81252305" TargetMode="External"/><Relationship Id="rId18" Type="http://schemas.openxmlformats.org/officeDocument/2006/relationships/hyperlink" Target="https://podminky.urs.cz/item/CS_URS_2022_02/273321117" TargetMode="External"/><Relationship Id="rId26" Type="http://schemas.openxmlformats.org/officeDocument/2006/relationships/hyperlink" Target="https://podminky.urs.cz/item/CS_URS_2022_02/465513157" TargetMode="External"/><Relationship Id="rId39" Type="http://schemas.openxmlformats.org/officeDocument/2006/relationships/hyperlink" Target="https://podminky.urs.cz/item/CS_URS_2022_02/997221873" TargetMode="External"/><Relationship Id="rId3" Type="http://schemas.openxmlformats.org/officeDocument/2006/relationships/hyperlink" Target="https://podminky.urs.cz/item/CS_URS_2022_02/115101302" TargetMode="External"/><Relationship Id="rId21" Type="http://schemas.openxmlformats.org/officeDocument/2006/relationships/hyperlink" Target="https://podminky.urs.cz/item/CS_URS_2022_02/274311126" TargetMode="External"/><Relationship Id="rId34" Type="http://schemas.openxmlformats.org/officeDocument/2006/relationships/hyperlink" Target="https://podminky.urs.cz/item/CS_URS_2022_02/992114151" TargetMode="External"/><Relationship Id="rId42" Type="http://schemas.openxmlformats.org/officeDocument/2006/relationships/hyperlink" Target="https://podminky.urs.cz/item/CS_URS_2022_02/030001000" TargetMode="External"/><Relationship Id="rId47" Type="http://schemas.openxmlformats.org/officeDocument/2006/relationships/hyperlink" Target="https://podminky.urs.cz/item/CS_URS_2022_02/065002000" TargetMode="External"/><Relationship Id="rId7" Type="http://schemas.openxmlformats.org/officeDocument/2006/relationships/hyperlink" Target="https://podminky.urs.cz/item/CS_URS_2022_02/162751139" TargetMode="External"/><Relationship Id="rId12" Type="http://schemas.openxmlformats.org/officeDocument/2006/relationships/hyperlink" Target="https://podminky.urs.cz/item/CS_URS_2022_02/175111201" TargetMode="External"/><Relationship Id="rId17" Type="http://schemas.openxmlformats.org/officeDocument/2006/relationships/hyperlink" Target="https://podminky.urs.cz/item/CS_URS_2022_02/273311124" TargetMode="External"/><Relationship Id="rId25" Type="http://schemas.openxmlformats.org/officeDocument/2006/relationships/hyperlink" Target="https://podminky.urs.cz/item/CS_URS_2022_02/451312111" TargetMode="External"/><Relationship Id="rId33" Type="http://schemas.openxmlformats.org/officeDocument/2006/relationships/hyperlink" Target="https://podminky.urs.cz/item/CS_URS_2022_02/962021112" TargetMode="External"/><Relationship Id="rId38" Type="http://schemas.openxmlformats.org/officeDocument/2006/relationships/hyperlink" Target="https://podminky.urs.cz/item/CS_URS_2022_02/997211612" TargetMode="External"/><Relationship Id="rId46" Type="http://schemas.openxmlformats.org/officeDocument/2006/relationships/hyperlink" Target="https://podminky.urs.cz/item/CS_URS_2022_02/043002000" TargetMode="External"/><Relationship Id="rId2" Type="http://schemas.openxmlformats.org/officeDocument/2006/relationships/hyperlink" Target="https://podminky.urs.cz/item/CS_URS_2022_02/115101202" TargetMode="External"/><Relationship Id="rId16" Type="http://schemas.openxmlformats.org/officeDocument/2006/relationships/hyperlink" Target="https://podminky.urs.cz/item/CS_URS_2022_02/182251101" TargetMode="External"/><Relationship Id="rId20" Type="http://schemas.openxmlformats.org/officeDocument/2006/relationships/hyperlink" Target="https://podminky.urs.cz/item/CS_URS_2022_02/273354211" TargetMode="External"/><Relationship Id="rId29" Type="http://schemas.openxmlformats.org/officeDocument/2006/relationships/hyperlink" Target="https://podminky.urs.cz/item/CS_URS_2022_02/998711101" TargetMode="External"/><Relationship Id="rId41" Type="http://schemas.openxmlformats.org/officeDocument/2006/relationships/hyperlink" Target="https://podminky.urs.cz/item/CS_URS_2022_02/012203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62751137" TargetMode="External"/><Relationship Id="rId11" Type="http://schemas.openxmlformats.org/officeDocument/2006/relationships/hyperlink" Target="https://podminky.urs.cz/item/CS_URS_2022_02/174111311" TargetMode="External"/><Relationship Id="rId24" Type="http://schemas.openxmlformats.org/officeDocument/2006/relationships/hyperlink" Target="https://podminky.urs.cz/item/CS_URS_2022_02/389121111" TargetMode="External"/><Relationship Id="rId32" Type="http://schemas.openxmlformats.org/officeDocument/2006/relationships/hyperlink" Target="https://podminky.urs.cz/item/CS_URS_2022_02/966075141" TargetMode="External"/><Relationship Id="rId37" Type="http://schemas.openxmlformats.org/officeDocument/2006/relationships/hyperlink" Target="https://podminky.urs.cz/item/CS_URS_2022_02/997211519" TargetMode="External"/><Relationship Id="rId40" Type="http://schemas.openxmlformats.org/officeDocument/2006/relationships/hyperlink" Target="https://podminky.urs.cz/item/CS_URS_2022_02/998212111" TargetMode="External"/><Relationship Id="rId45" Type="http://schemas.openxmlformats.org/officeDocument/2006/relationships/hyperlink" Target="https://podminky.urs.cz/item/CS_URS_2022_02/039203000" TargetMode="External"/><Relationship Id="rId5" Type="http://schemas.openxmlformats.org/officeDocument/2006/relationships/hyperlink" Target="https://podminky.urs.cz/item/CS_URS_2022_02/131351204" TargetMode="External"/><Relationship Id="rId15" Type="http://schemas.openxmlformats.org/officeDocument/2006/relationships/hyperlink" Target="https://podminky.urs.cz/item/CS_URS_2022_02/181411123" TargetMode="External"/><Relationship Id="rId23" Type="http://schemas.openxmlformats.org/officeDocument/2006/relationships/hyperlink" Target="https://podminky.urs.cz/item/CS_URS_2022_02/341361821" TargetMode="External"/><Relationship Id="rId28" Type="http://schemas.openxmlformats.org/officeDocument/2006/relationships/hyperlink" Target="https://podminky.urs.cz/item/CS_URS_2022_02/711511102" TargetMode="External"/><Relationship Id="rId36" Type="http://schemas.openxmlformats.org/officeDocument/2006/relationships/hyperlink" Target="https://podminky.urs.cz/item/CS_URS_2022_02/997211511" TargetMode="External"/><Relationship Id="rId49" Type="http://schemas.openxmlformats.org/officeDocument/2006/relationships/drawing" Target="../drawings/drawing4.xml"/><Relationship Id="rId10" Type="http://schemas.openxmlformats.org/officeDocument/2006/relationships/hyperlink" Target="https://podminky.urs.cz/item/CS_URS_2022_02/171201231" TargetMode="External"/><Relationship Id="rId19" Type="http://schemas.openxmlformats.org/officeDocument/2006/relationships/hyperlink" Target="https://podminky.urs.cz/item/CS_URS_2022_02/273354111" TargetMode="External"/><Relationship Id="rId31" Type="http://schemas.openxmlformats.org/officeDocument/2006/relationships/hyperlink" Target="https://podminky.urs.cz/item/CS_URS_2022_02/962041211" TargetMode="External"/><Relationship Id="rId44" Type="http://schemas.openxmlformats.org/officeDocument/2006/relationships/hyperlink" Target="https://podminky.urs.cz/item/CS_URS_2022_02/035002000" TargetMode="External"/><Relationship Id="rId4" Type="http://schemas.openxmlformats.org/officeDocument/2006/relationships/hyperlink" Target="https://podminky.urs.cz/item/CS_URS_2022_02/121151113" TargetMode="External"/><Relationship Id="rId9" Type="http://schemas.openxmlformats.org/officeDocument/2006/relationships/hyperlink" Target="https://podminky.urs.cz/item/CS_URS_2022_02/171151101" TargetMode="External"/><Relationship Id="rId14" Type="http://schemas.openxmlformats.org/officeDocument/2006/relationships/hyperlink" Target="https://podminky.urs.cz/item/CS_URS_2022_02/181351103" TargetMode="External"/><Relationship Id="rId22" Type="http://schemas.openxmlformats.org/officeDocument/2006/relationships/hyperlink" Target="https://podminky.urs.cz/item/CS_URS_2022_02/274321118" TargetMode="External"/><Relationship Id="rId27" Type="http://schemas.openxmlformats.org/officeDocument/2006/relationships/hyperlink" Target="https://podminky.urs.cz/item/CS_URS_2022_02/711511101" TargetMode="External"/><Relationship Id="rId30" Type="http://schemas.openxmlformats.org/officeDocument/2006/relationships/hyperlink" Target="https://podminky.urs.cz/item/CS_URS_2022_02/936942211" TargetMode="External"/><Relationship Id="rId35" Type="http://schemas.openxmlformats.org/officeDocument/2006/relationships/hyperlink" Target="https://podminky.urs.cz/item/CS_URS_2022_02/997211111" TargetMode="External"/><Relationship Id="rId43" Type="http://schemas.openxmlformats.org/officeDocument/2006/relationships/hyperlink" Target="https://podminky.urs.cz/item/CS_URS_2022_02/032403000" TargetMode="External"/><Relationship Id="rId48" Type="http://schemas.openxmlformats.org/officeDocument/2006/relationships/hyperlink" Target="https://podminky.urs.cz/item/CS_URS_2022_02/074002000" TargetMode="External"/><Relationship Id="rId8" Type="http://schemas.openxmlformats.org/officeDocument/2006/relationships/hyperlink" Target="https://podminky.urs.cz/item/CS_URS_2022_02/167151112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81252305" TargetMode="External"/><Relationship Id="rId18" Type="http://schemas.openxmlformats.org/officeDocument/2006/relationships/hyperlink" Target="https://podminky.urs.cz/item/CS_URS_2022_02/213141112" TargetMode="External"/><Relationship Id="rId26" Type="http://schemas.openxmlformats.org/officeDocument/2006/relationships/hyperlink" Target="https://podminky.urs.cz/item/CS_URS_2022_02/317353221" TargetMode="External"/><Relationship Id="rId39" Type="http://schemas.openxmlformats.org/officeDocument/2006/relationships/hyperlink" Target="https://podminky.urs.cz/item/CS_URS_2022_02/628613611" TargetMode="External"/><Relationship Id="rId21" Type="http://schemas.openxmlformats.org/officeDocument/2006/relationships/hyperlink" Target="https://podminky.urs.cz/item/CS_URS_2022_02/273313511" TargetMode="External"/><Relationship Id="rId34" Type="http://schemas.openxmlformats.org/officeDocument/2006/relationships/hyperlink" Target="https://podminky.urs.cz/item/CS_URS_2022_02/421361412" TargetMode="External"/><Relationship Id="rId42" Type="http://schemas.openxmlformats.org/officeDocument/2006/relationships/hyperlink" Target="https://podminky.urs.cz/item/CS_URS_2022_02/931992121" TargetMode="External"/><Relationship Id="rId47" Type="http://schemas.openxmlformats.org/officeDocument/2006/relationships/hyperlink" Target="https://podminky.urs.cz/item/CS_URS_2022_02/941121811" TargetMode="External"/><Relationship Id="rId50" Type="http://schemas.openxmlformats.org/officeDocument/2006/relationships/hyperlink" Target="https://podminky.urs.cz/item/CS_URS_2022_02/943211811" TargetMode="External"/><Relationship Id="rId55" Type="http://schemas.openxmlformats.org/officeDocument/2006/relationships/hyperlink" Target="https://podminky.urs.cz/item/CS_URS_2022_02/962052211" TargetMode="External"/><Relationship Id="rId63" Type="http://schemas.openxmlformats.org/officeDocument/2006/relationships/hyperlink" Target="https://podminky.urs.cz/item/CS_URS_2022_02/985232111" TargetMode="External"/><Relationship Id="rId68" Type="http://schemas.openxmlformats.org/officeDocument/2006/relationships/hyperlink" Target="https://podminky.urs.cz/item/CS_URS_2022_02/997211119" TargetMode="External"/><Relationship Id="rId76" Type="http://schemas.openxmlformats.org/officeDocument/2006/relationships/hyperlink" Target="https://podminky.urs.cz/item/CS_URS_2022_02/711442559" TargetMode="External"/><Relationship Id="rId84" Type="http://schemas.openxmlformats.org/officeDocument/2006/relationships/hyperlink" Target="https://podminky.urs.cz/item/CS_URS_2022_02/043002000" TargetMode="External"/><Relationship Id="rId7" Type="http://schemas.openxmlformats.org/officeDocument/2006/relationships/hyperlink" Target="https://podminky.urs.cz/item/CS_URS_2022_02/153191121" TargetMode="External"/><Relationship Id="rId71" Type="http://schemas.openxmlformats.org/officeDocument/2006/relationships/hyperlink" Target="https://podminky.urs.cz/item/CS_URS_2022_02/997211611" TargetMode="External"/><Relationship Id="rId2" Type="http://schemas.openxmlformats.org/officeDocument/2006/relationships/hyperlink" Target="https://podminky.urs.cz/item/CS_URS_2022_02/115001105" TargetMode="External"/><Relationship Id="rId16" Type="http://schemas.openxmlformats.org/officeDocument/2006/relationships/hyperlink" Target="https://podminky.urs.cz/item/CS_URS_2022_02/183405212" TargetMode="External"/><Relationship Id="rId29" Type="http://schemas.openxmlformats.org/officeDocument/2006/relationships/hyperlink" Target="https://podminky.urs.cz/item/CS_URS_2022_02/421321108" TargetMode="External"/><Relationship Id="rId11" Type="http://schemas.openxmlformats.org/officeDocument/2006/relationships/hyperlink" Target="https://podminky.urs.cz/item/CS_URS_2022_02/171201231" TargetMode="External"/><Relationship Id="rId24" Type="http://schemas.openxmlformats.org/officeDocument/2006/relationships/hyperlink" Target="https://podminky.urs.cz/item/CS_URS_2022_02/317321118" TargetMode="External"/><Relationship Id="rId32" Type="http://schemas.openxmlformats.org/officeDocument/2006/relationships/hyperlink" Target="https://podminky.urs.cz/item/CS_URS_2022_02/421351212" TargetMode="External"/><Relationship Id="rId37" Type="http://schemas.openxmlformats.org/officeDocument/2006/relationships/hyperlink" Target="https://podminky.urs.cz/item/CS_URS_2022_02/465513157" TargetMode="External"/><Relationship Id="rId40" Type="http://schemas.openxmlformats.org/officeDocument/2006/relationships/hyperlink" Target="https://podminky.urs.cz/item/CS_URS_2022_02/911121211" TargetMode="External"/><Relationship Id="rId45" Type="http://schemas.openxmlformats.org/officeDocument/2006/relationships/hyperlink" Target="https://podminky.urs.cz/item/CS_URS_2022_02/941121111" TargetMode="External"/><Relationship Id="rId53" Type="http://schemas.openxmlformats.org/officeDocument/2006/relationships/hyperlink" Target="https://podminky.urs.cz/item/CS_URS_2022_02/952904111" TargetMode="External"/><Relationship Id="rId58" Type="http://schemas.openxmlformats.org/officeDocument/2006/relationships/hyperlink" Target="https://podminky.urs.cz/item/CS_URS_2022_02/977141128" TargetMode="External"/><Relationship Id="rId66" Type="http://schemas.openxmlformats.org/officeDocument/2006/relationships/hyperlink" Target="https://podminky.urs.cz/item/CS_URS_2022_02/985622411" TargetMode="External"/><Relationship Id="rId74" Type="http://schemas.openxmlformats.org/officeDocument/2006/relationships/hyperlink" Target="https://podminky.urs.cz/item/CS_URS_2022_02/711381021" TargetMode="External"/><Relationship Id="rId79" Type="http://schemas.openxmlformats.org/officeDocument/2006/relationships/hyperlink" Target="https://podminky.urs.cz/item/CS_URS_2022_02/012203000" TargetMode="External"/><Relationship Id="rId87" Type="http://schemas.openxmlformats.org/officeDocument/2006/relationships/drawing" Target="../drawings/drawing5.xml"/><Relationship Id="rId5" Type="http://schemas.openxmlformats.org/officeDocument/2006/relationships/hyperlink" Target="https://podminky.urs.cz/item/CS_URS_2022_02/121151113" TargetMode="External"/><Relationship Id="rId61" Type="http://schemas.openxmlformats.org/officeDocument/2006/relationships/hyperlink" Target="https://podminky.urs.cz/item/CS_URS_2022_02/985211111" TargetMode="External"/><Relationship Id="rId82" Type="http://schemas.openxmlformats.org/officeDocument/2006/relationships/hyperlink" Target="https://podminky.urs.cz/item/CS_URS_2022_02/035002000" TargetMode="External"/><Relationship Id="rId19" Type="http://schemas.openxmlformats.org/officeDocument/2006/relationships/hyperlink" Target="https://podminky.urs.cz/item/CS_URS_2022_02/224112116" TargetMode="External"/><Relationship Id="rId4" Type="http://schemas.openxmlformats.org/officeDocument/2006/relationships/hyperlink" Target="https://podminky.urs.cz/item/CS_URS_2022_02/115101301" TargetMode="External"/><Relationship Id="rId9" Type="http://schemas.openxmlformats.org/officeDocument/2006/relationships/hyperlink" Target="https://podminky.urs.cz/item/CS_URS_2022_02/162751137" TargetMode="External"/><Relationship Id="rId14" Type="http://schemas.openxmlformats.org/officeDocument/2006/relationships/hyperlink" Target="https://podminky.urs.cz/item/CS_URS_2022_02/181351103" TargetMode="External"/><Relationship Id="rId22" Type="http://schemas.openxmlformats.org/officeDocument/2006/relationships/hyperlink" Target="https://podminky.urs.cz/item/CS_URS_2022_02/273321411" TargetMode="External"/><Relationship Id="rId27" Type="http://schemas.openxmlformats.org/officeDocument/2006/relationships/hyperlink" Target="https://podminky.urs.cz/item/CS_URS_2022_02/317361116" TargetMode="External"/><Relationship Id="rId30" Type="http://schemas.openxmlformats.org/officeDocument/2006/relationships/hyperlink" Target="https://podminky.urs.cz/item/CS_URS_2022_02/421321128" TargetMode="External"/><Relationship Id="rId35" Type="http://schemas.openxmlformats.org/officeDocument/2006/relationships/hyperlink" Target="https://podminky.urs.cz/item/CS_URS_2022_02/457451133" TargetMode="External"/><Relationship Id="rId43" Type="http://schemas.openxmlformats.org/officeDocument/2006/relationships/hyperlink" Target="https://podminky.urs.cz/item/CS_URS_2022_02/936942211" TargetMode="External"/><Relationship Id="rId48" Type="http://schemas.openxmlformats.org/officeDocument/2006/relationships/hyperlink" Target="https://podminky.urs.cz/item/CS_URS_2022_02/943211111" TargetMode="External"/><Relationship Id="rId56" Type="http://schemas.openxmlformats.org/officeDocument/2006/relationships/hyperlink" Target="https://podminky.urs.cz/item/CS_URS_2022_02/966075141" TargetMode="External"/><Relationship Id="rId64" Type="http://schemas.openxmlformats.org/officeDocument/2006/relationships/hyperlink" Target="https://podminky.urs.cz/item/CS_URS_2022_02/985331114" TargetMode="External"/><Relationship Id="rId69" Type="http://schemas.openxmlformats.org/officeDocument/2006/relationships/hyperlink" Target="https://podminky.urs.cz/item/CS_URS_2022_02/997211511" TargetMode="External"/><Relationship Id="rId77" Type="http://schemas.openxmlformats.org/officeDocument/2006/relationships/hyperlink" Target="https://podminky.urs.cz/item/CS_URS_2022_02/711491176" TargetMode="External"/><Relationship Id="rId8" Type="http://schemas.openxmlformats.org/officeDocument/2006/relationships/hyperlink" Target="https://podminky.urs.cz/item/CS_URS_2022_02/153191131" TargetMode="External"/><Relationship Id="rId51" Type="http://schemas.openxmlformats.org/officeDocument/2006/relationships/hyperlink" Target="https://podminky.urs.cz/item/CS_URS_2022_02/946231111" TargetMode="External"/><Relationship Id="rId72" Type="http://schemas.openxmlformats.org/officeDocument/2006/relationships/hyperlink" Target="https://podminky.urs.cz/item/CS_URS_2022_02/997221873" TargetMode="External"/><Relationship Id="rId80" Type="http://schemas.openxmlformats.org/officeDocument/2006/relationships/hyperlink" Target="https://podminky.urs.cz/item/CS_URS_2022_02/030001000" TargetMode="External"/><Relationship Id="rId85" Type="http://schemas.openxmlformats.org/officeDocument/2006/relationships/hyperlink" Target="https://podminky.urs.cz/item/CS_URS_2022_02/065002000" TargetMode="External"/><Relationship Id="rId3" Type="http://schemas.openxmlformats.org/officeDocument/2006/relationships/hyperlink" Target="https://podminky.urs.cz/item/CS_URS_2022_02/115101201" TargetMode="External"/><Relationship Id="rId12" Type="http://schemas.openxmlformats.org/officeDocument/2006/relationships/hyperlink" Target="https://podminky.urs.cz/item/CS_URS_2022_02/174111311" TargetMode="External"/><Relationship Id="rId17" Type="http://schemas.openxmlformats.org/officeDocument/2006/relationships/hyperlink" Target="https://podminky.urs.cz/item/CS_URS_2022_02/212752102" TargetMode="External"/><Relationship Id="rId25" Type="http://schemas.openxmlformats.org/officeDocument/2006/relationships/hyperlink" Target="https://podminky.urs.cz/item/CS_URS_2022_02/317353121" TargetMode="External"/><Relationship Id="rId33" Type="http://schemas.openxmlformats.org/officeDocument/2006/relationships/hyperlink" Target="https://podminky.urs.cz/item/CS_URS_2022_02/421361226" TargetMode="External"/><Relationship Id="rId38" Type="http://schemas.openxmlformats.org/officeDocument/2006/relationships/hyperlink" Target="https://podminky.urs.cz/item/CS_URS_2022_02/628613231" TargetMode="External"/><Relationship Id="rId46" Type="http://schemas.openxmlformats.org/officeDocument/2006/relationships/hyperlink" Target="https://podminky.urs.cz/item/CS_URS_2022_02/941121211" TargetMode="External"/><Relationship Id="rId59" Type="http://schemas.openxmlformats.org/officeDocument/2006/relationships/hyperlink" Target="https://podminky.urs.cz/item/CS_URS_2022_02/985131111" TargetMode="External"/><Relationship Id="rId67" Type="http://schemas.openxmlformats.org/officeDocument/2006/relationships/hyperlink" Target="https://podminky.urs.cz/item/CS_URS_2022_02/997211111" TargetMode="External"/><Relationship Id="rId20" Type="http://schemas.openxmlformats.org/officeDocument/2006/relationships/hyperlink" Target="https://podminky.urs.cz/item/CS_URS_2022_02/273121111" TargetMode="External"/><Relationship Id="rId41" Type="http://schemas.openxmlformats.org/officeDocument/2006/relationships/hyperlink" Target="https://podminky.urs.cz/item/CS_URS_2022_02/911121311" TargetMode="External"/><Relationship Id="rId54" Type="http://schemas.openxmlformats.org/officeDocument/2006/relationships/hyperlink" Target="https://podminky.urs.cz/item/CS_URS_2022_02/962021112" TargetMode="External"/><Relationship Id="rId62" Type="http://schemas.openxmlformats.org/officeDocument/2006/relationships/hyperlink" Target="https://podminky.urs.cz/item/CS_URS_2022_02/985223210" TargetMode="External"/><Relationship Id="rId70" Type="http://schemas.openxmlformats.org/officeDocument/2006/relationships/hyperlink" Target="https://podminky.urs.cz/item/CS_URS_2022_02/997211519" TargetMode="External"/><Relationship Id="rId75" Type="http://schemas.openxmlformats.org/officeDocument/2006/relationships/hyperlink" Target="https://podminky.urs.cz/item/CS_URS_2022_02/711441559" TargetMode="External"/><Relationship Id="rId83" Type="http://schemas.openxmlformats.org/officeDocument/2006/relationships/hyperlink" Target="https://podminky.urs.cz/item/CS_URS_2022_02/039203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31351204" TargetMode="External"/><Relationship Id="rId15" Type="http://schemas.openxmlformats.org/officeDocument/2006/relationships/hyperlink" Target="https://podminky.urs.cz/item/CS_URS_2022_02/182251101" TargetMode="External"/><Relationship Id="rId23" Type="http://schemas.openxmlformats.org/officeDocument/2006/relationships/hyperlink" Target="https://podminky.urs.cz/item/CS_URS_2022_02/281604111" TargetMode="External"/><Relationship Id="rId28" Type="http://schemas.openxmlformats.org/officeDocument/2006/relationships/hyperlink" Target="https://podminky.urs.cz/item/CS_URS_2022_02/317661142" TargetMode="External"/><Relationship Id="rId36" Type="http://schemas.openxmlformats.org/officeDocument/2006/relationships/hyperlink" Target="https://podminky.urs.cz/item/CS_URS_2022_02/458311121" TargetMode="External"/><Relationship Id="rId49" Type="http://schemas.openxmlformats.org/officeDocument/2006/relationships/hyperlink" Target="https://podminky.urs.cz/item/CS_URS_2022_02/943211211" TargetMode="External"/><Relationship Id="rId57" Type="http://schemas.openxmlformats.org/officeDocument/2006/relationships/hyperlink" Target="https://podminky.urs.cz/item/CS_URS_2022_02/973011191" TargetMode="External"/><Relationship Id="rId10" Type="http://schemas.openxmlformats.org/officeDocument/2006/relationships/hyperlink" Target="https://podminky.urs.cz/item/CS_URS_2022_02/162751139" TargetMode="External"/><Relationship Id="rId31" Type="http://schemas.openxmlformats.org/officeDocument/2006/relationships/hyperlink" Target="https://podminky.urs.cz/item/CS_URS_2022_02/421351112" TargetMode="External"/><Relationship Id="rId44" Type="http://schemas.openxmlformats.org/officeDocument/2006/relationships/hyperlink" Target="https://podminky.urs.cz/item/CS_URS_2022_02/939902111" TargetMode="External"/><Relationship Id="rId52" Type="http://schemas.openxmlformats.org/officeDocument/2006/relationships/hyperlink" Target="https://podminky.urs.cz/item/CS_URS_2022_02/946231121" TargetMode="External"/><Relationship Id="rId60" Type="http://schemas.openxmlformats.org/officeDocument/2006/relationships/hyperlink" Target="https://podminky.urs.cz/item/CS_URS_2022_02/985142211" TargetMode="External"/><Relationship Id="rId65" Type="http://schemas.openxmlformats.org/officeDocument/2006/relationships/hyperlink" Target="https://podminky.urs.cz/item/CS_URS_2022_02/985622212" TargetMode="External"/><Relationship Id="rId73" Type="http://schemas.openxmlformats.org/officeDocument/2006/relationships/hyperlink" Target="https://podminky.urs.cz/item/CS_URS_2022_02/998212111" TargetMode="External"/><Relationship Id="rId78" Type="http://schemas.openxmlformats.org/officeDocument/2006/relationships/hyperlink" Target="https://podminky.urs.cz/item/CS_URS_2022_02/998711101" TargetMode="External"/><Relationship Id="rId81" Type="http://schemas.openxmlformats.org/officeDocument/2006/relationships/hyperlink" Target="https://podminky.urs.cz/item/CS_URS_2022_02/032403000" TargetMode="External"/><Relationship Id="rId86" Type="http://schemas.openxmlformats.org/officeDocument/2006/relationships/hyperlink" Target="https://podminky.urs.cz/item/CS_URS_2022_02/074002000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62751139" TargetMode="External"/><Relationship Id="rId13" Type="http://schemas.openxmlformats.org/officeDocument/2006/relationships/hyperlink" Target="https://podminky.urs.cz/item/CS_URS_2022_02/181351103" TargetMode="External"/><Relationship Id="rId18" Type="http://schemas.openxmlformats.org/officeDocument/2006/relationships/hyperlink" Target="https://podminky.urs.cz/item/CS_URS_2022_02/963051111" TargetMode="External"/><Relationship Id="rId26" Type="http://schemas.openxmlformats.org/officeDocument/2006/relationships/hyperlink" Target="https://podminky.urs.cz/item/CS_URS_2022_02/274313711" TargetMode="External"/><Relationship Id="rId3" Type="http://schemas.openxmlformats.org/officeDocument/2006/relationships/hyperlink" Target="https://podminky.urs.cz/item/CS_URS_2022_02/115101202" TargetMode="External"/><Relationship Id="rId21" Type="http://schemas.openxmlformats.org/officeDocument/2006/relationships/hyperlink" Target="https://podminky.urs.cz/item/CS_URS_2022_02/997211511" TargetMode="External"/><Relationship Id="rId7" Type="http://schemas.openxmlformats.org/officeDocument/2006/relationships/hyperlink" Target="https://podminky.urs.cz/item/CS_URS_2022_02/162751137" TargetMode="External"/><Relationship Id="rId12" Type="http://schemas.openxmlformats.org/officeDocument/2006/relationships/hyperlink" Target="https://podminky.urs.cz/item/CS_URS_2022_02/181252305" TargetMode="External"/><Relationship Id="rId17" Type="http://schemas.openxmlformats.org/officeDocument/2006/relationships/hyperlink" Target="https://podminky.urs.cz/item/CS_URS_2022_02/465513256" TargetMode="External"/><Relationship Id="rId25" Type="http://schemas.openxmlformats.org/officeDocument/2006/relationships/hyperlink" Target="https://podminky.urs.cz/item/CS_URS_2022_02/998212111" TargetMode="External"/><Relationship Id="rId2" Type="http://schemas.openxmlformats.org/officeDocument/2006/relationships/hyperlink" Target="https://podminky.urs.cz/item/CS_URS_2022_02/113105111" TargetMode="External"/><Relationship Id="rId16" Type="http://schemas.openxmlformats.org/officeDocument/2006/relationships/hyperlink" Target="https://podminky.urs.cz/item/CS_URS_2022_02/451314212" TargetMode="External"/><Relationship Id="rId20" Type="http://schemas.openxmlformats.org/officeDocument/2006/relationships/hyperlink" Target="https://podminky.urs.cz/item/CS_URS_2022_02/997211111" TargetMode="External"/><Relationship Id="rId29" Type="http://schemas.openxmlformats.org/officeDocument/2006/relationships/hyperlink" Target="https://podminky.urs.cz/item/CS_URS_2022_02/043002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31351204" TargetMode="External"/><Relationship Id="rId11" Type="http://schemas.openxmlformats.org/officeDocument/2006/relationships/hyperlink" Target="https://podminky.urs.cz/item/CS_URS_2022_02/174111311" TargetMode="External"/><Relationship Id="rId24" Type="http://schemas.openxmlformats.org/officeDocument/2006/relationships/hyperlink" Target="https://podminky.urs.cz/item/CS_URS_2022_02/997221873" TargetMode="External"/><Relationship Id="rId5" Type="http://schemas.openxmlformats.org/officeDocument/2006/relationships/hyperlink" Target="https://podminky.urs.cz/item/CS_URS_2022_02/121151113" TargetMode="External"/><Relationship Id="rId15" Type="http://schemas.openxmlformats.org/officeDocument/2006/relationships/hyperlink" Target="https://podminky.urs.cz/item/CS_URS_2022_02/183405211" TargetMode="External"/><Relationship Id="rId23" Type="http://schemas.openxmlformats.org/officeDocument/2006/relationships/hyperlink" Target="https://podminky.urs.cz/item/CS_URS_2022_02/997211612" TargetMode="External"/><Relationship Id="rId28" Type="http://schemas.openxmlformats.org/officeDocument/2006/relationships/hyperlink" Target="https://podminky.urs.cz/item/CS_URS_2022_02/035002000" TargetMode="External"/><Relationship Id="rId10" Type="http://schemas.openxmlformats.org/officeDocument/2006/relationships/hyperlink" Target="https://podminky.urs.cz/item/CS_URS_2022_02/171201231" TargetMode="External"/><Relationship Id="rId19" Type="http://schemas.openxmlformats.org/officeDocument/2006/relationships/hyperlink" Target="https://podminky.urs.cz/item/CS_URS_2022_02/962021112" TargetMode="External"/><Relationship Id="rId31" Type="http://schemas.openxmlformats.org/officeDocument/2006/relationships/drawing" Target="../drawings/drawing6.xml"/><Relationship Id="rId4" Type="http://schemas.openxmlformats.org/officeDocument/2006/relationships/hyperlink" Target="https://podminky.urs.cz/item/CS_URS_2022_02/115101302" TargetMode="External"/><Relationship Id="rId9" Type="http://schemas.openxmlformats.org/officeDocument/2006/relationships/hyperlink" Target="https://podminky.urs.cz/item/CS_URS_2022_02/171151101" TargetMode="External"/><Relationship Id="rId14" Type="http://schemas.openxmlformats.org/officeDocument/2006/relationships/hyperlink" Target="https://podminky.urs.cz/item/CS_URS_2022_02/182251101" TargetMode="External"/><Relationship Id="rId22" Type="http://schemas.openxmlformats.org/officeDocument/2006/relationships/hyperlink" Target="https://podminky.urs.cz/item/CS_URS_2022_02/997211519" TargetMode="External"/><Relationship Id="rId27" Type="http://schemas.openxmlformats.org/officeDocument/2006/relationships/hyperlink" Target="https://podminky.urs.cz/item/CS_URS_2022_02/030001000" TargetMode="External"/><Relationship Id="rId30" Type="http://schemas.openxmlformats.org/officeDocument/2006/relationships/hyperlink" Target="https://podminky.urs.cz/item/CS_URS_2022_02/074002000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71201231" TargetMode="External"/><Relationship Id="rId18" Type="http://schemas.openxmlformats.org/officeDocument/2006/relationships/hyperlink" Target="https://podminky.urs.cz/item/CS_URS_2022_02/183405212" TargetMode="External"/><Relationship Id="rId26" Type="http://schemas.openxmlformats.org/officeDocument/2006/relationships/hyperlink" Target="https://podminky.urs.cz/item/CS_URS_2022_02/317321118" TargetMode="External"/><Relationship Id="rId39" Type="http://schemas.openxmlformats.org/officeDocument/2006/relationships/hyperlink" Target="https://podminky.urs.cz/item/CS_URS_2022_02/628613231" TargetMode="External"/><Relationship Id="rId21" Type="http://schemas.openxmlformats.org/officeDocument/2006/relationships/hyperlink" Target="https://podminky.urs.cz/item/CS_URS_2022_02/224112116" TargetMode="External"/><Relationship Id="rId34" Type="http://schemas.openxmlformats.org/officeDocument/2006/relationships/hyperlink" Target="https://podminky.urs.cz/item/CS_URS_2022_02/421351212" TargetMode="External"/><Relationship Id="rId42" Type="http://schemas.openxmlformats.org/officeDocument/2006/relationships/hyperlink" Target="https://podminky.urs.cz/item/CS_URS_2022_02/911121311" TargetMode="External"/><Relationship Id="rId47" Type="http://schemas.openxmlformats.org/officeDocument/2006/relationships/hyperlink" Target="https://podminky.urs.cz/item/CS_URS_2022_02/941121111" TargetMode="External"/><Relationship Id="rId50" Type="http://schemas.openxmlformats.org/officeDocument/2006/relationships/hyperlink" Target="https://podminky.urs.cz/item/CS_URS_2022_02/946231111" TargetMode="External"/><Relationship Id="rId55" Type="http://schemas.openxmlformats.org/officeDocument/2006/relationships/hyperlink" Target="https://podminky.urs.cz/item/CS_URS_2022_02/966075141" TargetMode="External"/><Relationship Id="rId63" Type="http://schemas.openxmlformats.org/officeDocument/2006/relationships/hyperlink" Target="https://podminky.urs.cz/item/CS_URS_2022_02/985331114" TargetMode="External"/><Relationship Id="rId68" Type="http://schemas.openxmlformats.org/officeDocument/2006/relationships/hyperlink" Target="https://podminky.urs.cz/item/CS_URS_2022_02/997211111" TargetMode="External"/><Relationship Id="rId76" Type="http://schemas.openxmlformats.org/officeDocument/2006/relationships/hyperlink" Target="https://podminky.urs.cz/item/CS_URS_2022_02/711441559" TargetMode="External"/><Relationship Id="rId84" Type="http://schemas.openxmlformats.org/officeDocument/2006/relationships/hyperlink" Target="https://podminky.urs.cz/item/CS_URS_2022_02/039203000" TargetMode="External"/><Relationship Id="rId7" Type="http://schemas.openxmlformats.org/officeDocument/2006/relationships/hyperlink" Target="https://podminky.urs.cz/item/CS_URS_2022_02/129153101" TargetMode="External"/><Relationship Id="rId71" Type="http://schemas.openxmlformats.org/officeDocument/2006/relationships/hyperlink" Target="https://podminky.urs.cz/item/CS_URS_2022_02/997211519" TargetMode="External"/><Relationship Id="rId2" Type="http://schemas.openxmlformats.org/officeDocument/2006/relationships/hyperlink" Target="https://podminky.urs.cz/item/CS_URS_2022_02/113105111" TargetMode="External"/><Relationship Id="rId16" Type="http://schemas.openxmlformats.org/officeDocument/2006/relationships/hyperlink" Target="https://podminky.urs.cz/item/CS_URS_2022_02/181351103" TargetMode="External"/><Relationship Id="rId29" Type="http://schemas.openxmlformats.org/officeDocument/2006/relationships/hyperlink" Target="https://podminky.urs.cz/item/CS_URS_2022_02/317361116" TargetMode="External"/><Relationship Id="rId11" Type="http://schemas.openxmlformats.org/officeDocument/2006/relationships/hyperlink" Target="https://podminky.urs.cz/item/CS_URS_2022_02/162751137" TargetMode="External"/><Relationship Id="rId24" Type="http://schemas.openxmlformats.org/officeDocument/2006/relationships/hyperlink" Target="https://podminky.urs.cz/item/CS_URS_2022_02/274313711" TargetMode="External"/><Relationship Id="rId32" Type="http://schemas.openxmlformats.org/officeDocument/2006/relationships/hyperlink" Target="https://podminky.urs.cz/item/CS_URS_2022_02/421321128" TargetMode="External"/><Relationship Id="rId37" Type="http://schemas.openxmlformats.org/officeDocument/2006/relationships/hyperlink" Target="https://podminky.urs.cz/item/CS_URS_2022_02/457451133" TargetMode="External"/><Relationship Id="rId40" Type="http://schemas.openxmlformats.org/officeDocument/2006/relationships/hyperlink" Target="https://podminky.urs.cz/item/CS_URS_2022_02/628613611" TargetMode="External"/><Relationship Id="rId45" Type="http://schemas.openxmlformats.org/officeDocument/2006/relationships/hyperlink" Target="https://podminky.urs.cz/item/CS_URS_2022_02/936942211" TargetMode="External"/><Relationship Id="rId53" Type="http://schemas.openxmlformats.org/officeDocument/2006/relationships/hyperlink" Target="https://podminky.urs.cz/item/CS_URS_2022_02/962021112" TargetMode="External"/><Relationship Id="rId58" Type="http://schemas.openxmlformats.org/officeDocument/2006/relationships/hyperlink" Target="https://podminky.urs.cz/item/CS_URS_2022_02/985131111" TargetMode="External"/><Relationship Id="rId66" Type="http://schemas.openxmlformats.org/officeDocument/2006/relationships/hyperlink" Target="https://podminky.urs.cz/item/CS_URS_2022_02/985622212" TargetMode="External"/><Relationship Id="rId74" Type="http://schemas.openxmlformats.org/officeDocument/2006/relationships/hyperlink" Target="https://podminky.urs.cz/item/CS_URS_2022_02/998212111" TargetMode="External"/><Relationship Id="rId79" Type="http://schemas.openxmlformats.org/officeDocument/2006/relationships/hyperlink" Target="https://podminky.urs.cz/item/CS_URS_2022_02/998711101" TargetMode="External"/><Relationship Id="rId87" Type="http://schemas.openxmlformats.org/officeDocument/2006/relationships/hyperlink" Target="https://podminky.urs.cz/item/CS_URS_2022_02/074002000" TargetMode="External"/><Relationship Id="rId5" Type="http://schemas.openxmlformats.org/officeDocument/2006/relationships/hyperlink" Target="https://podminky.urs.cz/item/CS_URS_2022_02/115101301" TargetMode="External"/><Relationship Id="rId61" Type="http://schemas.openxmlformats.org/officeDocument/2006/relationships/hyperlink" Target="https://podminky.urs.cz/item/CS_URS_2022_02/985223210" TargetMode="External"/><Relationship Id="rId82" Type="http://schemas.openxmlformats.org/officeDocument/2006/relationships/hyperlink" Target="https://podminky.urs.cz/item/CS_URS_2022_02/032403000" TargetMode="External"/><Relationship Id="rId19" Type="http://schemas.openxmlformats.org/officeDocument/2006/relationships/hyperlink" Target="https://podminky.urs.cz/item/CS_URS_2022_02/212752102" TargetMode="External"/><Relationship Id="rId4" Type="http://schemas.openxmlformats.org/officeDocument/2006/relationships/hyperlink" Target="https://podminky.urs.cz/item/CS_URS_2022_02/115101201" TargetMode="External"/><Relationship Id="rId9" Type="http://schemas.openxmlformats.org/officeDocument/2006/relationships/hyperlink" Target="https://podminky.urs.cz/item/CS_URS_2022_02/153191121" TargetMode="External"/><Relationship Id="rId14" Type="http://schemas.openxmlformats.org/officeDocument/2006/relationships/hyperlink" Target="https://podminky.urs.cz/item/CS_URS_2022_02/174111311" TargetMode="External"/><Relationship Id="rId22" Type="http://schemas.openxmlformats.org/officeDocument/2006/relationships/hyperlink" Target="https://podminky.urs.cz/item/CS_URS_2022_02/273121111" TargetMode="External"/><Relationship Id="rId27" Type="http://schemas.openxmlformats.org/officeDocument/2006/relationships/hyperlink" Target="https://podminky.urs.cz/item/CS_URS_2022_02/317353121" TargetMode="External"/><Relationship Id="rId30" Type="http://schemas.openxmlformats.org/officeDocument/2006/relationships/hyperlink" Target="https://podminky.urs.cz/item/CS_URS_2022_02/317661142" TargetMode="External"/><Relationship Id="rId35" Type="http://schemas.openxmlformats.org/officeDocument/2006/relationships/hyperlink" Target="https://podminky.urs.cz/item/CS_URS_2022_02/421361226" TargetMode="External"/><Relationship Id="rId43" Type="http://schemas.openxmlformats.org/officeDocument/2006/relationships/hyperlink" Target="https://podminky.urs.cz/item/CS_URS_2022_02/931992121" TargetMode="External"/><Relationship Id="rId48" Type="http://schemas.openxmlformats.org/officeDocument/2006/relationships/hyperlink" Target="https://podminky.urs.cz/item/CS_URS_2022_02/941121211" TargetMode="External"/><Relationship Id="rId56" Type="http://schemas.openxmlformats.org/officeDocument/2006/relationships/hyperlink" Target="https://podminky.urs.cz/item/CS_URS_2022_02/973011191" TargetMode="External"/><Relationship Id="rId64" Type="http://schemas.openxmlformats.org/officeDocument/2006/relationships/hyperlink" Target="https://podminky.urs.cz/item/CS_URS_2022_02/985331212" TargetMode="External"/><Relationship Id="rId69" Type="http://schemas.openxmlformats.org/officeDocument/2006/relationships/hyperlink" Target="https://podminky.urs.cz/item/CS_URS_2022_02/997211119" TargetMode="External"/><Relationship Id="rId77" Type="http://schemas.openxmlformats.org/officeDocument/2006/relationships/hyperlink" Target="https://podminky.urs.cz/item/CS_URS_2022_02/711442559" TargetMode="External"/><Relationship Id="rId8" Type="http://schemas.openxmlformats.org/officeDocument/2006/relationships/hyperlink" Target="https://podminky.urs.cz/item/CS_URS_2022_02/131351204" TargetMode="External"/><Relationship Id="rId51" Type="http://schemas.openxmlformats.org/officeDocument/2006/relationships/hyperlink" Target="https://podminky.urs.cz/item/CS_URS_2022_02/946231121" TargetMode="External"/><Relationship Id="rId72" Type="http://schemas.openxmlformats.org/officeDocument/2006/relationships/hyperlink" Target="https://podminky.urs.cz/item/CS_URS_2022_02/997211611" TargetMode="External"/><Relationship Id="rId80" Type="http://schemas.openxmlformats.org/officeDocument/2006/relationships/hyperlink" Target="https://podminky.urs.cz/item/CS_URS_2022_02/012203000" TargetMode="External"/><Relationship Id="rId85" Type="http://schemas.openxmlformats.org/officeDocument/2006/relationships/hyperlink" Target="https://podminky.urs.cz/item/CS_URS_2022_02/043002000" TargetMode="External"/><Relationship Id="rId3" Type="http://schemas.openxmlformats.org/officeDocument/2006/relationships/hyperlink" Target="https://podminky.urs.cz/item/CS_URS_2022_02/115001105" TargetMode="External"/><Relationship Id="rId12" Type="http://schemas.openxmlformats.org/officeDocument/2006/relationships/hyperlink" Target="https://podminky.urs.cz/item/CS_URS_2022_02/162751139" TargetMode="External"/><Relationship Id="rId17" Type="http://schemas.openxmlformats.org/officeDocument/2006/relationships/hyperlink" Target="https://podminky.urs.cz/item/CS_URS_2022_02/182251101" TargetMode="External"/><Relationship Id="rId25" Type="http://schemas.openxmlformats.org/officeDocument/2006/relationships/hyperlink" Target="https://podminky.urs.cz/item/CS_URS_2022_02/281604111" TargetMode="External"/><Relationship Id="rId33" Type="http://schemas.openxmlformats.org/officeDocument/2006/relationships/hyperlink" Target="https://podminky.urs.cz/item/CS_URS_2022_02/421351112" TargetMode="External"/><Relationship Id="rId38" Type="http://schemas.openxmlformats.org/officeDocument/2006/relationships/hyperlink" Target="https://podminky.urs.cz/item/CS_URS_2022_02/465513157" TargetMode="External"/><Relationship Id="rId46" Type="http://schemas.openxmlformats.org/officeDocument/2006/relationships/hyperlink" Target="https://podminky.urs.cz/item/CS_URS_2022_02/939902111" TargetMode="External"/><Relationship Id="rId59" Type="http://schemas.openxmlformats.org/officeDocument/2006/relationships/hyperlink" Target="https://podminky.urs.cz/item/CS_URS_2022_02/985142211" TargetMode="External"/><Relationship Id="rId67" Type="http://schemas.openxmlformats.org/officeDocument/2006/relationships/hyperlink" Target="https://podminky.urs.cz/item/CS_URS_2022_02/985622411" TargetMode="External"/><Relationship Id="rId20" Type="http://schemas.openxmlformats.org/officeDocument/2006/relationships/hyperlink" Target="https://podminky.urs.cz/item/CS_URS_2022_02/213141112" TargetMode="External"/><Relationship Id="rId41" Type="http://schemas.openxmlformats.org/officeDocument/2006/relationships/hyperlink" Target="https://podminky.urs.cz/item/CS_URS_2022_02/911121211" TargetMode="External"/><Relationship Id="rId54" Type="http://schemas.openxmlformats.org/officeDocument/2006/relationships/hyperlink" Target="https://podminky.urs.cz/item/CS_URS_2022_02/962052211" TargetMode="External"/><Relationship Id="rId62" Type="http://schemas.openxmlformats.org/officeDocument/2006/relationships/hyperlink" Target="https://podminky.urs.cz/item/CS_URS_2022_02/985232111" TargetMode="External"/><Relationship Id="rId70" Type="http://schemas.openxmlformats.org/officeDocument/2006/relationships/hyperlink" Target="https://podminky.urs.cz/item/CS_URS_2022_02/997211511" TargetMode="External"/><Relationship Id="rId75" Type="http://schemas.openxmlformats.org/officeDocument/2006/relationships/hyperlink" Target="https://podminky.urs.cz/item/CS_URS_2022_02/711381021" TargetMode="External"/><Relationship Id="rId83" Type="http://schemas.openxmlformats.org/officeDocument/2006/relationships/hyperlink" Target="https://podminky.urs.cz/item/CS_URS_2022_02/035002000" TargetMode="External"/><Relationship Id="rId88" Type="http://schemas.openxmlformats.org/officeDocument/2006/relationships/drawing" Target="../drawings/drawing7.xm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21151113" TargetMode="External"/><Relationship Id="rId15" Type="http://schemas.openxmlformats.org/officeDocument/2006/relationships/hyperlink" Target="https://podminky.urs.cz/item/CS_URS_2022_02/181252305" TargetMode="External"/><Relationship Id="rId23" Type="http://schemas.openxmlformats.org/officeDocument/2006/relationships/hyperlink" Target="https://podminky.urs.cz/item/CS_URS_2022_02/273313511" TargetMode="External"/><Relationship Id="rId28" Type="http://schemas.openxmlformats.org/officeDocument/2006/relationships/hyperlink" Target="https://podminky.urs.cz/item/CS_URS_2022_02/317353221" TargetMode="External"/><Relationship Id="rId36" Type="http://schemas.openxmlformats.org/officeDocument/2006/relationships/hyperlink" Target="https://podminky.urs.cz/item/CS_URS_2022_02/421361412" TargetMode="External"/><Relationship Id="rId49" Type="http://schemas.openxmlformats.org/officeDocument/2006/relationships/hyperlink" Target="https://podminky.urs.cz/item/CS_URS_2022_02/941121811" TargetMode="External"/><Relationship Id="rId57" Type="http://schemas.openxmlformats.org/officeDocument/2006/relationships/hyperlink" Target="https://podminky.urs.cz/item/CS_URS_2022_02/977141128" TargetMode="External"/><Relationship Id="rId10" Type="http://schemas.openxmlformats.org/officeDocument/2006/relationships/hyperlink" Target="https://podminky.urs.cz/item/CS_URS_2022_02/153191131" TargetMode="External"/><Relationship Id="rId31" Type="http://schemas.openxmlformats.org/officeDocument/2006/relationships/hyperlink" Target="https://podminky.urs.cz/item/CS_URS_2022_02/421321108" TargetMode="External"/><Relationship Id="rId44" Type="http://schemas.openxmlformats.org/officeDocument/2006/relationships/hyperlink" Target="https://podminky.urs.cz/item/CS_URS_2022_02/931994106" TargetMode="External"/><Relationship Id="rId52" Type="http://schemas.openxmlformats.org/officeDocument/2006/relationships/hyperlink" Target="https://podminky.urs.cz/item/CS_URS_2022_02/952904122" TargetMode="External"/><Relationship Id="rId60" Type="http://schemas.openxmlformats.org/officeDocument/2006/relationships/hyperlink" Target="https://podminky.urs.cz/item/CS_URS_2022_02/985211111" TargetMode="External"/><Relationship Id="rId65" Type="http://schemas.openxmlformats.org/officeDocument/2006/relationships/hyperlink" Target="https://podminky.urs.cz/item/CS_URS_2022_02/985331215" TargetMode="External"/><Relationship Id="rId73" Type="http://schemas.openxmlformats.org/officeDocument/2006/relationships/hyperlink" Target="https://podminky.urs.cz/item/CS_URS_2022_02/997221873" TargetMode="External"/><Relationship Id="rId78" Type="http://schemas.openxmlformats.org/officeDocument/2006/relationships/hyperlink" Target="https://podminky.urs.cz/item/CS_URS_2022_02/711491176" TargetMode="External"/><Relationship Id="rId81" Type="http://schemas.openxmlformats.org/officeDocument/2006/relationships/hyperlink" Target="https://podminky.urs.cz/item/CS_URS_2022_02/030001000" TargetMode="External"/><Relationship Id="rId86" Type="http://schemas.openxmlformats.org/officeDocument/2006/relationships/hyperlink" Target="https://podminky.urs.cz/item/CS_URS_2022_02/065002000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1151101" TargetMode="External"/><Relationship Id="rId13" Type="http://schemas.openxmlformats.org/officeDocument/2006/relationships/hyperlink" Target="https://podminky.urs.cz/item/CS_URS_2022_02/181411123" TargetMode="External"/><Relationship Id="rId18" Type="http://schemas.openxmlformats.org/officeDocument/2006/relationships/hyperlink" Target="https://podminky.urs.cz/item/CS_URS_2022_02/273354211" TargetMode="External"/><Relationship Id="rId26" Type="http://schemas.openxmlformats.org/officeDocument/2006/relationships/hyperlink" Target="https://podminky.urs.cz/item/CS_URS_2022_02/711511101" TargetMode="External"/><Relationship Id="rId39" Type="http://schemas.openxmlformats.org/officeDocument/2006/relationships/hyperlink" Target="https://podminky.urs.cz/item/CS_URS_2022_02/030001000" TargetMode="External"/><Relationship Id="rId3" Type="http://schemas.openxmlformats.org/officeDocument/2006/relationships/hyperlink" Target="https://podminky.urs.cz/item/CS_URS_2022_02/115101302" TargetMode="External"/><Relationship Id="rId21" Type="http://schemas.openxmlformats.org/officeDocument/2006/relationships/hyperlink" Target="https://podminky.urs.cz/item/CS_URS_2022_02/317353121" TargetMode="External"/><Relationship Id="rId34" Type="http://schemas.openxmlformats.org/officeDocument/2006/relationships/hyperlink" Target="https://podminky.urs.cz/item/CS_URS_2022_02/997211511" TargetMode="External"/><Relationship Id="rId42" Type="http://schemas.openxmlformats.org/officeDocument/2006/relationships/hyperlink" Target="https://podminky.urs.cz/item/CS_URS_2022_02/039203000" TargetMode="External"/><Relationship Id="rId7" Type="http://schemas.openxmlformats.org/officeDocument/2006/relationships/hyperlink" Target="https://podminky.urs.cz/item/CS_URS_2022_02/162751139" TargetMode="External"/><Relationship Id="rId12" Type="http://schemas.openxmlformats.org/officeDocument/2006/relationships/hyperlink" Target="https://podminky.urs.cz/item/CS_URS_2022_02/181351103" TargetMode="External"/><Relationship Id="rId17" Type="http://schemas.openxmlformats.org/officeDocument/2006/relationships/hyperlink" Target="https://podminky.urs.cz/item/CS_URS_2022_02/273354111" TargetMode="External"/><Relationship Id="rId25" Type="http://schemas.openxmlformats.org/officeDocument/2006/relationships/hyperlink" Target="https://podminky.urs.cz/item/CS_URS_2022_02/465513256" TargetMode="External"/><Relationship Id="rId33" Type="http://schemas.openxmlformats.org/officeDocument/2006/relationships/hyperlink" Target="https://podminky.urs.cz/item/CS_URS_2022_02/997211111" TargetMode="External"/><Relationship Id="rId38" Type="http://schemas.openxmlformats.org/officeDocument/2006/relationships/hyperlink" Target="https://podminky.urs.cz/item/CS_URS_2022_02/998212111" TargetMode="External"/><Relationship Id="rId2" Type="http://schemas.openxmlformats.org/officeDocument/2006/relationships/hyperlink" Target="https://podminky.urs.cz/item/CS_URS_2022_02/115101202" TargetMode="External"/><Relationship Id="rId16" Type="http://schemas.openxmlformats.org/officeDocument/2006/relationships/hyperlink" Target="https://podminky.urs.cz/item/CS_URS_2022_02/273321117" TargetMode="External"/><Relationship Id="rId20" Type="http://schemas.openxmlformats.org/officeDocument/2006/relationships/hyperlink" Target="https://podminky.urs.cz/item/CS_URS_2022_02/317321118" TargetMode="External"/><Relationship Id="rId29" Type="http://schemas.openxmlformats.org/officeDocument/2006/relationships/hyperlink" Target="https://podminky.urs.cz/item/CS_URS_2022_02/936942211" TargetMode="External"/><Relationship Id="rId41" Type="http://schemas.openxmlformats.org/officeDocument/2006/relationships/hyperlink" Target="https://podminky.urs.cz/item/CS_URS_2022_02/035002000" TargetMode="External"/><Relationship Id="rId1" Type="http://schemas.openxmlformats.org/officeDocument/2006/relationships/hyperlink" Target="https://podminky.urs.cz/item/CS_URS_2022_02/111211201" TargetMode="External"/><Relationship Id="rId6" Type="http://schemas.openxmlformats.org/officeDocument/2006/relationships/hyperlink" Target="https://podminky.urs.cz/item/CS_URS_2022_02/162751137" TargetMode="External"/><Relationship Id="rId11" Type="http://schemas.openxmlformats.org/officeDocument/2006/relationships/hyperlink" Target="https://podminky.urs.cz/item/CS_URS_2022_02/181252305" TargetMode="External"/><Relationship Id="rId24" Type="http://schemas.openxmlformats.org/officeDocument/2006/relationships/hyperlink" Target="https://podminky.urs.cz/item/CS_URS_2022_02/389121111" TargetMode="External"/><Relationship Id="rId32" Type="http://schemas.openxmlformats.org/officeDocument/2006/relationships/hyperlink" Target="https://podminky.urs.cz/item/CS_URS_2022_02/992114151" TargetMode="External"/><Relationship Id="rId37" Type="http://schemas.openxmlformats.org/officeDocument/2006/relationships/hyperlink" Target="https://podminky.urs.cz/item/CS_URS_2022_02/997221873" TargetMode="External"/><Relationship Id="rId40" Type="http://schemas.openxmlformats.org/officeDocument/2006/relationships/hyperlink" Target="https://podminky.urs.cz/item/CS_URS_2022_02/032403000" TargetMode="External"/><Relationship Id="rId5" Type="http://schemas.openxmlformats.org/officeDocument/2006/relationships/hyperlink" Target="https://podminky.urs.cz/item/CS_URS_2022_02/131351204" TargetMode="External"/><Relationship Id="rId15" Type="http://schemas.openxmlformats.org/officeDocument/2006/relationships/hyperlink" Target="https://podminky.urs.cz/item/CS_URS_2022_02/273311125" TargetMode="External"/><Relationship Id="rId23" Type="http://schemas.openxmlformats.org/officeDocument/2006/relationships/hyperlink" Target="https://podminky.urs.cz/item/CS_URS_2022_02/317361116" TargetMode="External"/><Relationship Id="rId28" Type="http://schemas.openxmlformats.org/officeDocument/2006/relationships/hyperlink" Target="https://podminky.urs.cz/item/CS_URS_2022_02/998711101" TargetMode="External"/><Relationship Id="rId36" Type="http://schemas.openxmlformats.org/officeDocument/2006/relationships/hyperlink" Target="https://podminky.urs.cz/item/CS_URS_2022_02/997211611" TargetMode="External"/><Relationship Id="rId10" Type="http://schemas.openxmlformats.org/officeDocument/2006/relationships/hyperlink" Target="https://podminky.urs.cz/item/CS_URS_2022_02/174111311" TargetMode="External"/><Relationship Id="rId19" Type="http://schemas.openxmlformats.org/officeDocument/2006/relationships/hyperlink" Target="https://podminky.urs.cz/item/CS_URS_2022_02/273361411" TargetMode="External"/><Relationship Id="rId31" Type="http://schemas.openxmlformats.org/officeDocument/2006/relationships/hyperlink" Target="https://podminky.urs.cz/item/CS_URS_2022_02/963051111" TargetMode="External"/><Relationship Id="rId44" Type="http://schemas.openxmlformats.org/officeDocument/2006/relationships/drawing" Target="../drawings/drawing8.xml"/><Relationship Id="rId4" Type="http://schemas.openxmlformats.org/officeDocument/2006/relationships/hyperlink" Target="https://podminky.urs.cz/item/CS_URS_2022_02/121151113" TargetMode="External"/><Relationship Id="rId9" Type="http://schemas.openxmlformats.org/officeDocument/2006/relationships/hyperlink" Target="https://podminky.urs.cz/item/CS_URS_2022_02/171201231" TargetMode="External"/><Relationship Id="rId14" Type="http://schemas.openxmlformats.org/officeDocument/2006/relationships/hyperlink" Target="https://podminky.urs.cz/item/CS_URS_2022_02/182251101" TargetMode="External"/><Relationship Id="rId22" Type="http://schemas.openxmlformats.org/officeDocument/2006/relationships/hyperlink" Target="https://podminky.urs.cz/item/CS_URS_2022_02/317353221" TargetMode="External"/><Relationship Id="rId27" Type="http://schemas.openxmlformats.org/officeDocument/2006/relationships/hyperlink" Target="https://podminky.urs.cz/item/CS_URS_2022_02/711511102" TargetMode="External"/><Relationship Id="rId30" Type="http://schemas.openxmlformats.org/officeDocument/2006/relationships/hyperlink" Target="https://podminky.urs.cz/item/CS_URS_2022_02/962041211" TargetMode="External"/><Relationship Id="rId35" Type="http://schemas.openxmlformats.org/officeDocument/2006/relationships/hyperlink" Target="https://podminky.urs.cz/item/CS_URS_2022_02/997211519" TargetMode="External"/><Relationship Id="rId43" Type="http://schemas.openxmlformats.org/officeDocument/2006/relationships/hyperlink" Target="https://podminky.urs.cz/item/CS_URS_2022_02/074002000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71151101" TargetMode="External"/><Relationship Id="rId13" Type="http://schemas.openxmlformats.org/officeDocument/2006/relationships/hyperlink" Target="https://podminky.urs.cz/item/CS_URS_2022_02/182251101" TargetMode="External"/><Relationship Id="rId18" Type="http://schemas.openxmlformats.org/officeDocument/2006/relationships/hyperlink" Target="https://podminky.urs.cz/item/CS_URS_2022_02/273354211" TargetMode="External"/><Relationship Id="rId26" Type="http://schemas.openxmlformats.org/officeDocument/2006/relationships/hyperlink" Target="https://podminky.urs.cz/item/CS_URS_2022_02/711511102" TargetMode="External"/><Relationship Id="rId39" Type="http://schemas.openxmlformats.org/officeDocument/2006/relationships/hyperlink" Target="https://podminky.urs.cz/item/CS_URS_2022_02/998212111" TargetMode="External"/><Relationship Id="rId3" Type="http://schemas.openxmlformats.org/officeDocument/2006/relationships/hyperlink" Target="https://podminky.urs.cz/item/CS_URS_2022_02/115101202" TargetMode="External"/><Relationship Id="rId21" Type="http://schemas.openxmlformats.org/officeDocument/2006/relationships/hyperlink" Target="https://podminky.urs.cz/item/CS_URS_2022_02/341361821" TargetMode="External"/><Relationship Id="rId34" Type="http://schemas.openxmlformats.org/officeDocument/2006/relationships/hyperlink" Target="https://podminky.urs.cz/item/CS_URS_2022_02/997211519" TargetMode="External"/><Relationship Id="rId42" Type="http://schemas.openxmlformats.org/officeDocument/2006/relationships/hyperlink" Target="https://podminky.urs.cz/item/CS_URS_2022_02/035002000" TargetMode="External"/><Relationship Id="rId7" Type="http://schemas.openxmlformats.org/officeDocument/2006/relationships/hyperlink" Target="https://podminky.urs.cz/item/CS_URS_2022_02/162751137" TargetMode="External"/><Relationship Id="rId12" Type="http://schemas.openxmlformats.org/officeDocument/2006/relationships/hyperlink" Target="https://podminky.urs.cz/item/CS_URS_2022_02/181351103" TargetMode="External"/><Relationship Id="rId17" Type="http://schemas.openxmlformats.org/officeDocument/2006/relationships/hyperlink" Target="https://podminky.urs.cz/item/CS_URS_2022_02/273354111" TargetMode="External"/><Relationship Id="rId25" Type="http://schemas.openxmlformats.org/officeDocument/2006/relationships/hyperlink" Target="https://podminky.urs.cz/item/CS_URS_2022_02/711511101" TargetMode="External"/><Relationship Id="rId33" Type="http://schemas.openxmlformats.org/officeDocument/2006/relationships/hyperlink" Target="https://podminky.urs.cz/item/CS_URS_2022_02/997211511" TargetMode="External"/><Relationship Id="rId38" Type="http://schemas.openxmlformats.org/officeDocument/2006/relationships/hyperlink" Target="https://podminky.urs.cz/item/CS_URS_2022_02/997221873" TargetMode="External"/><Relationship Id="rId2" Type="http://schemas.openxmlformats.org/officeDocument/2006/relationships/hyperlink" Target="https://podminky.urs.cz/item/CS_URS_2022_02/111211201" TargetMode="External"/><Relationship Id="rId16" Type="http://schemas.openxmlformats.org/officeDocument/2006/relationships/hyperlink" Target="https://podminky.urs.cz/item/CS_URS_2022_02/273321117" TargetMode="External"/><Relationship Id="rId20" Type="http://schemas.openxmlformats.org/officeDocument/2006/relationships/hyperlink" Target="https://podminky.urs.cz/item/CS_URS_2022_02/274313811" TargetMode="External"/><Relationship Id="rId29" Type="http://schemas.openxmlformats.org/officeDocument/2006/relationships/hyperlink" Target="https://podminky.urs.cz/item/CS_URS_2022_02/963051111" TargetMode="External"/><Relationship Id="rId41" Type="http://schemas.openxmlformats.org/officeDocument/2006/relationships/hyperlink" Target="https://podminky.urs.cz/item/CS_URS_2022_02/032403000" TargetMode="External"/><Relationship Id="rId1" Type="http://schemas.openxmlformats.org/officeDocument/2006/relationships/hyperlink" Target="https://podminky.urs.cz/item/CS_URS_2022_02/111111102" TargetMode="External"/><Relationship Id="rId6" Type="http://schemas.openxmlformats.org/officeDocument/2006/relationships/hyperlink" Target="https://podminky.urs.cz/item/CS_URS_2022_02/131351204" TargetMode="External"/><Relationship Id="rId11" Type="http://schemas.openxmlformats.org/officeDocument/2006/relationships/hyperlink" Target="https://podminky.urs.cz/item/CS_URS_2022_02/181252305" TargetMode="External"/><Relationship Id="rId24" Type="http://schemas.openxmlformats.org/officeDocument/2006/relationships/hyperlink" Target="https://podminky.urs.cz/item/CS_URS_2022_02/465513256" TargetMode="External"/><Relationship Id="rId32" Type="http://schemas.openxmlformats.org/officeDocument/2006/relationships/hyperlink" Target="https://podminky.urs.cz/item/CS_URS_2022_02/997211111" TargetMode="External"/><Relationship Id="rId37" Type="http://schemas.openxmlformats.org/officeDocument/2006/relationships/hyperlink" Target="https://podminky.urs.cz/item/CS_URS_2022_02/997211612" TargetMode="External"/><Relationship Id="rId40" Type="http://schemas.openxmlformats.org/officeDocument/2006/relationships/hyperlink" Target="https://podminky.urs.cz/item/CS_URS_2022_02/030001000" TargetMode="External"/><Relationship Id="rId45" Type="http://schemas.openxmlformats.org/officeDocument/2006/relationships/drawing" Target="../drawings/drawing9.xml"/><Relationship Id="rId5" Type="http://schemas.openxmlformats.org/officeDocument/2006/relationships/hyperlink" Target="https://podminky.urs.cz/item/CS_URS_2022_02/121151113" TargetMode="External"/><Relationship Id="rId15" Type="http://schemas.openxmlformats.org/officeDocument/2006/relationships/hyperlink" Target="https://podminky.urs.cz/item/CS_URS_2022_02/273311125" TargetMode="External"/><Relationship Id="rId23" Type="http://schemas.openxmlformats.org/officeDocument/2006/relationships/hyperlink" Target="https://podminky.urs.cz/item/CS_URS_2022_02/451312111" TargetMode="External"/><Relationship Id="rId28" Type="http://schemas.openxmlformats.org/officeDocument/2006/relationships/hyperlink" Target="https://podminky.urs.cz/item/CS_URS_2022_02/936942211" TargetMode="External"/><Relationship Id="rId36" Type="http://schemas.openxmlformats.org/officeDocument/2006/relationships/hyperlink" Target="https://podminky.urs.cz/item/CS_URS_2022_02/997211611" TargetMode="External"/><Relationship Id="rId10" Type="http://schemas.openxmlformats.org/officeDocument/2006/relationships/hyperlink" Target="https://podminky.urs.cz/item/CS_URS_2022_02/175151101" TargetMode="External"/><Relationship Id="rId19" Type="http://schemas.openxmlformats.org/officeDocument/2006/relationships/hyperlink" Target="https://podminky.urs.cz/item/CS_URS_2022_02/273361411" TargetMode="External"/><Relationship Id="rId31" Type="http://schemas.openxmlformats.org/officeDocument/2006/relationships/hyperlink" Target="https://podminky.urs.cz/item/CS_URS_2022_02/992114151" TargetMode="External"/><Relationship Id="rId44" Type="http://schemas.openxmlformats.org/officeDocument/2006/relationships/hyperlink" Target="https://podminky.urs.cz/item/CS_URS_2022_02/074002000" TargetMode="External"/><Relationship Id="rId4" Type="http://schemas.openxmlformats.org/officeDocument/2006/relationships/hyperlink" Target="https://podminky.urs.cz/item/CS_URS_2022_02/115101302" TargetMode="External"/><Relationship Id="rId9" Type="http://schemas.openxmlformats.org/officeDocument/2006/relationships/hyperlink" Target="https://podminky.urs.cz/item/CS_URS_2022_02/174111311" TargetMode="External"/><Relationship Id="rId14" Type="http://schemas.openxmlformats.org/officeDocument/2006/relationships/hyperlink" Target="https://podminky.urs.cz/item/CS_URS_2022_02/183405211" TargetMode="External"/><Relationship Id="rId22" Type="http://schemas.openxmlformats.org/officeDocument/2006/relationships/hyperlink" Target="https://podminky.urs.cz/item/CS_URS_2022_02/389121111" TargetMode="External"/><Relationship Id="rId27" Type="http://schemas.openxmlformats.org/officeDocument/2006/relationships/hyperlink" Target="https://podminky.urs.cz/item/CS_URS_2022_02/998711101" TargetMode="External"/><Relationship Id="rId30" Type="http://schemas.openxmlformats.org/officeDocument/2006/relationships/hyperlink" Target="https://podminky.urs.cz/item/CS_URS_2022_02/962021112" TargetMode="External"/><Relationship Id="rId35" Type="http://schemas.openxmlformats.org/officeDocument/2006/relationships/hyperlink" Target="https://podminky.urs.cz/item/CS_URS_2022_02/997211519.1" TargetMode="External"/><Relationship Id="rId43" Type="http://schemas.openxmlformats.org/officeDocument/2006/relationships/hyperlink" Target="https://podminky.urs.cz/item/CS_URS_2022_02/0392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AG17" sqref="AG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3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R5" s="20"/>
      <c r="BE5" s="22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4" t="s">
        <v>2378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R6" s="20"/>
      <c r="BE6" s="221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1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1"/>
      <c r="BS8" s="17" t="s">
        <v>6</v>
      </c>
    </row>
    <row r="9" spans="1:74" ht="14.45" customHeight="1">
      <c r="B9" s="20"/>
      <c r="AR9" s="20"/>
      <c r="BE9" s="221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1"/>
      <c r="BS10" s="17" t="s">
        <v>6</v>
      </c>
    </row>
    <row r="11" spans="1:74" ht="18.399999999999999" customHeight="1">
      <c r="B11" s="20"/>
      <c r="E11" s="25" t="s">
        <v>20</v>
      </c>
      <c r="AK11" s="27" t="s">
        <v>25</v>
      </c>
      <c r="AN11" s="25" t="s">
        <v>1</v>
      </c>
      <c r="AR11" s="20"/>
      <c r="BE11" s="221"/>
      <c r="BS11" s="17" t="s">
        <v>6</v>
      </c>
    </row>
    <row r="12" spans="1:74" ht="6.95" customHeight="1">
      <c r="B12" s="20"/>
      <c r="AR12" s="20"/>
      <c r="BE12" s="221"/>
      <c r="BS12" s="17" t="s">
        <v>6</v>
      </c>
    </row>
    <row r="13" spans="1:74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21"/>
      <c r="BS13" s="17" t="s">
        <v>6</v>
      </c>
    </row>
    <row r="14" spans="1:74" ht="12.75">
      <c r="B14" s="20"/>
      <c r="E14" s="225" t="s">
        <v>27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7" t="s">
        <v>25</v>
      </c>
      <c r="AN14" s="29" t="s">
        <v>27</v>
      </c>
      <c r="AR14" s="20"/>
      <c r="BE14" s="221"/>
      <c r="BS14" s="17" t="s">
        <v>6</v>
      </c>
    </row>
    <row r="15" spans="1:74" ht="6.95" customHeight="1">
      <c r="B15" s="20"/>
      <c r="AR15" s="20"/>
      <c r="BE15" s="221"/>
      <c r="BS15" s="17" t="s">
        <v>3</v>
      </c>
    </row>
    <row r="16" spans="1:74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221"/>
      <c r="BS16" s="17" t="s">
        <v>3</v>
      </c>
    </row>
    <row r="17" spans="2:71" ht="18.399999999999999" customHeight="1">
      <c r="B17" s="20"/>
      <c r="E17" s="25" t="s">
        <v>20</v>
      </c>
      <c r="AK17" s="27" t="s">
        <v>25</v>
      </c>
      <c r="AN17" s="25" t="s">
        <v>1</v>
      </c>
      <c r="AR17" s="20"/>
      <c r="BE17" s="221"/>
      <c r="BS17" s="17" t="s">
        <v>29</v>
      </c>
    </row>
    <row r="18" spans="2:71" ht="6.95" customHeight="1">
      <c r="B18" s="20"/>
      <c r="AR18" s="20"/>
      <c r="BE18" s="221"/>
      <c r="BS18" s="17" t="s">
        <v>6</v>
      </c>
    </row>
    <row r="19" spans="2:7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221"/>
      <c r="BS19" s="17" t="s">
        <v>6</v>
      </c>
    </row>
    <row r="20" spans="2:71" ht="18.399999999999999" customHeight="1">
      <c r="B20" s="20"/>
      <c r="E20" s="25" t="s">
        <v>20</v>
      </c>
      <c r="AK20" s="27" t="s">
        <v>25</v>
      </c>
      <c r="AN20" s="25" t="s">
        <v>1</v>
      </c>
      <c r="AR20" s="20"/>
      <c r="BE20" s="221"/>
      <c r="BS20" s="17" t="s">
        <v>29</v>
      </c>
    </row>
    <row r="21" spans="2:71" ht="6.95" customHeight="1">
      <c r="B21" s="20"/>
      <c r="AR21" s="20"/>
      <c r="BE21" s="221"/>
    </row>
    <row r="22" spans="2:71" ht="12" customHeight="1">
      <c r="B22" s="20"/>
      <c r="D22" s="27" t="s">
        <v>31</v>
      </c>
      <c r="AR22" s="20"/>
      <c r="BE22" s="221"/>
    </row>
    <row r="23" spans="2:71" ht="16.5" customHeight="1">
      <c r="B23" s="20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20"/>
      <c r="BE23" s="221"/>
    </row>
    <row r="24" spans="2:71" ht="6.95" customHeight="1">
      <c r="B24" s="20"/>
      <c r="AR24" s="20"/>
      <c r="BE24" s="221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1"/>
    </row>
    <row r="26" spans="2:71" s="1" customFormat="1" ht="25.9" customHeight="1">
      <c r="B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8">
        <f>ROUND(AG94,2)</f>
        <v>0</v>
      </c>
      <c r="AL26" s="229"/>
      <c r="AM26" s="229"/>
      <c r="AN26" s="229"/>
      <c r="AO26" s="229"/>
      <c r="AR26" s="32"/>
      <c r="BE26" s="221"/>
    </row>
    <row r="27" spans="2:71" s="1" customFormat="1" ht="6.95" customHeight="1">
      <c r="B27" s="32"/>
      <c r="AR27" s="32"/>
      <c r="BE27" s="221"/>
    </row>
    <row r="28" spans="2:71" s="1" customFormat="1" ht="12.75">
      <c r="B28" s="32"/>
      <c r="L28" s="230" t="s">
        <v>33</v>
      </c>
      <c r="M28" s="230"/>
      <c r="N28" s="230"/>
      <c r="O28" s="230"/>
      <c r="P28" s="230"/>
      <c r="W28" s="230" t="s">
        <v>34</v>
      </c>
      <c r="X28" s="230"/>
      <c r="Y28" s="230"/>
      <c r="Z28" s="230"/>
      <c r="AA28" s="230"/>
      <c r="AB28" s="230"/>
      <c r="AC28" s="230"/>
      <c r="AD28" s="230"/>
      <c r="AE28" s="230"/>
      <c r="AK28" s="230" t="s">
        <v>35</v>
      </c>
      <c r="AL28" s="230"/>
      <c r="AM28" s="230"/>
      <c r="AN28" s="230"/>
      <c r="AO28" s="230"/>
      <c r="AR28" s="32"/>
      <c r="BE28" s="221"/>
    </row>
    <row r="29" spans="2:71" s="2" customFormat="1" ht="14.45" customHeight="1">
      <c r="B29" s="36"/>
      <c r="D29" s="27" t="s">
        <v>36</v>
      </c>
      <c r="F29" s="27" t="s">
        <v>37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6"/>
      <c r="BE29" s="222"/>
    </row>
    <row r="30" spans="2:71" s="2" customFormat="1" ht="14.45" customHeight="1">
      <c r="B30" s="36"/>
      <c r="F30" s="27" t="s">
        <v>38</v>
      </c>
      <c r="L30" s="215">
        <v>0.15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6"/>
      <c r="BE30" s="222"/>
    </row>
    <row r="31" spans="2:71" s="2" customFormat="1" ht="14.45" hidden="1" customHeight="1">
      <c r="B31" s="36"/>
      <c r="F31" s="27" t="s">
        <v>39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6"/>
      <c r="BE31" s="222"/>
    </row>
    <row r="32" spans="2:71" s="2" customFormat="1" ht="14.45" hidden="1" customHeight="1">
      <c r="B32" s="36"/>
      <c r="F32" s="27" t="s">
        <v>40</v>
      </c>
      <c r="L32" s="215">
        <v>0.15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6"/>
      <c r="BE32" s="222"/>
    </row>
    <row r="33" spans="2:57" s="2" customFormat="1" ht="14.45" hidden="1" customHeight="1">
      <c r="B33" s="36"/>
      <c r="F33" s="27" t="s">
        <v>41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6"/>
      <c r="BE33" s="222"/>
    </row>
    <row r="34" spans="2:57" s="1" customFormat="1" ht="6.95" customHeight="1">
      <c r="B34" s="32"/>
      <c r="AR34" s="32"/>
      <c r="BE34" s="221"/>
    </row>
    <row r="35" spans="2:57" s="1" customFormat="1" ht="25.9" customHeight="1">
      <c r="B35" s="32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219" t="s">
        <v>44</v>
      </c>
      <c r="Y35" s="217"/>
      <c r="Z35" s="217"/>
      <c r="AA35" s="217"/>
      <c r="AB35" s="217"/>
      <c r="AC35" s="39"/>
      <c r="AD35" s="39"/>
      <c r="AE35" s="39"/>
      <c r="AF35" s="39"/>
      <c r="AG35" s="39"/>
      <c r="AH35" s="39"/>
      <c r="AI35" s="39"/>
      <c r="AJ35" s="39"/>
      <c r="AK35" s="216">
        <f>SUM(AK26:AK33)</f>
        <v>0</v>
      </c>
      <c r="AL35" s="217"/>
      <c r="AM35" s="217"/>
      <c r="AN35" s="217"/>
      <c r="AO35" s="218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47</v>
      </c>
      <c r="AI60" s="34"/>
      <c r="AJ60" s="34"/>
      <c r="AK60" s="34"/>
      <c r="AL60" s="34"/>
      <c r="AM60" s="43" t="s">
        <v>48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50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47</v>
      </c>
      <c r="AI75" s="34"/>
      <c r="AJ75" s="34"/>
      <c r="AK75" s="34"/>
      <c r="AL75" s="34"/>
      <c r="AM75" s="43" t="s">
        <v>48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51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D18021</v>
      </c>
      <c r="AR84" s="48"/>
    </row>
    <row r="85" spans="1:91" s="4" customFormat="1" ht="36.950000000000003" customHeight="1">
      <c r="B85" s="49"/>
      <c r="C85" s="50" t="s">
        <v>16</v>
      </c>
      <c r="L85" s="231" t="str">
        <f>K6</f>
        <v>Oprava trati v úseku Blatno – Petrohrad_OPRAVA č.1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1" t="str">
        <f>IF(K8="","",K8)</f>
        <v xml:space="preserve"> </v>
      </c>
      <c r="AI87" s="27" t="s">
        <v>21</v>
      </c>
      <c r="AM87" s="206" t="str">
        <f>IF(AN8= "","",AN8)</f>
        <v>30. 8. 2022</v>
      </c>
      <c r="AN87" s="206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 xml:space="preserve"> </v>
      </c>
      <c r="AI89" s="27" t="s">
        <v>28</v>
      </c>
      <c r="AM89" s="207" t="str">
        <f>IF(E17="","",E17)</f>
        <v xml:space="preserve"> </v>
      </c>
      <c r="AN89" s="208"/>
      <c r="AO89" s="208"/>
      <c r="AP89" s="208"/>
      <c r="AR89" s="32"/>
      <c r="AS89" s="209" t="s">
        <v>52</v>
      </c>
      <c r="AT89" s="21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26</v>
      </c>
      <c r="L90" s="3" t="str">
        <f>IF(E14= "Vyplň údaj","",E14)</f>
        <v/>
      </c>
      <c r="AI90" s="27" t="s">
        <v>30</v>
      </c>
      <c r="AM90" s="207" t="str">
        <f>IF(E20="","",E20)</f>
        <v xml:space="preserve"> </v>
      </c>
      <c r="AN90" s="208"/>
      <c r="AO90" s="208"/>
      <c r="AP90" s="208"/>
      <c r="AR90" s="32"/>
      <c r="AS90" s="211"/>
      <c r="AT90" s="212"/>
      <c r="BD90" s="56"/>
    </row>
    <row r="91" spans="1:91" s="1" customFormat="1" ht="10.9" customHeight="1">
      <c r="B91" s="32"/>
      <c r="AR91" s="32"/>
      <c r="AS91" s="211"/>
      <c r="AT91" s="212"/>
      <c r="BD91" s="56"/>
    </row>
    <row r="92" spans="1:91" s="1" customFormat="1" ht="29.25" customHeight="1">
      <c r="B92" s="32"/>
      <c r="C92" s="234" t="s">
        <v>53</v>
      </c>
      <c r="D92" s="201"/>
      <c r="E92" s="201"/>
      <c r="F92" s="201"/>
      <c r="G92" s="201"/>
      <c r="H92" s="57"/>
      <c r="I92" s="200" t="s">
        <v>54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5" t="s">
        <v>55</v>
      </c>
      <c r="AH92" s="201"/>
      <c r="AI92" s="201"/>
      <c r="AJ92" s="201"/>
      <c r="AK92" s="201"/>
      <c r="AL92" s="201"/>
      <c r="AM92" s="201"/>
      <c r="AN92" s="200" t="s">
        <v>56</v>
      </c>
      <c r="AO92" s="201"/>
      <c r="AP92" s="202"/>
      <c r="AQ92" s="58" t="s">
        <v>57</v>
      </c>
      <c r="AR92" s="32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70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8">
        <f>ROUND(SUM(AG95:AG106),2)</f>
        <v>0</v>
      </c>
      <c r="AH94" s="198"/>
      <c r="AI94" s="198"/>
      <c r="AJ94" s="198"/>
      <c r="AK94" s="198"/>
      <c r="AL94" s="198"/>
      <c r="AM94" s="198"/>
      <c r="AN94" s="199">
        <f t="shared" ref="AN94:AN106" si="0">SUM(AG94,AT94)</f>
        <v>0</v>
      </c>
      <c r="AO94" s="199"/>
      <c r="AP94" s="199"/>
      <c r="AQ94" s="67" t="s">
        <v>1</v>
      </c>
      <c r="AR94" s="63"/>
      <c r="AS94" s="68">
        <f>ROUND(SUM(AS95:AS106),2)</f>
        <v>0</v>
      </c>
      <c r="AT94" s="69">
        <f t="shared" ref="AT94:AT106" si="1">ROUND(SUM(AV94:AW94),2)</f>
        <v>0</v>
      </c>
      <c r="AU94" s="70">
        <f>ROUND(SUM(AU95:AU106),5)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ROUND(SUM(AZ95:AZ106),2)</f>
        <v>0</v>
      </c>
      <c r="BA94" s="69">
        <f>ROUND(SUM(BA95:BA106),2)</f>
        <v>0</v>
      </c>
      <c r="BB94" s="69">
        <f>ROUND(SUM(BB95:BB106),2)</f>
        <v>0</v>
      </c>
      <c r="BC94" s="69">
        <f>ROUND(SUM(BC95:BC106),2)</f>
        <v>0</v>
      </c>
      <c r="BD94" s="71">
        <f>ROUND(SUM(BD95:BD106),2)</f>
        <v>0</v>
      </c>
      <c r="BS94" s="72" t="s">
        <v>71</v>
      </c>
      <c r="BT94" s="72" t="s">
        <v>72</v>
      </c>
      <c r="BU94" s="73" t="s">
        <v>73</v>
      </c>
      <c r="BV94" s="72" t="s">
        <v>74</v>
      </c>
      <c r="BW94" s="72" t="s">
        <v>4</v>
      </c>
      <c r="BX94" s="72" t="s">
        <v>75</v>
      </c>
      <c r="CL94" s="72" t="s">
        <v>1</v>
      </c>
    </row>
    <row r="95" spans="1:91" s="6" customFormat="1" ht="24.75" customHeight="1">
      <c r="A95" s="74" t="s">
        <v>76</v>
      </c>
      <c r="B95" s="75"/>
      <c r="C95" s="76"/>
      <c r="D95" s="233" t="s">
        <v>77</v>
      </c>
      <c r="E95" s="233"/>
      <c r="F95" s="233"/>
      <c r="G95" s="233"/>
      <c r="H95" s="233"/>
      <c r="I95" s="77"/>
      <c r="J95" s="233" t="s">
        <v>78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196">
        <f>'SO 01-20-01 - Železniční ...'!J30</f>
        <v>0</v>
      </c>
      <c r="AH95" s="197"/>
      <c r="AI95" s="197"/>
      <c r="AJ95" s="197"/>
      <c r="AK95" s="197"/>
      <c r="AL95" s="197"/>
      <c r="AM95" s="197"/>
      <c r="AN95" s="196">
        <f t="shared" si="0"/>
        <v>0</v>
      </c>
      <c r="AO95" s="197"/>
      <c r="AP95" s="197"/>
      <c r="AQ95" s="78" t="s">
        <v>79</v>
      </c>
      <c r="AR95" s="75"/>
      <c r="AS95" s="79">
        <v>0</v>
      </c>
      <c r="AT95" s="80">
        <f t="shared" si="1"/>
        <v>0</v>
      </c>
      <c r="AU95" s="81">
        <f>'SO 01-20-01 - Železniční ...'!P133</f>
        <v>0</v>
      </c>
      <c r="AV95" s="80">
        <f>'SO 01-20-01 - Železniční ...'!J33</f>
        <v>0</v>
      </c>
      <c r="AW95" s="80">
        <f>'SO 01-20-01 - Železniční ...'!J34</f>
        <v>0</v>
      </c>
      <c r="AX95" s="80">
        <f>'SO 01-20-01 - Železniční ...'!J35</f>
        <v>0</v>
      </c>
      <c r="AY95" s="80">
        <f>'SO 01-20-01 - Železniční ...'!J36</f>
        <v>0</v>
      </c>
      <c r="AZ95" s="80">
        <f>'SO 01-20-01 - Železniční ...'!F33</f>
        <v>0</v>
      </c>
      <c r="BA95" s="80">
        <f>'SO 01-20-01 - Železniční ...'!F34</f>
        <v>0</v>
      </c>
      <c r="BB95" s="80">
        <f>'SO 01-20-01 - Železniční ...'!F35</f>
        <v>0</v>
      </c>
      <c r="BC95" s="80">
        <f>'SO 01-20-01 - Železniční ...'!F36</f>
        <v>0</v>
      </c>
      <c r="BD95" s="82">
        <f>'SO 01-20-01 - Železniční ...'!F37</f>
        <v>0</v>
      </c>
      <c r="BT95" s="83" t="s">
        <v>80</v>
      </c>
      <c r="BV95" s="83" t="s">
        <v>74</v>
      </c>
      <c r="BW95" s="83" t="s">
        <v>81</v>
      </c>
      <c r="BX95" s="83" t="s">
        <v>4</v>
      </c>
      <c r="CL95" s="83" t="s">
        <v>1</v>
      </c>
      <c r="CM95" s="83" t="s">
        <v>82</v>
      </c>
    </row>
    <row r="96" spans="1:91" s="6" customFormat="1" ht="24.75" customHeight="1">
      <c r="A96" s="74" t="s">
        <v>76</v>
      </c>
      <c r="B96" s="75"/>
      <c r="C96" s="76"/>
      <c r="D96" s="233" t="s">
        <v>83</v>
      </c>
      <c r="E96" s="233"/>
      <c r="F96" s="233"/>
      <c r="G96" s="233"/>
      <c r="H96" s="233"/>
      <c r="I96" s="77"/>
      <c r="J96" s="233" t="s">
        <v>84</v>
      </c>
      <c r="K96" s="233"/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196">
        <f>'SO 01-20-02 - Železniční ...'!J30</f>
        <v>0</v>
      </c>
      <c r="AH96" s="197"/>
      <c r="AI96" s="197"/>
      <c r="AJ96" s="197"/>
      <c r="AK96" s="197"/>
      <c r="AL96" s="197"/>
      <c r="AM96" s="197"/>
      <c r="AN96" s="196">
        <f t="shared" si="0"/>
        <v>0</v>
      </c>
      <c r="AO96" s="197"/>
      <c r="AP96" s="197"/>
      <c r="AQ96" s="78" t="s">
        <v>79</v>
      </c>
      <c r="AR96" s="75"/>
      <c r="AS96" s="79">
        <v>0</v>
      </c>
      <c r="AT96" s="80">
        <f t="shared" si="1"/>
        <v>0</v>
      </c>
      <c r="AU96" s="81">
        <f>'SO 01-20-02 - Železniční ...'!P133</f>
        <v>0</v>
      </c>
      <c r="AV96" s="80">
        <f>'SO 01-20-02 - Železniční ...'!J33</f>
        <v>0</v>
      </c>
      <c r="AW96" s="80">
        <f>'SO 01-20-02 - Železniční ...'!J34</f>
        <v>0</v>
      </c>
      <c r="AX96" s="80">
        <f>'SO 01-20-02 - Železniční ...'!J35</f>
        <v>0</v>
      </c>
      <c r="AY96" s="80">
        <f>'SO 01-20-02 - Železniční ...'!J36</f>
        <v>0</v>
      </c>
      <c r="AZ96" s="80">
        <f>'SO 01-20-02 - Železniční ...'!F33</f>
        <v>0</v>
      </c>
      <c r="BA96" s="80">
        <f>'SO 01-20-02 - Železniční ...'!F34</f>
        <v>0</v>
      </c>
      <c r="BB96" s="80">
        <f>'SO 01-20-02 - Železniční ...'!F35</f>
        <v>0</v>
      </c>
      <c r="BC96" s="80">
        <f>'SO 01-20-02 - Železniční ...'!F36</f>
        <v>0</v>
      </c>
      <c r="BD96" s="82">
        <f>'SO 01-20-02 - Železniční ...'!F37</f>
        <v>0</v>
      </c>
      <c r="BT96" s="83" t="s">
        <v>80</v>
      </c>
      <c r="BV96" s="83" t="s">
        <v>74</v>
      </c>
      <c r="BW96" s="83" t="s">
        <v>85</v>
      </c>
      <c r="BX96" s="83" t="s">
        <v>4</v>
      </c>
      <c r="CL96" s="83" t="s">
        <v>1</v>
      </c>
      <c r="CM96" s="83" t="s">
        <v>82</v>
      </c>
    </row>
    <row r="97" spans="1:91" s="6" customFormat="1" ht="24.75" customHeight="1">
      <c r="A97" s="74" t="s">
        <v>76</v>
      </c>
      <c r="B97" s="75"/>
      <c r="C97" s="76"/>
      <c r="D97" s="233" t="s">
        <v>86</v>
      </c>
      <c r="E97" s="233"/>
      <c r="F97" s="233"/>
      <c r="G97" s="233"/>
      <c r="H97" s="233"/>
      <c r="I97" s="77"/>
      <c r="J97" s="233" t="s">
        <v>87</v>
      </c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196">
        <f>'SO 01-21-01 - Železniční ...'!J30</f>
        <v>0</v>
      </c>
      <c r="AH97" s="197"/>
      <c r="AI97" s="197"/>
      <c r="AJ97" s="197"/>
      <c r="AK97" s="197"/>
      <c r="AL97" s="197"/>
      <c r="AM97" s="197"/>
      <c r="AN97" s="196">
        <f t="shared" si="0"/>
        <v>0</v>
      </c>
      <c r="AO97" s="197"/>
      <c r="AP97" s="197"/>
      <c r="AQ97" s="78" t="s">
        <v>79</v>
      </c>
      <c r="AR97" s="75"/>
      <c r="AS97" s="79">
        <v>0</v>
      </c>
      <c r="AT97" s="80">
        <f t="shared" si="1"/>
        <v>0</v>
      </c>
      <c r="AU97" s="81">
        <f>'SO 01-21-01 - Železniční ...'!P133</f>
        <v>0</v>
      </c>
      <c r="AV97" s="80">
        <f>'SO 01-21-01 - Železniční ...'!J33</f>
        <v>0</v>
      </c>
      <c r="AW97" s="80">
        <f>'SO 01-21-01 - Železniční ...'!J34</f>
        <v>0</v>
      </c>
      <c r="AX97" s="80">
        <f>'SO 01-21-01 - Železniční ...'!J35</f>
        <v>0</v>
      </c>
      <c r="AY97" s="80">
        <f>'SO 01-21-01 - Železniční ...'!J36</f>
        <v>0</v>
      </c>
      <c r="AZ97" s="80">
        <f>'SO 01-21-01 - Železniční ...'!F33</f>
        <v>0</v>
      </c>
      <c r="BA97" s="80">
        <f>'SO 01-21-01 - Železniční ...'!F34</f>
        <v>0</v>
      </c>
      <c r="BB97" s="80">
        <f>'SO 01-21-01 - Železniční ...'!F35</f>
        <v>0</v>
      </c>
      <c r="BC97" s="80">
        <f>'SO 01-21-01 - Železniční ...'!F36</f>
        <v>0</v>
      </c>
      <c r="BD97" s="82">
        <f>'SO 01-21-01 - Železniční ...'!F37</f>
        <v>0</v>
      </c>
      <c r="BT97" s="83" t="s">
        <v>80</v>
      </c>
      <c r="BV97" s="83" t="s">
        <v>74</v>
      </c>
      <c r="BW97" s="83" t="s">
        <v>88</v>
      </c>
      <c r="BX97" s="83" t="s">
        <v>4</v>
      </c>
      <c r="CL97" s="83" t="s">
        <v>1</v>
      </c>
      <c r="CM97" s="83" t="s">
        <v>82</v>
      </c>
    </row>
    <row r="98" spans="1:91" s="6" customFormat="1" ht="24.75" customHeight="1">
      <c r="A98" s="74" t="s">
        <v>76</v>
      </c>
      <c r="B98" s="75"/>
      <c r="C98" s="76"/>
      <c r="D98" s="233" t="s">
        <v>89</v>
      </c>
      <c r="E98" s="233"/>
      <c r="F98" s="233"/>
      <c r="G98" s="233"/>
      <c r="H98" s="233"/>
      <c r="I98" s="77"/>
      <c r="J98" s="233" t="s">
        <v>90</v>
      </c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33"/>
      <c r="Z98" s="233"/>
      <c r="AA98" s="233"/>
      <c r="AB98" s="233"/>
      <c r="AC98" s="233"/>
      <c r="AD98" s="233"/>
      <c r="AE98" s="233"/>
      <c r="AF98" s="233"/>
      <c r="AG98" s="196">
        <f>'SO 01-21-02 - Železniční ...'!J30</f>
        <v>0</v>
      </c>
      <c r="AH98" s="197"/>
      <c r="AI98" s="197"/>
      <c r="AJ98" s="197"/>
      <c r="AK98" s="197"/>
      <c r="AL98" s="197"/>
      <c r="AM98" s="197"/>
      <c r="AN98" s="196">
        <f t="shared" si="0"/>
        <v>0</v>
      </c>
      <c r="AO98" s="197"/>
      <c r="AP98" s="197"/>
      <c r="AQ98" s="78" t="s">
        <v>79</v>
      </c>
      <c r="AR98" s="75"/>
      <c r="AS98" s="79">
        <v>0</v>
      </c>
      <c r="AT98" s="80">
        <f t="shared" si="1"/>
        <v>0</v>
      </c>
      <c r="AU98" s="81">
        <f>'SO 01-21-02 - Železniční ...'!P133</f>
        <v>0</v>
      </c>
      <c r="AV98" s="80">
        <f>'SO 01-21-02 - Železniční ...'!J33</f>
        <v>0</v>
      </c>
      <c r="AW98" s="80">
        <f>'SO 01-21-02 - Železniční ...'!J34</f>
        <v>0</v>
      </c>
      <c r="AX98" s="80">
        <f>'SO 01-21-02 - Železniční ...'!J35</f>
        <v>0</v>
      </c>
      <c r="AY98" s="80">
        <f>'SO 01-21-02 - Železniční ...'!J36</f>
        <v>0</v>
      </c>
      <c r="AZ98" s="80">
        <f>'SO 01-21-02 - Železniční ...'!F33</f>
        <v>0</v>
      </c>
      <c r="BA98" s="80">
        <f>'SO 01-21-02 - Železniční ...'!F34</f>
        <v>0</v>
      </c>
      <c r="BB98" s="80">
        <f>'SO 01-21-02 - Železniční ...'!F35</f>
        <v>0</v>
      </c>
      <c r="BC98" s="80">
        <f>'SO 01-21-02 - Železniční ...'!F36</f>
        <v>0</v>
      </c>
      <c r="BD98" s="82">
        <f>'SO 01-21-02 - Železniční ...'!F37</f>
        <v>0</v>
      </c>
      <c r="BT98" s="83" t="s">
        <v>80</v>
      </c>
      <c r="BV98" s="83" t="s">
        <v>74</v>
      </c>
      <c r="BW98" s="83" t="s">
        <v>91</v>
      </c>
      <c r="BX98" s="83" t="s">
        <v>4</v>
      </c>
      <c r="CL98" s="83" t="s">
        <v>1</v>
      </c>
      <c r="CM98" s="83" t="s">
        <v>82</v>
      </c>
    </row>
    <row r="99" spans="1:91" s="6" customFormat="1" ht="24.75" customHeight="1">
      <c r="A99" s="74" t="s">
        <v>76</v>
      </c>
      <c r="B99" s="75"/>
      <c r="C99" s="76"/>
      <c r="D99" s="233" t="s">
        <v>92</v>
      </c>
      <c r="E99" s="233"/>
      <c r="F99" s="233"/>
      <c r="G99" s="233"/>
      <c r="H99" s="233"/>
      <c r="I99" s="77"/>
      <c r="J99" s="233" t="s">
        <v>93</v>
      </c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33"/>
      <c r="AF99" s="233"/>
      <c r="AG99" s="196">
        <f>'SO 01-21-03 - Železniční ...'!J30</f>
        <v>0</v>
      </c>
      <c r="AH99" s="197"/>
      <c r="AI99" s="197"/>
      <c r="AJ99" s="197"/>
      <c r="AK99" s="197"/>
      <c r="AL99" s="197"/>
      <c r="AM99" s="197"/>
      <c r="AN99" s="196">
        <f t="shared" si="0"/>
        <v>0</v>
      </c>
      <c r="AO99" s="197"/>
      <c r="AP99" s="197"/>
      <c r="AQ99" s="78" t="s">
        <v>79</v>
      </c>
      <c r="AR99" s="75"/>
      <c r="AS99" s="79">
        <v>0</v>
      </c>
      <c r="AT99" s="80">
        <f t="shared" si="1"/>
        <v>0</v>
      </c>
      <c r="AU99" s="81">
        <f>'SO 01-21-03 - Železniční ...'!P128</f>
        <v>0</v>
      </c>
      <c r="AV99" s="80">
        <f>'SO 01-21-03 - Železniční ...'!J33</f>
        <v>0</v>
      </c>
      <c r="AW99" s="80">
        <f>'SO 01-21-03 - Železniční ...'!J34</f>
        <v>0</v>
      </c>
      <c r="AX99" s="80">
        <f>'SO 01-21-03 - Železniční ...'!J35</f>
        <v>0</v>
      </c>
      <c r="AY99" s="80">
        <f>'SO 01-21-03 - Železniční ...'!J36</f>
        <v>0</v>
      </c>
      <c r="AZ99" s="80">
        <f>'SO 01-21-03 - Železniční ...'!F33</f>
        <v>0</v>
      </c>
      <c r="BA99" s="80">
        <f>'SO 01-21-03 - Železniční ...'!F34</f>
        <v>0</v>
      </c>
      <c r="BB99" s="80">
        <f>'SO 01-21-03 - Železniční ...'!F35</f>
        <v>0</v>
      </c>
      <c r="BC99" s="80">
        <f>'SO 01-21-03 - Železniční ...'!F36</f>
        <v>0</v>
      </c>
      <c r="BD99" s="82">
        <f>'SO 01-21-03 - Železniční ...'!F37</f>
        <v>0</v>
      </c>
      <c r="BT99" s="83" t="s">
        <v>80</v>
      </c>
      <c r="BV99" s="83" t="s">
        <v>74</v>
      </c>
      <c r="BW99" s="83" t="s">
        <v>94</v>
      </c>
      <c r="BX99" s="83" t="s">
        <v>4</v>
      </c>
      <c r="CL99" s="83" t="s">
        <v>1</v>
      </c>
      <c r="CM99" s="83" t="s">
        <v>82</v>
      </c>
    </row>
    <row r="100" spans="1:91" s="6" customFormat="1" ht="24.75" customHeight="1">
      <c r="A100" s="74" t="s">
        <v>76</v>
      </c>
      <c r="B100" s="75"/>
      <c r="C100" s="76"/>
      <c r="D100" s="233" t="s">
        <v>95</v>
      </c>
      <c r="E100" s="233"/>
      <c r="F100" s="233"/>
      <c r="G100" s="233"/>
      <c r="H100" s="233"/>
      <c r="I100" s="77"/>
      <c r="J100" s="233" t="s">
        <v>96</v>
      </c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196">
        <f>'SO 01-21-04 - Železniční ...'!J30</f>
        <v>0</v>
      </c>
      <c r="AH100" s="197"/>
      <c r="AI100" s="197"/>
      <c r="AJ100" s="197"/>
      <c r="AK100" s="197"/>
      <c r="AL100" s="197"/>
      <c r="AM100" s="197"/>
      <c r="AN100" s="196">
        <f t="shared" si="0"/>
        <v>0</v>
      </c>
      <c r="AO100" s="197"/>
      <c r="AP100" s="197"/>
      <c r="AQ100" s="78" t="s">
        <v>79</v>
      </c>
      <c r="AR100" s="75"/>
      <c r="AS100" s="79">
        <v>0</v>
      </c>
      <c r="AT100" s="80">
        <f t="shared" si="1"/>
        <v>0</v>
      </c>
      <c r="AU100" s="81">
        <f>'SO 01-21-04 - Železniční ...'!P133</f>
        <v>0</v>
      </c>
      <c r="AV100" s="80">
        <f>'SO 01-21-04 - Železniční ...'!J33</f>
        <v>0</v>
      </c>
      <c r="AW100" s="80">
        <f>'SO 01-21-04 - Železniční ...'!J34</f>
        <v>0</v>
      </c>
      <c r="AX100" s="80">
        <f>'SO 01-21-04 - Železniční ...'!J35</f>
        <v>0</v>
      </c>
      <c r="AY100" s="80">
        <f>'SO 01-21-04 - Železniční ...'!J36</f>
        <v>0</v>
      </c>
      <c r="AZ100" s="80">
        <f>'SO 01-21-04 - Železniční ...'!F33</f>
        <v>0</v>
      </c>
      <c r="BA100" s="80">
        <f>'SO 01-21-04 - Železniční ...'!F34</f>
        <v>0</v>
      </c>
      <c r="BB100" s="80">
        <f>'SO 01-21-04 - Železniční ...'!F35</f>
        <v>0</v>
      </c>
      <c r="BC100" s="80">
        <f>'SO 01-21-04 - Železniční ...'!F36</f>
        <v>0</v>
      </c>
      <c r="BD100" s="82">
        <f>'SO 01-21-04 - Železniční ...'!F37</f>
        <v>0</v>
      </c>
      <c r="BT100" s="83" t="s">
        <v>80</v>
      </c>
      <c r="BV100" s="83" t="s">
        <v>74</v>
      </c>
      <c r="BW100" s="83" t="s">
        <v>97</v>
      </c>
      <c r="BX100" s="83" t="s">
        <v>4</v>
      </c>
      <c r="CL100" s="83" t="s">
        <v>1</v>
      </c>
      <c r="CM100" s="83" t="s">
        <v>82</v>
      </c>
    </row>
    <row r="101" spans="1:91" s="6" customFormat="1" ht="24.75" customHeight="1">
      <c r="A101" s="74" t="s">
        <v>76</v>
      </c>
      <c r="B101" s="75"/>
      <c r="C101" s="76"/>
      <c r="D101" s="233" t="s">
        <v>98</v>
      </c>
      <c r="E101" s="233"/>
      <c r="F101" s="233"/>
      <c r="G101" s="233"/>
      <c r="H101" s="233"/>
      <c r="I101" s="77"/>
      <c r="J101" s="233" t="s">
        <v>99</v>
      </c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33"/>
      <c r="Z101" s="233"/>
      <c r="AA101" s="233"/>
      <c r="AB101" s="233"/>
      <c r="AC101" s="233"/>
      <c r="AD101" s="233"/>
      <c r="AE101" s="233"/>
      <c r="AF101" s="233"/>
      <c r="AG101" s="196">
        <f>'SO 01-21-05 - Železniční ...'!J30</f>
        <v>0</v>
      </c>
      <c r="AH101" s="197"/>
      <c r="AI101" s="197"/>
      <c r="AJ101" s="197"/>
      <c r="AK101" s="197"/>
      <c r="AL101" s="197"/>
      <c r="AM101" s="197"/>
      <c r="AN101" s="196">
        <f t="shared" si="0"/>
        <v>0</v>
      </c>
      <c r="AO101" s="197"/>
      <c r="AP101" s="197"/>
      <c r="AQ101" s="78" t="s">
        <v>79</v>
      </c>
      <c r="AR101" s="75"/>
      <c r="AS101" s="79">
        <v>0</v>
      </c>
      <c r="AT101" s="80">
        <f t="shared" si="1"/>
        <v>0</v>
      </c>
      <c r="AU101" s="81">
        <f>'SO 01-21-05 - Železniční ...'!P130</f>
        <v>0</v>
      </c>
      <c r="AV101" s="80">
        <f>'SO 01-21-05 - Železniční ...'!J33</f>
        <v>0</v>
      </c>
      <c r="AW101" s="80">
        <f>'SO 01-21-05 - Železniční ...'!J34</f>
        <v>0</v>
      </c>
      <c r="AX101" s="80">
        <f>'SO 01-21-05 - Železniční ...'!J35</f>
        <v>0</v>
      </c>
      <c r="AY101" s="80">
        <f>'SO 01-21-05 - Železniční ...'!J36</f>
        <v>0</v>
      </c>
      <c r="AZ101" s="80">
        <f>'SO 01-21-05 - Železniční ...'!F33</f>
        <v>0</v>
      </c>
      <c r="BA101" s="80">
        <f>'SO 01-21-05 - Železniční ...'!F34</f>
        <v>0</v>
      </c>
      <c r="BB101" s="80">
        <f>'SO 01-21-05 - Železniční ...'!F35</f>
        <v>0</v>
      </c>
      <c r="BC101" s="80">
        <f>'SO 01-21-05 - Železniční ...'!F36</f>
        <v>0</v>
      </c>
      <c r="BD101" s="82">
        <f>'SO 01-21-05 - Železniční ...'!F37</f>
        <v>0</v>
      </c>
      <c r="BT101" s="83" t="s">
        <v>80</v>
      </c>
      <c r="BV101" s="83" t="s">
        <v>74</v>
      </c>
      <c r="BW101" s="83" t="s">
        <v>100</v>
      </c>
      <c r="BX101" s="83" t="s">
        <v>4</v>
      </c>
      <c r="CL101" s="83" t="s">
        <v>1</v>
      </c>
      <c r="CM101" s="83" t="s">
        <v>82</v>
      </c>
    </row>
    <row r="102" spans="1:91" s="6" customFormat="1" ht="24.75" customHeight="1">
      <c r="A102" s="74" t="s">
        <v>76</v>
      </c>
      <c r="B102" s="75"/>
      <c r="C102" s="76"/>
      <c r="D102" s="233" t="s">
        <v>101</v>
      </c>
      <c r="E102" s="233"/>
      <c r="F102" s="233"/>
      <c r="G102" s="233"/>
      <c r="H102" s="233"/>
      <c r="I102" s="77"/>
      <c r="J102" s="233" t="s">
        <v>102</v>
      </c>
      <c r="K102" s="233"/>
      <c r="L102" s="233"/>
      <c r="M102" s="233"/>
      <c r="N102" s="233"/>
      <c r="O102" s="233"/>
      <c r="P102" s="233"/>
      <c r="Q102" s="233"/>
      <c r="R102" s="233"/>
      <c r="S102" s="233"/>
      <c r="T102" s="233"/>
      <c r="U102" s="233"/>
      <c r="V102" s="233"/>
      <c r="W102" s="233"/>
      <c r="X102" s="233"/>
      <c r="Y102" s="233"/>
      <c r="Z102" s="233"/>
      <c r="AA102" s="233"/>
      <c r="AB102" s="233"/>
      <c r="AC102" s="233"/>
      <c r="AD102" s="233"/>
      <c r="AE102" s="233"/>
      <c r="AF102" s="233"/>
      <c r="AG102" s="196">
        <f>'SO 01-21-06 - Železniční ...'!J30</f>
        <v>0</v>
      </c>
      <c r="AH102" s="197"/>
      <c r="AI102" s="197"/>
      <c r="AJ102" s="197"/>
      <c r="AK102" s="197"/>
      <c r="AL102" s="197"/>
      <c r="AM102" s="197"/>
      <c r="AN102" s="196">
        <f t="shared" si="0"/>
        <v>0</v>
      </c>
      <c r="AO102" s="197"/>
      <c r="AP102" s="197"/>
      <c r="AQ102" s="78" t="s">
        <v>79</v>
      </c>
      <c r="AR102" s="75"/>
      <c r="AS102" s="79">
        <v>0</v>
      </c>
      <c r="AT102" s="80">
        <f t="shared" si="1"/>
        <v>0</v>
      </c>
      <c r="AU102" s="81">
        <f>'SO 01-21-06 - Železniční ...'!P129</f>
        <v>0</v>
      </c>
      <c r="AV102" s="80">
        <f>'SO 01-21-06 - Železniční ...'!J33</f>
        <v>0</v>
      </c>
      <c r="AW102" s="80">
        <f>'SO 01-21-06 - Železniční ...'!J34</f>
        <v>0</v>
      </c>
      <c r="AX102" s="80">
        <f>'SO 01-21-06 - Železniční ...'!J35</f>
        <v>0</v>
      </c>
      <c r="AY102" s="80">
        <f>'SO 01-21-06 - Železniční ...'!J36</f>
        <v>0</v>
      </c>
      <c r="AZ102" s="80">
        <f>'SO 01-21-06 - Železniční ...'!F33</f>
        <v>0</v>
      </c>
      <c r="BA102" s="80">
        <f>'SO 01-21-06 - Železniční ...'!F34</f>
        <v>0</v>
      </c>
      <c r="BB102" s="80">
        <f>'SO 01-21-06 - Železniční ...'!F35</f>
        <v>0</v>
      </c>
      <c r="BC102" s="80">
        <f>'SO 01-21-06 - Železniční ...'!F36</f>
        <v>0</v>
      </c>
      <c r="BD102" s="82">
        <f>'SO 01-21-06 - Železniční ...'!F37</f>
        <v>0</v>
      </c>
      <c r="BT102" s="83" t="s">
        <v>80</v>
      </c>
      <c r="BV102" s="83" t="s">
        <v>74</v>
      </c>
      <c r="BW102" s="83" t="s">
        <v>103</v>
      </c>
      <c r="BX102" s="83" t="s">
        <v>4</v>
      </c>
      <c r="CL102" s="83" t="s">
        <v>1</v>
      </c>
      <c r="CM102" s="83" t="s">
        <v>82</v>
      </c>
    </row>
    <row r="103" spans="1:91" s="6" customFormat="1" ht="24.75" customHeight="1">
      <c r="A103" s="74" t="s">
        <v>76</v>
      </c>
      <c r="B103" s="75"/>
      <c r="C103" s="76"/>
      <c r="D103" s="233" t="s">
        <v>104</v>
      </c>
      <c r="E103" s="233"/>
      <c r="F103" s="233"/>
      <c r="G103" s="233"/>
      <c r="H103" s="233"/>
      <c r="I103" s="77"/>
      <c r="J103" s="233" t="s">
        <v>105</v>
      </c>
      <c r="K103" s="233"/>
      <c r="L103" s="233"/>
      <c r="M103" s="233"/>
      <c r="N103" s="233"/>
      <c r="O103" s="233"/>
      <c r="P103" s="233"/>
      <c r="Q103" s="233"/>
      <c r="R103" s="233"/>
      <c r="S103" s="233"/>
      <c r="T103" s="233"/>
      <c r="U103" s="233"/>
      <c r="V103" s="233"/>
      <c r="W103" s="233"/>
      <c r="X103" s="233"/>
      <c r="Y103" s="233"/>
      <c r="Z103" s="233"/>
      <c r="AA103" s="233"/>
      <c r="AB103" s="233"/>
      <c r="AC103" s="233"/>
      <c r="AD103" s="233"/>
      <c r="AE103" s="233"/>
      <c r="AF103" s="233"/>
      <c r="AG103" s="196">
        <f>'SO 01-21-07 - Železniční ...'!J30</f>
        <v>0</v>
      </c>
      <c r="AH103" s="197"/>
      <c r="AI103" s="197"/>
      <c r="AJ103" s="197"/>
      <c r="AK103" s="197"/>
      <c r="AL103" s="197"/>
      <c r="AM103" s="197"/>
      <c r="AN103" s="196">
        <f t="shared" si="0"/>
        <v>0</v>
      </c>
      <c r="AO103" s="197"/>
      <c r="AP103" s="197"/>
      <c r="AQ103" s="78" t="s">
        <v>79</v>
      </c>
      <c r="AR103" s="75"/>
      <c r="AS103" s="79">
        <v>0</v>
      </c>
      <c r="AT103" s="80">
        <f t="shared" si="1"/>
        <v>0</v>
      </c>
      <c r="AU103" s="81">
        <f>'SO 01-21-07 - Železniční ...'!P128</f>
        <v>0</v>
      </c>
      <c r="AV103" s="80">
        <f>'SO 01-21-07 - Železniční ...'!J33</f>
        <v>0</v>
      </c>
      <c r="AW103" s="80">
        <f>'SO 01-21-07 - Železniční ...'!J34</f>
        <v>0</v>
      </c>
      <c r="AX103" s="80">
        <f>'SO 01-21-07 - Železniční ...'!J35</f>
        <v>0</v>
      </c>
      <c r="AY103" s="80">
        <f>'SO 01-21-07 - Železniční ...'!J36</f>
        <v>0</v>
      </c>
      <c r="AZ103" s="80">
        <f>'SO 01-21-07 - Železniční ...'!F33</f>
        <v>0</v>
      </c>
      <c r="BA103" s="80">
        <f>'SO 01-21-07 - Železniční ...'!F34</f>
        <v>0</v>
      </c>
      <c r="BB103" s="80">
        <f>'SO 01-21-07 - Železniční ...'!F35</f>
        <v>0</v>
      </c>
      <c r="BC103" s="80">
        <f>'SO 01-21-07 - Železniční ...'!F36</f>
        <v>0</v>
      </c>
      <c r="BD103" s="82">
        <f>'SO 01-21-07 - Železniční ...'!F37</f>
        <v>0</v>
      </c>
      <c r="BT103" s="83" t="s">
        <v>80</v>
      </c>
      <c r="BV103" s="83" t="s">
        <v>74</v>
      </c>
      <c r="BW103" s="83" t="s">
        <v>106</v>
      </c>
      <c r="BX103" s="83" t="s">
        <v>4</v>
      </c>
      <c r="CL103" s="83" t="s">
        <v>1</v>
      </c>
      <c r="CM103" s="83" t="s">
        <v>82</v>
      </c>
    </row>
    <row r="104" spans="1:91" s="6" customFormat="1" ht="24.75" customHeight="1">
      <c r="A104" s="74" t="s">
        <v>76</v>
      </c>
      <c r="B104" s="75"/>
      <c r="C104" s="76"/>
      <c r="D104" s="233" t="s">
        <v>107</v>
      </c>
      <c r="E104" s="233"/>
      <c r="F104" s="233"/>
      <c r="G104" s="233"/>
      <c r="H104" s="233"/>
      <c r="I104" s="77"/>
      <c r="J104" s="233" t="s">
        <v>108</v>
      </c>
      <c r="K104" s="233"/>
      <c r="L104" s="233"/>
      <c r="M104" s="233"/>
      <c r="N104" s="233"/>
      <c r="O104" s="233"/>
      <c r="P104" s="233"/>
      <c r="Q104" s="233"/>
      <c r="R104" s="233"/>
      <c r="S104" s="233"/>
      <c r="T104" s="233"/>
      <c r="U104" s="233"/>
      <c r="V104" s="233"/>
      <c r="W104" s="233"/>
      <c r="X104" s="233"/>
      <c r="Y104" s="233"/>
      <c r="Z104" s="233"/>
      <c r="AA104" s="233"/>
      <c r="AB104" s="233"/>
      <c r="AC104" s="233"/>
      <c r="AD104" s="233"/>
      <c r="AE104" s="233"/>
      <c r="AF104" s="233"/>
      <c r="AG104" s="196">
        <f>'SO 01-21-08 - Železniční ...'!J30</f>
        <v>0</v>
      </c>
      <c r="AH104" s="197"/>
      <c r="AI104" s="197"/>
      <c r="AJ104" s="197"/>
      <c r="AK104" s="197"/>
      <c r="AL104" s="197"/>
      <c r="AM104" s="197"/>
      <c r="AN104" s="196">
        <f t="shared" si="0"/>
        <v>0</v>
      </c>
      <c r="AO104" s="197"/>
      <c r="AP104" s="197"/>
      <c r="AQ104" s="78" t="s">
        <v>79</v>
      </c>
      <c r="AR104" s="75"/>
      <c r="AS104" s="79">
        <v>0</v>
      </c>
      <c r="AT104" s="80">
        <f t="shared" si="1"/>
        <v>0</v>
      </c>
      <c r="AU104" s="81">
        <f>'SO 01-21-08 - Železniční ...'!P133</f>
        <v>0</v>
      </c>
      <c r="AV104" s="80">
        <f>'SO 01-21-08 - Železniční ...'!J33</f>
        <v>0</v>
      </c>
      <c r="AW104" s="80">
        <f>'SO 01-21-08 - Železniční ...'!J34</f>
        <v>0</v>
      </c>
      <c r="AX104" s="80">
        <f>'SO 01-21-08 - Železniční ...'!J35</f>
        <v>0</v>
      </c>
      <c r="AY104" s="80">
        <f>'SO 01-21-08 - Železniční ...'!J36</f>
        <v>0</v>
      </c>
      <c r="AZ104" s="80">
        <f>'SO 01-21-08 - Železniční ...'!F33</f>
        <v>0</v>
      </c>
      <c r="BA104" s="80">
        <f>'SO 01-21-08 - Železniční ...'!F34</f>
        <v>0</v>
      </c>
      <c r="BB104" s="80">
        <f>'SO 01-21-08 - Železniční ...'!F35</f>
        <v>0</v>
      </c>
      <c r="BC104" s="80">
        <f>'SO 01-21-08 - Železniční ...'!F36</f>
        <v>0</v>
      </c>
      <c r="BD104" s="82">
        <f>'SO 01-21-08 - Železniční ...'!F37</f>
        <v>0</v>
      </c>
      <c r="BT104" s="83" t="s">
        <v>80</v>
      </c>
      <c r="BV104" s="83" t="s">
        <v>74</v>
      </c>
      <c r="BW104" s="83" t="s">
        <v>109</v>
      </c>
      <c r="BX104" s="83" t="s">
        <v>4</v>
      </c>
      <c r="CL104" s="83" t="s">
        <v>1</v>
      </c>
      <c r="CM104" s="83" t="s">
        <v>82</v>
      </c>
    </row>
    <row r="105" spans="1:91" s="6" customFormat="1" ht="24.75" customHeight="1">
      <c r="A105" s="74" t="s">
        <v>76</v>
      </c>
      <c r="B105" s="75"/>
      <c r="C105" s="76"/>
      <c r="D105" s="233" t="s">
        <v>110</v>
      </c>
      <c r="E105" s="233"/>
      <c r="F105" s="233"/>
      <c r="G105" s="233"/>
      <c r="H105" s="233"/>
      <c r="I105" s="77"/>
      <c r="J105" s="233" t="s">
        <v>111</v>
      </c>
      <c r="K105" s="233"/>
      <c r="L105" s="233"/>
      <c r="M105" s="233"/>
      <c r="N105" s="233"/>
      <c r="O105" s="233"/>
      <c r="P105" s="233"/>
      <c r="Q105" s="233"/>
      <c r="R105" s="233"/>
      <c r="S105" s="233"/>
      <c r="T105" s="233"/>
      <c r="U105" s="233"/>
      <c r="V105" s="233"/>
      <c r="W105" s="233"/>
      <c r="X105" s="233"/>
      <c r="Y105" s="233"/>
      <c r="Z105" s="233"/>
      <c r="AA105" s="233"/>
      <c r="AB105" s="233"/>
      <c r="AC105" s="233"/>
      <c r="AD105" s="233"/>
      <c r="AE105" s="233"/>
      <c r="AF105" s="233"/>
      <c r="AG105" s="196">
        <f>'SO 01-21-09 - Železniční ...'!J30</f>
        <v>0</v>
      </c>
      <c r="AH105" s="197"/>
      <c r="AI105" s="197"/>
      <c r="AJ105" s="197"/>
      <c r="AK105" s="197"/>
      <c r="AL105" s="197"/>
      <c r="AM105" s="197"/>
      <c r="AN105" s="196">
        <f t="shared" si="0"/>
        <v>0</v>
      </c>
      <c r="AO105" s="197"/>
      <c r="AP105" s="197"/>
      <c r="AQ105" s="78" t="s">
        <v>79</v>
      </c>
      <c r="AR105" s="75"/>
      <c r="AS105" s="79">
        <v>0</v>
      </c>
      <c r="AT105" s="80">
        <f t="shared" si="1"/>
        <v>0</v>
      </c>
      <c r="AU105" s="81">
        <f>'SO 01-21-09 - Železniční ...'!P133</f>
        <v>0</v>
      </c>
      <c r="AV105" s="80">
        <f>'SO 01-21-09 - Železniční ...'!J33</f>
        <v>0</v>
      </c>
      <c r="AW105" s="80">
        <f>'SO 01-21-09 - Železniční ...'!J34</f>
        <v>0</v>
      </c>
      <c r="AX105" s="80">
        <f>'SO 01-21-09 - Železniční ...'!J35</f>
        <v>0</v>
      </c>
      <c r="AY105" s="80">
        <f>'SO 01-21-09 - Železniční ...'!J36</f>
        <v>0</v>
      </c>
      <c r="AZ105" s="80">
        <f>'SO 01-21-09 - Železniční ...'!F33</f>
        <v>0</v>
      </c>
      <c r="BA105" s="80">
        <f>'SO 01-21-09 - Železniční ...'!F34</f>
        <v>0</v>
      </c>
      <c r="BB105" s="80">
        <f>'SO 01-21-09 - Železniční ...'!F35</f>
        <v>0</v>
      </c>
      <c r="BC105" s="80">
        <f>'SO 01-21-09 - Železniční ...'!F36</f>
        <v>0</v>
      </c>
      <c r="BD105" s="82">
        <f>'SO 01-21-09 - Železniční ...'!F37</f>
        <v>0</v>
      </c>
      <c r="BT105" s="83" t="s">
        <v>80</v>
      </c>
      <c r="BV105" s="83" t="s">
        <v>74</v>
      </c>
      <c r="BW105" s="83" t="s">
        <v>112</v>
      </c>
      <c r="BX105" s="83" t="s">
        <v>4</v>
      </c>
      <c r="CL105" s="83" t="s">
        <v>1</v>
      </c>
      <c r="CM105" s="83" t="s">
        <v>82</v>
      </c>
    </row>
    <row r="106" spans="1:91" s="6" customFormat="1" ht="24.75" customHeight="1">
      <c r="A106" s="74" t="s">
        <v>76</v>
      </c>
      <c r="B106" s="75"/>
      <c r="C106" s="76"/>
      <c r="D106" s="233" t="s">
        <v>113</v>
      </c>
      <c r="E106" s="233"/>
      <c r="F106" s="233"/>
      <c r="G106" s="233"/>
      <c r="H106" s="233"/>
      <c r="I106" s="77"/>
      <c r="J106" s="233" t="s">
        <v>114</v>
      </c>
      <c r="K106" s="233"/>
      <c r="L106" s="233"/>
      <c r="M106" s="233"/>
      <c r="N106" s="233"/>
      <c r="O106" s="233"/>
      <c r="P106" s="233"/>
      <c r="Q106" s="233"/>
      <c r="R106" s="233"/>
      <c r="S106" s="233"/>
      <c r="T106" s="233"/>
      <c r="U106" s="233"/>
      <c r="V106" s="233"/>
      <c r="W106" s="233"/>
      <c r="X106" s="233"/>
      <c r="Y106" s="233"/>
      <c r="Z106" s="233"/>
      <c r="AA106" s="233"/>
      <c r="AB106" s="233"/>
      <c r="AC106" s="233"/>
      <c r="AD106" s="233"/>
      <c r="AE106" s="233"/>
      <c r="AF106" s="233"/>
      <c r="AG106" s="196">
        <f>'SO 01-21-10 - Železniční ...'!J30</f>
        <v>0</v>
      </c>
      <c r="AH106" s="197"/>
      <c r="AI106" s="197"/>
      <c r="AJ106" s="197"/>
      <c r="AK106" s="197"/>
      <c r="AL106" s="197"/>
      <c r="AM106" s="197"/>
      <c r="AN106" s="196">
        <f t="shared" si="0"/>
        <v>0</v>
      </c>
      <c r="AO106" s="197"/>
      <c r="AP106" s="197"/>
      <c r="AQ106" s="78" t="s">
        <v>79</v>
      </c>
      <c r="AR106" s="75"/>
      <c r="AS106" s="84">
        <v>0</v>
      </c>
      <c r="AT106" s="85">
        <f t="shared" si="1"/>
        <v>0</v>
      </c>
      <c r="AU106" s="86">
        <f>'SO 01-21-10 - Železniční ...'!P125</f>
        <v>0</v>
      </c>
      <c r="AV106" s="85">
        <f>'SO 01-21-10 - Železniční ...'!J33</f>
        <v>0</v>
      </c>
      <c r="AW106" s="85">
        <f>'SO 01-21-10 - Železniční ...'!J34</f>
        <v>0</v>
      </c>
      <c r="AX106" s="85">
        <f>'SO 01-21-10 - Železniční ...'!J35</f>
        <v>0</v>
      </c>
      <c r="AY106" s="85">
        <f>'SO 01-21-10 - Železniční ...'!J36</f>
        <v>0</v>
      </c>
      <c r="AZ106" s="85">
        <f>'SO 01-21-10 - Železniční ...'!F33</f>
        <v>0</v>
      </c>
      <c r="BA106" s="85">
        <f>'SO 01-21-10 - Železniční ...'!F34</f>
        <v>0</v>
      </c>
      <c r="BB106" s="85">
        <f>'SO 01-21-10 - Železniční ...'!F35</f>
        <v>0</v>
      </c>
      <c r="BC106" s="85">
        <f>'SO 01-21-10 - Železniční ...'!F36</f>
        <v>0</v>
      </c>
      <c r="BD106" s="87">
        <f>'SO 01-21-10 - Železniční ...'!F37</f>
        <v>0</v>
      </c>
      <c r="BT106" s="83" t="s">
        <v>80</v>
      </c>
      <c r="BV106" s="83" t="s">
        <v>74</v>
      </c>
      <c r="BW106" s="83" t="s">
        <v>115</v>
      </c>
      <c r="BX106" s="83" t="s">
        <v>4</v>
      </c>
      <c r="CL106" s="83" t="s">
        <v>1</v>
      </c>
      <c r="CM106" s="83" t="s">
        <v>82</v>
      </c>
    </row>
    <row r="107" spans="1:91" s="1" customFormat="1" ht="30" customHeight="1">
      <c r="B107" s="32"/>
      <c r="AR107" s="32"/>
    </row>
    <row r="108" spans="1:91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32"/>
    </row>
  </sheetData>
  <mergeCells count="86"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  <mergeCell ref="L85:AJ85"/>
    <mergeCell ref="D105:H105"/>
    <mergeCell ref="J105:AF105"/>
    <mergeCell ref="D106:H106"/>
    <mergeCell ref="J106:AF106"/>
    <mergeCell ref="AG104:AM104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S89:AT91"/>
    <mergeCell ref="AK33:AO33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N105:AP105"/>
    <mergeCell ref="AG105:AM105"/>
    <mergeCell ref="AN106:AP106"/>
    <mergeCell ref="AG106:AM106"/>
    <mergeCell ref="AG94:AM94"/>
    <mergeCell ref="AN94:AP94"/>
    <mergeCell ref="AN104:AP104"/>
    <mergeCell ref="AN103:AP103"/>
    <mergeCell ref="AN97:AP97"/>
  </mergeCells>
  <hyperlinks>
    <hyperlink ref="A95" location="'SO 01-20-01 - Železniční ...'!C2" display="/" xr:uid="{00000000-0004-0000-0000-000000000000}"/>
    <hyperlink ref="A96" location="'SO 01-20-02 - Železniční ...'!C2" display="/" xr:uid="{00000000-0004-0000-0000-000001000000}"/>
    <hyperlink ref="A97" location="'SO 01-21-01 - Železniční ...'!C2" display="/" xr:uid="{00000000-0004-0000-0000-000002000000}"/>
    <hyperlink ref="A98" location="'SO 01-21-02 - Železniční ...'!C2" display="/" xr:uid="{00000000-0004-0000-0000-000003000000}"/>
    <hyperlink ref="A99" location="'SO 01-21-03 - Železniční ...'!C2" display="/" xr:uid="{00000000-0004-0000-0000-000004000000}"/>
    <hyperlink ref="A100" location="'SO 01-21-04 - Železniční ...'!C2" display="/" xr:uid="{00000000-0004-0000-0000-000005000000}"/>
    <hyperlink ref="A101" location="'SO 01-21-05 - Železniční ...'!C2" display="/" xr:uid="{00000000-0004-0000-0000-000006000000}"/>
    <hyperlink ref="A102" location="'SO 01-21-06 - Železniční ...'!C2" display="/" xr:uid="{00000000-0004-0000-0000-000007000000}"/>
    <hyperlink ref="A103" location="'SO 01-21-07 - Železniční ...'!C2" display="/" xr:uid="{00000000-0004-0000-0000-000008000000}"/>
    <hyperlink ref="A104" location="'SO 01-21-08 - Železniční ...'!C2" display="/" xr:uid="{00000000-0004-0000-0000-000009000000}"/>
    <hyperlink ref="A105" location="'SO 01-21-09 - Železniční ...'!C2" display="/" xr:uid="{00000000-0004-0000-0000-00000A000000}"/>
    <hyperlink ref="A106" location="'SO 01-21-10 - Železniční 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4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106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1919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ROUND(J128,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ROUND((SUM(BE128:BE245)),  2)</f>
        <v>0</v>
      </c>
      <c r="I33" s="92">
        <v>0.21</v>
      </c>
      <c r="J33" s="91">
        <f>ROUND(((SUM(BE128:BE245))*I33),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ROUND((SUM(BF128:BF245)),  2)</f>
        <v>0</v>
      </c>
      <c r="I34" s="92">
        <v>0.15</v>
      </c>
      <c r="J34" s="91">
        <f>ROUND(((SUM(BF128:BF245))*I34),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ROUND((SUM(BG128:BG245)),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ROUND((SUM(BH128:BH245)),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ROUND((SUM(BI128:BI245)),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01-21-07 - Železniční propustek v km 160,231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J128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8" customFormat="1" ht="24.95" customHeight="1">
      <c r="B98" s="104"/>
      <c r="D98" s="105" t="s">
        <v>870</v>
      </c>
      <c r="E98" s="106"/>
      <c r="F98" s="106"/>
      <c r="G98" s="106"/>
      <c r="H98" s="106"/>
      <c r="I98" s="106"/>
      <c r="J98" s="107">
        <f>J136</f>
        <v>0</v>
      </c>
      <c r="L98" s="104"/>
    </row>
    <row r="99" spans="2:12" s="8" customFormat="1" ht="24.95" customHeight="1">
      <c r="B99" s="104"/>
      <c r="D99" s="105" t="s">
        <v>125</v>
      </c>
      <c r="E99" s="106"/>
      <c r="F99" s="106"/>
      <c r="G99" s="106"/>
      <c r="H99" s="106"/>
      <c r="I99" s="106"/>
      <c r="J99" s="107">
        <f>J141</f>
        <v>0</v>
      </c>
      <c r="L99" s="104"/>
    </row>
    <row r="100" spans="2:12" s="9" customFormat="1" ht="19.899999999999999" customHeight="1">
      <c r="B100" s="108"/>
      <c r="D100" s="109" t="s">
        <v>127</v>
      </c>
      <c r="E100" s="110"/>
      <c r="F100" s="110"/>
      <c r="G100" s="110"/>
      <c r="H100" s="110"/>
      <c r="I100" s="110"/>
      <c r="J100" s="111">
        <f>J142</f>
        <v>0</v>
      </c>
      <c r="L100" s="108"/>
    </row>
    <row r="101" spans="2:12" s="9" customFormat="1" ht="14.85" customHeight="1">
      <c r="B101" s="108"/>
      <c r="D101" s="109" t="s">
        <v>128</v>
      </c>
      <c r="E101" s="110"/>
      <c r="F101" s="110"/>
      <c r="G101" s="110"/>
      <c r="H101" s="110"/>
      <c r="I101" s="110"/>
      <c r="J101" s="111">
        <f>J143</f>
        <v>0</v>
      </c>
      <c r="L101" s="108"/>
    </row>
    <row r="102" spans="2:12" s="9" customFormat="1" ht="19.899999999999999" customHeight="1">
      <c r="B102" s="108"/>
      <c r="D102" s="109" t="s">
        <v>129</v>
      </c>
      <c r="E102" s="110"/>
      <c r="F102" s="110"/>
      <c r="G102" s="110"/>
      <c r="H102" s="110"/>
      <c r="I102" s="110"/>
      <c r="J102" s="111">
        <f>J150</f>
        <v>0</v>
      </c>
      <c r="L102" s="108"/>
    </row>
    <row r="103" spans="2:12" s="9" customFormat="1" ht="19.899999999999999" customHeight="1">
      <c r="B103" s="108"/>
      <c r="D103" s="109" t="s">
        <v>130</v>
      </c>
      <c r="E103" s="110"/>
      <c r="F103" s="110"/>
      <c r="G103" s="110"/>
      <c r="H103" s="110"/>
      <c r="I103" s="110"/>
      <c r="J103" s="111">
        <f>J155</f>
        <v>0</v>
      </c>
      <c r="L103" s="108"/>
    </row>
    <row r="104" spans="2:12" s="9" customFormat="1" ht="19.899999999999999" customHeight="1">
      <c r="B104" s="108"/>
      <c r="D104" s="109" t="s">
        <v>131</v>
      </c>
      <c r="E104" s="110"/>
      <c r="F104" s="110"/>
      <c r="G104" s="110"/>
      <c r="H104" s="110"/>
      <c r="I104" s="110"/>
      <c r="J104" s="111">
        <f>J203</f>
        <v>0</v>
      </c>
      <c r="L104" s="108"/>
    </row>
    <row r="105" spans="2:12" s="9" customFormat="1" ht="19.899999999999999" customHeight="1">
      <c r="B105" s="108"/>
      <c r="D105" s="109" t="s">
        <v>132</v>
      </c>
      <c r="E105" s="110"/>
      <c r="F105" s="110"/>
      <c r="G105" s="110"/>
      <c r="H105" s="110"/>
      <c r="I105" s="110"/>
      <c r="J105" s="111">
        <f>J224</f>
        <v>0</v>
      </c>
      <c r="L105" s="108"/>
    </row>
    <row r="106" spans="2:12" s="8" customFormat="1" ht="24.95" customHeight="1">
      <c r="B106" s="104"/>
      <c r="D106" s="105" t="s">
        <v>135</v>
      </c>
      <c r="E106" s="106"/>
      <c r="F106" s="106"/>
      <c r="G106" s="106"/>
      <c r="H106" s="106"/>
      <c r="I106" s="106"/>
      <c r="J106" s="107">
        <f>J228</f>
        <v>0</v>
      </c>
      <c r="L106" s="104"/>
    </row>
    <row r="107" spans="2:12" s="9" customFormat="1" ht="19.899999999999999" customHeight="1">
      <c r="B107" s="108"/>
      <c r="D107" s="109" t="s">
        <v>137</v>
      </c>
      <c r="E107" s="110"/>
      <c r="F107" s="110"/>
      <c r="G107" s="110"/>
      <c r="H107" s="110"/>
      <c r="I107" s="110"/>
      <c r="J107" s="111">
        <f>J229</f>
        <v>0</v>
      </c>
      <c r="L107" s="108"/>
    </row>
    <row r="108" spans="2:12" s="9" customFormat="1" ht="19.899999999999999" customHeight="1">
      <c r="B108" s="108"/>
      <c r="D108" s="109" t="s">
        <v>140</v>
      </c>
      <c r="E108" s="110"/>
      <c r="F108" s="110"/>
      <c r="G108" s="110"/>
      <c r="H108" s="110"/>
      <c r="I108" s="110"/>
      <c r="J108" s="111">
        <f>J242</f>
        <v>0</v>
      </c>
      <c r="L108" s="108"/>
    </row>
    <row r="109" spans="2:12" s="1" customFormat="1" ht="21.75" customHeight="1">
      <c r="B109" s="32"/>
      <c r="L109" s="32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4.95" customHeight="1">
      <c r="B115" s="32"/>
      <c r="C115" s="21" t="s">
        <v>141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36" t="str">
        <f>E7</f>
        <v>Oprava trati v úseku Blatno – Petrohrad_OPRAVA č.1</v>
      </c>
      <c r="F118" s="237"/>
      <c r="G118" s="237"/>
      <c r="H118" s="237"/>
      <c r="L118" s="32"/>
    </row>
    <row r="119" spans="2:63" s="1" customFormat="1" ht="12" customHeight="1">
      <c r="B119" s="32"/>
      <c r="C119" s="27" t="s">
        <v>117</v>
      </c>
      <c r="L119" s="32"/>
    </row>
    <row r="120" spans="2:63" s="1" customFormat="1" ht="16.5" customHeight="1">
      <c r="B120" s="32"/>
      <c r="E120" s="231" t="str">
        <f>E9</f>
        <v>SO 01-21-07 - Železniční propustek v km 160,231</v>
      </c>
      <c r="F120" s="235"/>
      <c r="G120" s="235"/>
      <c r="H120" s="235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19</v>
      </c>
      <c r="F122" s="25" t="str">
        <f>F12</f>
        <v xml:space="preserve"> </v>
      </c>
      <c r="I122" s="27" t="s">
        <v>21</v>
      </c>
      <c r="J122" s="52" t="str">
        <f>IF(J12="","",J12)</f>
        <v>30. 8. 2022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23</v>
      </c>
      <c r="F124" s="25" t="str">
        <f>E15</f>
        <v xml:space="preserve"> </v>
      </c>
      <c r="I124" s="27" t="s">
        <v>28</v>
      </c>
      <c r="J124" s="30" t="str">
        <f>E21</f>
        <v xml:space="preserve"> </v>
      </c>
      <c r="L124" s="32"/>
    </row>
    <row r="125" spans="2:63" s="1" customFormat="1" ht="15.2" customHeight="1">
      <c r="B125" s="32"/>
      <c r="C125" s="27" t="s">
        <v>26</v>
      </c>
      <c r="F125" s="25" t="str">
        <f>IF(E18="","",E18)</f>
        <v>Vyplň údaj</v>
      </c>
      <c r="I125" s="27" t="s">
        <v>30</v>
      </c>
      <c r="J125" s="30" t="str">
        <f>E24</f>
        <v xml:space="preserve"> 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2"/>
      <c r="C127" s="113" t="s">
        <v>142</v>
      </c>
      <c r="D127" s="114" t="s">
        <v>57</v>
      </c>
      <c r="E127" s="114" t="s">
        <v>53</v>
      </c>
      <c r="F127" s="114" t="s">
        <v>54</v>
      </c>
      <c r="G127" s="114" t="s">
        <v>143</v>
      </c>
      <c r="H127" s="114" t="s">
        <v>144</v>
      </c>
      <c r="I127" s="114" t="s">
        <v>145</v>
      </c>
      <c r="J127" s="115" t="s">
        <v>121</v>
      </c>
      <c r="K127" s="116" t="s">
        <v>146</v>
      </c>
      <c r="L127" s="112"/>
      <c r="M127" s="59" t="s">
        <v>1</v>
      </c>
      <c r="N127" s="60" t="s">
        <v>36</v>
      </c>
      <c r="O127" s="60" t="s">
        <v>147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1" t="s">
        <v>152</v>
      </c>
    </row>
    <row r="128" spans="2:63" s="1" customFormat="1" ht="22.9" customHeight="1">
      <c r="B128" s="32"/>
      <c r="C128" s="64" t="s">
        <v>153</v>
      </c>
      <c r="J128" s="117">
        <f>BK128</f>
        <v>0</v>
      </c>
      <c r="L128" s="32"/>
      <c r="M128" s="62"/>
      <c r="N128" s="53"/>
      <c r="O128" s="53"/>
      <c r="P128" s="118">
        <f>P129+P136+P141+P228</f>
        <v>0</v>
      </c>
      <c r="Q128" s="53"/>
      <c r="R128" s="118">
        <f>R129+R136+R141+R228</f>
        <v>32.740796700000004</v>
      </c>
      <c r="S128" s="53"/>
      <c r="T128" s="119">
        <f>T129+T136+T141+T228</f>
        <v>4.9555499999999997</v>
      </c>
      <c r="AT128" s="17" t="s">
        <v>71</v>
      </c>
      <c r="AU128" s="17" t="s">
        <v>123</v>
      </c>
      <c r="BK128" s="120">
        <f>BK129+BK136+BK141+BK228</f>
        <v>0</v>
      </c>
    </row>
    <row r="129" spans="2:65" s="11" customFormat="1" ht="25.9" customHeight="1">
      <c r="B129" s="121"/>
      <c r="D129" s="122" t="s">
        <v>71</v>
      </c>
      <c r="E129" s="123" t="s">
        <v>80</v>
      </c>
      <c r="F129" s="123" t="s">
        <v>154</v>
      </c>
      <c r="I129" s="124"/>
      <c r="J129" s="125">
        <f>BK129</f>
        <v>0</v>
      </c>
      <c r="L129" s="121"/>
      <c r="M129" s="126"/>
      <c r="P129" s="127">
        <f>SUM(P130:P135)</f>
        <v>0</v>
      </c>
      <c r="R129" s="127">
        <f>SUM(R130:R135)</f>
        <v>0</v>
      </c>
      <c r="T129" s="128">
        <f>SUM(T130:T135)</f>
        <v>0</v>
      </c>
      <c r="AR129" s="122" t="s">
        <v>80</v>
      </c>
      <c r="AT129" s="129" t="s">
        <v>71</v>
      </c>
      <c r="AU129" s="129" t="s">
        <v>72</v>
      </c>
      <c r="AY129" s="122" t="s">
        <v>155</v>
      </c>
      <c r="BK129" s="130">
        <f>SUM(BK130:BK135)</f>
        <v>0</v>
      </c>
    </row>
    <row r="130" spans="2:65" s="1" customFormat="1" ht="33" customHeight="1">
      <c r="B130" s="131"/>
      <c r="C130" s="132" t="s">
        <v>80</v>
      </c>
      <c r="D130" s="132" t="s">
        <v>156</v>
      </c>
      <c r="E130" s="133" t="s">
        <v>157</v>
      </c>
      <c r="F130" s="134" t="s">
        <v>158</v>
      </c>
      <c r="G130" s="135" t="s">
        <v>159</v>
      </c>
      <c r="H130" s="136">
        <v>120</v>
      </c>
      <c r="I130" s="137"/>
      <c r="J130" s="138">
        <f>ROUND(I130*H130,2)</f>
        <v>0</v>
      </c>
      <c r="K130" s="139"/>
      <c r="L130" s="32"/>
      <c r="M130" s="140" t="s">
        <v>1</v>
      </c>
      <c r="N130" s="141" t="s">
        <v>37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160</v>
      </c>
      <c r="AT130" s="144" t="s">
        <v>156</v>
      </c>
      <c r="AU130" s="144" t="s">
        <v>80</v>
      </c>
      <c r="AY130" s="17" t="s">
        <v>155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80</v>
      </c>
      <c r="BK130" s="145">
        <f>ROUND(I130*H130,2)</f>
        <v>0</v>
      </c>
      <c r="BL130" s="17" t="s">
        <v>160</v>
      </c>
      <c r="BM130" s="144" t="s">
        <v>1920</v>
      </c>
    </row>
    <row r="131" spans="2:65" s="1" customFormat="1" ht="29.25">
      <c r="B131" s="32"/>
      <c r="D131" s="146" t="s">
        <v>162</v>
      </c>
      <c r="F131" s="147" t="s">
        <v>163</v>
      </c>
      <c r="I131" s="148"/>
      <c r="L131" s="32"/>
      <c r="M131" s="149"/>
      <c r="T131" s="56"/>
      <c r="AT131" s="17" t="s">
        <v>162</v>
      </c>
      <c r="AU131" s="17" t="s">
        <v>80</v>
      </c>
    </row>
    <row r="132" spans="2:65" s="1" customFormat="1">
      <c r="B132" s="32"/>
      <c r="D132" s="150" t="s">
        <v>164</v>
      </c>
      <c r="F132" s="151" t="s">
        <v>165</v>
      </c>
      <c r="I132" s="148"/>
      <c r="L132" s="32"/>
      <c r="M132" s="149"/>
      <c r="T132" s="56"/>
      <c r="AT132" s="17" t="s">
        <v>164</v>
      </c>
      <c r="AU132" s="17" t="s">
        <v>80</v>
      </c>
    </row>
    <row r="133" spans="2:65" s="13" customFormat="1">
      <c r="B133" s="158"/>
      <c r="D133" s="146" t="s">
        <v>166</v>
      </c>
      <c r="E133" s="159" t="s">
        <v>1</v>
      </c>
      <c r="F133" s="160" t="s">
        <v>1921</v>
      </c>
      <c r="H133" s="161">
        <v>65</v>
      </c>
      <c r="I133" s="162"/>
      <c r="L133" s="158"/>
      <c r="M133" s="163"/>
      <c r="T133" s="164"/>
      <c r="AT133" s="159" t="s">
        <v>166</v>
      </c>
      <c r="AU133" s="159" t="s">
        <v>80</v>
      </c>
      <c r="AV133" s="13" t="s">
        <v>82</v>
      </c>
      <c r="AW133" s="13" t="s">
        <v>29</v>
      </c>
      <c r="AX133" s="13" t="s">
        <v>72</v>
      </c>
      <c r="AY133" s="159" t="s">
        <v>155</v>
      </c>
    </row>
    <row r="134" spans="2:65" s="13" customFormat="1">
      <c r="B134" s="158"/>
      <c r="D134" s="146" t="s">
        <v>166</v>
      </c>
      <c r="E134" s="159" t="s">
        <v>1</v>
      </c>
      <c r="F134" s="160" t="s">
        <v>1922</v>
      </c>
      <c r="H134" s="161">
        <v>55</v>
      </c>
      <c r="I134" s="162"/>
      <c r="L134" s="158"/>
      <c r="M134" s="163"/>
      <c r="T134" s="164"/>
      <c r="AT134" s="159" t="s">
        <v>166</v>
      </c>
      <c r="AU134" s="159" t="s">
        <v>80</v>
      </c>
      <c r="AV134" s="13" t="s">
        <v>82</v>
      </c>
      <c r="AW134" s="13" t="s">
        <v>29</v>
      </c>
      <c r="AX134" s="13" t="s">
        <v>72</v>
      </c>
      <c r="AY134" s="159" t="s">
        <v>155</v>
      </c>
    </row>
    <row r="135" spans="2:65" s="14" customFormat="1">
      <c r="B135" s="165"/>
      <c r="D135" s="146" t="s">
        <v>166</v>
      </c>
      <c r="E135" s="166" t="s">
        <v>1</v>
      </c>
      <c r="F135" s="167" t="s">
        <v>170</v>
      </c>
      <c r="H135" s="168">
        <v>120</v>
      </c>
      <c r="I135" s="169"/>
      <c r="L135" s="165"/>
      <c r="M135" s="170"/>
      <c r="T135" s="171"/>
      <c r="AT135" s="166" t="s">
        <v>166</v>
      </c>
      <c r="AU135" s="166" t="s">
        <v>80</v>
      </c>
      <c r="AV135" s="14" t="s">
        <v>160</v>
      </c>
      <c r="AW135" s="14" t="s">
        <v>29</v>
      </c>
      <c r="AX135" s="14" t="s">
        <v>80</v>
      </c>
      <c r="AY135" s="166" t="s">
        <v>155</v>
      </c>
    </row>
    <row r="136" spans="2:65" s="11" customFormat="1" ht="25.9" customHeight="1">
      <c r="B136" s="121"/>
      <c r="D136" s="122" t="s">
        <v>71</v>
      </c>
      <c r="E136" s="123" t="s">
        <v>82</v>
      </c>
      <c r="F136" s="123" t="s">
        <v>249</v>
      </c>
      <c r="I136" s="124"/>
      <c r="J136" s="125">
        <f>BK136</f>
        <v>0</v>
      </c>
      <c r="L136" s="121"/>
      <c r="M136" s="126"/>
      <c r="P136" s="127">
        <f>SUM(P137:P140)</f>
        <v>0</v>
      </c>
      <c r="R136" s="127">
        <f>SUM(R137:R140)</f>
        <v>0</v>
      </c>
      <c r="T136" s="128">
        <f>SUM(T137:T140)</f>
        <v>0</v>
      </c>
      <c r="AR136" s="122" t="s">
        <v>80</v>
      </c>
      <c r="AT136" s="129" t="s">
        <v>71</v>
      </c>
      <c r="AU136" s="129" t="s">
        <v>72</v>
      </c>
      <c r="AY136" s="122" t="s">
        <v>155</v>
      </c>
      <c r="BK136" s="130">
        <f>SUM(BK137:BK140)</f>
        <v>0</v>
      </c>
    </row>
    <row r="137" spans="2:65" s="1" customFormat="1" ht="24.2" customHeight="1">
      <c r="B137" s="131"/>
      <c r="C137" s="132" t="s">
        <v>82</v>
      </c>
      <c r="D137" s="132" t="s">
        <v>156</v>
      </c>
      <c r="E137" s="133" t="s">
        <v>710</v>
      </c>
      <c r="F137" s="134" t="s">
        <v>711</v>
      </c>
      <c r="G137" s="135" t="s">
        <v>179</v>
      </c>
      <c r="H137" s="136">
        <v>1.28</v>
      </c>
      <c r="I137" s="137"/>
      <c r="J137" s="138">
        <f>ROUND(I137*H137,2)</f>
        <v>0</v>
      </c>
      <c r="K137" s="139"/>
      <c r="L137" s="32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160</v>
      </c>
      <c r="AT137" s="144" t="s">
        <v>156</v>
      </c>
      <c r="AU137" s="144" t="s">
        <v>80</v>
      </c>
      <c r="AY137" s="17" t="s">
        <v>155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80</v>
      </c>
      <c r="BK137" s="145">
        <f>ROUND(I137*H137,2)</f>
        <v>0</v>
      </c>
      <c r="BL137" s="17" t="s">
        <v>160</v>
      </c>
      <c r="BM137" s="144" t="s">
        <v>1923</v>
      </c>
    </row>
    <row r="138" spans="2:65" s="1" customFormat="1" ht="19.5">
      <c r="B138" s="32"/>
      <c r="D138" s="146" t="s">
        <v>162</v>
      </c>
      <c r="F138" s="147" t="s">
        <v>713</v>
      </c>
      <c r="I138" s="148"/>
      <c r="L138" s="32"/>
      <c r="M138" s="149"/>
      <c r="T138" s="56"/>
      <c r="AT138" s="17" t="s">
        <v>162</v>
      </c>
      <c r="AU138" s="17" t="s">
        <v>80</v>
      </c>
    </row>
    <row r="139" spans="2:65" s="1" customFormat="1">
      <c r="B139" s="32"/>
      <c r="D139" s="150" t="s">
        <v>164</v>
      </c>
      <c r="F139" s="151" t="s">
        <v>714</v>
      </c>
      <c r="I139" s="148"/>
      <c r="L139" s="32"/>
      <c r="M139" s="149"/>
      <c r="T139" s="56"/>
      <c r="AT139" s="17" t="s">
        <v>164</v>
      </c>
      <c r="AU139" s="17" t="s">
        <v>80</v>
      </c>
    </row>
    <row r="140" spans="2:65" s="13" customFormat="1">
      <c r="B140" s="158"/>
      <c r="D140" s="146" t="s">
        <v>166</v>
      </c>
      <c r="E140" s="159" t="s">
        <v>1</v>
      </c>
      <c r="F140" s="160" t="s">
        <v>1924</v>
      </c>
      <c r="H140" s="161">
        <v>1.28</v>
      </c>
      <c r="I140" s="162"/>
      <c r="L140" s="158"/>
      <c r="M140" s="163"/>
      <c r="T140" s="164"/>
      <c r="AT140" s="159" t="s">
        <v>166</v>
      </c>
      <c r="AU140" s="159" t="s">
        <v>80</v>
      </c>
      <c r="AV140" s="13" t="s">
        <v>82</v>
      </c>
      <c r="AW140" s="13" t="s">
        <v>29</v>
      </c>
      <c r="AX140" s="13" t="s">
        <v>80</v>
      </c>
      <c r="AY140" s="159" t="s">
        <v>155</v>
      </c>
    </row>
    <row r="141" spans="2:65" s="11" customFormat="1" ht="25.9" customHeight="1">
      <c r="B141" s="121"/>
      <c r="D141" s="122" t="s">
        <v>71</v>
      </c>
      <c r="E141" s="123" t="s">
        <v>247</v>
      </c>
      <c r="F141" s="123" t="s">
        <v>248</v>
      </c>
      <c r="I141" s="124"/>
      <c r="J141" s="125">
        <f>BK141</f>
        <v>0</v>
      </c>
      <c r="L141" s="121"/>
      <c r="M141" s="126"/>
      <c r="P141" s="127">
        <f>P142+P150+P155+P203+P224</f>
        <v>0</v>
      </c>
      <c r="R141" s="127">
        <f>R142+R150+R155+R203+R224</f>
        <v>32.740796700000004</v>
      </c>
      <c r="T141" s="128">
        <f>T142+T150+T155+T203+T224</f>
        <v>4.9555499999999997</v>
      </c>
      <c r="AR141" s="122" t="s">
        <v>80</v>
      </c>
      <c r="AT141" s="129" t="s">
        <v>71</v>
      </c>
      <c r="AU141" s="129" t="s">
        <v>72</v>
      </c>
      <c r="AY141" s="122" t="s">
        <v>155</v>
      </c>
      <c r="BK141" s="130">
        <f>BK142+BK150+BK155+BK203+BK224</f>
        <v>0</v>
      </c>
    </row>
    <row r="142" spans="2:65" s="11" customFormat="1" ht="22.9" customHeight="1">
      <c r="B142" s="121"/>
      <c r="D142" s="122" t="s">
        <v>71</v>
      </c>
      <c r="E142" s="183" t="s">
        <v>176</v>
      </c>
      <c r="F142" s="183" t="s">
        <v>311</v>
      </c>
      <c r="I142" s="124"/>
      <c r="J142" s="184">
        <f>BK142</f>
        <v>0</v>
      </c>
      <c r="L142" s="121"/>
      <c r="M142" s="126"/>
      <c r="P142" s="127">
        <f>P143</f>
        <v>0</v>
      </c>
      <c r="R142" s="127">
        <f>R143</f>
        <v>27.945492900000001</v>
      </c>
      <c r="T142" s="128">
        <f>T143</f>
        <v>0</v>
      </c>
      <c r="AR142" s="122" t="s">
        <v>80</v>
      </c>
      <c r="AT142" s="129" t="s">
        <v>71</v>
      </c>
      <c r="AU142" s="129" t="s">
        <v>80</v>
      </c>
      <c r="AY142" s="122" t="s">
        <v>155</v>
      </c>
      <c r="BK142" s="130">
        <f>BK143</f>
        <v>0</v>
      </c>
    </row>
    <row r="143" spans="2:65" s="11" customFormat="1" ht="20.85" customHeight="1">
      <c r="B143" s="121"/>
      <c r="D143" s="122" t="s">
        <v>71</v>
      </c>
      <c r="E143" s="183" t="s">
        <v>160</v>
      </c>
      <c r="F143" s="183" t="s">
        <v>358</v>
      </c>
      <c r="I143" s="124"/>
      <c r="J143" s="184">
        <f>BK143</f>
        <v>0</v>
      </c>
      <c r="L143" s="121"/>
      <c r="M143" s="126"/>
      <c r="P143" s="127">
        <f>SUM(P144:P149)</f>
        <v>0</v>
      </c>
      <c r="R143" s="127">
        <f>SUM(R144:R149)</f>
        <v>27.945492900000001</v>
      </c>
      <c r="T143" s="128">
        <f>SUM(T144:T149)</f>
        <v>0</v>
      </c>
      <c r="AR143" s="122" t="s">
        <v>80</v>
      </c>
      <c r="AT143" s="129" t="s">
        <v>71</v>
      </c>
      <c r="AU143" s="129" t="s">
        <v>82</v>
      </c>
      <c r="AY143" s="122" t="s">
        <v>155</v>
      </c>
      <c r="BK143" s="130">
        <f>SUM(BK144:BK149)</f>
        <v>0</v>
      </c>
    </row>
    <row r="144" spans="2:65" s="1" customFormat="1" ht="33" customHeight="1">
      <c r="B144" s="131"/>
      <c r="C144" s="132" t="s">
        <v>176</v>
      </c>
      <c r="D144" s="132" t="s">
        <v>156</v>
      </c>
      <c r="E144" s="133" t="s">
        <v>360</v>
      </c>
      <c r="F144" s="134" t="s">
        <v>361</v>
      </c>
      <c r="G144" s="135" t="s">
        <v>159</v>
      </c>
      <c r="H144" s="136">
        <v>27.1</v>
      </c>
      <c r="I144" s="137"/>
      <c r="J144" s="138">
        <f>ROUND(I144*H144,2)</f>
        <v>0</v>
      </c>
      <c r="K144" s="139"/>
      <c r="L144" s="32"/>
      <c r="M144" s="140" t="s">
        <v>1</v>
      </c>
      <c r="N144" s="141" t="s">
        <v>37</v>
      </c>
      <c r="P144" s="142">
        <f>O144*H144</f>
        <v>0</v>
      </c>
      <c r="Q144" s="142">
        <v>1.031199</v>
      </c>
      <c r="R144" s="142">
        <f>Q144*H144</f>
        <v>27.945492900000001</v>
      </c>
      <c r="S144" s="142">
        <v>0</v>
      </c>
      <c r="T144" s="143">
        <f>S144*H144</f>
        <v>0</v>
      </c>
      <c r="AR144" s="144" t="s">
        <v>160</v>
      </c>
      <c r="AT144" s="144" t="s">
        <v>156</v>
      </c>
      <c r="AU144" s="144" t="s">
        <v>176</v>
      </c>
      <c r="AY144" s="17" t="s">
        <v>155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80</v>
      </c>
      <c r="BK144" s="145">
        <f>ROUND(I144*H144,2)</f>
        <v>0</v>
      </c>
      <c r="BL144" s="17" t="s">
        <v>160</v>
      </c>
      <c r="BM144" s="144" t="s">
        <v>1925</v>
      </c>
    </row>
    <row r="145" spans="2:65" s="1" customFormat="1" ht="29.25">
      <c r="B145" s="32"/>
      <c r="D145" s="146" t="s">
        <v>162</v>
      </c>
      <c r="F145" s="147" t="s">
        <v>363</v>
      </c>
      <c r="I145" s="148"/>
      <c r="L145" s="32"/>
      <c r="M145" s="149"/>
      <c r="T145" s="56"/>
      <c r="AT145" s="17" t="s">
        <v>162</v>
      </c>
      <c r="AU145" s="17" t="s">
        <v>176</v>
      </c>
    </row>
    <row r="146" spans="2:65" s="1" customFormat="1">
      <c r="B146" s="32"/>
      <c r="D146" s="150" t="s">
        <v>164</v>
      </c>
      <c r="F146" s="151" t="s">
        <v>364</v>
      </c>
      <c r="I146" s="148"/>
      <c r="L146" s="32"/>
      <c r="M146" s="149"/>
      <c r="T146" s="56"/>
      <c r="AT146" s="17" t="s">
        <v>164</v>
      </c>
      <c r="AU146" s="17" t="s">
        <v>176</v>
      </c>
    </row>
    <row r="147" spans="2:65" s="13" customFormat="1">
      <c r="B147" s="158"/>
      <c r="D147" s="146" t="s">
        <v>166</v>
      </c>
      <c r="E147" s="159" t="s">
        <v>1</v>
      </c>
      <c r="F147" s="160" t="s">
        <v>1926</v>
      </c>
      <c r="H147" s="161">
        <v>16.649999999999999</v>
      </c>
      <c r="I147" s="162"/>
      <c r="L147" s="158"/>
      <c r="M147" s="163"/>
      <c r="T147" s="164"/>
      <c r="AT147" s="159" t="s">
        <v>166</v>
      </c>
      <c r="AU147" s="159" t="s">
        <v>176</v>
      </c>
      <c r="AV147" s="13" t="s">
        <v>82</v>
      </c>
      <c r="AW147" s="13" t="s">
        <v>29</v>
      </c>
      <c r="AX147" s="13" t="s">
        <v>72</v>
      </c>
      <c r="AY147" s="159" t="s">
        <v>155</v>
      </c>
    </row>
    <row r="148" spans="2:65" s="13" customFormat="1">
      <c r="B148" s="158"/>
      <c r="D148" s="146" t="s">
        <v>166</v>
      </c>
      <c r="E148" s="159" t="s">
        <v>1</v>
      </c>
      <c r="F148" s="160" t="s">
        <v>1927</v>
      </c>
      <c r="H148" s="161">
        <v>10.45</v>
      </c>
      <c r="I148" s="162"/>
      <c r="L148" s="158"/>
      <c r="M148" s="163"/>
      <c r="T148" s="164"/>
      <c r="AT148" s="159" t="s">
        <v>166</v>
      </c>
      <c r="AU148" s="159" t="s">
        <v>176</v>
      </c>
      <c r="AV148" s="13" t="s">
        <v>82</v>
      </c>
      <c r="AW148" s="13" t="s">
        <v>29</v>
      </c>
      <c r="AX148" s="13" t="s">
        <v>72</v>
      </c>
      <c r="AY148" s="159" t="s">
        <v>155</v>
      </c>
    </row>
    <row r="149" spans="2:65" s="14" customFormat="1">
      <c r="B149" s="165"/>
      <c r="D149" s="146" t="s">
        <v>166</v>
      </c>
      <c r="E149" s="166" t="s">
        <v>1</v>
      </c>
      <c r="F149" s="167" t="s">
        <v>170</v>
      </c>
      <c r="H149" s="168">
        <v>27.099999999999998</v>
      </c>
      <c r="I149" s="169"/>
      <c r="L149" s="165"/>
      <c r="M149" s="170"/>
      <c r="T149" s="171"/>
      <c r="AT149" s="166" t="s">
        <v>166</v>
      </c>
      <c r="AU149" s="166" t="s">
        <v>176</v>
      </c>
      <c r="AV149" s="14" t="s">
        <v>160</v>
      </c>
      <c r="AW149" s="14" t="s">
        <v>29</v>
      </c>
      <c r="AX149" s="14" t="s">
        <v>80</v>
      </c>
      <c r="AY149" s="166" t="s">
        <v>155</v>
      </c>
    </row>
    <row r="150" spans="2:65" s="11" customFormat="1" ht="22.9" customHeight="1">
      <c r="B150" s="121"/>
      <c r="D150" s="122" t="s">
        <v>71</v>
      </c>
      <c r="E150" s="183" t="s">
        <v>198</v>
      </c>
      <c r="F150" s="183" t="s">
        <v>368</v>
      </c>
      <c r="I150" s="124"/>
      <c r="J150" s="184">
        <f>BK150</f>
        <v>0</v>
      </c>
      <c r="L150" s="121"/>
      <c r="M150" s="126"/>
      <c r="P150" s="127">
        <f>SUM(P151:P154)</f>
        <v>0</v>
      </c>
      <c r="R150" s="127">
        <f>SUM(R151:R154)</f>
        <v>0.28948499999999999</v>
      </c>
      <c r="T150" s="128">
        <f>SUM(T151:T154)</f>
        <v>0</v>
      </c>
      <c r="AR150" s="122" t="s">
        <v>80</v>
      </c>
      <c r="AT150" s="129" t="s">
        <v>71</v>
      </c>
      <c r="AU150" s="129" t="s">
        <v>80</v>
      </c>
      <c r="AY150" s="122" t="s">
        <v>155</v>
      </c>
      <c r="BK150" s="130">
        <f>SUM(BK151:BK154)</f>
        <v>0</v>
      </c>
    </row>
    <row r="151" spans="2:65" s="1" customFormat="1" ht="24.2" customHeight="1">
      <c r="B151" s="131"/>
      <c r="C151" s="132" t="s">
        <v>160</v>
      </c>
      <c r="D151" s="132" t="s">
        <v>156</v>
      </c>
      <c r="E151" s="133" t="s">
        <v>1928</v>
      </c>
      <c r="F151" s="134" t="s">
        <v>1929</v>
      </c>
      <c r="G151" s="135" t="s">
        <v>159</v>
      </c>
      <c r="H151" s="136">
        <v>12.866</v>
      </c>
      <c r="I151" s="137"/>
      <c r="J151" s="138">
        <f>ROUND(I151*H151,2)</f>
        <v>0</v>
      </c>
      <c r="K151" s="139"/>
      <c r="L151" s="32"/>
      <c r="M151" s="140" t="s">
        <v>1</v>
      </c>
      <c r="N151" s="141" t="s">
        <v>37</v>
      </c>
      <c r="P151" s="142">
        <f>O151*H151</f>
        <v>0</v>
      </c>
      <c r="Q151" s="142">
        <v>2.2499999999999999E-2</v>
      </c>
      <c r="R151" s="142">
        <f>Q151*H151</f>
        <v>0.28948499999999999</v>
      </c>
      <c r="S151" s="142">
        <v>0</v>
      </c>
      <c r="T151" s="143">
        <f>S151*H151</f>
        <v>0</v>
      </c>
      <c r="AR151" s="144" t="s">
        <v>160</v>
      </c>
      <c r="AT151" s="144" t="s">
        <v>156</v>
      </c>
      <c r="AU151" s="144" t="s">
        <v>82</v>
      </c>
      <c r="AY151" s="17" t="s">
        <v>155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80</v>
      </c>
      <c r="BK151" s="145">
        <f>ROUND(I151*H151,2)</f>
        <v>0</v>
      </c>
      <c r="BL151" s="17" t="s">
        <v>160</v>
      </c>
      <c r="BM151" s="144" t="s">
        <v>1930</v>
      </c>
    </row>
    <row r="152" spans="2:65" s="1" customFormat="1" ht="19.5">
      <c r="B152" s="32"/>
      <c r="D152" s="146" t="s">
        <v>162</v>
      </c>
      <c r="F152" s="147" t="s">
        <v>1931</v>
      </c>
      <c r="I152" s="148"/>
      <c r="L152" s="32"/>
      <c r="M152" s="149"/>
      <c r="T152" s="56"/>
      <c r="AT152" s="17" t="s">
        <v>162</v>
      </c>
      <c r="AU152" s="17" t="s">
        <v>82</v>
      </c>
    </row>
    <row r="153" spans="2:65" s="1" customFormat="1">
      <c r="B153" s="32"/>
      <c r="D153" s="150" t="s">
        <v>164</v>
      </c>
      <c r="F153" s="151" t="s">
        <v>1932</v>
      </c>
      <c r="I153" s="148"/>
      <c r="L153" s="32"/>
      <c r="M153" s="149"/>
      <c r="T153" s="56"/>
      <c r="AT153" s="17" t="s">
        <v>164</v>
      </c>
      <c r="AU153" s="17" t="s">
        <v>82</v>
      </c>
    </row>
    <row r="154" spans="2:65" s="13" customFormat="1">
      <c r="B154" s="158"/>
      <c r="D154" s="146" t="s">
        <v>166</v>
      </c>
      <c r="E154" s="159" t="s">
        <v>1</v>
      </c>
      <c r="F154" s="160" t="s">
        <v>1933</v>
      </c>
      <c r="H154" s="161">
        <v>12.866</v>
      </c>
      <c r="I154" s="162"/>
      <c r="L154" s="158"/>
      <c r="M154" s="163"/>
      <c r="T154" s="164"/>
      <c r="AT154" s="159" t="s">
        <v>166</v>
      </c>
      <c r="AU154" s="159" t="s">
        <v>82</v>
      </c>
      <c r="AV154" s="13" t="s">
        <v>82</v>
      </c>
      <c r="AW154" s="13" t="s">
        <v>29</v>
      </c>
      <c r="AX154" s="13" t="s">
        <v>80</v>
      </c>
      <c r="AY154" s="159" t="s">
        <v>155</v>
      </c>
    </row>
    <row r="155" spans="2:65" s="11" customFormat="1" ht="22.9" customHeight="1">
      <c r="B155" s="121"/>
      <c r="D155" s="122" t="s">
        <v>71</v>
      </c>
      <c r="E155" s="183" t="s">
        <v>221</v>
      </c>
      <c r="F155" s="183" t="s">
        <v>383</v>
      </c>
      <c r="I155" s="124"/>
      <c r="J155" s="184">
        <f>BK155</f>
        <v>0</v>
      </c>
      <c r="L155" s="121"/>
      <c r="M155" s="126"/>
      <c r="P155" s="127">
        <f>SUM(P156:P202)</f>
        <v>0</v>
      </c>
      <c r="R155" s="127">
        <f>SUM(R156:R202)</f>
        <v>4.5058188000000001</v>
      </c>
      <c r="T155" s="128">
        <f>SUM(T156:T202)</f>
        <v>4.9555499999999997</v>
      </c>
      <c r="AR155" s="122" t="s">
        <v>80</v>
      </c>
      <c r="AT155" s="129" t="s">
        <v>71</v>
      </c>
      <c r="AU155" s="129" t="s">
        <v>80</v>
      </c>
      <c r="AY155" s="122" t="s">
        <v>155</v>
      </c>
      <c r="BK155" s="130">
        <f>SUM(BK156:BK202)</f>
        <v>0</v>
      </c>
    </row>
    <row r="156" spans="2:65" s="1" customFormat="1" ht="24.2" customHeight="1">
      <c r="B156" s="131"/>
      <c r="C156" s="132" t="s">
        <v>191</v>
      </c>
      <c r="D156" s="132" t="s">
        <v>156</v>
      </c>
      <c r="E156" s="133" t="s">
        <v>1934</v>
      </c>
      <c r="F156" s="134" t="s">
        <v>1935</v>
      </c>
      <c r="G156" s="135" t="s">
        <v>179</v>
      </c>
      <c r="H156" s="136">
        <v>4.5</v>
      </c>
      <c r="I156" s="137"/>
      <c r="J156" s="138">
        <f>ROUND(I156*H156,2)</f>
        <v>0</v>
      </c>
      <c r="K156" s="139"/>
      <c r="L156" s="32"/>
      <c r="M156" s="140" t="s">
        <v>1</v>
      </c>
      <c r="N156" s="141" t="s">
        <v>37</v>
      </c>
      <c r="P156" s="142">
        <f>O156*H156</f>
        <v>0</v>
      </c>
      <c r="Q156" s="142">
        <v>0</v>
      </c>
      <c r="R156" s="142">
        <f>Q156*H156</f>
        <v>0</v>
      </c>
      <c r="S156" s="142">
        <v>1E-3</v>
      </c>
      <c r="T156" s="143">
        <f>S156*H156</f>
        <v>4.5000000000000005E-3</v>
      </c>
      <c r="AR156" s="144" t="s">
        <v>160</v>
      </c>
      <c r="AT156" s="144" t="s">
        <v>156</v>
      </c>
      <c r="AU156" s="144" t="s">
        <v>82</v>
      </c>
      <c r="AY156" s="17" t="s">
        <v>155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80</v>
      </c>
      <c r="BK156" s="145">
        <f>ROUND(I156*H156,2)</f>
        <v>0</v>
      </c>
      <c r="BL156" s="17" t="s">
        <v>160</v>
      </c>
      <c r="BM156" s="144" t="s">
        <v>1936</v>
      </c>
    </row>
    <row r="157" spans="2:65" s="1" customFormat="1">
      <c r="B157" s="32"/>
      <c r="D157" s="146" t="s">
        <v>162</v>
      </c>
      <c r="F157" s="147" t="s">
        <v>1937</v>
      </c>
      <c r="I157" s="148"/>
      <c r="L157" s="32"/>
      <c r="M157" s="149"/>
      <c r="T157" s="56"/>
      <c r="AT157" s="17" t="s">
        <v>162</v>
      </c>
      <c r="AU157" s="17" t="s">
        <v>82</v>
      </c>
    </row>
    <row r="158" spans="2:65" s="1" customFormat="1">
      <c r="B158" s="32"/>
      <c r="D158" s="150" t="s">
        <v>164</v>
      </c>
      <c r="F158" s="151" t="s">
        <v>1938</v>
      </c>
      <c r="I158" s="148"/>
      <c r="L158" s="32"/>
      <c r="M158" s="149"/>
      <c r="T158" s="56"/>
      <c r="AT158" s="17" t="s">
        <v>164</v>
      </c>
      <c r="AU158" s="17" t="s">
        <v>82</v>
      </c>
    </row>
    <row r="159" spans="2:65" s="13" customFormat="1">
      <c r="B159" s="158"/>
      <c r="D159" s="146" t="s">
        <v>166</v>
      </c>
      <c r="E159" s="159" t="s">
        <v>1</v>
      </c>
      <c r="F159" s="160" t="s">
        <v>1939</v>
      </c>
      <c r="H159" s="161">
        <v>1.5</v>
      </c>
      <c r="I159" s="162"/>
      <c r="L159" s="158"/>
      <c r="M159" s="163"/>
      <c r="T159" s="164"/>
      <c r="AT159" s="159" t="s">
        <v>166</v>
      </c>
      <c r="AU159" s="159" t="s">
        <v>82</v>
      </c>
      <c r="AV159" s="13" t="s">
        <v>82</v>
      </c>
      <c r="AW159" s="13" t="s">
        <v>29</v>
      </c>
      <c r="AX159" s="13" t="s">
        <v>72</v>
      </c>
      <c r="AY159" s="159" t="s">
        <v>155</v>
      </c>
    </row>
    <row r="160" spans="2:65" s="13" customFormat="1">
      <c r="B160" s="158"/>
      <c r="D160" s="146" t="s">
        <v>166</v>
      </c>
      <c r="E160" s="159" t="s">
        <v>1</v>
      </c>
      <c r="F160" s="160" t="s">
        <v>1940</v>
      </c>
      <c r="H160" s="161">
        <v>3</v>
      </c>
      <c r="I160" s="162"/>
      <c r="L160" s="158"/>
      <c r="M160" s="163"/>
      <c r="T160" s="164"/>
      <c r="AT160" s="159" t="s">
        <v>166</v>
      </c>
      <c r="AU160" s="159" t="s">
        <v>82</v>
      </c>
      <c r="AV160" s="13" t="s">
        <v>82</v>
      </c>
      <c r="AW160" s="13" t="s">
        <v>29</v>
      </c>
      <c r="AX160" s="13" t="s">
        <v>72</v>
      </c>
      <c r="AY160" s="159" t="s">
        <v>155</v>
      </c>
    </row>
    <row r="161" spans="2:65" s="14" customFormat="1">
      <c r="B161" s="165"/>
      <c r="D161" s="146" t="s">
        <v>166</v>
      </c>
      <c r="E161" s="166" t="s">
        <v>1</v>
      </c>
      <c r="F161" s="167" t="s">
        <v>170</v>
      </c>
      <c r="H161" s="168">
        <v>4.5</v>
      </c>
      <c r="I161" s="169"/>
      <c r="L161" s="165"/>
      <c r="M161" s="170"/>
      <c r="T161" s="171"/>
      <c r="AT161" s="166" t="s">
        <v>166</v>
      </c>
      <c r="AU161" s="166" t="s">
        <v>82</v>
      </c>
      <c r="AV161" s="14" t="s">
        <v>160</v>
      </c>
      <c r="AW161" s="14" t="s">
        <v>29</v>
      </c>
      <c r="AX161" s="14" t="s">
        <v>80</v>
      </c>
      <c r="AY161" s="166" t="s">
        <v>155</v>
      </c>
    </row>
    <row r="162" spans="2:65" s="1" customFormat="1" ht="24.2" customHeight="1">
      <c r="B162" s="131"/>
      <c r="C162" s="132" t="s">
        <v>198</v>
      </c>
      <c r="D162" s="132" t="s">
        <v>156</v>
      </c>
      <c r="E162" s="133" t="s">
        <v>501</v>
      </c>
      <c r="F162" s="134" t="s">
        <v>502</v>
      </c>
      <c r="G162" s="135" t="s">
        <v>159</v>
      </c>
      <c r="H162" s="136">
        <v>63.746000000000002</v>
      </c>
      <c r="I162" s="137"/>
      <c r="J162" s="138">
        <f>ROUND(I162*H162,2)</f>
        <v>0</v>
      </c>
      <c r="K162" s="139"/>
      <c r="L162" s="32"/>
      <c r="M162" s="140" t="s">
        <v>1</v>
      </c>
      <c r="N162" s="141" t="s">
        <v>37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160</v>
      </c>
      <c r="AT162" s="144" t="s">
        <v>156</v>
      </c>
      <c r="AU162" s="144" t="s">
        <v>82</v>
      </c>
      <c r="AY162" s="17" t="s">
        <v>155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80</v>
      </c>
      <c r="BK162" s="145">
        <f>ROUND(I162*H162,2)</f>
        <v>0</v>
      </c>
      <c r="BL162" s="17" t="s">
        <v>160</v>
      </c>
      <c r="BM162" s="144" t="s">
        <v>1941</v>
      </c>
    </row>
    <row r="163" spans="2:65" s="1" customFormat="1">
      <c r="B163" s="32"/>
      <c r="D163" s="146" t="s">
        <v>162</v>
      </c>
      <c r="F163" s="147" t="s">
        <v>502</v>
      </c>
      <c r="I163" s="148"/>
      <c r="L163" s="32"/>
      <c r="M163" s="149"/>
      <c r="T163" s="56"/>
      <c r="AT163" s="17" t="s">
        <v>162</v>
      </c>
      <c r="AU163" s="17" t="s">
        <v>82</v>
      </c>
    </row>
    <row r="164" spans="2:65" s="1" customFormat="1">
      <c r="B164" s="32"/>
      <c r="D164" s="150" t="s">
        <v>164</v>
      </c>
      <c r="F164" s="151" t="s">
        <v>504</v>
      </c>
      <c r="I164" s="148"/>
      <c r="L164" s="32"/>
      <c r="M164" s="149"/>
      <c r="T164" s="56"/>
      <c r="AT164" s="17" t="s">
        <v>164</v>
      </c>
      <c r="AU164" s="17" t="s">
        <v>82</v>
      </c>
    </row>
    <row r="165" spans="2:65" s="13" customFormat="1">
      <c r="B165" s="158"/>
      <c r="D165" s="146" t="s">
        <v>166</v>
      </c>
      <c r="E165" s="159" t="s">
        <v>1</v>
      </c>
      <c r="F165" s="160" t="s">
        <v>1942</v>
      </c>
      <c r="H165" s="161">
        <v>3.3</v>
      </c>
      <c r="I165" s="162"/>
      <c r="L165" s="158"/>
      <c r="M165" s="163"/>
      <c r="T165" s="164"/>
      <c r="AT165" s="159" t="s">
        <v>166</v>
      </c>
      <c r="AU165" s="159" t="s">
        <v>82</v>
      </c>
      <c r="AV165" s="13" t="s">
        <v>82</v>
      </c>
      <c r="AW165" s="13" t="s">
        <v>29</v>
      </c>
      <c r="AX165" s="13" t="s">
        <v>72</v>
      </c>
      <c r="AY165" s="159" t="s">
        <v>155</v>
      </c>
    </row>
    <row r="166" spans="2:65" s="13" customFormat="1">
      <c r="B166" s="158"/>
      <c r="D166" s="146" t="s">
        <v>166</v>
      </c>
      <c r="E166" s="159" t="s">
        <v>1</v>
      </c>
      <c r="F166" s="160" t="s">
        <v>1943</v>
      </c>
      <c r="H166" s="161">
        <v>36.6</v>
      </c>
      <c r="I166" s="162"/>
      <c r="L166" s="158"/>
      <c r="M166" s="163"/>
      <c r="T166" s="164"/>
      <c r="AT166" s="159" t="s">
        <v>166</v>
      </c>
      <c r="AU166" s="159" t="s">
        <v>82</v>
      </c>
      <c r="AV166" s="13" t="s">
        <v>82</v>
      </c>
      <c r="AW166" s="13" t="s">
        <v>29</v>
      </c>
      <c r="AX166" s="13" t="s">
        <v>72</v>
      </c>
      <c r="AY166" s="159" t="s">
        <v>155</v>
      </c>
    </row>
    <row r="167" spans="2:65" s="13" customFormat="1">
      <c r="B167" s="158"/>
      <c r="D167" s="146" t="s">
        <v>166</v>
      </c>
      <c r="E167" s="159" t="s">
        <v>1</v>
      </c>
      <c r="F167" s="160" t="s">
        <v>1944</v>
      </c>
      <c r="H167" s="161">
        <v>10.98</v>
      </c>
      <c r="I167" s="162"/>
      <c r="L167" s="158"/>
      <c r="M167" s="163"/>
      <c r="T167" s="164"/>
      <c r="AT167" s="159" t="s">
        <v>166</v>
      </c>
      <c r="AU167" s="159" t="s">
        <v>82</v>
      </c>
      <c r="AV167" s="13" t="s">
        <v>82</v>
      </c>
      <c r="AW167" s="13" t="s">
        <v>29</v>
      </c>
      <c r="AX167" s="13" t="s">
        <v>72</v>
      </c>
      <c r="AY167" s="159" t="s">
        <v>155</v>
      </c>
    </row>
    <row r="168" spans="2:65" s="13" customFormat="1">
      <c r="B168" s="158"/>
      <c r="D168" s="146" t="s">
        <v>166</v>
      </c>
      <c r="E168" s="159" t="s">
        <v>1</v>
      </c>
      <c r="F168" s="160" t="s">
        <v>1945</v>
      </c>
      <c r="H168" s="161">
        <v>12.866</v>
      </c>
      <c r="I168" s="162"/>
      <c r="L168" s="158"/>
      <c r="M168" s="163"/>
      <c r="T168" s="164"/>
      <c r="AT168" s="159" t="s">
        <v>166</v>
      </c>
      <c r="AU168" s="159" t="s">
        <v>82</v>
      </c>
      <c r="AV168" s="13" t="s">
        <v>82</v>
      </c>
      <c r="AW168" s="13" t="s">
        <v>29</v>
      </c>
      <c r="AX168" s="13" t="s">
        <v>72</v>
      </c>
      <c r="AY168" s="159" t="s">
        <v>155</v>
      </c>
    </row>
    <row r="169" spans="2:65" s="14" customFormat="1">
      <c r="B169" s="165"/>
      <c r="D169" s="146" t="s">
        <v>166</v>
      </c>
      <c r="E169" s="166" t="s">
        <v>1</v>
      </c>
      <c r="F169" s="167" t="s">
        <v>170</v>
      </c>
      <c r="H169" s="168">
        <v>63.745999999999995</v>
      </c>
      <c r="I169" s="169"/>
      <c r="L169" s="165"/>
      <c r="M169" s="170"/>
      <c r="T169" s="171"/>
      <c r="AT169" s="166" t="s">
        <v>166</v>
      </c>
      <c r="AU169" s="166" t="s">
        <v>82</v>
      </c>
      <c r="AV169" s="14" t="s">
        <v>160</v>
      </c>
      <c r="AW169" s="14" t="s">
        <v>29</v>
      </c>
      <c r="AX169" s="14" t="s">
        <v>80</v>
      </c>
      <c r="AY169" s="166" t="s">
        <v>155</v>
      </c>
    </row>
    <row r="170" spans="2:65" s="1" customFormat="1" ht="24.2" customHeight="1">
      <c r="B170" s="131"/>
      <c r="C170" s="132" t="s">
        <v>205</v>
      </c>
      <c r="D170" s="132" t="s">
        <v>156</v>
      </c>
      <c r="E170" s="133" t="s">
        <v>510</v>
      </c>
      <c r="F170" s="134" t="s">
        <v>511</v>
      </c>
      <c r="G170" s="135" t="s">
        <v>159</v>
      </c>
      <c r="H170" s="136">
        <v>39.9</v>
      </c>
      <c r="I170" s="137"/>
      <c r="J170" s="138">
        <f>ROUND(I170*H170,2)</f>
        <v>0</v>
      </c>
      <c r="K170" s="139"/>
      <c r="L170" s="32"/>
      <c r="M170" s="140" t="s">
        <v>1</v>
      </c>
      <c r="N170" s="141" t="s">
        <v>37</v>
      </c>
      <c r="P170" s="142">
        <f>O170*H170</f>
        <v>0</v>
      </c>
      <c r="Q170" s="142">
        <v>0</v>
      </c>
      <c r="R170" s="142">
        <f>Q170*H170</f>
        <v>0</v>
      </c>
      <c r="S170" s="142">
        <v>3.95E-2</v>
      </c>
      <c r="T170" s="143">
        <f>S170*H170</f>
        <v>1.57605</v>
      </c>
      <c r="AR170" s="144" t="s">
        <v>160</v>
      </c>
      <c r="AT170" s="144" t="s">
        <v>156</v>
      </c>
      <c r="AU170" s="144" t="s">
        <v>82</v>
      </c>
      <c r="AY170" s="17" t="s">
        <v>155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80</v>
      </c>
      <c r="BK170" s="145">
        <f>ROUND(I170*H170,2)</f>
        <v>0</v>
      </c>
      <c r="BL170" s="17" t="s">
        <v>160</v>
      </c>
      <c r="BM170" s="144" t="s">
        <v>1946</v>
      </c>
    </row>
    <row r="171" spans="2:65" s="1" customFormat="1" ht="19.5">
      <c r="B171" s="32"/>
      <c r="D171" s="146" t="s">
        <v>162</v>
      </c>
      <c r="F171" s="147" t="s">
        <v>513</v>
      </c>
      <c r="I171" s="148"/>
      <c r="L171" s="32"/>
      <c r="M171" s="149"/>
      <c r="T171" s="56"/>
      <c r="AT171" s="17" t="s">
        <v>162</v>
      </c>
      <c r="AU171" s="17" t="s">
        <v>82</v>
      </c>
    </row>
    <row r="172" spans="2:65" s="1" customFormat="1">
      <c r="B172" s="32"/>
      <c r="D172" s="150" t="s">
        <v>164</v>
      </c>
      <c r="F172" s="151" t="s">
        <v>514</v>
      </c>
      <c r="I172" s="148"/>
      <c r="L172" s="32"/>
      <c r="M172" s="149"/>
      <c r="T172" s="56"/>
      <c r="AT172" s="17" t="s">
        <v>164</v>
      </c>
      <c r="AU172" s="17" t="s">
        <v>82</v>
      </c>
    </row>
    <row r="173" spans="2:65" s="12" customFormat="1">
      <c r="B173" s="152"/>
      <c r="D173" s="146" t="s">
        <v>166</v>
      </c>
      <c r="E173" s="153" t="s">
        <v>1</v>
      </c>
      <c r="F173" s="154" t="s">
        <v>1947</v>
      </c>
      <c r="H173" s="153" t="s">
        <v>1</v>
      </c>
      <c r="I173" s="155"/>
      <c r="L173" s="152"/>
      <c r="M173" s="156"/>
      <c r="T173" s="157"/>
      <c r="AT173" s="153" t="s">
        <v>166</v>
      </c>
      <c r="AU173" s="153" t="s">
        <v>82</v>
      </c>
      <c r="AV173" s="12" t="s">
        <v>80</v>
      </c>
      <c r="AW173" s="12" t="s">
        <v>29</v>
      </c>
      <c r="AX173" s="12" t="s">
        <v>72</v>
      </c>
      <c r="AY173" s="153" t="s">
        <v>155</v>
      </c>
    </row>
    <row r="174" spans="2:65" s="13" customFormat="1">
      <c r="B174" s="158"/>
      <c r="D174" s="146" t="s">
        <v>166</v>
      </c>
      <c r="E174" s="159" t="s">
        <v>1</v>
      </c>
      <c r="F174" s="160" t="s">
        <v>1948</v>
      </c>
      <c r="H174" s="161">
        <v>3.3</v>
      </c>
      <c r="I174" s="162"/>
      <c r="L174" s="158"/>
      <c r="M174" s="163"/>
      <c r="T174" s="164"/>
      <c r="AT174" s="159" t="s">
        <v>166</v>
      </c>
      <c r="AU174" s="159" t="s">
        <v>82</v>
      </c>
      <c r="AV174" s="13" t="s">
        <v>82</v>
      </c>
      <c r="AW174" s="13" t="s">
        <v>29</v>
      </c>
      <c r="AX174" s="13" t="s">
        <v>72</v>
      </c>
      <c r="AY174" s="159" t="s">
        <v>155</v>
      </c>
    </row>
    <row r="175" spans="2:65" s="13" customFormat="1">
      <c r="B175" s="158"/>
      <c r="D175" s="146" t="s">
        <v>166</v>
      </c>
      <c r="E175" s="159" t="s">
        <v>1</v>
      </c>
      <c r="F175" s="160" t="s">
        <v>1943</v>
      </c>
      <c r="H175" s="161">
        <v>36.6</v>
      </c>
      <c r="I175" s="162"/>
      <c r="L175" s="158"/>
      <c r="M175" s="163"/>
      <c r="T175" s="164"/>
      <c r="AT175" s="159" t="s">
        <v>166</v>
      </c>
      <c r="AU175" s="159" t="s">
        <v>82</v>
      </c>
      <c r="AV175" s="13" t="s">
        <v>82</v>
      </c>
      <c r="AW175" s="13" t="s">
        <v>29</v>
      </c>
      <c r="AX175" s="13" t="s">
        <v>72</v>
      </c>
      <c r="AY175" s="159" t="s">
        <v>155</v>
      </c>
    </row>
    <row r="176" spans="2:65" s="14" customFormat="1">
      <c r="B176" s="165"/>
      <c r="D176" s="146" t="s">
        <v>166</v>
      </c>
      <c r="E176" s="166" t="s">
        <v>1</v>
      </c>
      <c r="F176" s="167" t="s">
        <v>170</v>
      </c>
      <c r="H176" s="168">
        <v>39.9</v>
      </c>
      <c r="I176" s="169"/>
      <c r="L176" s="165"/>
      <c r="M176" s="170"/>
      <c r="T176" s="171"/>
      <c r="AT176" s="166" t="s">
        <v>166</v>
      </c>
      <c r="AU176" s="166" t="s">
        <v>82</v>
      </c>
      <c r="AV176" s="14" t="s">
        <v>160</v>
      </c>
      <c r="AW176" s="14" t="s">
        <v>29</v>
      </c>
      <c r="AX176" s="14" t="s">
        <v>80</v>
      </c>
      <c r="AY176" s="166" t="s">
        <v>155</v>
      </c>
    </row>
    <row r="177" spans="2:65" s="1" customFormat="1" ht="24.2" customHeight="1">
      <c r="B177" s="131"/>
      <c r="C177" s="132" t="s">
        <v>213</v>
      </c>
      <c r="D177" s="132" t="s">
        <v>156</v>
      </c>
      <c r="E177" s="133" t="s">
        <v>516</v>
      </c>
      <c r="F177" s="134" t="s">
        <v>517</v>
      </c>
      <c r="G177" s="135" t="s">
        <v>159</v>
      </c>
      <c r="H177" s="136">
        <v>3.99</v>
      </c>
      <c r="I177" s="137"/>
      <c r="J177" s="138">
        <f>ROUND(I177*H177,2)</f>
        <v>0</v>
      </c>
      <c r="K177" s="139"/>
      <c r="L177" s="32"/>
      <c r="M177" s="140" t="s">
        <v>1</v>
      </c>
      <c r="N177" s="141" t="s">
        <v>37</v>
      </c>
      <c r="P177" s="142">
        <f>O177*H177</f>
        <v>0</v>
      </c>
      <c r="Q177" s="142">
        <v>8.5500000000000003E-3</v>
      </c>
      <c r="R177" s="142">
        <f>Q177*H177</f>
        <v>3.4114500000000006E-2</v>
      </c>
      <c r="S177" s="142">
        <v>0</v>
      </c>
      <c r="T177" s="143">
        <f>S177*H177</f>
        <v>0</v>
      </c>
      <c r="AR177" s="144" t="s">
        <v>160</v>
      </c>
      <c r="AT177" s="144" t="s">
        <v>156</v>
      </c>
      <c r="AU177" s="144" t="s">
        <v>82</v>
      </c>
      <c r="AY177" s="17" t="s">
        <v>155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80</v>
      </c>
      <c r="BK177" s="145">
        <f>ROUND(I177*H177,2)</f>
        <v>0</v>
      </c>
      <c r="BL177" s="17" t="s">
        <v>160</v>
      </c>
      <c r="BM177" s="144" t="s">
        <v>1949</v>
      </c>
    </row>
    <row r="178" spans="2:65" s="1" customFormat="1" ht="19.5">
      <c r="B178" s="32"/>
      <c r="D178" s="146" t="s">
        <v>162</v>
      </c>
      <c r="F178" s="147" t="s">
        <v>519</v>
      </c>
      <c r="I178" s="148"/>
      <c r="L178" s="32"/>
      <c r="M178" s="149"/>
      <c r="T178" s="56"/>
      <c r="AT178" s="17" t="s">
        <v>162</v>
      </c>
      <c r="AU178" s="17" t="s">
        <v>82</v>
      </c>
    </row>
    <row r="179" spans="2:65" s="1" customFormat="1">
      <c r="B179" s="32"/>
      <c r="D179" s="150" t="s">
        <v>164</v>
      </c>
      <c r="F179" s="151" t="s">
        <v>520</v>
      </c>
      <c r="I179" s="148"/>
      <c r="L179" s="32"/>
      <c r="M179" s="149"/>
      <c r="T179" s="56"/>
      <c r="AT179" s="17" t="s">
        <v>164</v>
      </c>
      <c r="AU179" s="17" t="s">
        <v>82</v>
      </c>
    </row>
    <row r="180" spans="2:65" s="13" customFormat="1">
      <c r="B180" s="158"/>
      <c r="D180" s="146" t="s">
        <v>166</v>
      </c>
      <c r="E180" s="159" t="s">
        <v>1</v>
      </c>
      <c r="F180" s="160" t="s">
        <v>1950</v>
      </c>
      <c r="H180" s="161">
        <v>3.99</v>
      </c>
      <c r="I180" s="162"/>
      <c r="L180" s="158"/>
      <c r="M180" s="163"/>
      <c r="T180" s="164"/>
      <c r="AT180" s="159" t="s">
        <v>166</v>
      </c>
      <c r="AU180" s="159" t="s">
        <v>82</v>
      </c>
      <c r="AV180" s="13" t="s">
        <v>82</v>
      </c>
      <c r="AW180" s="13" t="s">
        <v>29</v>
      </c>
      <c r="AX180" s="13" t="s">
        <v>72</v>
      </c>
      <c r="AY180" s="159" t="s">
        <v>155</v>
      </c>
    </row>
    <row r="181" spans="2:65" s="14" customFormat="1">
      <c r="B181" s="165"/>
      <c r="D181" s="146" t="s">
        <v>166</v>
      </c>
      <c r="E181" s="166" t="s">
        <v>1</v>
      </c>
      <c r="F181" s="167" t="s">
        <v>170</v>
      </c>
      <c r="H181" s="168">
        <v>3.99</v>
      </c>
      <c r="I181" s="169"/>
      <c r="L181" s="165"/>
      <c r="M181" s="170"/>
      <c r="T181" s="171"/>
      <c r="AT181" s="166" t="s">
        <v>166</v>
      </c>
      <c r="AU181" s="166" t="s">
        <v>82</v>
      </c>
      <c r="AV181" s="14" t="s">
        <v>160</v>
      </c>
      <c r="AW181" s="14" t="s">
        <v>29</v>
      </c>
      <c r="AX181" s="14" t="s">
        <v>80</v>
      </c>
      <c r="AY181" s="166" t="s">
        <v>155</v>
      </c>
    </row>
    <row r="182" spans="2:65" s="1" customFormat="1" ht="24.2" customHeight="1">
      <c r="B182" s="131"/>
      <c r="C182" s="132" t="s">
        <v>221</v>
      </c>
      <c r="D182" s="132" t="s">
        <v>156</v>
      </c>
      <c r="E182" s="133" t="s">
        <v>1951</v>
      </c>
      <c r="F182" s="134" t="s">
        <v>1952</v>
      </c>
      <c r="G182" s="135" t="s">
        <v>179</v>
      </c>
      <c r="H182" s="136">
        <v>1.5</v>
      </c>
      <c r="I182" s="137"/>
      <c r="J182" s="138">
        <f>ROUND(I182*H182,2)</f>
        <v>0</v>
      </c>
      <c r="K182" s="139"/>
      <c r="L182" s="32"/>
      <c r="M182" s="140" t="s">
        <v>1</v>
      </c>
      <c r="N182" s="141" t="s">
        <v>37</v>
      </c>
      <c r="P182" s="142">
        <f>O182*H182</f>
        <v>0</v>
      </c>
      <c r="Q182" s="142">
        <v>0.48818</v>
      </c>
      <c r="R182" s="142">
        <f>Q182*H182</f>
        <v>0.73226999999999998</v>
      </c>
      <c r="S182" s="142">
        <v>0</v>
      </c>
      <c r="T182" s="143">
        <f>S182*H182</f>
        <v>0</v>
      </c>
      <c r="AR182" s="144" t="s">
        <v>160</v>
      </c>
      <c r="AT182" s="144" t="s">
        <v>156</v>
      </c>
      <c r="AU182" s="144" t="s">
        <v>82</v>
      </c>
      <c r="AY182" s="17" t="s">
        <v>155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80</v>
      </c>
      <c r="BK182" s="145">
        <f>ROUND(I182*H182,2)</f>
        <v>0</v>
      </c>
      <c r="BL182" s="17" t="s">
        <v>160</v>
      </c>
      <c r="BM182" s="144" t="s">
        <v>1953</v>
      </c>
    </row>
    <row r="183" spans="2:65" s="1" customFormat="1" ht="19.5">
      <c r="B183" s="32"/>
      <c r="D183" s="146" t="s">
        <v>162</v>
      </c>
      <c r="F183" s="147" t="s">
        <v>1954</v>
      </c>
      <c r="I183" s="148"/>
      <c r="L183" s="32"/>
      <c r="M183" s="149"/>
      <c r="T183" s="56"/>
      <c r="AT183" s="17" t="s">
        <v>162</v>
      </c>
      <c r="AU183" s="17" t="s">
        <v>82</v>
      </c>
    </row>
    <row r="184" spans="2:65" s="1" customFormat="1">
      <c r="B184" s="32"/>
      <c r="D184" s="150" t="s">
        <v>164</v>
      </c>
      <c r="F184" s="151" t="s">
        <v>1955</v>
      </c>
      <c r="I184" s="148"/>
      <c r="L184" s="32"/>
      <c r="M184" s="149"/>
      <c r="T184" s="56"/>
      <c r="AT184" s="17" t="s">
        <v>164</v>
      </c>
      <c r="AU184" s="17" t="s">
        <v>82</v>
      </c>
    </row>
    <row r="185" spans="2:65" s="13" customFormat="1">
      <c r="B185" s="158"/>
      <c r="D185" s="146" t="s">
        <v>166</v>
      </c>
      <c r="E185" s="159" t="s">
        <v>1</v>
      </c>
      <c r="F185" s="160" t="s">
        <v>1956</v>
      </c>
      <c r="H185" s="161">
        <v>1.5</v>
      </c>
      <c r="I185" s="162"/>
      <c r="L185" s="158"/>
      <c r="M185" s="163"/>
      <c r="T185" s="164"/>
      <c r="AT185" s="159" t="s">
        <v>166</v>
      </c>
      <c r="AU185" s="159" t="s">
        <v>82</v>
      </c>
      <c r="AV185" s="13" t="s">
        <v>82</v>
      </c>
      <c r="AW185" s="13" t="s">
        <v>29</v>
      </c>
      <c r="AX185" s="13" t="s">
        <v>80</v>
      </c>
      <c r="AY185" s="159" t="s">
        <v>155</v>
      </c>
    </row>
    <row r="186" spans="2:65" s="1" customFormat="1" ht="16.5" customHeight="1">
      <c r="B186" s="131"/>
      <c r="C186" s="172" t="s">
        <v>228</v>
      </c>
      <c r="D186" s="172" t="s">
        <v>241</v>
      </c>
      <c r="E186" s="173" t="s">
        <v>1957</v>
      </c>
      <c r="F186" s="174" t="s">
        <v>1958</v>
      </c>
      <c r="G186" s="175" t="s">
        <v>208</v>
      </c>
      <c r="H186" s="176">
        <v>1.5</v>
      </c>
      <c r="I186" s="177"/>
      <c r="J186" s="178">
        <f>ROUND(I186*H186,2)</f>
        <v>0</v>
      </c>
      <c r="K186" s="179"/>
      <c r="L186" s="180"/>
      <c r="M186" s="181" t="s">
        <v>1</v>
      </c>
      <c r="N186" s="182" t="s">
        <v>37</v>
      </c>
      <c r="P186" s="142">
        <f>O186*H186</f>
        <v>0</v>
      </c>
      <c r="Q186" s="142">
        <v>1</v>
      </c>
      <c r="R186" s="142">
        <f>Q186*H186</f>
        <v>1.5</v>
      </c>
      <c r="S186" s="142">
        <v>0</v>
      </c>
      <c r="T186" s="143">
        <f>S186*H186</f>
        <v>0</v>
      </c>
      <c r="AR186" s="144" t="s">
        <v>213</v>
      </c>
      <c r="AT186" s="144" t="s">
        <v>241</v>
      </c>
      <c r="AU186" s="144" t="s">
        <v>82</v>
      </c>
      <c r="AY186" s="17" t="s">
        <v>155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80</v>
      </c>
      <c r="BK186" s="145">
        <f>ROUND(I186*H186,2)</f>
        <v>0</v>
      </c>
      <c r="BL186" s="17" t="s">
        <v>160</v>
      </c>
      <c r="BM186" s="144" t="s">
        <v>1959</v>
      </c>
    </row>
    <row r="187" spans="2:65" s="1" customFormat="1">
      <c r="B187" s="32"/>
      <c r="D187" s="146" t="s">
        <v>162</v>
      </c>
      <c r="F187" s="147" t="s">
        <v>1958</v>
      </c>
      <c r="I187" s="148"/>
      <c r="L187" s="32"/>
      <c r="M187" s="149"/>
      <c r="T187" s="56"/>
      <c r="AT187" s="17" t="s">
        <v>162</v>
      </c>
      <c r="AU187" s="17" t="s">
        <v>82</v>
      </c>
    </row>
    <row r="188" spans="2:65" s="1" customFormat="1" ht="21.75" customHeight="1">
      <c r="B188" s="131"/>
      <c r="C188" s="132" t="s">
        <v>234</v>
      </c>
      <c r="D188" s="132" t="s">
        <v>156</v>
      </c>
      <c r="E188" s="133" t="s">
        <v>523</v>
      </c>
      <c r="F188" s="134" t="s">
        <v>524</v>
      </c>
      <c r="G188" s="135" t="s">
        <v>179</v>
      </c>
      <c r="H188" s="136">
        <v>0.98</v>
      </c>
      <c r="I188" s="137"/>
      <c r="J188" s="138">
        <f>ROUND(I188*H188,2)</f>
        <v>0</v>
      </c>
      <c r="K188" s="139"/>
      <c r="L188" s="32"/>
      <c r="M188" s="140" t="s">
        <v>1</v>
      </c>
      <c r="N188" s="141" t="s">
        <v>37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160</v>
      </c>
      <c r="AT188" s="144" t="s">
        <v>156</v>
      </c>
      <c r="AU188" s="144" t="s">
        <v>82</v>
      </c>
      <c r="AY188" s="17" t="s">
        <v>155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80</v>
      </c>
      <c r="BK188" s="145">
        <f>ROUND(I188*H188,2)</f>
        <v>0</v>
      </c>
      <c r="BL188" s="17" t="s">
        <v>160</v>
      </c>
      <c r="BM188" s="144" t="s">
        <v>1960</v>
      </c>
    </row>
    <row r="189" spans="2:65" s="1" customFormat="1" ht="19.5">
      <c r="B189" s="32"/>
      <c r="D189" s="146" t="s">
        <v>162</v>
      </c>
      <c r="F189" s="147" t="s">
        <v>526</v>
      </c>
      <c r="I189" s="148"/>
      <c r="L189" s="32"/>
      <c r="M189" s="149"/>
      <c r="T189" s="56"/>
      <c r="AT189" s="17" t="s">
        <v>162</v>
      </c>
      <c r="AU189" s="17" t="s">
        <v>82</v>
      </c>
    </row>
    <row r="190" spans="2:65" s="1" customFormat="1">
      <c r="B190" s="32"/>
      <c r="D190" s="150" t="s">
        <v>164</v>
      </c>
      <c r="F190" s="151" t="s">
        <v>527</v>
      </c>
      <c r="I190" s="148"/>
      <c r="L190" s="32"/>
      <c r="M190" s="149"/>
      <c r="T190" s="56"/>
      <c r="AT190" s="17" t="s">
        <v>164</v>
      </c>
      <c r="AU190" s="17" t="s">
        <v>82</v>
      </c>
    </row>
    <row r="191" spans="2:65" s="13" customFormat="1">
      <c r="B191" s="158"/>
      <c r="D191" s="146" t="s">
        <v>166</v>
      </c>
      <c r="E191" s="159" t="s">
        <v>1</v>
      </c>
      <c r="F191" s="160" t="s">
        <v>1961</v>
      </c>
      <c r="H191" s="161">
        <v>0.98</v>
      </c>
      <c r="I191" s="162"/>
      <c r="L191" s="158"/>
      <c r="M191" s="163"/>
      <c r="T191" s="164"/>
      <c r="AT191" s="159" t="s">
        <v>166</v>
      </c>
      <c r="AU191" s="159" t="s">
        <v>82</v>
      </c>
      <c r="AV191" s="13" t="s">
        <v>82</v>
      </c>
      <c r="AW191" s="13" t="s">
        <v>29</v>
      </c>
      <c r="AX191" s="13" t="s">
        <v>80</v>
      </c>
      <c r="AY191" s="159" t="s">
        <v>155</v>
      </c>
    </row>
    <row r="192" spans="2:65" s="1" customFormat="1" ht="24.2" customHeight="1">
      <c r="B192" s="131"/>
      <c r="C192" s="132" t="s">
        <v>240</v>
      </c>
      <c r="D192" s="132" t="s">
        <v>156</v>
      </c>
      <c r="E192" s="133" t="s">
        <v>530</v>
      </c>
      <c r="F192" s="134" t="s">
        <v>531</v>
      </c>
      <c r="G192" s="135" t="s">
        <v>179</v>
      </c>
      <c r="H192" s="136">
        <v>1.35</v>
      </c>
      <c r="I192" s="137"/>
      <c r="J192" s="138">
        <f>ROUND(I192*H192,2)</f>
        <v>0</v>
      </c>
      <c r="K192" s="139"/>
      <c r="L192" s="32"/>
      <c r="M192" s="140" t="s">
        <v>1</v>
      </c>
      <c r="N192" s="141" t="s">
        <v>37</v>
      </c>
      <c r="P192" s="142">
        <f>O192*H192</f>
        <v>0</v>
      </c>
      <c r="Q192" s="142">
        <v>0.50375000000000003</v>
      </c>
      <c r="R192" s="142">
        <f>Q192*H192</f>
        <v>0.68006250000000013</v>
      </c>
      <c r="S192" s="142">
        <v>2.5</v>
      </c>
      <c r="T192" s="143">
        <f>S192*H192</f>
        <v>3.375</v>
      </c>
      <c r="AR192" s="144" t="s">
        <v>160</v>
      </c>
      <c r="AT192" s="144" t="s">
        <v>156</v>
      </c>
      <c r="AU192" s="144" t="s">
        <v>82</v>
      </c>
      <c r="AY192" s="17" t="s">
        <v>155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80</v>
      </c>
      <c r="BK192" s="145">
        <f>ROUND(I192*H192,2)</f>
        <v>0</v>
      </c>
      <c r="BL192" s="17" t="s">
        <v>160</v>
      </c>
      <c r="BM192" s="144" t="s">
        <v>1962</v>
      </c>
    </row>
    <row r="193" spans="2:65" s="1" customFormat="1" ht="19.5">
      <c r="B193" s="32"/>
      <c r="D193" s="146" t="s">
        <v>162</v>
      </c>
      <c r="F193" s="147" t="s">
        <v>533</v>
      </c>
      <c r="I193" s="148"/>
      <c r="L193" s="32"/>
      <c r="M193" s="149"/>
      <c r="T193" s="56"/>
      <c r="AT193" s="17" t="s">
        <v>162</v>
      </c>
      <c r="AU193" s="17" t="s">
        <v>82</v>
      </c>
    </row>
    <row r="194" spans="2:65" s="1" customFormat="1">
      <c r="B194" s="32"/>
      <c r="D194" s="150" t="s">
        <v>164</v>
      </c>
      <c r="F194" s="151" t="s">
        <v>534</v>
      </c>
      <c r="I194" s="148"/>
      <c r="L194" s="32"/>
      <c r="M194" s="149"/>
      <c r="T194" s="56"/>
      <c r="AT194" s="17" t="s">
        <v>164</v>
      </c>
      <c r="AU194" s="17" t="s">
        <v>82</v>
      </c>
    </row>
    <row r="195" spans="2:65" s="13" customFormat="1">
      <c r="B195" s="158"/>
      <c r="D195" s="146" t="s">
        <v>166</v>
      </c>
      <c r="E195" s="159" t="s">
        <v>1</v>
      </c>
      <c r="F195" s="160" t="s">
        <v>1963</v>
      </c>
      <c r="H195" s="161">
        <v>1.35</v>
      </c>
      <c r="I195" s="162"/>
      <c r="L195" s="158"/>
      <c r="M195" s="163"/>
      <c r="T195" s="164"/>
      <c r="AT195" s="159" t="s">
        <v>166</v>
      </c>
      <c r="AU195" s="159" t="s">
        <v>82</v>
      </c>
      <c r="AV195" s="13" t="s">
        <v>82</v>
      </c>
      <c r="AW195" s="13" t="s">
        <v>29</v>
      </c>
      <c r="AX195" s="13" t="s">
        <v>80</v>
      </c>
      <c r="AY195" s="159" t="s">
        <v>155</v>
      </c>
    </row>
    <row r="196" spans="2:65" s="1" customFormat="1" ht="24.2" customHeight="1">
      <c r="B196" s="131"/>
      <c r="C196" s="132" t="s">
        <v>250</v>
      </c>
      <c r="D196" s="132" t="s">
        <v>156</v>
      </c>
      <c r="E196" s="133" t="s">
        <v>538</v>
      </c>
      <c r="F196" s="134" t="s">
        <v>539</v>
      </c>
      <c r="G196" s="135" t="s">
        <v>159</v>
      </c>
      <c r="H196" s="136">
        <v>39.9</v>
      </c>
      <c r="I196" s="137"/>
      <c r="J196" s="138">
        <f>ROUND(I196*H196,2)</f>
        <v>0</v>
      </c>
      <c r="K196" s="139"/>
      <c r="L196" s="32"/>
      <c r="M196" s="140" t="s">
        <v>1</v>
      </c>
      <c r="N196" s="141" t="s">
        <v>37</v>
      </c>
      <c r="P196" s="142">
        <f>O196*H196</f>
        <v>0</v>
      </c>
      <c r="Q196" s="142">
        <v>3.9081999999999999E-2</v>
      </c>
      <c r="R196" s="142">
        <f>Q196*H196</f>
        <v>1.5593717999999999</v>
      </c>
      <c r="S196" s="142">
        <v>0</v>
      </c>
      <c r="T196" s="143">
        <f>S196*H196</f>
        <v>0</v>
      </c>
      <c r="AR196" s="144" t="s">
        <v>160</v>
      </c>
      <c r="AT196" s="144" t="s">
        <v>156</v>
      </c>
      <c r="AU196" s="144" t="s">
        <v>82</v>
      </c>
      <c r="AY196" s="17" t="s">
        <v>155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80</v>
      </c>
      <c r="BK196" s="145">
        <f>ROUND(I196*H196,2)</f>
        <v>0</v>
      </c>
      <c r="BL196" s="17" t="s">
        <v>160</v>
      </c>
      <c r="BM196" s="144" t="s">
        <v>1964</v>
      </c>
    </row>
    <row r="197" spans="2:65" s="1" customFormat="1" ht="19.5">
      <c r="B197" s="32"/>
      <c r="D197" s="146" t="s">
        <v>162</v>
      </c>
      <c r="F197" s="147" t="s">
        <v>541</v>
      </c>
      <c r="I197" s="148"/>
      <c r="L197" s="32"/>
      <c r="M197" s="149"/>
      <c r="T197" s="56"/>
      <c r="AT197" s="17" t="s">
        <v>162</v>
      </c>
      <c r="AU197" s="17" t="s">
        <v>82</v>
      </c>
    </row>
    <row r="198" spans="2:65" s="1" customFormat="1">
      <c r="B198" s="32"/>
      <c r="D198" s="150" t="s">
        <v>164</v>
      </c>
      <c r="F198" s="151" t="s">
        <v>542</v>
      </c>
      <c r="I198" s="148"/>
      <c r="L198" s="32"/>
      <c r="M198" s="149"/>
      <c r="T198" s="56"/>
      <c r="AT198" s="17" t="s">
        <v>164</v>
      </c>
      <c r="AU198" s="17" t="s">
        <v>82</v>
      </c>
    </row>
    <row r="199" spans="2:65" s="12" customFormat="1">
      <c r="B199" s="152"/>
      <c r="D199" s="146" t="s">
        <v>166</v>
      </c>
      <c r="E199" s="153" t="s">
        <v>1</v>
      </c>
      <c r="F199" s="154" t="s">
        <v>1947</v>
      </c>
      <c r="H199" s="153" t="s">
        <v>1</v>
      </c>
      <c r="I199" s="155"/>
      <c r="L199" s="152"/>
      <c r="M199" s="156"/>
      <c r="T199" s="157"/>
      <c r="AT199" s="153" t="s">
        <v>166</v>
      </c>
      <c r="AU199" s="153" t="s">
        <v>82</v>
      </c>
      <c r="AV199" s="12" t="s">
        <v>80</v>
      </c>
      <c r="AW199" s="12" t="s">
        <v>29</v>
      </c>
      <c r="AX199" s="12" t="s">
        <v>72</v>
      </c>
      <c r="AY199" s="153" t="s">
        <v>155</v>
      </c>
    </row>
    <row r="200" spans="2:65" s="13" customFormat="1">
      <c r="B200" s="158"/>
      <c r="D200" s="146" t="s">
        <v>166</v>
      </c>
      <c r="E200" s="159" t="s">
        <v>1</v>
      </c>
      <c r="F200" s="160" t="s">
        <v>1948</v>
      </c>
      <c r="H200" s="161">
        <v>3.3</v>
      </c>
      <c r="I200" s="162"/>
      <c r="L200" s="158"/>
      <c r="M200" s="163"/>
      <c r="T200" s="164"/>
      <c r="AT200" s="159" t="s">
        <v>166</v>
      </c>
      <c r="AU200" s="159" t="s">
        <v>82</v>
      </c>
      <c r="AV200" s="13" t="s">
        <v>82</v>
      </c>
      <c r="AW200" s="13" t="s">
        <v>29</v>
      </c>
      <c r="AX200" s="13" t="s">
        <v>72</v>
      </c>
      <c r="AY200" s="159" t="s">
        <v>155</v>
      </c>
    </row>
    <row r="201" spans="2:65" s="13" customFormat="1">
      <c r="B201" s="158"/>
      <c r="D201" s="146" t="s">
        <v>166</v>
      </c>
      <c r="E201" s="159" t="s">
        <v>1</v>
      </c>
      <c r="F201" s="160" t="s">
        <v>1943</v>
      </c>
      <c r="H201" s="161">
        <v>36.6</v>
      </c>
      <c r="I201" s="162"/>
      <c r="L201" s="158"/>
      <c r="M201" s="163"/>
      <c r="T201" s="164"/>
      <c r="AT201" s="159" t="s">
        <v>166</v>
      </c>
      <c r="AU201" s="159" t="s">
        <v>82</v>
      </c>
      <c r="AV201" s="13" t="s">
        <v>82</v>
      </c>
      <c r="AW201" s="13" t="s">
        <v>29</v>
      </c>
      <c r="AX201" s="13" t="s">
        <v>72</v>
      </c>
      <c r="AY201" s="159" t="s">
        <v>155</v>
      </c>
    </row>
    <row r="202" spans="2:65" s="14" customFormat="1">
      <c r="B202" s="165"/>
      <c r="D202" s="146" t="s">
        <v>166</v>
      </c>
      <c r="E202" s="166" t="s">
        <v>1</v>
      </c>
      <c r="F202" s="167" t="s">
        <v>170</v>
      </c>
      <c r="H202" s="168">
        <v>39.9</v>
      </c>
      <c r="I202" s="169"/>
      <c r="L202" s="165"/>
      <c r="M202" s="170"/>
      <c r="T202" s="171"/>
      <c r="AT202" s="166" t="s">
        <v>166</v>
      </c>
      <c r="AU202" s="166" t="s">
        <v>82</v>
      </c>
      <c r="AV202" s="14" t="s">
        <v>160</v>
      </c>
      <c r="AW202" s="14" t="s">
        <v>29</v>
      </c>
      <c r="AX202" s="14" t="s">
        <v>80</v>
      </c>
      <c r="AY202" s="166" t="s">
        <v>155</v>
      </c>
    </row>
    <row r="203" spans="2:65" s="11" customFormat="1" ht="22.9" customHeight="1">
      <c r="B203" s="121"/>
      <c r="D203" s="122" t="s">
        <v>71</v>
      </c>
      <c r="E203" s="183" t="s">
        <v>552</v>
      </c>
      <c r="F203" s="183" t="s">
        <v>553</v>
      </c>
      <c r="I203" s="124"/>
      <c r="J203" s="184">
        <f>BK203</f>
        <v>0</v>
      </c>
      <c r="L203" s="121"/>
      <c r="M203" s="126"/>
      <c r="P203" s="127">
        <f>SUM(P204:P223)</f>
        <v>0</v>
      </c>
      <c r="R203" s="127">
        <f>SUM(R204:R223)</f>
        <v>0</v>
      </c>
      <c r="T203" s="128">
        <f>SUM(T204:T223)</f>
        <v>0</v>
      </c>
      <c r="AR203" s="122" t="s">
        <v>80</v>
      </c>
      <c r="AT203" s="129" t="s">
        <v>71</v>
      </c>
      <c r="AU203" s="129" t="s">
        <v>80</v>
      </c>
      <c r="AY203" s="122" t="s">
        <v>155</v>
      </c>
      <c r="BK203" s="130">
        <f>SUM(BK204:BK223)</f>
        <v>0</v>
      </c>
    </row>
    <row r="204" spans="2:65" s="1" customFormat="1" ht="16.5" customHeight="1">
      <c r="B204" s="131"/>
      <c r="C204" s="132" t="s">
        <v>259</v>
      </c>
      <c r="D204" s="132" t="s">
        <v>156</v>
      </c>
      <c r="E204" s="133" t="s">
        <v>555</v>
      </c>
      <c r="F204" s="134" t="s">
        <v>556</v>
      </c>
      <c r="G204" s="135" t="s">
        <v>208</v>
      </c>
      <c r="H204" s="136">
        <v>4.9560000000000004</v>
      </c>
      <c r="I204" s="137"/>
      <c r="J204" s="138">
        <f>ROUND(I204*H204,2)</f>
        <v>0</v>
      </c>
      <c r="K204" s="139"/>
      <c r="L204" s="32"/>
      <c r="M204" s="140" t="s">
        <v>1</v>
      </c>
      <c r="N204" s="141" t="s">
        <v>37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160</v>
      </c>
      <c r="AT204" s="144" t="s">
        <v>156</v>
      </c>
      <c r="AU204" s="144" t="s">
        <v>82</v>
      </c>
      <c r="AY204" s="17" t="s">
        <v>155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80</v>
      </c>
      <c r="BK204" s="145">
        <f>ROUND(I204*H204,2)</f>
        <v>0</v>
      </c>
      <c r="BL204" s="17" t="s">
        <v>160</v>
      </c>
      <c r="BM204" s="144" t="s">
        <v>1965</v>
      </c>
    </row>
    <row r="205" spans="2:65" s="1" customFormat="1" ht="29.25">
      <c r="B205" s="32"/>
      <c r="D205" s="146" t="s">
        <v>162</v>
      </c>
      <c r="F205" s="147" t="s">
        <v>558</v>
      </c>
      <c r="I205" s="148"/>
      <c r="L205" s="32"/>
      <c r="M205" s="149"/>
      <c r="T205" s="56"/>
      <c r="AT205" s="17" t="s">
        <v>162</v>
      </c>
      <c r="AU205" s="17" t="s">
        <v>82</v>
      </c>
    </row>
    <row r="206" spans="2:65" s="1" customFormat="1">
      <c r="B206" s="32"/>
      <c r="D206" s="150" t="s">
        <v>164</v>
      </c>
      <c r="F206" s="151" t="s">
        <v>559</v>
      </c>
      <c r="I206" s="148"/>
      <c r="L206" s="32"/>
      <c r="M206" s="149"/>
      <c r="T206" s="56"/>
      <c r="AT206" s="17" t="s">
        <v>164</v>
      </c>
      <c r="AU206" s="17" t="s">
        <v>82</v>
      </c>
    </row>
    <row r="207" spans="2:65" s="1" customFormat="1" ht="16.5" customHeight="1">
      <c r="B207" s="131"/>
      <c r="C207" s="132" t="s">
        <v>8</v>
      </c>
      <c r="D207" s="132" t="s">
        <v>156</v>
      </c>
      <c r="E207" s="133" t="s">
        <v>561</v>
      </c>
      <c r="F207" s="134" t="s">
        <v>562</v>
      </c>
      <c r="G207" s="135" t="s">
        <v>208</v>
      </c>
      <c r="H207" s="136">
        <v>4.9560000000000004</v>
      </c>
      <c r="I207" s="137"/>
      <c r="J207" s="138">
        <f>ROUND(I207*H207,2)</f>
        <v>0</v>
      </c>
      <c r="K207" s="139"/>
      <c r="L207" s="32"/>
      <c r="M207" s="140" t="s">
        <v>1</v>
      </c>
      <c r="N207" s="141" t="s">
        <v>37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160</v>
      </c>
      <c r="AT207" s="144" t="s">
        <v>156</v>
      </c>
      <c r="AU207" s="144" t="s">
        <v>82</v>
      </c>
      <c r="AY207" s="17" t="s">
        <v>155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80</v>
      </c>
      <c r="BK207" s="145">
        <f>ROUND(I207*H207,2)</f>
        <v>0</v>
      </c>
      <c r="BL207" s="17" t="s">
        <v>160</v>
      </c>
      <c r="BM207" s="144" t="s">
        <v>1966</v>
      </c>
    </row>
    <row r="208" spans="2:65" s="1" customFormat="1" ht="39">
      <c r="B208" s="32"/>
      <c r="D208" s="146" t="s">
        <v>162</v>
      </c>
      <c r="F208" s="147" t="s">
        <v>564</v>
      </c>
      <c r="I208" s="148"/>
      <c r="L208" s="32"/>
      <c r="M208" s="149"/>
      <c r="T208" s="56"/>
      <c r="AT208" s="17" t="s">
        <v>162</v>
      </c>
      <c r="AU208" s="17" t="s">
        <v>82</v>
      </c>
    </row>
    <row r="209" spans="2:65" s="1" customFormat="1">
      <c r="B209" s="32"/>
      <c r="D209" s="150" t="s">
        <v>164</v>
      </c>
      <c r="F209" s="151" t="s">
        <v>565</v>
      </c>
      <c r="I209" s="148"/>
      <c r="L209" s="32"/>
      <c r="M209" s="149"/>
      <c r="T209" s="56"/>
      <c r="AT209" s="17" t="s">
        <v>164</v>
      </c>
      <c r="AU209" s="17" t="s">
        <v>82</v>
      </c>
    </row>
    <row r="210" spans="2:65" s="1" customFormat="1" ht="24.2" customHeight="1">
      <c r="B210" s="131"/>
      <c r="C210" s="132" t="s">
        <v>272</v>
      </c>
      <c r="D210" s="132" t="s">
        <v>156</v>
      </c>
      <c r="E210" s="133" t="s">
        <v>567</v>
      </c>
      <c r="F210" s="134" t="s">
        <v>568</v>
      </c>
      <c r="G210" s="135" t="s">
        <v>208</v>
      </c>
      <c r="H210" s="136">
        <v>4.9560000000000004</v>
      </c>
      <c r="I210" s="137"/>
      <c r="J210" s="138">
        <f>ROUND(I210*H210,2)</f>
        <v>0</v>
      </c>
      <c r="K210" s="139"/>
      <c r="L210" s="32"/>
      <c r="M210" s="140" t="s">
        <v>1</v>
      </c>
      <c r="N210" s="141" t="s">
        <v>37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160</v>
      </c>
      <c r="AT210" s="144" t="s">
        <v>156</v>
      </c>
      <c r="AU210" s="144" t="s">
        <v>82</v>
      </c>
      <c r="AY210" s="17" t="s">
        <v>155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80</v>
      </c>
      <c r="BK210" s="145">
        <f>ROUND(I210*H210,2)</f>
        <v>0</v>
      </c>
      <c r="BL210" s="17" t="s">
        <v>160</v>
      </c>
      <c r="BM210" s="144" t="s">
        <v>1967</v>
      </c>
    </row>
    <row r="211" spans="2:65" s="1" customFormat="1" ht="19.5">
      <c r="B211" s="32"/>
      <c r="D211" s="146" t="s">
        <v>162</v>
      </c>
      <c r="F211" s="147" t="s">
        <v>570</v>
      </c>
      <c r="I211" s="148"/>
      <c r="L211" s="32"/>
      <c r="M211" s="149"/>
      <c r="T211" s="56"/>
      <c r="AT211" s="17" t="s">
        <v>162</v>
      </c>
      <c r="AU211" s="17" t="s">
        <v>82</v>
      </c>
    </row>
    <row r="212" spans="2:65" s="1" customFormat="1">
      <c r="B212" s="32"/>
      <c r="D212" s="150" t="s">
        <v>164</v>
      </c>
      <c r="F212" s="151" t="s">
        <v>571</v>
      </c>
      <c r="I212" s="148"/>
      <c r="L212" s="32"/>
      <c r="M212" s="149"/>
      <c r="T212" s="56"/>
      <c r="AT212" s="17" t="s">
        <v>164</v>
      </c>
      <c r="AU212" s="17" t="s">
        <v>82</v>
      </c>
    </row>
    <row r="213" spans="2:65" s="1" customFormat="1" ht="16.5" customHeight="1">
      <c r="B213" s="131"/>
      <c r="C213" s="132" t="s">
        <v>280</v>
      </c>
      <c r="D213" s="132" t="s">
        <v>156</v>
      </c>
      <c r="E213" s="133" t="s">
        <v>573</v>
      </c>
      <c r="F213" s="134" t="s">
        <v>574</v>
      </c>
      <c r="G213" s="135" t="s">
        <v>208</v>
      </c>
      <c r="H213" s="136">
        <v>123.9</v>
      </c>
      <c r="I213" s="137"/>
      <c r="J213" s="138">
        <f>ROUND(I213*H213,2)</f>
        <v>0</v>
      </c>
      <c r="K213" s="139"/>
      <c r="L213" s="32"/>
      <c r="M213" s="140" t="s">
        <v>1</v>
      </c>
      <c r="N213" s="141" t="s">
        <v>37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160</v>
      </c>
      <c r="AT213" s="144" t="s">
        <v>156</v>
      </c>
      <c r="AU213" s="144" t="s">
        <v>82</v>
      </c>
      <c r="AY213" s="17" t="s">
        <v>155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80</v>
      </c>
      <c r="BK213" s="145">
        <f>ROUND(I213*H213,2)</f>
        <v>0</v>
      </c>
      <c r="BL213" s="17" t="s">
        <v>160</v>
      </c>
      <c r="BM213" s="144" t="s">
        <v>1968</v>
      </c>
    </row>
    <row r="214" spans="2:65" s="1" customFormat="1" ht="29.25">
      <c r="B214" s="32"/>
      <c r="D214" s="146" t="s">
        <v>162</v>
      </c>
      <c r="F214" s="147" t="s">
        <v>576</v>
      </c>
      <c r="I214" s="148"/>
      <c r="L214" s="32"/>
      <c r="M214" s="149"/>
      <c r="T214" s="56"/>
      <c r="AT214" s="17" t="s">
        <v>162</v>
      </c>
      <c r="AU214" s="17" t="s">
        <v>82</v>
      </c>
    </row>
    <row r="215" spans="2:65" s="1" customFormat="1">
      <c r="B215" s="32"/>
      <c r="D215" s="150" t="s">
        <v>164</v>
      </c>
      <c r="F215" s="151" t="s">
        <v>577</v>
      </c>
      <c r="I215" s="148"/>
      <c r="L215" s="32"/>
      <c r="M215" s="149"/>
      <c r="T215" s="56"/>
      <c r="AT215" s="17" t="s">
        <v>164</v>
      </c>
      <c r="AU215" s="17" t="s">
        <v>82</v>
      </c>
    </row>
    <row r="216" spans="2:65" s="13" customFormat="1">
      <c r="B216" s="158"/>
      <c r="D216" s="146" t="s">
        <v>166</v>
      </c>
      <c r="E216" s="159" t="s">
        <v>1</v>
      </c>
      <c r="F216" s="160" t="s">
        <v>1969</v>
      </c>
      <c r="H216" s="161">
        <v>123.9</v>
      </c>
      <c r="I216" s="162"/>
      <c r="L216" s="158"/>
      <c r="M216" s="163"/>
      <c r="T216" s="164"/>
      <c r="AT216" s="159" t="s">
        <v>166</v>
      </c>
      <c r="AU216" s="159" t="s">
        <v>82</v>
      </c>
      <c r="AV216" s="13" t="s">
        <v>82</v>
      </c>
      <c r="AW216" s="13" t="s">
        <v>29</v>
      </c>
      <c r="AX216" s="13" t="s">
        <v>80</v>
      </c>
      <c r="AY216" s="159" t="s">
        <v>155</v>
      </c>
    </row>
    <row r="217" spans="2:65" s="1" customFormat="1" ht="24.2" customHeight="1">
      <c r="B217" s="131"/>
      <c r="C217" s="132" t="s">
        <v>287</v>
      </c>
      <c r="D217" s="132" t="s">
        <v>156</v>
      </c>
      <c r="E217" s="133" t="s">
        <v>580</v>
      </c>
      <c r="F217" s="134" t="s">
        <v>581</v>
      </c>
      <c r="G217" s="135" t="s">
        <v>208</v>
      </c>
      <c r="H217" s="136">
        <v>4.9560000000000004</v>
      </c>
      <c r="I217" s="137"/>
      <c r="J217" s="138">
        <f>ROUND(I217*H217,2)</f>
        <v>0</v>
      </c>
      <c r="K217" s="139"/>
      <c r="L217" s="32"/>
      <c r="M217" s="140" t="s">
        <v>1</v>
      </c>
      <c r="N217" s="141" t="s">
        <v>37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160</v>
      </c>
      <c r="AT217" s="144" t="s">
        <v>156</v>
      </c>
      <c r="AU217" s="144" t="s">
        <v>82</v>
      </c>
      <c r="AY217" s="17" t="s">
        <v>155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7" t="s">
        <v>80</v>
      </c>
      <c r="BK217" s="145">
        <f>ROUND(I217*H217,2)</f>
        <v>0</v>
      </c>
      <c r="BL217" s="17" t="s">
        <v>160</v>
      </c>
      <c r="BM217" s="144" t="s">
        <v>1970</v>
      </c>
    </row>
    <row r="218" spans="2:65" s="1" customFormat="1" ht="19.5">
      <c r="B218" s="32"/>
      <c r="D218" s="146" t="s">
        <v>162</v>
      </c>
      <c r="F218" s="147" t="s">
        <v>583</v>
      </c>
      <c r="I218" s="148"/>
      <c r="L218" s="32"/>
      <c r="M218" s="149"/>
      <c r="T218" s="56"/>
      <c r="AT218" s="17" t="s">
        <v>162</v>
      </c>
      <c r="AU218" s="17" t="s">
        <v>82</v>
      </c>
    </row>
    <row r="219" spans="2:65" s="1" customFormat="1">
      <c r="B219" s="32"/>
      <c r="D219" s="150" t="s">
        <v>164</v>
      </c>
      <c r="F219" s="151" t="s">
        <v>584</v>
      </c>
      <c r="I219" s="148"/>
      <c r="L219" s="32"/>
      <c r="M219" s="149"/>
      <c r="T219" s="56"/>
      <c r="AT219" s="17" t="s">
        <v>164</v>
      </c>
      <c r="AU219" s="17" t="s">
        <v>82</v>
      </c>
    </row>
    <row r="220" spans="2:65" s="1" customFormat="1" ht="44.25" customHeight="1">
      <c r="B220" s="131"/>
      <c r="C220" s="132" t="s">
        <v>295</v>
      </c>
      <c r="D220" s="132" t="s">
        <v>156</v>
      </c>
      <c r="E220" s="133" t="s">
        <v>586</v>
      </c>
      <c r="F220" s="134" t="s">
        <v>210</v>
      </c>
      <c r="G220" s="135" t="s">
        <v>208</v>
      </c>
      <c r="H220" s="136">
        <v>4.9560000000000004</v>
      </c>
      <c r="I220" s="137"/>
      <c r="J220" s="138">
        <f>ROUND(I220*H220,2)</f>
        <v>0</v>
      </c>
      <c r="K220" s="139"/>
      <c r="L220" s="32"/>
      <c r="M220" s="140" t="s">
        <v>1</v>
      </c>
      <c r="N220" s="141" t="s">
        <v>37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160</v>
      </c>
      <c r="AT220" s="144" t="s">
        <v>156</v>
      </c>
      <c r="AU220" s="144" t="s">
        <v>82</v>
      </c>
      <c r="AY220" s="17" t="s">
        <v>155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80</v>
      </c>
      <c r="BK220" s="145">
        <f>ROUND(I220*H220,2)</f>
        <v>0</v>
      </c>
      <c r="BL220" s="17" t="s">
        <v>160</v>
      </c>
      <c r="BM220" s="144" t="s">
        <v>1971</v>
      </c>
    </row>
    <row r="221" spans="2:65" s="1" customFormat="1" ht="29.25">
      <c r="B221" s="32"/>
      <c r="D221" s="146" t="s">
        <v>162</v>
      </c>
      <c r="F221" s="147" t="s">
        <v>210</v>
      </c>
      <c r="I221" s="148"/>
      <c r="L221" s="32"/>
      <c r="M221" s="149"/>
      <c r="T221" s="56"/>
      <c r="AT221" s="17" t="s">
        <v>162</v>
      </c>
      <c r="AU221" s="17" t="s">
        <v>82</v>
      </c>
    </row>
    <row r="222" spans="2:65" s="1" customFormat="1">
      <c r="B222" s="32"/>
      <c r="D222" s="150" t="s">
        <v>164</v>
      </c>
      <c r="F222" s="151" t="s">
        <v>588</v>
      </c>
      <c r="I222" s="148"/>
      <c r="L222" s="32"/>
      <c r="M222" s="149"/>
      <c r="T222" s="56"/>
      <c r="AT222" s="17" t="s">
        <v>164</v>
      </c>
      <c r="AU222" s="17" t="s">
        <v>82</v>
      </c>
    </row>
    <row r="223" spans="2:65" s="13" customFormat="1">
      <c r="B223" s="158"/>
      <c r="D223" s="146" t="s">
        <v>166</v>
      </c>
      <c r="E223" s="159" t="s">
        <v>1</v>
      </c>
      <c r="F223" s="160" t="s">
        <v>1972</v>
      </c>
      <c r="H223" s="161">
        <v>4.9560000000000004</v>
      </c>
      <c r="I223" s="162"/>
      <c r="L223" s="158"/>
      <c r="M223" s="163"/>
      <c r="T223" s="164"/>
      <c r="AT223" s="159" t="s">
        <v>166</v>
      </c>
      <c r="AU223" s="159" t="s">
        <v>82</v>
      </c>
      <c r="AV223" s="13" t="s">
        <v>82</v>
      </c>
      <c r="AW223" s="13" t="s">
        <v>29</v>
      </c>
      <c r="AX223" s="13" t="s">
        <v>80</v>
      </c>
      <c r="AY223" s="159" t="s">
        <v>155</v>
      </c>
    </row>
    <row r="224" spans="2:65" s="11" customFormat="1" ht="22.9" customHeight="1">
      <c r="B224" s="121"/>
      <c r="D224" s="122" t="s">
        <v>71</v>
      </c>
      <c r="E224" s="183" t="s">
        <v>589</v>
      </c>
      <c r="F224" s="183" t="s">
        <v>590</v>
      </c>
      <c r="I224" s="124"/>
      <c r="J224" s="184">
        <f>BK224</f>
        <v>0</v>
      </c>
      <c r="L224" s="121"/>
      <c r="M224" s="126"/>
      <c r="P224" s="127">
        <f>SUM(P225:P227)</f>
        <v>0</v>
      </c>
      <c r="R224" s="127">
        <f>SUM(R225:R227)</f>
        <v>0</v>
      </c>
      <c r="T224" s="128">
        <f>SUM(T225:T227)</f>
        <v>0</v>
      </c>
      <c r="AR224" s="122" t="s">
        <v>80</v>
      </c>
      <c r="AT224" s="129" t="s">
        <v>71</v>
      </c>
      <c r="AU224" s="129" t="s">
        <v>80</v>
      </c>
      <c r="AY224" s="122" t="s">
        <v>155</v>
      </c>
      <c r="BK224" s="130">
        <f>SUM(BK225:BK227)</f>
        <v>0</v>
      </c>
    </row>
    <row r="225" spans="2:65" s="1" customFormat="1" ht="24.2" customHeight="1">
      <c r="B225" s="131"/>
      <c r="C225" s="132" t="s">
        <v>304</v>
      </c>
      <c r="D225" s="132" t="s">
        <v>156</v>
      </c>
      <c r="E225" s="133" t="s">
        <v>592</v>
      </c>
      <c r="F225" s="134" t="s">
        <v>593</v>
      </c>
      <c r="G225" s="135" t="s">
        <v>208</v>
      </c>
      <c r="H225" s="136">
        <v>32.741</v>
      </c>
      <c r="I225" s="137"/>
      <c r="J225" s="138">
        <f>ROUND(I225*H225,2)</f>
        <v>0</v>
      </c>
      <c r="K225" s="139"/>
      <c r="L225" s="32"/>
      <c r="M225" s="140" t="s">
        <v>1</v>
      </c>
      <c r="N225" s="141" t="s">
        <v>37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272</v>
      </c>
      <c r="AT225" s="144" t="s">
        <v>156</v>
      </c>
      <c r="AU225" s="144" t="s">
        <v>82</v>
      </c>
      <c r="AY225" s="17" t="s">
        <v>155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80</v>
      </c>
      <c r="BK225" s="145">
        <f>ROUND(I225*H225,2)</f>
        <v>0</v>
      </c>
      <c r="BL225" s="17" t="s">
        <v>272</v>
      </c>
      <c r="BM225" s="144" t="s">
        <v>1973</v>
      </c>
    </row>
    <row r="226" spans="2:65" s="1" customFormat="1" ht="29.25">
      <c r="B226" s="32"/>
      <c r="D226" s="146" t="s">
        <v>162</v>
      </c>
      <c r="F226" s="147" t="s">
        <v>595</v>
      </c>
      <c r="I226" s="148"/>
      <c r="L226" s="32"/>
      <c r="M226" s="149"/>
      <c r="T226" s="56"/>
      <c r="AT226" s="17" t="s">
        <v>162</v>
      </c>
      <c r="AU226" s="17" t="s">
        <v>82</v>
      </c>
    </row>
    <row r="227" spans="2:65" s="1" customFormat="1">
      <c r="B227" s="32"/>
      <c r="D227" s="150" t="s">
        <v>164</v>
      </c>
      <c r="F227" s="151" t="s">
        <v>596</v>
      </c>
      <c r="I227" s="148"/>
      <c r="L227" s="32"/>
      <c r="M227" s="149"/>
      <c r="T227" s="56"/>
      <c r="AT227" s="17" t="s">
        <v>164</v>
      </c>
      <c r="AU227" s="17" t="s">
        <v>82</v>
      </c>
    </row>
    <row r="228" spans="2:65" s="11" customFormat="1" ht="25.9" customHeight="1">
      <c r="B228" s="121"/>
      <c r="D228" s="122" t="s">
        <v>71</v>
      </c>
      <c r="E228" s="123" t="s">
        <v>619</v>
      </c>
      <c r="F228" s="123" t="s">
        <v>620</v>
      </c>
      <c r="I228" s="124"/>
      <c r="J228" s="125">
        <f>BK228</f>
        <v>0</v>
      </c>
      <c r="L228" s="121"/>
      <c r="M228" s="126"/>
      <c r="P228" s="127">
        <f>P229+P242</f>
        <v>0</v>
      </c>
      <c r="R228" s="127">
        <f>R229+R242</f>
        <v>0</v>
      </c>
      <c r="T228" s="128">
        <f>T229+T242</f>
        <v>0</v>
      </c>
      <c r="AR228" s="122" t="s">
        <v>191</v>
      </c>
      <c r="AT228" s="129" t="s">
        <v>71</v>
      </c>
      <c r="AU228" s="129" t="s">
        <v>72</v>
      </c>
      <c r="AY228" s="122" t="s">
        <v>155</v>
      </c>
      <c r="BK228" s="130">
        <f>BK229+BK242</f>
        <v>0</v>
      </c>
    </row>
    <row r="229" spans="2:65" s="11" customFormat="1" ht="22.9" customHeight="1">
      <c r="B229" s="121"/>
      <c r="D229" s="122" t="s">
        <v>71</v>
      </c>
      <c r="E229" s="183" t="s">
        <v>630</v>
      </c>
      <c r="F229" s="183" t="s">
        <v>631</v>
      </c>
      <c r="I229" s="124"/>
      <c r="J229" s="184">
        <f>BK229</f>
        <v>0</v>
      </c>
      <c r="L229" s="121"/>
      <c r="M229" s="126"/>
      <c r="P229" s="127">
        <f>SUM(P230:P241)</f>
        <v>0</v>
      </c>
      <c r="R229" s="127">
        <f>SUM(R230:R241)</f>
        <v>0</v>
      </c>
      <c r="T229" s="128">
        <f>SUM(T230:T241)</f>
        <v>0</v>
      </c>
      <c r="AR229" s="122" t="s">
        <v>191</v>
      </c>
      <c r="AT229" s="129" t="s">
        <v>71</v>
      </c>
      <c r="AU229" s="129" t="s">
        <v>80</v>
      </c>
      <c r="AY229" s="122" t="s">
        <v>155</v>
      </c>
      <c r="BK229" s="130">
        <f>SUM(BK230:BK241)</f>
        <v>0</v>
      </c>
    </row>
    <row r="230" spans="2:65" s="1" customFormat="1" ht="16.5" customHeight="1">
      <c r="B230" s="131"/>
      <c r="C230" s="132" t="s">
        <v>7</v>
      </c>
      <c r="D230" s="132" t="s">
        <v>156</v>
      </c>
      <c r="E230" s="133" t="s">
        <v>633</v>
      </c>
      <c r="F230" s="134" t="s">
        <v>631</v>
      </c>
      <c r="G230" s="135" t="s">
        <v>626</v>
      </c>
      <c r="H230" s="136">
        <v>1</v>
      </c>
      <c r="I230" s="137"/>
      <c r="J230" s="138">
        <f>ROUND(I230*H230,2)</f>
        <v>0</v>
      </c>
      <c r="K230" s="139"/>
      <c r="L230" s="32"/>
      <c r="M230" s="140" t="s">
        <v>1</v>
      </c>
      <c r="N230" s="141" t="s">
        <v>37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627</v>
      </c>
      <c r="AT230" s="144" t="s">
        <v>156</v>
      </c>
      <c r="AU230" s="144" t="s">
        <v>82</v>
      </c>
      <c r="AY230" s="17" t="s">
        <v>155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80</v>
      </c>
      <c r="BK230" s="145">
        <f>ROUND(I230*H230,2)</f>
        <v>0</v>
      </c>
      <c r="BL230" s="17" t="s">
        <v>627</v>
      </c>
      <c r="BM230" s="144" t="s">
        <v>1974</v>
      </c>
    </row>
    <row r="231" spans="2:65" s="1" customFormat="1">
      <c r="B231" s="32"/>
      <c r="D231" s="146" t="s">
        <v>162</v>
      </c>
      <c r="F231" s="147" t="s">
        <v>631</v>
      </c>
      <c r="I231" s="148"/>
      <c r="L231" s="32"/>
      <c r="M231" s="149"/>
      <c r="T231" s="56"/>
      <c r="AT231" s="17" t="s">
        <v>162</v>
      </c>
      <c r="AU231" s="17" t="s">
        <v>82</v>
      </c>
    </row>
    <row r="232" spans="2:65" s="1" customFormat="1">
      <c r="B232" s="32"/>
      <c r="D232" s="150" t="s">
        <v>164</v>
      </c>
      <c r="F232" s="151" t="s">
        <v>635</v>
      </c>
      <c r="I232" s="148"/>
      <c r="L232" s="32"/>
      <c r="M232" s="149"/>
      <c r="T232" s="56"/>
      <c r="AT232" s="17" t="s">
        <v>164</v>
      </c>
      <c r="AU232" s="17" t="s">
        <v>82</v>
      </c>
    </row>
    <row r="233" spans="2:65" s="1" customFormat="1" ht="16.5" customHeight="1">
      <c r="B233" s="131"/>
      <c r="C233" s="132" t="s">
        <v>320</v>
      </c>
      <c r="D233" s="132" t="s">
        <v>156</v>
      </c>
      <c r="E233" s="133" t="s">
        <v>637</v>
      </c>
      <c r="F233" s="134" t="s">
        <v>638</v>
      </c>
      <c r="G233" s="135" t="s">
        <v>626</v>
      </c>
      <c r="H233" s="136">
        <v>1</v>
      </c>
      <c r="I233" s="137"/>
      <c r="J233" s="138">
        <f>ROUND(I233*H233,2)</f>
        <v>0</v>
      </c>
      <c r="K233" s="139"/>
      <c r="L233" s="32"/>
      <c r="M233" s="140" t="s">
        <v>1</v>
      </c>
      <c r="N233" s="141" t="s">
        <v>37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627</v>
      </c>
      <c r="AT233" s="144" t="s">
        <v>156</v>
      </c>
      <c r="AU233" s="144" t="s">
        <v>82</v>
      </c>
      <c r="AY233" s="17" t="s">
        <v>155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80</v>
      </c>
      <c r="BK233" s="145">
        <f>ROUND(I233*H233,2)</f>
        <v>0</v>
      </c>
      <c r="BL233" s="17" t="s">
        <v>627</v>
      </c>
      <c r="BM233" s="144" t="s">
        <v>1975</v>
      </c>
    </row>
    <row r="234" spans="2:65" s="1" customFormat="1">
      <c r="B234" s="32"/>
      <c r="D234" s="146" t="s">
        <v>162</v>
      </c>
      <c r="F234" s="147" t="s">
        <v>638</v>
      </c>
      <c r="I234" s="148"/>
      <c r="L234" s="32"/>
      <c r="M234" s="149"/>
      <c r="T234" s="56"/>
      <c r="AT234" s="17" t="s">
        <v>162</v>
      </c>
      <c r="AU234" s="17" t="s">
        <v>82</v>
      </c>
    </row>
    <row r="235" spans="2:65" s="1" customFormat="1">
      <c r="B235" s="32"/>
      <c r="D235" s="150" t="s">
        <v>164</v>
      </c>
      <c r="F235" s="151" t="s">
        <v>640</v>
      </c>
      <c r="I235" s="148"/>
      <c r="L235" s="32"/>
      <c r="M235" s="149"/>
      <c r="T235" s="56"/>
      <c r="AT235" s="17" t="s">
        <v>164</v>
      </c>
      <c r="AU235" s="17" t="s">
        <v>82</v>
      </c>
    </row>
    <row r="236" spans="2:65" s="1" customFormat="1" ht="16.5" customHeight="1">
      <c r="B236" s="131"/>
      <c r="C236" s="132" t="s">
        <v>328</v>
      </c>
      <c r="D236" s="132" t="s">
        <v>156</v>
      </c>
      <c r="E236" s="133" t="s">
        <v>642</v>
      </c>
      <c r="F236" s="134" t="s">
        <v>643</v>
      </c>
      <c r="G236" s="135" t="s">
        <v>626</v>
      </c>
      <c r="H236" s="136">
        <v>1</v>
      </c>
      <c r="I236" s="137"/>
      <c r="J236" s="138">
        <f>ROUND(I236*H236,2)</f>
        <v>0</v>
      </c>
      <c r="K236" s="139"/>
      <c r="L236" s="32"/>
      <c r="M236" s="140" t="s">
        <v>1</v>
      </c>
      <c r="N236" s="141" t="s">
        <v>37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627</v>
      </c>
      <c r="AT236" s="144" t="s">
        <v>156</v>
      </c>
      <c r="AU236" s="144" t="s">
        <v>82</v>
      </c>
      <c r="AY236" s="17" t="s">
        <v>155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80</v>
      </c>
      <c r="BK236" s="145">
        <f>ROUND(I236*H236,2)</f>
        <v>0</v>
      </c>
      <c r="BL236" s="17" t="s">
        <v>627</v>
      </c>
      <c r="BM236" s="144" t="s">
        <v>1976</v>
      </c>
    </row>
    <row r="237" spans="2:65" s="1" customFormat="1">
      <c r="B237" s="32"/>
      <c r="D237" s="146" t="s">
        <v>162</v>
      </c>
      <c r="F237" s="147" t="s">
        <v>643</v>
      </c>
      <c r="I237" s="148"/>
      <c r="L237" s="32"/>
      <c r="M237" s="149"/>
      <c r="T237" s="56"/>
      <c r="AT237" s="17" t="s">
        <v>162</v>
      </c>
      <c r="AU237" s="17" t="s">
        <v>82</v>
      </c>
    </row>
    <row r="238" spans="2:65" s="1" customFormat="1">
      <c r="B238" s="32"/>
      <c r="D238" s="150" t="s">
        <v>164</v>
      </c>
      <c r="F238" s="151" t="s">
        <v>645</v>
      </c>
      <c r="I238" s="148"/>
      <c r="L238" s="32"/>
      <c r="M238" s="149"/>
      <c r="T238" s="56"/>
      <c r="AT238" s="17" t="s">
        <v>164</v>
      </c>
      <c r="AU238" s="17" t="s">
        <v>82</v>
      </c>
    </row>
    <row r="239" spans="2:65" s="1" customFormat="1" ht="16.5" customHeight="1">
      <c r="B239" s="131"/>
      <c r="C239" s="132" t="s">
        <v>335</v>
      </c>
      <c r="D239" s="132" t="s">
        <v>156</v>
      </c>
      <c r="E239" s="133" t="s">
        <v>647</v>
      </c>
      <c r="F239" s="134" t="s">
        <v>648</v>
      </c>
      <c r="G239" s="135" t="s">
        <v>626</v>
      </c>
      <c r="H239" s="136">
        <v>1</v>
      </c>
      <c r="I239" s="137"/>
      <c r="J239" s="138">
        <f>ROUND(I239*H239,2)</f>
        <v>0</v>
      </c>
      <c r="K239" s="139"/>
      <c r="L239" s="32"/>
      <c r="M239" s="140" t="s">
        <v>1</v>
      </c>
      <c r="N239" s="141" t="s">
        <v>37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627</v>
      </c>
      <c r="AT239" s="144" t="s">
        <v>156</v>
      </c>
      <c r="AU239" s="144" t="s">
        <v>82</v>
      </c>
      <c r="AY239" s="17" t="s">
        <v>155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80</v>
      </c>
      <c r="BK239" s="145">
        <f>ROUND(I239*H239,2)</f>
        <v>0</v>
      </c>
      <c r="BL239" s="17" t="s">
        <v>627</v>
      </c>
      <c r="BM239" s="144" t="s">
        <v>1977</v>
      </c>
    </row>
    <row r="240" spans="2:65" s="1" customFormat="1">
      <c r="B240" s="32"/>
      <c r="D240" s="146" t="s">
        <v>162</v>
      </c>
      <c r="F240" s="147" t="s">
        <v>648</v>
      </c>
      <c r="I240" s="148"/>
      <c r="L240" s="32"/>
      <c r="M240" s="149"/>
      <c r="T240" s="56"/>
      <c r="AT240" s="17" t="s">
        <v>162</v>
      </c>
      <c r="AU240" s="17" t="s">
        <v>82</v>
      </c>
    </row>
    <row r="241" spans="2:65" s="1" customFormat="1">
      <c r="B241" s="32"/>
      <c r="D241" s="150" t="s">
        <v>164</v>
      </c>
      <c r="F241" s="151" t="s">
        <v>650</v>
      </c>
      <c r="I241" s="148"/>
      <c r="L241" s="32"/>
      <c r="M241" s="149"/>
      <c r="T241" s="56"/>
      <c r="AT241" s="17" t="s">
        <v>164</v>
      </c>
      <c r="AU241" s="17" t="s">
        <v>82</v>
      </c>
    </row>
    <row r="242" spans="2:65" s="11" customFormat="1" ht="22.9" customHeight="1">
      <c r="B242" s="121"/>
      <c r="D242" s="122" t="s">
        <v>71</v>
      </c>
      <c r="E242" s="183" t="s">
        <v>665</v>
      </c>
      <c r="F242" s="183" t="s">
        <v>666</v>
      </c>
      <c r="I242" s="124"/>
      <c r="J242" s="184">
        <f>BK242</f>
        <v>0</v>
      </c>
      <c r="L242" s="121"/>
      <c r="M242" s="126"/>
      <c r="P242" s="127">
        <f>SUM(P243:P245)</f>
        <v>0</v>
      </c>
      <c r="R242" s="127">
        <f>SUM(R243:R245)</f>
        <v>0</v>
      </c>
      <c r="T242" s="128">
        <f>SUM(T243:T245)</f>
        <v>0</v>
      </c>
      <c r="AR242" s="122" t="s">
        <v>191</v>
      </c>
      <c r="AT242" s="129" t="s">
        <v>71</v>
      </c>
      <c r="AU242" s="129" t="s">
        <v>80</v>
      </c>
      <c r="AY242" s="122" t="s">
        <v>155</v>
      </c>
      <c r="BK242" s="130">
        <f>SUM(BK243:BK245)</f>
        <v>0</v>
      </c>
    </row>
    <row r="243" spans="2:65" s="1" customFormat="1" ht="16.5" customHeight="1">
      <c r="B243" s="131"/>
      <c r="C243" s="132" t="s">
        <v>343</v>
      </c>
      <c r="D243" s="132" t="s">
        <v>156</v>
      </c>
      <c r="E243" s="133" t="s">
        <v>668</v>
      </c>
      <c r="F243" s="134" t="s">
        <v>669</v>
      </c>
      <c r="G243" s="135" t="s">
        <v>626</v>
      </c>
      <c r="H243" s="136">
        <v>1</v>
      </c>
      <c r="I243" s="137"/>
      <c r="J243" s="138">
        <f>ROUND(I243*H243,2)</f>
        <v>0</v>
      </c>
      <c r="K243" s="139"/>
      <c r="L243" s="32"/>
      <c r="M243" s="140" t="s">
        <v>1</v>
      </c>
      <c r="N243" s="141" t="s">
        <v>37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627</v>
      </c>
      <c r="AT243" s="144" t="s">
        <v>156</v>
      </c>
      <c r="AU243" s="144" t="s">
        <v>82</v>
      </c>
      <c r="AY243" s="17" t="s">
        <v>155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80</v>
      </c>
      <c r="BK243" s="145">
        <f>ROUND(I243*H243,2)</f>
        <v>0</v>
      </c>
      <c r="BL243" s="17" t="s">
        <v>627</v>
      </c>
      <c r="BM243" s="144" t="s">
        <v>1978</v>
      </c>
    </row>
    <row r="244" spans="2:65" s="1" customFormat="1">
      <c r="B244" s="32"/>
      <c r="D244" s="146" t="s">
        <v>162</v>
      </c>
      <c r="F244" s="147" t="s">
        <v>669</v>
      </c>
      <c r="I244" s="148"/>
      <c r="L244" s="32"/>
      <c r="M244" s="149"/>
      <c r="T244" s="56"/>
      <c r="AT244" s="17" t="s">
        <v>162</v>
      </c>
      <c r="AU244" s="17" t="s">
        <v>82</v>
      </c>
    </row>
    <row r="245" spans="2:65" s="1" customFormat="1">
      <c r="B245" s="32"/>
      <c r="D245" s="150" t="s">
        <v>164</v>
      </c>
      <c r="F245" s="151" t="s">
        <v>671</v>
      </c>
      <c r="I245" s="148"/>
      <c r="L245" s="32"/>
      <c r="M245" s="186"/>
      <c r="N245" s="187"/>
      <c r="O245" s="187"/>
      <c r="P245" s="187"/>
      <c r="Q245" s="187"/>
      <c r="R245" s="187"/>
      <c r="S245" s="187"/>
      <c r="T245" s="188"/>
      <c r="AT245" s="17" t="s">
        <v>164</v>
      </c>
      <c r="AU245" s="17" t="s">
        <v>82</v>
      </c>
    </row>
    <row r="246" spans="2:65" s="1" customFormat="1" ht="6.95" customHeight="1">
      <c r="B246" s="44"/>
      <c r="C246" s="45"/>
      <c r="D246" s="45"/>
      <c r="E246" s="45"/>
      <c r="F246" s="45"/>
      <c r="G246" s="45"/>
      <c r="H246" s="45"/>
      <c r="I246" s="45"/>
      <c r="J246" s="45"/>
      <c r="K246" s="45"/>
      <c r="L246" s="32"/>
    </row>
  </sheetData>
  <autoFilter ref="C127:K245" xr:uid="{00000000-0009-0000-0000-000009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hyperlinks>
    <hyperlink ref="F132" r:id="rId1" xr:uid="{00000000-0004-0000-0900-000000000000}"/>
    <hyperlink ref="F139" r:id="rId2" xr:uid="{00000000-0004-0000-0900-000001000000}"/>
    <hyperlink ref="F146" r:id="rId3" xr:uid="{00000000-0004-0000-0900-000002000000}"/>
    <hyperlink ref="F153" r:id="rId4" xr:uid="{00000000-0004-0000-0900-000003000000}"/>
    <hyperlink ref="F158" r:id="rId5" xr:uid="{00000000-0004-0000-0900-000004000000}"/>
    <hyperlink ref="F164" r:id="rId6" xr:uid="{00000000-0004-0000-0900-000005000000}"/>
    <hyperlink ref="F172" r:id="rId7" xr:uid="{00000000-0004-0000-0900-000006000000}"/>
    <hyperlink ref="F179" r:id="rId8" xr:uid="{00000000-0004-0000-0900-000007000000}"/>
    <hyperlink ref="F184" r:id="rId9" xr:uid="{00000000-0004-0000-0900-000008000000}"/>
    <hyperlink ref="F190" r:id="rId10" xr:uid="{00000000-0004-0000-0900-000009000000}"/>
    <hyperlink ref="F194" r:id="rId11" xr:uid="{00000000-0004-0000-0900-00000A000000}"/>
    <hyperlink ref="F198" r:id="rId12" xr:uid="{00000000-0004-0000-0900-00000B000000}"/>
    <hyperlink ref="F206" r:id="rId13" xr:uid="{00000000-0004-0000-0900-00000C000000}"/>
    <hyperlink ref="F209" r:id="rId14" xr:uid="{00000000-0004-0000-0900-00000D000000}"/>
    <hyperlink ref="F212" r:id="rId15" xr:uid="{00000000-0004-0000-0900-00000E000000}"/>
    <hyperlink ref="F215" r:id="rId16" xr:uid="{00000000-0004-0000-0900-00000F000000}"/>
    <hyperlink ref="F219" r:id="rId17" xr:uid="{00000000-0004-0000-0900-000010000000}"/>
    <hyperlink ref="F222" r:id="rId18" xr:uid="{00000000-0004-0000-0900-000011000000}"/>
    <hyperlink ref="F227" r:id="rId19" xr:uid="{00000000-0004-0000-0900-000012000000}"/>
    <hyperlink ref="F232" r:id="rId20" xr:uid="{00000000-0004-0000-0900-000013000000}"/>
    <hyperlink ref="F235" r:id="rId21" xr:uid="{00000000-0004-0000-0900-000014000000}"/>
    <hyperlink ref="F238" r:id="rId22" xr:uid="{00000000-0004-0000-0900-000015000000}"/>
    <hyperlink ref="F241" r:id="rId23" xr:uid="{00000000-0004-0000-0900-000016000000}"/>
    <hyperlink ref="F245" r:id="rId24" xr:uid="{00000000-0004-0000-09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56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109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1979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ROUND((SUM(BE133:BE563)),  2)</f>
        <v>0</v>
      </c>
      <c r="I33" s="92">
        <v>0.21</v>
      </c>
      <c r="J33" s="91">
        <f>ROUND(((SUM(BE133:BE563))*I33),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ROUND((SUM(BF133:BF563)),  2)</f>
        <v>0</v>
      </c>
      <c r="I34" s="92">
        <v>0.15</v>
      </c>
      <c r="J34" s="91">
        <f>ROUND(((SUM(BF133:BF563))*I34),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ROUND((SUM(BG133:BG563)),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ROUND((SUM(BH133:BH563)),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ROUND((SUM(BI133:BI563)),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01-21-08 - Železniční propustek v km 160,658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J133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8" customFormat="1" ht="24.95" customHeight="1">
      <c r="B98" s="104"/>
      <c r="D98" s="105" t="s">
        <v>125</v>
      </c>
      <c r="E98" s="106"/>
      <c r="F98" s="106"/>
      <c r="G98" s="106"/>
      <c r="H98" s="106"/>
      <c r="I98" s="106"/>
      <c r="J98" s="107">
        <f>J203</f>
        <v>0</v>
      </c>
      <c r="L98" s="104"/>
    </row>
    <row r="99" spans="2:12" s="9" customFormat="1" ht="19.899999999999999" customHeight="1">
      <c r="B99" s="108"/>
      <c r="D99" s="109" t="s">
        <v>126</v>
      </c>
      <c r="E99" s="110"/>
      <c r="F99" s="110"/>
      <c r="G99" s="110"/>
      <c r="H99" s="110"/>
      <c r="I99" s="110"/>
      <c r="J99" s="111">
        <f>J204</f>
        <v>0</v>
      </c>
      <c r="L99" s="108"/>
    </row>
    <row r="100" spans="2:12" s="9" customFormat="1" ht="19.899999999999999" customHeight="1">
      <c r="B100" s="108"/>
      <c r="D100" s="109" t="s">
        <v>127</v>
      </c>
      <c r="E100" s="110"/>
      <c r="F100" s="110"/>
      <c r="G100" s="110"/>
      <c r="H100" s="110"/>
      <c r="I100" s="110"/>
      <c r="J100" s="111">
        <f>J267</f>
        <v>0</v>
      </c>
      <c r="L100" s="108"/>
    </row>
    <row r="101" spans="2:12" s="9" customFormat="1" ht="14.85" customHeight="1">
      <c r="B101" s="108"/>
      <c r="D101" s="109" t="s">
        <v>128</v>
      </c>
      <c r="E101" s="110"/>
      <c r="F101" s="110"/>
      <c r="G101" s="110"/>
      <c r="H101" s="110"/>
      <c r="I101" s="110"/>
      <c r="J101" s="111">
        <f>J302</f>
        <v>0</v>
      </c>
      <c r="L101" s="108"/>
    </row>
    <row r="102" spans="2:12" s="9" customFormat="1" ht="19.899999999999999" customHeight="1">
      <c r="B102" s="108"/>
      <c r="D102" s="109" t="s">
        <v>129</v>
      </c>
      <c r="E102" s="110"/>
      <c r="F102" s="110"/>
      <c r="G102" s="110"/>
      <c r="H102" s="110"/>
      <c r="I102" s="110"/>
      <c r="J102" s="111">
        <f>J330</f>
        <v>0</v>
      </c>
      <c r="L102" s="108"/>
    </row>
    <row r="103" spans="2:12" s="9" customFormat="1" ht="19.899999999999999" customHeight="1">
      <c r="B103" s="108"/>
      <c r="D103" s="109" t="s">
        <v>130</v>
      </c>
      <c r="E103" s="110"/>
      <c r="F103" s="110"/>
      <c r="G103" s="110"/>
      <c r="H103" s="110"/>
      <c r="I103" s="110"/>
      <c r="J103" s="111">
        <f>J339</f>
        <v>0</v>
      </c>
      <c r="L103" s="108"/>
    </row>
    <row r="104" spans="2:12" s="9" customFormat="1" ht="19.899999999999999" customHeight="1">
      <c r="B104" s="108"/>
      <c r="D104" s="109" t="s">
        <v>131</v>
      </c>
      <c r="E104" s="110"/>
      <c r="F104" s="110"/>
      <c r="G104" s="110"/>
      <c r="H104" s="110"/>
      <c r="I104" s="110"/>
      <c r="J104" s="111">
        <f>J472</f>
        <v>0</v>
      </c>
      <c r="L104" s="108"/>
    </row>
    <row r="105" spans="2:12" s="9" customFormat="1" ht="19.899999999999999" customHeight="1">
      <c r="B105" s="108"/>
      <c r="D105" s="109" t="s">
        <v>132</v>
      </c>
      <c r="E105" s="110"/>
      <c r="F105" s="110"/>
      <c r="G105" s="110"/>
      <c r="H105" s="110"/>
      <c r="I105" s="110"/>
      <c r="J105" s="111">
        <f>J492</f>
        <v>0</v>
      </c>
      <c r="L105" s="108"/>
    </row>
    <row r="106" spans="2:12" s="8" customFormat="1" ht="24.95" customHeight="1">
      <c r="B106" s="104"/>
      <c r="D106" s="105" t="s">
        <v>133</v>
      </c>
      <c r="E106" s="106"/>
      <c r="F106" s="106"/>
      <c r="G106" s="106"/>
      <c r="H106" s="106"/>
      <c r="I106" s="106"/>
      <c r="J106" s="107">
        <f>J496</f>
        <v>0</v>
      </c>
      <c r="L106" s="104"/>
    </row>
    <row r="107" spans="2:12" s="9" customFormat="1" ht="19.899999999999999" customHeight="1">
      <c r="B107" s="108"/>
      <c r="D107" s="109" t="s">
        <v>134</v>
      </c>
      <c r="E107" s="110"/>
      <c r="F107" s="110"/>
      <c r="G107" s="110"/>
      <c r="H107" s="110"/>
      <c r="I107" s="110"/>
      <c r="J107" s="111">
        <f>J497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J534</f>
        <v>0</v>
      </c>
      <c r="L108" s="104"/>
    </row>
    <row r="109" spans="2:12" s="9" customFormat="1" ht="19.899999999999999" customHeight="1">
      <c r="B109" s="108"/>
      <c r="D109" s="109" t="s">
        <v>136</v>
      </c>
      <c r="E109" s="110"/>
      <c r="F109" s="110"/>
      <c r="G109" s="110"/>
      <c r="H109" s="110"/>
      <c r="I109" s="110"/>
      <c r="J109" s="111">
        <f>J535</f>
        <v>0</v>
      </c>
      <c r="L109" s="108"/>
    </row>
    <row r="110" spans="2:12" s="9" customFormat="1" ht="19.899999999999999" customHeight="1">
      <c r="B110" s="108"/>
      <c r="D110" s="109" t="s">
        <v>137</v>
      </c>
      <c r="E110" s="110"/>
      <c r="F110" s="110"/>
      <c r="G110" s="110"/>
      <c r="H110" s="110"/>
      <c r="I110" s="110"/>
      <c r="J110" s="111">
        <f>J539</f>
        <v>0</v>
      </c>
      <c r="L110" s="108"/>
    </row>
    <row r="111" spans="2:12" s="9" customFormat="1" ht="19.899999999999999" customHeight="1">
      <c r="B111" s="108"/>
      <c r="D111" s="109" t="s">
        <v>138</v>
      </c>
      <c r="E111" s="110"/>
      <c r="F111" s="110"/>
      <c r="G111" s="110"/>
      <c r="H111" s="110"/>
      <c r="I111" s="110"/>
      <c r="J111" s="111">
        <f>J552</f>
        <v>0</v>
      </c>
      <c r="L111" s="108"/>
    </row>
    <row r="112" spans="2:12" s="9" customFormat="1" ht="19.899999999999999" customHeight="1">
      <c r="B112" s="108"/>
      <c r="D112" s="109" t="s">
        <v>139</v>
      </c>
      <c r="E112" s="110"/>
      <c r="F112" s="110"/>
      <c r="G112" s="110"/>
      <c r="H112" s="110"/>
      <c r="I112" s="110"/>
      <c r="J112" s="111">
        <f>J556</f>
        <v>0</v>
      </c>
      <c r="L112" s="108"/>
    </row>
    <row r="113" spans="2:12" s="9" customFormat="1" ht="19.899999999999999" customHeight="1">
      <c r="B113" s="108"/>
      <c r="D113" s="109" t="s">
        <v>140</v>
      </c>
      <c r="E113" s="110"/>
      <c r="F113" s="110"/>
      <c r="G113" s="110"/>
      <c r="H113" s="110"/>
      <c r="I113" s="110"/>
      <c r="J113" s="111">
        <f>J560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6" t="str">
        <f>E7</f>
        <v>Oprava trati v úseku Blatno – Petrohrad_OPRAVA č.1</v>
      </c>
      <c r="F123" s="237"/>
      <c r="G123" s="237"/>
      <c r="H123" s="237"/>
      <c r="L123" s="32"/>
    </row>
    <row r="124" spans="2:12" s="1" customFormat="1" ht="12" customHeight="1">
      <c r="B124" s="32"/>
      <c r="C124" s="27" t="s">
        <v>117</v>
      </c>
      <c r="L124" s="32"/>
    </row>
    <row r="125" spans="2:12" s="1" customFormat="1" ht="16.5" customHeight="1">
      <c r="B125" s="32"/>
      <c r="E125" s="231" t="str">
        <f>E9</f>
        <v>SO 01-21-08 - Železniční propustek v km 160,658</v>
      </c>
      <c r="F125" s="235"/>
      <c r="G125" s="235"/>
      <c r="H125" s="235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 xml:space="preserve"> </v>
      </c>
      <c r="I127" s="27" t="s">
        <v>21</v>
      </c>
      <c r="J127" s="52" t="str">
        <f>IF(J12="","",J12)</f>
        <v>30. 8. 2022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23</v>
      </c>
      <c r="F129" s="25" t="str">
        <f>E15</f>
        <v xml:space="preserve"> </v>
      </c>
      <c r="I129" s="27" t="s">
        <v>28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26</v>
      </c>
      <c r="F130" s="25" t="str">
        <f>IF(E18="","",E18)</f>
        <v>Vyplň údaj</v>
      </c>
      <c r="I130" s="27" t="s">
        <v>30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142</v>
      </c>
      <c r="D132" s="114" t="s">
        <v>57</v>
      </c>
      <c r="E132" s="114" t="s">
        <v>53</v>
      </c>
      <c r="F132" s="114" t="s">
        <v>54</v>
      </c>
      <c r="G132" s="114" t="s">
        <v>143</v>
      </c>
      <c r="H132" s="114" t="s">
        <v>144</v>
      </c>
      <c r="I132" s="114" t="s">
        <v>145</v>
      </c>
      <c r="J132" s="115" t="s">
        <v>121</v>
      </c>
      <c r="K132" s="116" t="s">
        <v>146</v>
      </c>
      <c r="L132" s="112"/>
      <c r="M132" s="59" t="s">
        <v>1</v>
      </c>
      <c r="N132" s="60" t="s">
        <v>36</v>
      </c>
      <c r="O132" s="60" t="s">
        <v>147</v>
      </c>
      <c r="P132" s="60" t="s">
        <v>148</v>
      </c>
      <c r="Q132" s="60" t="s">
        <v>149</v>
      </c>
      <c r="R132" s="60" t="s">
        <v>150</v>
      </c>
      <c r="S132" s="60" t="s">
        <v>151</v>
      </c>
      <c r="T132" s="61" t="s">
        <v>152</v>
      </c>
    </row>
    <row r="133" spans="2:65" s="1" customFormat="1" ht="22.9" customHeight="1">
      <c r="B133" s="32"/>
      <c r="C133" s="64" t="s">
        <v>153</v>
      </c>
      <c r="J133" s="117">
        <f>BK133</f>
        <v>0</v>
      </c>
      <c r="L133" s="32"/>
      <c r="M133" s="62"/>
      <c r="N133" s="53"/>
      <c r="O133" s="53"/>
      <c r="P133" s="118">
        <f>P134+P203+P496+P534</f>
        <v>0</v>
      </c>
      <c r="Q133" s="53"/>
      <c r="R133" s="118">
        <f>R134+R203+R496+R534</f>
        <v>879.95309121301591</v>
      </c>
      <c r="S133" s="53"/>
      <c r="T133" s="119">
        <f>T134+T203+T496+T534</f>
        <v>118.876279</v>
      </c>
      <c r="AT133" s="17" t="s">
        <v>71</v>
      </c>
      <c r="AU133" s="17" t="s">
        <v>123</v>
      </c>
      <c r="BK133" s="120">
        <f>BK134+BK203+BK496+BK534</f>
        <v>0</v>
      </c>
    </row>
    <row r="134" spans="2:65" s="11" customFormat="1" ht="25.9" customHeight="1">
      <c r="B134" s="121"/>
      <c r="D134" s="122" t="s">
        <v>71</v>
      </c>
      <c r="E134" s="123" t="s">
        <v>80</v>
      </c>
      <c r="F134" s="123" t="s">
        <v>154</v>
      </c>
      <c r="I134" s="124"/>
      <c r="J134" s="125">
        <f>BK134</f>
        <v>0</v>
      </c>
      <c r="L134" s="121"/>
      <c r="M134" s="126"/>
      <c r="P134" s="127">
        <f>SUM(P135:P202)</f>
        <v>0</v>
      </c>
      <c r="R134" s="127">
        <f>SUM(R135:R202)</f>
        <v>766.96785239999997</v>
      </c>
      <c r="T134" s="128">
        <f>SUM(T135:T202)</f>
        <v>0</v>
      </c>
      <c r="AR134" s="122" t="s">
        <v>80</v>
      </c>
      <c r="AT134" s="129" t="s">
        <v>71</v>
      </c>
      <c r="AU134" s="129" t="s">
        <v>72</v>
      </c>
      <c r="AY134" s="122" t="s">
        <v>155</v>
      </c>
      <c r="BK134" s="130">
        <f>SUM(BK135:BK202)</f>
        <v>0</v>
      </c>
    </row>
    <row r="135" spans="2:65" s="1" customFormat="1" ht="33" customHeight="1">
      <c r="B135" s="131"/>
      <c r="C135" s="132" t="s">
        <v>80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242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1980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2" customFormat="1">
      <c r="B138" s="152"/>
      <c r="D138" s="146" t="s">
        <v>166</v>
      </c>
      <c r="E138" s="153" t="s">
        <v>1</v>
      </c>
      <c r="F138" s="154" t="s">
        <v>167</v>
      </c>
      <c r="H138" s="153" t="s">
        <v>1</v>
      </c>
      <c r="I138" s="155"/>
      <c r="L138" s="152"/>
      <c r="M138" s="156"/>
      <c r="T138" s="157"/>
      <c r="AT138" s="153" t="s">
        <v>166</v>
      </c>
      <c r="AU138" s="153" t="s">
        <v>80</v>
      </c>
      <c r="AV138" s="12" t="s">
        <v>80</v>
      </c>
      <c r="AW138" s="12" t="s">
        <v>29</v>
      </c>
      <c r="AX138" s="12" t="s">
        <v>72</v>
      </c>
      <c r="AY138" s="153" t="s">
        <v>155</v>
      </c>
    </row>
    <row r="139" spans="2:65" s="13" customFormat="1">
      <c r="B139" s="158"/>
      <c r="D139" s="146" t="s">
        <v>166</v>
      </c>
      <c r="E139" s="159" t="s">
        <v>1</v>
      </c>
      <c r="F139" s="160" t="s">
        <v>1981</v>
      </c>
      <c r="H139" s="161">
        <v>115</v>
      </c>
      <c r="I139" s="162"/>
      <c r="L139" s="158"/>
      <c r="M139" s="163"/>
      <c r="T139" s="164"/>
      <c r="AT139" s="159" t="s">
        <v>166</v>
      </c>
      <c r="AU139" s="159" t="s">
        <v>80</v>
      </c>
      <c r="AV139" s="13" t="s">
        <v>82</v>
      </c>
      <c r="AW139" s="13" t="s">
        <v>29</v>
      </c>
      <c r="AX139" s="13" t="s">
        <v>72</v>
      </c>
      <c r="AY139" s="159" t="s">
        <v>155</v>
      </c>
    </row>
    <row r="140" spans="2:65" s="13" customFormat="1">
      <c r="B140" s="158"/>
      <c r="D140" s="146" t="s">
        <v>166</v>
      </c>
      <c r="E140" s="159" t="s">
        <v>1</v>
      </c>
      <c r="F140" s="160" t="s">
        <v>1982</v>
      </c>
      <c r="H140" s="161">
        <v>127</v>
      </c>
      <c r="I140" s="162"/>
      <c r="L140" s="158"/>
      <c r="M140" s="163"/>
      <c r="T140" s="164"/>
      <c r="AT140" s="159" t="s">
        <v>166</v>
      </c>
      <c r="AU140" s="159" t="s">
        <v>80</v>
      </c>
      <c r="AV140" s="13" t="s">
        <v>82</v>
      </c>
      <c r="AW140" s="13" t="s">
        <v>29</v>
      </c>
      <c r="AX140" s="13" t="s">
        <v>72</v>
      </c>
      <c r="AY140" s="159" t="s">
        <v>155</v>
      </c>
    </row>
    <row r="141" spans="2:65" s="14" customFormat="1">
      <c r="B141" s="165"/>
      <c r="D141" s="146" t="s">
        <v>166</v>
      </c>
      <c r="E141" s="166" t="s">
        <v>1</v>
      </c>
      <c r="F141" s="167" t="s">
        <v>170</v>
      </c>
      <c r="H141" s="168">
        <v>242</v>
      </c>
      <c r="I141" s="169"/>
      <c r="L141" s="165"/>
      <c r="M141" s="170"/>
      <c r="T141" s="171"/>
      <c r="AT141" s="166" t="s">
        <v>166</v>
      </c>
      <c r="AU141" s="166" t="s">
        <v>80</v>
      </c>
      <c r="AV141" s="14" t="s">
        <v>160</v>
      </c>
      <c r="AW141" s="14" t="s">
        <v>29</v>
      </c>
      <c r="AX141" s="14" t="s">
        <v>80</v>
      </c>
      <c r="AY141" s="166" t="s">
        <v>155</v>
      </c>
    </row>
    <row r="142" spans="2:65" s="1" customFormat="1" ht="24.2" customHeight="1">
      <c r="B142" s="131"/>
      <c r="C142" s="132" t="s">
        <v>82</v>
      </c>
      <c r="D142" s="132" t="s">
        <v>156</v>
      </c>
      <c r="E142" s="133" t="s">
        <v>890</v>
      </c>
      <c r="F142" s="134" t="s">
        <v>891</v>
      </c>
      <c r="G142" s="135" t="s">
        <v>159</v>
      </c>
      <c r="H142" s="136">
        <v>242</v>
      </c>
      <c r="I142" s="137"/>
      <c r="J142" s="138">
        <f>ROUND(I142*H142,2)</f>
        <v>0</v>
      </c>
      <c r="K142" s="139"/>
      <c r="L142" s="32"/>
      <c r="M142" s="140" t="s">
        <v>1</v>
      </c>
      <c r="N142" s="141" t="s">
        <v>37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160</v>
      </c>
      <c r="AT142" s="144" t="s">
        <v>156</v>
      </c>
      <c r="AU142" s="144" t="s">
        <v>80</v>
      </c>
      <c r="AY142" s="17" t="s">
        <v>155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80</v>
      </c>
      <c r="BK142" s="145">
        <f>ROUND(I142*H142,2)</f>
        <v>0</v>
      </c>
      <c r="BL142" s="17" t="s">
        <v>160</v>
      </c>
      <c r="BM142" s="144" t="s">
        <v>1983</v>
      </c>
    </row>
    <row r="143" spans="2:65" s="1" customFormat="1" ht="19.5">
      <c r="B143" s="32"/>
      <c r="D143" s="146" t="s">
        <v>162</v>
      </c>
      <c r="F143" s="147" t="s">
        <v>893</v>
      </c>
      <c r="I143" s="148"/>
      <c r="L143" s="32"/>
      <c r="M143" s="149"/>
      <c r="T143" s="56"/>
      <c r="AT143" s="17" t="s">
        <v>162</v>
      </c>
      <c r="AU143" s="17" t="s">
        <v>80</v>
      </c>
    </row>
    <row r="144" spans="2:65" s="1" customFormat="1">
      <c r="B144" s="32"/>
      <c r="D144" s="150" t="s">
        <v>164</v>
      </c>
      <c r="F144" s="151" t="s">
        <v>894</v>
      </c>
      <c r="I144" s="148"/>
      <c r="L144" s="32"/>
      <c r="M144" s="149"/>
      <c r="T144" s="56"/>
      <c r="AT144" s="17" t="s">
        <v>164</v>
      </c>
      <c r="AU144" s="17" t="s">
        <v>80</v>
      </c>
    </row>
    <row r="145" spans="2:65" s="13" customFormat="1">
      <c r="B145" s="158"/>
      <c r="D145" s="146" t="s">
        <v>166</v>
      </c>
      <c r="E145" s="159" t="s">
        <v>1</v>
      </c>
      <c r="F145" s="160" t="s">
        <v>1984</v>
      </c>
      <c r="H145" s="161">
        <v>242</v>
      </c>
      <c r="I145" s="162"/>
      <c r="L145" s="158"/>
      <c r="M145" s="163"/>
      <c r="T145" s="164"/>
      <c r="AT145" s="159" t="s">
        <v>166</v>
      </c>
      <c r="AU145" s="159" t="s">
        <v>80</v>
      </c>
      <c r="AV145" s="13" t="s">
        <v>82</v>
      </c>
      <c r="AW145" s="13" t="s">
        <v>29</v>
      </c>
      <c r="AX145" s="13" t="s">
        <v>80</v>
      </c>
      <c r="AY145" s="159" t="s">
        <v>155</v>
      </c>
    </row>
    <row r="146" spans="2:65" s="1" customFormat="1" ht="33" customHeight="1">
      <c r="B146" s="131"/>
      <c r="C146" s="132" t="s">
        <v>176</v>
      </c>
      <c r="D146" s="132" t="s">
        <v>156</v>
      </c>
      <c r="E146" s="133" t="s">
        <v>897</v>
      </c>
      <c r="F146" s="134" t="s">
        <v>898</v>
      </c>
      <c r="G146" s="135" t="s">
        <v>179</v>
      </c>
      <c r="H146" s="136">
        <v>100.348</v>
      </c>
      <c r="I146" s="137"/>
      <c r="J146" s="138">
        <f>ROUND(I146*H146,2)</f>
        <v>0</v>
      </c>
      <c r="K146" s="139"/>
      <c r="L146" s="32"/>
      <c r="M146" s="140" t="s">
        <v>1</v>
      </c>
      <c r="N146" s="141" t="s">
        <v>37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160</v>
      </c>
      <c r="AT146" s="144" t="s">
        <v>156</v>
      </c>
      <c r="AU146" s="144" t="s">
        <v>80</v>
      </c>
      <c r="AY146" s="17" t="s">
        <v>155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80</v>
      </c>
      <c r="BK146" s="145">
        <f>ROUND(I146*H146,2)</f>
        <v>0</v>
      </c>
      <c r="BL146" s="17" t="s">
        <v>160</v>
      </c>
      <c r="BM146" s="144" t="s">
        <v>1985</v>
      </c>
    </row>
    <row r="147" spans="2:65" s="1" customFormat="1" ht="29.25">
      <c r="B147" s="32"/>
      <c r="D147" s="146" t="s">
        <v>162</v>
      </c>
      <c r="F147" s="147" t="s">
        <v>900</v>
      </c>
      <c r="I147" s="148"/>
      <c r="L147" s="32"/>
      <c r="M147" s="149"/>
      <c r="T147" s="56"/>
      <c r="AT147" s="17" t="s">
        <v>162</v>
      </c>
      <c r="AU147" s="17" t="s">
        <v>80</v>
      </c>
    </row>
    <row r="148" spans="2:65" s="1" customFormat="1">
      <c r="B148" s="32"/>
      <c r="D148" s="150" t="s">
        <v>164</v>
      </c>
      <c r="F148" s="151" t="s">
        <v>901</v>
      </c>
      <c r="I148" s="148"/>
      <c r="L148" s="32"/>
      <c r="M148" s="149"/>
      <c r="T148" s="56"/>
      <c r="AT148" s="17" t="s">
        <v>164</v>
      </c>
      <c r="AU148" s="17" t="s">
        <v>80</v>
      </c>
    </row>
    <row r="149" spans="2:65" s="13" customFormat="1">
      <c r="B149" s="158"/>
      <c r="D149" s="146" t="s">
        <v>166</v>
      </c>
      <c r="E149" s="159" t="s">
        <v>1</v>
      </c>
      <c r="F149" s="160" t="s">
        <v>1986</v>
      </c>
      <c r="H149" s="161">
        <v>17.437999999999999</v>
      </c>
      <c r="I149" s="162"/>
      <c r="L149" s="158"/>
      <c r="M149" s="163"/>
      <c r="T149" s="164"/>
      <c r="AT149" s="159" t="s">
        <v>166</v>
      </c>
      <c r="AU149" s="159" t="s">
        <v>80</v>
      </c>
      <c r="AV149" s="13" t="s">
        <v>82</v>
      </c>
      <c r="AW149" s="13" t="s">
        <v>29</v>
      </c>
      <c r="AX149" s="13" t="s">
        <v>72</v>
      </c>
      <c r="AY149" s="159" t="s">
        <v>155</v>
      </c>
    </row>
    <row r="150" spans="2:65" s="13" customFormat="1">
      <c r="B150" s="158"/>
      <c r="D150" s="146" t="s">
        <v>166</v>
      </c>
      <c r="E150" s="159" t="s">
        <v>1</v>
      </c>
      <c r="F150" s="160" t="s">
        <v>1987</v>
      </c>
      <c r="H150" s="161">
        <v>82.91</v>
      </c>
      <c r="I150" s="162"/>
      <c r="L150" s="158"/>
      <c r="M150" s="163"/>
      <c r="T150" s="164"/>
      <c r="AT150" s="159" t="s">
        <v>166</v>
      </c>
      <c r="AU150" s="159" t="s">
        <v>80</v>
      </c>
      <c r="AV150" s="13" t="s">
        <v>82</v>
      </c>
      <c r="AW150" s="13" t="s">
        <v>29</v>
      </c>
      <c r="AX150" s="13" t="s">
        <v>72</v>
      </c>
      <c r="AY150" s="159" t="s">
        <v>155</v>
      </c>
    </row>
    <row r="151" spans="2:65" s="14" customFormat="1">
      <c r="B151" s="165"/>
      <c r="D151" s="146" t="s">
        <v>166</v>
      </c>
      <c r="E151" s="166" t="s">
        <v>1</v>
      </c>
      <c r="F151" s="167" t="s">
        <v>170</v>
      </c>
      <c r="H151" s="168">
        <v>100.348</v>
      </c>
      <c r="I151" s="169"/>
      <c r="L151" s="165"/>
      <c r="M151" s="170"/>
      <c r="T151" s="171"/>
      <c r="AT151" s="166" t="s">
        <v>166</v>
      </c>
      <c r="AU151" s="166" t="s">
        <v>80</v>
      </c>
      <c r="AV151" s="14" t="s">
        <v>160</v>
      </c>
      <c r="AW151" s="14" t="s">
        <v>29</v>
      </c>
      <c r="AX151" s="14" t="s">
        <v>80</v>
      </c>
      <c r="AY151" s="166" t="s">
        <v>155</v>
      </c>
    </row>
    <row r="152" spans="2:65" s="1" customFormat="1" ht="37.9" customHeight="1">
      <c r="B152" s="131"/>
      <c r="C152" s="132" t="s">
        <v>160</v>
      </c>
      <c r="D152" s="132" t="s">
        <v>156</v>
      </c>
      <c r="E152" s="133" t="s">
        <v>186</v>
      </c>
      <c r="F152" s="134" t="s">
        <v>187</v>
      </c>
      <c r="G152" s="135" t="s">
        <v>179</v>
      </c>
      <c r="H152" s="136">
        <v>100.348</v>
      </c>
      <c r="I152" s="137"/>
      <c r="J152" s="138">
        <f>ROUND(I152*H152,2)</f>
        <v>0</v>
      </c>
      <c r="K152" s="139"/>
      <c r="L152" s="32"/>
      <c r="M152" s="140" t="s">
        <v>1</v>
      </c>
      <c r="N152" s="141" t="s">
        <v>37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160</v>
      </c>
      <c r="AT152" s="144" t="s">
        <v>156</v>
      </c>
      <c r="AU152" s="144" t="s">
        <v>80</v>
      </c>
      <c r="AY152" s="17" t="s">
        <v>155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80</v>
      </c>
      <c r="BK152" s="145">
        <f>ROUND(I152*H152,2)</f>
        <v>0</v>
      </c>
      <c r="BL152" s="17" t="s">
        <v>160</v>
      </c>
      <c r="BM152" s="144" t="s">
        <v>1988</v>
      </c>
    </row>
    <row r="153" spans="2:65" s="1" customFormat="1" ht="39">
      <c r="B153" s="32"/>
      <c r="D153" s="146" t="s">
        <v>162</v>
      </c>
      <c r="F153" s="147" t="s">
        <v>189</v>
      </c>
      <c r="I153" s="148"/>
      <c r="L153" s="32"/>
      <c r="M153" s="149"/>
      <c r="T153" s="56"/>
      <c r="AT153" s="17" t="s">
        <v>162</v>
      </c>
      <c r="AU153" s="17" t="s">
        <v>80</v>
      </c>
    </row>
    <row r="154" spans="2:65" s="1" customFormat="1">
      <c r="B154" s="32"/>
      <c r="D154" s="150" t="s">
        <v>164</v>
      </c>
      <c r="F154" s="151" t="s">
        <v>190</v>
      </c>
      <c r="I154" s="148"/>
      <c r="L154" s="32"/>
      <c r="M154" s="149"/>
      <c r="T154" s="56"/>
      <c r="AT154" s="17" t="s">
        <v>164</v>
      </c>
      <c r="AU154" s="17" t="s">
        <v>80</v>
      </c>
    </row>
    <row r="155" spans="2:65" s="13" customFormat="1">
      <c r="B155" s="158"/>
      <c r="D155" s="146" t="s">
        <v>166</v>
      </c>
      <c r="E155" s="159" t="s">
        <v>1</v>
      </c>
      <c r="F155" s="160" t="s">
        <v>1989</v>
      </c>
      <c r="H155" s="161">
        <v>100.348</v>
      </c>
      <c r="I155" s="162"/>
      <c r="L155" s="158"/>
      <c r="M155" s="163"/>
      <c r="T155" s="164"/>
      <c r="AT155" s="159" t="s">
        <v>166</v>
      </c>
      <c r="AU155" s="159" t="s">
        <v>80</v>
      </c>
      <c r="AV155" s="13" t="s">
        <v>82</v>
      </c>
      <c r="AW155" s="13" t="s">
        <v>29</v>
      </c>
      <c r="AX155" s="13" t="s">
        <v>80</v>
      </c>
      <c r="AY155" s="159" t="s">
        <v>155</v>
      </c>
    </row>
    <row r="156" spans="2:65" s="1" customFormat="1" ht="37.9" customHeight="1">
      <c r="B156" s="131"/>
      <c r="C156" s="132" t="s">
        <v>191</v>
      </c>
      <c r="D156" s="132" t="s">
        <v>156</v>
      </c>
      <c r="E156" s="133" t="s">
        <v>192</v>
      </c>
      <c r="F156" s="134" t="s">
        <v>193</v>
      </c>
      <c r="G156" s="135" t="s">
        <v>179</v>
      </c>
      <c r="H156" s="136">
        <v>1003.48</v>
      </c>
      <c r="I156" s="137"/>
      <c r="J156" s="138">
        <f>ROUND(I156*H156,2)</f>
        <v>0</v>
      </c>
      <c r="K156" s="139"/>
      <c r="L156" s="32"/>
      <c r="M156" s="140" t="s">
        <v>1</v>
      </c>
      <c r="N156" s="141" t="s">
        <v>37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160</v>
      </c>
      <c r="AT156" s="144" t="s">
        <v>156</v>
      </c>
      <c r="AU156" s="144" t="s">
        <v>80</v>
      </c>
      <c r="AY156" s="17" t="s">
        <v>155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80</v>
      </c>
      <c r="BK156" s="145">
        <f>ROUND(I156*H156,2)</f>
        <v>0</v>
      </c>
      <c r="BL156" s="17" t="s">
        <v>160</v>
      </c>
      <c r="BM156" s="144" t="s">
        <v>1990</v>
      </c>
    </row>
    <row r="157" spans="2:65" s="1" customFormat="1" ht="48.75">
      <c r="B157" s="32"/>
      <c r="D157" s="146" t="s">
        <v>162</v>
      </c>
      <c r="F157" s="147" t="s">
        <v>195</v>
      </c>
      <c r="I157" s="148"/>
      <c r="L157" s="32"/>
      <c r="M157" s="149"/>
      <c r="T157" s="56"/>
      <c r="AT157" s="17" t="s">
        <v>162</v>
      </c>
      <c r="AU157" s="17" t="s">
        <v>80</v>
      </c>
    </row>
    <row r="158" spans="2:65" s="1" customFormat="1">
      <c r="B158" s="32"/>
      <c r="D158" s="150" t="s">
        <v>164</v>
      </c>
      <c r="F158" s="151" t="s">
        <v>196</v>
      </c>
      <c r="I158" s="148"/>
      <c r="L158" s="32"/>
      <c r="M158" s="149"/>
      <c r="T158" s="56"/>
      <c r="AT158" s="17" t="s">
        <v>164</v>
      </c>
      <c r="AU158" s="17" t="s">
        <v>80</v>
      </c>
    </row>
    <row r="159" spans="2:65" s="13" customFormat="1">
      <c r="B159" s="158"/>
      <c r="D159" s="146" t="s">
        <v>166</v>
      </c>
      <c r="E159" s="159" t="s">
        <v>1</v>
      </c>
      <c r="F159" s="160" t="s">
        <v>1991</v>
      </c>
      <c r="H159" s="161">
        <v>1003.48</v>
      </c>
      <c r="I159" s="162"/>
      <c r="L159" s="158"/>
      <c r="M159" s="163"/>
      <c r="T159" s="164"/>
      <c r="AT159" s="159" t="s">
        <v>166</v>
      </c>
      <c r="AU159" s="159" t="s">
        <v>80</v>
      </c>
      <c r="AV159" s="13" t="s">
        <v>82</v>
      </c>
      <c r="AW159" s="13" t="s">
        <v>29</v>
      </c>
      <c r="AX159" s="13" t="s">
        <v>80</v>
      </c>
      <c r="AY159" s="159" t="s">
        <v>155</v>
      </c>
    </row>
    <row r="160" spans="2:65" s="1" customFormat="1" ht="24.2" customHeight="1">
      <c r="B160" s="131"/>
      <c r="C160" s="132" t="s">
        <v>198</v>
      </c>
      <c r="D160" s="132" t="s">
        <v>156</v>
      </c>
      <c r="E160" s="133" t="s">
        <v>199</v>
      </c>
      <c r="F160" s="134" t="s">
        <v>200</v>
      </c>
      <c r="G160" s="135" t="s">
        <v>159</v>
      </c>
      <c r="H160" s="136">
        <v>302</v>
      </c>
      <c r="I160" s="137"/>
      <c r="J160" s="138">
        <f>ROUND(I160*H160,2)</f>
        <v>0</v>
      </c>
      <c r="K160" s="139"/>
      <c r="L160" s="32"/>
      <c r="M160" s="140" t="s">
        <v>1</v>
      </c>
      <c r="N160" s="141" t="s">
        <v>37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160</v>
      </c>
      <c r="AT160" s="144" t="s">
        <v>156</v>
      </c>
      <c r="AU160" s="144" t="s">
        <v>80</v>
      </c>
      <c r="AY160" s="17" t="s">
        <v>155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80</v>
      </c>
      <c r="BK160" s="145">
        <f>ROUND(I160*H160,2)</f>
        <v>0</v>
      </c>
      <c r="BL160" s="17" t="s">
        <v>160</v>
      </c>
      <c r="BM160" s="144" t="s">
        <v>1992</v>
      </c>
    </row>
    <row r="161" spans="2:65" s="1" customFormat="1" ht="19.5">
      <c r="B161" s="32"/>
      <c r="D161" s="146" t="s">
        <v>162</v>
      </c>
      <c r="F161" s="147" t="s">
        <v>202</v>
      </c>
      <c r="I161" s="148"/>
      <c r="L161" s="32"/>
      <c r="M161" s="149"/>
      <c r="T161" s="56"/>
      <c r="AT161" s="17" t="s">
        <v>162</v>
      </c>
      <c r="AU161" s="17" t="s">
        <v>80</v>
      </c>
    </row>
    <row r="162" spans="2:65" s="1" customFormat="1">
      <c r="B162" s="32"/>
      <c r="D162" s="150" t="s">
        <v>164</v>
      </c>
      <c r="F162" s="151" t="s">
        <v>203</v>
      </c>
      <c r="I162" s="148"/>
      <c r="L162" s="32"/>
      <c r="M162" s="149"/>
      <c r="T162" s="56"/>
      <c r="AT162" s="17" t="s">
        <v>164</v>
      </c>
      <c r="AU162" s="17" t="s">
        <v>80</v>
      </c>
    </row>
    <row r="163" spans="2:65" s="12" customFormat="1">
      <c r="B163" s="152"/>
      <c r="D163" s="146" t="s">
        <v>166</v>
      </c>
      <c r="E163" s="153" t="s">
        <v>1</v>
      </c>
      <c r="F163" s="154" t="s">
        <v>1836</v>
      </c>
      <c r="H163" s="153" t="s">
        <v>1</v>
      </c>
      <c r="I163" s="155"/>
      <c r="L163" s="152"/>
      <c r="M163" s="156"/>
      <c r="T163" s="157"/>
      <c r="AT163" s="153" t="s">
        <v>166</v>
      </c>
      <c r="AU163" s="153" t="s">
        <v>80</v>
      </c>
      <c r="AV163" s="12" t="s">
        <v>80</v>
      </c>
      <c r="AW163" s="12" t="s">
        <v>29</v>
      </c>
      <c r="AX163" s="12" t="s">
        <v>72</v>
      </c>
      <c r="AY163" s="153" t="s">
        <v>155</v>
      </c>
    </row>
    <row r="164" spans="2:65" s="13" customFormat="1">
      <c r="B164" s="158"/>
      <c r="D164" s="146" t="s">
        <v>166</v>
      </c>
      <c r="E164" s="159" t="s">
        <v>1</v>
      </c>
      <c r="F164" s="160" t="s">
        <v>1993</v>
      </c>
      <c r="H164" s="161">
        <v>198</v>
      </c>
      <c r="I164" s="162"/>
      <c r="L164" s="158"/>
      <c r="M164" s="163"/>
      <c r="T164" s="164"/>
      <c r="AT164" s="159" t="s">
        <v>166</v>
      </c>
      <c r="AU164" s="159" t="s">
        <v>80</v>
      </c>
      <c r="AV164" s="13" t="s">
        <v>82</v>
      </c>
      <c r="AW164" s="13" t="s">
        <v>29</v>
      </c>
      <c r="AX164" s="13" t="s">
        <v>72</v>
      </c>
      <c r="AY164" s="159" t="s">
        <v>155</v>
      </c>
    </row>
    <row r="165" spans="2:65" s="13" customFormat="1">
      <c r="B165" s="158"/>
      <c r="D165" s="146" t="s">
        <v>166</v>
      </c>
      <c r="E165" s="159" t="s">
        <v>1</v>
      </c>
      <c r="F165" s="160" t="s">
        <v>1994</v>
      </c>
      <c r="H165" s="161">
        <v>104</v>
      </c>
      <c r="I165" s="162"/>
      <c r="L165" s="158"/>
      <c r="M165" s="163"/>
      <c r="T165" s="164"/>
      <c r="AT165" s="159" t="s">
        <v>166</v>
      </c>
      <c r="AU165" s="159" t="s">
        <v>80</v>
      </c>
      <c r="AV165" s="13" t="s">
        <v>82</v>
      </c>
      <c r="AW165" s="13" t="s">
        <v>29</v>
      </c>
      <c r="AX165" s="13" t="s">
        <v>72</v>
      </c>
      <c r="AY165" s="159" t="s">
        <v>155</v>
      </c>
    </row>
    <row r="166" spans="2:65" s="14" customFormat="1">
      <c r="B166" s="165"/>
      <c r="D166" s="146" t="s">
        <v>166</v>
      </c>
      <c r="E166" s="166" t="s">
        <v>1</v>
      </c>
      <c r="F166" s="167" t="s">
        <v>170</v>
      </c>
      <c r="H166" s="168">
        <v>302</v>
      </c>
      <c r="I166" s="169"/>
      <c r="L166" s="165"/>
      <c r="M166" s="170"/>
      <c r="T166" s="171"/>
      <c r="AT166" s="166" t="s">
        <v>166</v>
      </c>
      <c r="AU166" s="166" t="s">
        <v>80</v>
      </c>
      <c r="AV166" s="14" t="s">
        <v>160</v>
      </c>
      <c r="AW166" s="14" t="s">
        <v>29</v>
      </c>
      <c r="AX166" s="14" t="s">
        <v>80</v>
      </c>
      <c r="AY166" s="166" t="s">
        <v>155</v>
      </c>
    </row>
    <row r="167" spans="2:65" s="1" customFormat="1" ht="33" customHeight="1">
      <c r="B167" s="131"/>
      <c r="C167" s="132" t="s">
        <v>205</v>
      </c>
      <c r="D167" s="132" t="s">
        <v>156</v>
      </c>
      <c r="E167" s="133" t="s">
        <v>206</v>
      </c>
      <c r="F167" s="134" t="s">
        <v>207</v>
      </c>
      <c r="G167" s="135" t="s">
        <v>208</v>
      </c>
      <c r="H167" s="136">
        <v>180.626</v>
      </c>
      <c r="I167" s="137"/>
      <c r="J167" s="138">
        <f>ROUND(I167*H167,2)</f>
        <v>0</v>
      </c>
      <c r="K167" s="139"/>
      <c r="L167" s="32"/>
      <c r="M167" s="140" t="s">
        <v>1</v>
      </c>
      <c r="N167" s="141" t="s">
        <v>37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160</v>
      </c>
      <c r="AT167" s="144" t="s">
        <v>156</v>
      </c>
      <c r="AU167" s="144" t="s">
        <v>80</v>
      </c>
      <c r="AY167" s="17" t="s">
        <v>155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80</v>
      </c>
      <c r="BK167" s="145">
        <f>ROUND(I167*H167,2)</f>
        <v>0</v>
      </c>
      <c r="BL167" s="17" t="s">
        <v>160</v>
      </c>
      <c r="BM167" s="144" t="s">
        <v>1995</v>
      </c>
    </row>
    <row r="168" spans="2:65" s="1" customFormat="1" ht="29.25">
      <c r="B168" s="32"/>
      <c r="D168" s="146" t="s">
        <v>162</v>
      </c>
      <c r="F168" s="147" t="s">
        <v>210</v>
      </c>
      <c r="I168" s="148"/>
      <c r="L168" s="32"/>
      <c r="M168" s="149"/>
      <c r="T168" s="56"/>
      <c r="AT168" s="17" t="s">
        <v>162</v>
      </c>
      <c r="AU168" s="17" t="s">
        <v>80</v>
      </c>
    </row>
    <row r="169" spans="2:65" s="1" customFormat="1">
      <c r="B169" s="32"/>
      <c r="D169" s="150" t="s">
        <v>164</v>
      </c>
      <c r="F169" s="151" t="s">
        <v>211</v>
      </c>
      <c r="I169" s="148"/>
      <c r="L169" s="32"/>
      <c r="M169" s="149"/>
      <c r="T169" s="56"/>
      <c r="AT169" s="17" t="s">
        <v>164</v>
      </c>
      <c r="AU169" s="17" t="s">
        <v>80</v>
      </c>
    </row>
    <row r="170" spans="2:65" s="13" customFormat="1">
      <c r="B170" s="158"/>
      <c r="D170" s="146" t="s">
        <v>166</v>
      </c>
      <c r="E170" s="159" t="s">
        <v>1</v>
      </c>
      <c r="F170" s="160" t="s">
        <v>1996</v>
      </c>
      <c r="H170" s="161">
        <v>180.626</v>
      </c>
      <c r="I170" s="162"/>
      <c r="L170" s="158"/>
      <c r="M170" s="163"/>
      <c r="T170" s="164"/>
      <c r="AT170" s="159" t="s">
        <v>166</v>
      </c>
      <c r="AU170" s="159" t="s">
        <v>80</v>
      </c>
      <c r="AV170" s="13" t="s">
        <v>82</v>
      </c>
      <c r="AW170" s="13" t="s">
        <v>29</v>
      </c>
      <c r="AX170" s="13" t="s">
        <v>80</v>
      </c>
      <c r="AY170" s="159" t="s">
        <v>155</v>
      </c>
    </row>
    <row r="171" spans="2:65" s="1" customFormat="1" ht="24.2" customHeight="1">
      <c r="B171" s="131"/>
      <c r="C171" s="132" t="s">
        <v>213</v>
      </c>
      <c r="D171" s="132" t="s">
        <v>156</v>
      </c>
      <c r="E171" s="133" t="s">
        <v>214</v>
      </c>
      <c r="F171" s="134" t="s">
        <v>215</v>
      </c>
      <c r="G171" s="135" t="s">
        <v>179</v>
      </c>
      <c r="H171" s="136">
        <v>425.423</v>
      </c>
      <c r="I171" s="137"/>
      <c r="J171" s="138">
        <f>ROUND(I171*H171,2)</f>
        <v>0</v>
      </c>
      <c r="K171" s="139"/>
      <c r="L171" s="32"/>
      <c r="M171" s="140" t="s">
        <v>1</v>
      </c>
      <c r="N171" s="141" t="s">
        <v>37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160</v>
      </c>
      <c r="AT171" s="144" t="s">
        <v>156</v>
      </c>
      <c r="AU171" s="144" t="s">
        <v>80</v>
      </c>
      <c r="AY171" s="17" t="s">
        <v>155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80</v>
      </c>
      <c r="BK171" s="145">
        <f>ROUND(I171*H171,2)</f>
        <v>0</v>
      </c>
      <c r="BL171" s="17" t="s">
        <v>160</v>
      </c>
      <c r="BM171" s="144" t="s">
        <v>1997</v>
      </c>
    </row>
    <row r="172" spans="2:65" s="1" customFormat="1" ht="19.5">
      <c r="B172" s="32"/>
      <c r="D172" s="146" t="s">
        <v>162</v>
      </c>
      <c r="F172" s="147" t="s">
        <v>217</v>
      </c>
      <c r="I172" s="148"/>
      <c r="L172" s="32"/>
      <c r="M172" s="149"/>
      <c r="T172" s="56"/>
      <c r="AT172" s="17" t="s">
        <v>162</v>
      </c>
      <c r="AU172" s="17" t="s">
        <v>80</v>
      </c>
    </row>
    <row r="173" spans="2:65" s="1" customFormat="1">
      <c r="B173" s="32"/>
      <c r="D173" s="150" t="s">
        <v>164</v>
      </c>
      <c r="F173" s="151" t="s">
        <v>218</v>
      </c>
      <c r="I173" s="148"/>
      <c r="L173" s="32"/>
      <c r="M173" s="149"/>
      <c r="T173" s="56"/>
      <c r="AT173" s="17" t="s">
        <v>164</v>
      </c>
      <c r="AU173" s="17" t="s">
        <v>80</v>
      </c>
    </row>
    <row r="174" spans="2:65" s="12" customFormat="1">
      <c r="B174" s="152"/>
      <c r="D174" s="146" t="s">
        <v>166</v>
      </c>
      <c r="E174" s="153" t="s">
        <v>1</v>
      </c>
      <c r="F174" s="154" t="s">
        <v>1998</v>
      </c>
      <c r="H174" s="153" t="s">
        <v>1</v>
      </c>
      <c r="I174" s="155"/>
      <c r="L174" s="152"/>
      <c r="M174" s="156"/>
      <c r="T174" s="157"/>
      <c r="AT174" s="153" t="s">
        <v>166</v>
      </c>
      <c r="AU174" s="153" t="s">
        <v>80</v>
      </c>
      <c r="AV174" s="12" t="s">
        <v>80</v>
      </c>
      <c r="AW174" s="12" t="s">
        <v>29</v>
      </c>
      <c r="AX174" s="12" t="s">
        <v>72</v>
      </c>
      <c r="AY174" s="153" t="s">
        <v>155</v>
      </c>
    </row>
    <row r="175" spans="2:65" s="13" customFormat="1">
      <c r="B175" s="158"/>
      <c r="D175" s="146" t="s">
        <v>166</v>
      </c>
      <c r="E175" s="159" t="s">
        <v>1</v>
      </c>
      <c r="F175" s="160" t="s">
        <v>1999</v>
      </c>
      <c r="H175" s="161">
        <v>410.98500000000001</v>
      </c>
      <c r="I175" s="162"/>
      <c r="L175" s="158"/>
      <c r="M175" s="163"/>
      <c r="T175" s="164"/>
      <c r="AT175" s="159" t="s">
        <v>166</v>
      </c>
      <c r="AU175" s="159" t="s">
        <v>80</v>
      </c>
      <c r="AV175" s="13" t="s">
        <v>82</v>
      </c>
      <c r="AW175" s="13" t="s">
        <v>29</v>
      </c>
      <c r="AX175" s="13" t="s">
        <v>72</v>
      </c>
      <c r="AY175" s="159" t="s">
        <v>155</v>
      </c>
    </row>
    <row r="176" spans="2:65" s="13" customFormat="1">
      <c r="B176" s="158"/>
      <c r="D176" s="146" t="s">
        <v>166</v>
      </c>
      <c r="E176" s="159" t="s">
        <v>1</v>
      </c>
      <c r="F176" s="160" t="s">
        <v>2000</v>
      </c>
      <c r="H176" s="161">
        <v>14.438000000000001</v>
      </c>
      <c r="I176" s="162"/>
      <c r="L176" s="158"/>
      <c r="M176" s="163"/>
      <c r="T176" s="164"/>
      <c r="AT176" s="159" t="s">
        <v>166</v>
      </c>
      <c r="AU176" s="159" t="s">
        <v>80</v>
      </c>
      <c r="AV176" s="13" t="s">
        <v>82</v>
      </c>
      <c r="AW176" s="13" t="s">
        <v>29</v>
      </c>
      <c r="AX176" s="13" t="s">
        <v>72</v>
      </c>
      <c r="AY176" s="159" t="s">
        <v>155</v>
      </c>
    </row>
    <row r="177" spans="2:65" s="14" customFormat="1">
      <c r="B177" s="165"/>
      <c r="D177" s="146" t="s">
        <v>166</v>
      </c>
      <c r="E177" s="166" t="s">
        <v>1</v>
      </c>
      <c r="F177" s="167" t="s">
        <v>170</v>
      </c>
      <c r="H177" s="168">
        <v>425.423</v>
      </c>
      <c r="I177" s="169"/>
      <c r="L177" s="165"/>
      <c r="M177" s="170"/>
      <c r="T177" s="171"/>
      <c r="AT177" s="166" t="s">
        <v>166</v>
      </c>
      <c r="AU177" s="166" t="s">
        <v>80</v>
      </c>
      <c r="AV177" s="14" t="s">
        <v>160</v>
      </c>
      <c r="AW177" s="14" t="s">
        <v>29</v>
      </c>
      <c r="AX177" s="14" t="s">
        <v>80</v>
      </c>
      <c r="AY177" s="166" t="s">
        <v>155</v>
      </c>
    </row>
    <row r="178" spans="2:65" s="1" customFormat="1" ht="16.5" customHeight="1">
      <c r="B178" s="131"/>
      <c r="C178" s="172" t="s">
        <v>221</v>
      </c>
      <c r="D178" s="172" t="s">
        <v>241</v>
      </c>
      <c r="E178" s="173" t="s">
        <v>2001</v>
      </c>
      <c r="F178" s="174" t="s">
        <v>2002</v>
      </c>
      <c r="G178" s="175" t="s">
        <v>208</v>
      </c>
      <c r="H178" s="176">
        <v>765.76099999999997</v>
      </c>
      <c r="I178" s="177"/>
      <c r="J178" s="178">
        <f>ROUND(I178*H178,2)</f>
        <v>0</v>
      </c>
      <c r="K178" s="179"/>
      <c r="L178" s="180"/>
      <c r="M178" s="181" t="s">
        <v>1</v>
      </c>
      <c r="N178" s="182" t="s">
        <v>37</v>
      </c>
      <c r="P178" s="142">
        <f>O178*H178</f>
        <v>0</v>
      </c>
      <c r="Q178" s="142">
        <v>1</v>
      </c>
      <c r="R178" s="142">
        <f>Q178*H178</f>
        <v>765.76099999999997</v>
      </c>
      <c r="S178" s="142">
        <v>0</v>
      </c>
      <c r="T178" s="143">
        <f>S178*H178</f>
        <v>0</v>
      </c>
      <c r="AR178" s="144" t="s">
        <v>213</v>
      </c>
      <c r="AT178" s="144" t="s">
        <v>241</v>
      </c>
      <c r="AU178" s="144" t="s">
        <v>80</v>
      </c>
      <c r="AY178" s="17" t="s">
        <v>155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80</v>
      </c>
      <c r="BK178" s="145">
        <f>ROUND(I178*H178,2)</f>
        <v>0</v>
      </c>
      <c r="BL178" s="17" t="s">
        <v>160</v>
      </c>
      <c r="BM178" s="144" t="s">
        <v>2003</v>
      </c>
    </row>
    <row r="179" spans="2:65" s="1" customFormat="1">
      <c r="B179" s="32"/>
      <c r="D179" s="146" t="s">
        <v>162</v>
      </c>
      <c r="F179" s="147" t="s">
        <v>2002</v>
      </c>
      <c r="I179" s="148"/>
      <c r="L179" s="32"/>
      <c r="M179" s="149"/>
      <c r="T179" s="56"/>
      <c r="AT179" s="17" t="s">
        <v>162</v>
      </c>
      <c r="AU179" s="17" t="s">
        <v>80</v>
      </c>
    </row>
    <row r="180" spans="2:65" s="12" customFormat="1">
      <c r="B180" s="152"/>
      <c r="D180" s="146" t="s">
        <v>166</v>
      </c>
      <c r="E180" s="153" t="s">
        <v>1</v>
      </c>
      <c r="F180" s="154" t="s">
        <v>2004</v>
      </c>
      <c r="H180" s="153" t="s">
        <v>1</v>
      </c>
      <c r="I180" s="155"/>
      <c r="L180" s="152"/>
      <c r="M180" s="156"/>
      <c r="T180" s="157"/>
      <c r="AT180" s="153" t="s">
        <v>166</v>
      </c>
      <c r="AU180" s="153" t="s">
        <v>80</v>
      </c>
      <c r="AV180" s="12" t="s">
        <v>80</v>
      </c>
      <c r="AW180" s="12" t="s">
        <v>29</v>
      </c>
      <c r="AX180" s="12" t="s">
        <v>72</v>
      </c>
      <c r="AY180" s="153" t="s">
        <v>155</v>
      </c>
    </row>
    <row r="181" spans="2:65" s="13" customFormat="1" ht="22.5">
      <c r="B181" s="158"/>
      <c r="D181" s="146" t="s">
        <v>166</v>
      </c>
      <c r="E181" s="159" t="s">
        <v>1</v>
      </c>
      <c r="F181" s="160" t="s">
        <v>2005</v>
      </c>
      <c r="H181" s="161">
        <v>739.77300000000002</v>
      </c>
      <c r="I181" s="162"/>
      <c r="L181" s="158"/>
      <c r="M181" s="163"/>
      <c r="T181" s="164"/>
      <c r="AT181" s="159" t="s">
        <v>166</v>
      </c>
      <c r="AU181" s="159" t="s">
        <v>80</v>
      </c>
      <c r="AV181" s="13" t="s">
        <v>82</v>
      </c>
      <c r="AW181" s="13" t="s">
        <v>29</v>
      </c>
      <c r="AX181" s="13" t="s">
        <v>72</v>
      </c>
      <c r="AY181" s="159" t="s">
        <v>155</v>
      </c>
    </row>
    <row r="182" spans="2:65" s="13" customFormat="1">
      <c r="B182" s="158"/>
      <c r="D182" s="146" t="s">
        <v>166</v>
      </c>
      <c r="E182" s="159" t="s">
        <v>1</v>
      </c>
      <c r="F182" s="160" t="s">
        <v>2006</v>
      </c>
      <c r="H182" s="161">
        <v>25.988</v>
      </c>
      <c r="I182" s="162"/>
      <c r="L182" s="158"/>
      <c r="M182" s="163"/>
      <c r="T182" s="164"/>
      <c r="AT182" s="159" t="s">
        <v>166</v>
      </c>
      <c r="AU182" s="159" t="s">
        <v>80</v>
      </c>
      <c r="AV182" s="13" t="s">
        <v>82</v>
      </c>
      <c r="AW182" s="13" t="s">
        <v>29</v>
      </c>
      <c r="AX182" s="13" t="s">
        <v>72</v>
      </c>
      <c r="AY182" s="159" t="s">
        <v>155</v>
      </c>
    </row>
    <row r="183" spans="2:65" s="14" customFormat="1">
      <c r="B183" s="165"/>
      <c r="D183" s="146" t="s">
        <v>166</v>
      </c>
      <c r="E183" s="166" t="s">
        <v>1</v>
      </c>
      <c r="F183" s="167" t="s">
        <v>170</v>
      </c>
      <c r="H183" s="168">
        <v>765.76099999999997</v>
      </c>
      <c r="I183" s="169"/>
      <c r="L183" s="165"/>
      <c r="M183" s="170"/>
      <c r="T183" s="171"/>
      <c r="AT183" s="166" t="s">
        <v>166</v>
      </c>
      <c r="AU183" s="166" t="s">
        <v>80</v>
      </c>
      <c r="AV183" s="14" t="s">
        <v>160</v>
      </c>
      <c r="AW183" s="14" t="s">
        <v>29</v>
      </c>
      <c r="AX183" s="14" t="s">
        <v>80</v>
      </c>
      <c r="AY183" s="166" t="s">
        <v>155</v>
      </c>
    </row>
    <row r="184" spans="2:65" s="1" customFormat="1" ht="33" customHeight="1">
      <c r="B184" s="131"/>
      <c r="C184" s="132" t="s">
        <v>228</v>
      </c>
      <c r="D184" s="132" t="s">
        <v>156</v>
      </c>
      <c r="E184" s="133" t="s">
        <v>222</v>
      </c>
      <c r="F184" s="134" t="s">
        <v>223</v>
      </c>
      <c r="G184" s="135" t="s">
        <v>159</v>
      </c>
      <c r="H184" s="136">
        <v>302</v>
      </c>
      <c r="I184" s="137"/>
      <c r="J184" s="138">
        <f>ROUND(I184*H184,2)</f>
        <v>0</v>
      </c>
      <c r="K184" s="139"/>
      <c r="L184" s="32"/>
      <c r="M184" s="140" t="s">
        <v>1</v>
      </c>
      <c r="N184" s="141" t="s">
        <v>37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160</v>
      </c>
      <c r="AT184" s="144" t="s">
        <v>156</v>
      </c>
      <c r="AU184" s="144" t="s">
        <v>80</v>
      </c>
      <c r="AY184" s="17" t="s">
        <v>155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80</v>
      </c>
      <c r="BK184" s="145">
        <f>ROUND(I184*H184,2)</f>
        <v>0</v>
      </c>
      <c r="BL184" s="17" t="s">
        <v>160</v>
      </c>
      <c r="BM184" s="144" t="s">
        <v>2007</v>
      </c>
    </row>
    <row r="185" spans="2:65" s="1" customFormat="1" ht="29.25">
      <c r="B185" s="32"/>
      <c r="D185" s="146" t="s">
        <v>162</v>
      </c>
      <c r="F185" s="147" t="s">
        <v>225</v>
      </c>
      <c r="I185" s="148"/>
      <c r="L185" s="32"/>
      <c r="M185" s="149"/>
      <c r="T185" s="56"/>
      <c r="AT185" s="17" t="s">
        <v>162</v>
      </c>
      <c r="AU185" s="17" t="s">
        <v>80</v>
      </c>
    </row>
    <row r="186" spans="2:65" s="1" customFormat="1">
      <c r="B186" s="32"/>
      <c r="D186" s="150" t="s">
        <v>164</v>
      </c>
      <c r="F186" s="151" t="s">
        <v>226</v>
      </c>
      <c r="I186" s="148"/>
      <c r="L186" s="32"/>
      <c r="M186" s="149"/>
      <c r="T186" s="56"/>
      <c r="AT186" s="17" t="s">
        <v>164</v>
      </c>
      <c r="AU186" s="17" t="s">
        <v>80</v>
      </c>
    </row>
    <row r="187" spans="2:65" s="13" customFormat="1">
      <c r="B187" s="158"/>
      <c r="D187" s="146" t="s">
        <v>166</v>
      </c>
      <c r="E187" s="159" t="s">
        <v>1</v>
      </c>
      <c r="F187" s="160" t="s">
        <v>2008</v>
      </c>
      <c r="H187" s="161">
        <v>302</v>
      </c>
      <c r="I187" s="162"/>
      <c r="L187" s="158"/>
      <c r="M187" s="163"/>
      <c r="T187" s="164"/>
      <c r="AT187" s="159" t="s">
        <v>166</v>
      </c>
      <c r="AU187" s="159" t="s">
        <v>80</v>
      </c>
      <c r="AV187" s="13" t="s">
        <v>82</v>
      </c>
      <c r="AW187" s="13" t="s">
        <v>29</v>
      </c>
      <c r="AX187" s="13" t="s">
        <v>80</v>
      </c>
      <c r="AY187" s="159" t="s">
        <v>155</v>
      </c>
    </row>
    <row r="188" spans="2:65" s="1" customFormat="1" ht="24.2" customHeight="1">
      <c r="B188" s="131"/>
      <c r="C188" s="132" t="s">
        <v>234</v>
      </c>
      <c r="D188" s="132" t="s">
        <v>156</v>
      </c>
      <c r="E188" s="133" t="s">
        <v>614</v>
      </c>
      <c r="F188" s="134" t="s">
        <v>615</v>
      </c>
      <c r="G188" s="135" t="s">
        <v>208</v>
      </c>
      <c r="H188" s="136">
        <v>0.114</v>
      </c>
      <c r="I188" s="137"/>
      <c r="J188" s="138">
        <f>ROUND(I188*H188,2)</f>
        <v>0</v>
      </c>
      <c r="K188" s="139"/>
      <c r="L188" s="32"/>
      <c r="M188" s="140" t="s">
        <v>1</v>
      </c>
      <c r="N188" s="141" t="s">
        <v>37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160</v>
      </c>
      <c r="AT188" s="144" t="s">
        <v>156</v>
      </c>
      <c r="AU188" s="144" t="s">
        <v>80</v>
      </c>
      <c r="AY188" s="17" t="s">
        <v>155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80</v>
      </c>
      <c r="BK188" s="145">
        <f>ROUND(I188*H188,2)</f>
        <v>0</v>
      </c>
      <c r="BL188" s="17" t="s">
        <v>160</v>
      </c>
      <c r="BM188" s="144" t="s">
        <v>2009</v>
      </c>
    </row>
    <row r="189" spans="2:65" s="1" customFormat="1" ht="29.25">
      <c r="B189" s="32"/>
      <c r="D189" s="146" t="s">
        <v>162</v>
      </c>
      <c r="F189" s="147" t="s">
        <v>617</v>
      </c>
      <c r="I189" s="148"/>
      <c r="L189" s="32"/>
      <c r="M189" s="149"/>
      <c r="T189" s="56"/>
      <c r="AT189" s="17" t="s">
        <v>162</v>
      </c>
      <c r="AU189" s="17" t="s">
        <v>80</v>
      </c>
    </row>
    <row r="190" spans="2:65" s="1" customFormat="1">
      <c r="B190" s="32"/>
      <c r="D190" s="150" t="s">
        <v>164</v>
      </c>
      <c r="F190" s="151" t="s">
        <v>618</v>
      </c>
      <c r="I190" s="148"/>
      <c r="L190" s="32"/>
      <c r="M190" s="149"/>
      <c r="T190" s="56"/>
      <c r="AT190" s="17" t="s">
        <v>164</v>
      </c>
      <c r="AU190" s="17" t="s">
        <v>80</v>
      </c>
    </row>
    <row r="191" spans="2:65" s="1" customFormat="1" ht="16.5" customHeight="1">
      <c r="B191" s="131"/>
      <c r="C191" s="132" t="s">
        <v>240</v>
      </c>
      <c r="D191" s="132" t="s">
        <v>156</v>
      </c>
      <c r="E191" s="133" t="s">
        <v>229</v>
      </c>
      <c r="F191" s="134" t="s">
        <v>230</v>
      </c>
      <c r="G191" s="135" t="s">
        <v>159</v>
      </c>
      <c r="H191" s="136">
        <v>302</v>
      </c>
      <c r="I191" s="137"/>
      <c r="J191" s="138">
        <f>ROUND(I191*H191,2)</f>
        <v>0</v>
      </c>
      <c r="K191" s="139"/>
      <c r="L191" s="32"/>
      <c r="M191" s="140" t="s">
        <v>1</v>
      </c>
      <c r="N191" s="141" t="s">
        <v>37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160</v>
      </c>
      <c r="AT191" s="144" t="s">
        <v>156</v>
      </c>
      <c r="AU191" s="144" t="s">
        <v>80</v>
      </c>
      <c r="AY191" s="17" t="s">
        <v>155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80</v>
      </c>
      <c r="BK191" s="145">
        <f>ROUND(I191*H191,2)</f>
        <v>0</v>
      </c>
      <c r="BL191" s="17" t="s">
        <v>160</v>
      </c>
      <c r="BM191" s="144" t="s">
        <v>2010</v>
      </c>
    </row>
    <row r="192" spans="2:65" s="1" customFormat="1" ht="29.25">
      <c r="B192" s="32"/>
      <c r="D192" s="146" t="s">
        <v>162</v>
      </c>
      <c r="F192" s="147" t="s">
        <v>232</v>
      </c>
      <c r="I192" s="148"/>
      <c r="L192" s="32"/>
      <c r="M192" s="149"/>
      <c r="T192" s="56"/>
      <c r="AT192" s="17" t="s">
        <v>162</v>
      </c>
      <c r="AU192" s="17" t="s">
        <v>80</v>
      </c>
    </row>
    <row r="193" spans="2:65" s="1" customFormat="1">
      <c r="B193" s="32"/>
      <c r="D193" s="150" t="s">
        <v>164</v>
      </c>
      <c r="F193" s="151" t="s">
        <v>233</v>
      </c>
      <c r="I193" s="148"/>
      <c r="L193" s="32"/>
      <c r="M193" s="149"/>
      <c r="T193" s="56"/>
      <c r="AT193" s="17" t="s">
        <v>164</v>
      </c>
      <c r="AU193" s="17" t="s">
        <v>80</v>
      </c>
    </row>
    <row r="194" spans="2:65" s="13" customFormat="1">
      <c r="B194" s="158"/>
      <c r="D194" s="146" t="s">
        <v>166</v>
      </c>
      <c r="E194" s="159" t="s">
        <v>1</v>
      </c>
      <c r="F194" s="160" t="s">
        <v>2008</v>
      </c>
      <c r="H194" s="161">
        <v>302</v>
      </c>
      <c r="I194" s="162"/>
      <c r="L194" s="158"/>
      <c r="M194" s="163"/>
      <c r="T194" s="164"/>
      <c r="AT194" s="159" t="s">
        <v>166</v>
      </c>
      <c r="AU194" s="159" t="s">
        <v>80</v>
      </c>
      <c r="AV194" s="13" t="s">
        <v>82</v>
      </c>
      <c r="AW194" s="13" t="s">
        <v>29</v>
      </c>
      <c r="AX194" s="13" t="s">
        <v>80</v>
      </c>
      <c r="AY194" s="159" t="s">
        <v>155</v>
      </c>
    </row>
    <row r="195" spans="2:65" s="1" customFormat="1" ht="16.5" customHeight="1">
      <c r="B195" s="131"/>
      <c r="C195" s="132" t="s">
        <v>250</v>
      </c>
      <c r="D195" s="132" t="s">
        <v>156</v>
      </c>
      <c r="E195" s="133" t="s">
        <v>235</v>
      </c>
      <c r="F195" s="134" t="s">
        <v>236</v>
      </c>
      <c r="G195" s="135" t="s">
        <v>159</v>
      </c>
      <c r="H195" s="136">
        <v>302</v>
      </c>
      <c r="I195" s="137"/>
      <c r="J195" s="138">
        <f>ROUND(I195*H195,2)</f>
        <v>0</v>
      </c>
      <c r="K195" s="139"/>
      <c r="L195" s="32"/>
      <c r="M195" s="140" t="s">
        <v>1</v>
      </c>
      <c r="N195" s="141" t="s">
        <v>37</v>
      </c>
      <c r="P195" s="142">
        <f>O195*H195</f>
        <v>0</v>
      </c>
      <c r="Q195" s="142">
        <v>3.9712000000000003E-3</v>
      </c>
      <c r="R195" s="142">
        <f>Q195*H195</f>
        <v>1.1993024000000001</v>
      </c>
      <c r="S195" s="142">
        <v>0</v>
      </c>
      <c r="T195" s="143">
        <f>S195*H195</f>
        <v>0</v>
      </c>
      <c r="AR195" s="144" t="s">
        <v>160</v>
      </c>
      <c r="AT195" s="144" t="s">
        <v>156</v>
      </c>
      <c r="AU195" s="144" t="s">
        <v>80</v>
      </c>
      <c r="AY195" s="17" t="s">
        <v>155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80</v>
      </c>
      <c r="BK195" s="145">
        <f>ROUND(I195*H195,2)</f>
        <v>0</v>
      </c>
      <c r="BL195" s="17" t="s">
        <v>160</v>
      </c>
      <c r="BM195" s="144" t="s">
        <v>2011</v>
      </c>
    </row>
    <row r="196" spans="2:65" s="1" customFormat="1">
      <c r="B196" s="32"/>
      <c r="D196" s="146" t="s">
        <v>162</v>
      </c>
      <c r="F196" s="147" t="s">
        <v>236</v>
      </c>
      <c r="I196" s="148"/>
      <c r="L196" s="32"/>
      <c r="M196" s="149"/>
      <c r="T196" s="56"/>
      <c r="AT196" s="17" t="s">
        <v>162</v>
      </c>
      <c r="AU196" s="17" t="s">
        <v>80</v>
      </c>
    </row>
    <row r="197" spans="2:65" s="1" customFormat="1">
      <c r="B197" s="32"/>
      <c r="D197" s="150" t="s">
        <v>164</v>
      </c>
      <c r="F197" s="151" t="s">
        <v>238</v>
      </c>
      <c r="I197" s="148"/>
      <c r="L197" s="32"/>
      <c r="M197" s="149"/>
      <c r="T197" s="56"/>
      <c r="AT197" s="17" t="s">
        <v>164</v>
      </c>
      <c r="AU197" s="17" t="s">
        <v>80</v>
      </c>
    </row>
    <row r="198" spans="2:65" s="13" customFormat="1">
      <c r="B198" s="158"/>
      <c r="D198" s="146" t="s">
        <v>166</v>
      </c>
      <c r="E198" s="159" t="s">
        <v>1</v>
      </c>
      <c r="F198" s="160" t="s">
        <v>2012</v>
      </c>
      <c r="H198" s="161">
        <v>302</v>
      </c>
      <c r="I198" s="162"/>
      <c r="L198" s="158"/>
      <c r="M198" s="163"/>
      <c r="T198" s="164"/>
      <c r="AT198" s="159" t="s">
        <v>166</v>
      </c>
      <c r="AU198" s="159" t="s">
        <v>80</v>
      </c>
      <c r="AV198" s="13" t="s">
        <v>82</v>
      </c>
      <c r="AW198" s="13" t="s">
        <v>29</v>
      </c>
      <c r="AX198" s="13" t="s">
        <v>72</v>
      </c>
      <c r="AY198" s="159" t="s">
        <v>155</v>
      </c>
    </row>
    <row r="199" spans="2:65" s="14" customFormat="1">
      <c r="B199" s="165"/>
      <c r="D199" s="146" t="s">
        <v>166</v>
      </c>
      <c r="E199" s="166" t="s">
        <v>1</v>
      </c>
      <c r="F199" s="167" t="s">
        <v>170</v>
      </c>
      <c r="H199" s="168">
        <v>302</v>
      </c>
      <c r="I199" s="169"/>
      <c r="L199" s="165"/>
      <c r="M199" s="170"/>
      <c r="T199" s="171"/>
      <c r="AT199" s="166" t="s">
        <v>166</v>
      </c>
      <c r="AU199" s="166" t="s">
        <v>80</v>
      </c>
      <c r="AV199" s="14" t="s">
        <v>160</v>
      </c>
      <c r="AW199" s="14" t="s">
        <v>29</v>
      </c>
      <c r="AX199" s="14" t="s">
        <v>80</v>
      </c>
      <c r="AY199" s="166" t="s">
        <v>155</v>
      </c>
    </row>
    <row r="200" spans="2:65" s="1" customFormat="1" ht="16.5" customHeight="1">
      <c r="B200" s="131"/>
      <c r="C200" s="172" t="s">
        <v>259</v>
      </c>
      <c r="D200" s="172" t="s">
        <v>241</v>
      </c>
      <c r="E200" s="173" t="s">
        <v>242</v>
      </c>
      <c r="F200" s="174" t="s">
        <v>243</v>
      </c>
      <c r="G200" s="175" t="s">
        <v>244</v>
      </c>
      <c r="H200" s="176">
        <v>7.55</v>
      </c>
      <c r="I200" s="177"/>
      <c r="J200" s="178">
        <f>ROUND(I200*H200,2)</f>
        <v>0</v>
      </c>
      <c r="K200" s="179"/>
      <c r="L200" s="180"/>
      <c r="M200" s="181" t="s">
        <v>1</v>
      </c>
      <c r="N200" s="182" t="s">
        <v>37</v>
      </c>
      <c r="P200" s="142">
        <f>O200*H200</f>
        <v>0</v>
      </c>
      <c r="Q200" s="142">
        <v>1E-3</v>
      </c>
      <c r="R200" s="142">
        <f>Q200*H200</f>
        <v>7.5500000000000003E-3</v>
      </c>
      <c r="S200" s="142">
        <v>0</v>
      </c>
      <c r="T200" s="143">
        <f>S200*H200</f>
        <v>0</v>
      </c>
      <c r="AR200" s="144" t="s">
        <v>213</v>
      </c>
      <c r="AT200" s="144" t="s">
        <v>241</v>
      </c>
      <c r="AU200" s="144" t="s">
        <v>80</v>
      </c>
      <c r="AY200" s="17" t="s">
        <v>155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80</v>
      </c>
      <c r="BK200" s="145">
        <f>ROUND(I200*H200,2)</f>
        <v>0</v>
      </c>
      <c r="BL200" s="17" t="s">
        <v>160</v>
      </c>
      <c r="BM200" s="144" t="s">
        <v>2013</v>
      </c>
    </row>
    <row r="201" spans="2:65" s="1" customFormat="1">
      <c r="B201" s="32"/>
      <c r="D201" s="146" t="s">
        <v>162</v>
      </c>
      <c r="F201" s="147" t="s">
        <v>243</v>
      </c>
      <c r="I201" s="148"/>
      <c r="L201" s="32"/>
      <c r="M201" s="149"/>
      <c r="T201" s="56"/>
      <c r="AT201" s="17" t="s">
        <v>162</v>
      </c>
      <c r="AU201" s="17" t="s">
        <v>80</v>
      </c>
    </row>
    <row r="202" spans="2:65" s="13" customFormat="1">
      <c r="B202" s="158"/>
      <c r="D202" s="146" t="s">
        <v>166</v>
      </c>
      <c r="E202" s="159" t="s">
        <v>1</v>
      </c>
      <c r="F202" s="160" t="s">
        <v>2014</v>
      </c>
      <c r="H202" s="161">
        <v>7.55</v>
      </c>
      <c r="I202" s="162"/>
      <c r="L202" s="158"/>
      <c r="M202" s="163"/>
      <c r="T202" s="164"/>
      <c r="AT202" s="159" t="s">
        <v>166</v>
      </c>
      <c r="AU202" s="159" t="s">
        <v>80</v>
      </c>
      <c r="AV202" s="13" t="s">
        <v>82</v>
      </c>
      <c r="AW202" s="13" t="s">
        <v>29</v>
      </c>
      <c r="AX202" s="13" t="s">
        <v>80</v>
      </c>
      <c r="AY202" s="159" t="s">
        <v>155</v>
      </c>
    </row>
    <row r="203" spans="2:65" s="11" customFormat="1" ht="25.9" customHeight="1">
      <c r="B203" s="121"/>
      <c r="D203" s="122" t="s">
        <v>71</v>
      </c>
      <c r="E203" s="123" t="s">
        <v>247</v>
      </c>
      <c r="F203" s="123" t="s">
        <v>248</v>
      </c>
      <c r="I203" s="124"/>
      <c r="J203" s="125">
        <f>BK203</f>
        <v>0</v>
      </c>
      <c r="L203" s="121"/>
      <c r="M203" s="126"/>
      <c r="P203" s="127">
        <f>P204+P267+P330+P339+P472+P492</f>
        <v>0</v>
      </c>
      <c r="R203" s="127">
        <f>R204+R267+R330+R339+R472+R492</f>
        <v>111.56017017551601</v>
      </c>
      <c r="T203" s="128">
        <f>T204+T267+T330+T339+T472+T492</f>
        <v>118.876279</v>
      </c>
      <c r="AR203" s="122" t="s">
        <v>80</v>
      </c>
      <c r="AT203" s="129" t="s">
        <v>71</v>
      </c>
      <c r="AU203" s="129" t="s">
        <v>72</v>
      </c>
      <c r="AY203" s="122" t="s">
        <v>155</v>
      </c>
      <c r="BK203" s="130">
        <f>BK204+BK267+BK330+BK339+BK472+BK492</f>
        <v>0</v>
      </c>
    </row>
    <row r="204" spans="2:65" s="11" customFormat="1" ht="22.9" customHeight="1">
      <c r="B204" s="121"/>
      <c r="D204" s="122" t="s">
        <v>71</v>
      </c>
      <c r="E204" s="183" t="s">
        <v>82</v>
      </c>
      <c r="F204" s="183" t="s">
        <v>249</v>
      </c>
      <c r="I204" s="124"/>
      <c r="J204" s="184">
        <f>BK204</f>
        <v>0</v>
      </c>
      <c r="L204" s="121"/>
      <c r="M204" s="126"/>
      <c r="P204" s="127">
        <f>SUM(P205:P266)</f>
        <v>0</v>
      </c>
      <c r="R204" s="127">
        <f>SUM(R205:R266)</f>
        <v>47.785666885100007</v>
      </c>
      <c r="T204" s="128">
        <f>SUM(T205:T266)</f>
        <v>0</v>
      </c>
      <c r="AR204" s="122" t="s">
        <v>80</v>
      </c>
      <c r="AT204" s="129" t="s">
        <v>71</v>
      </c>
      <c r="AU204" s="129" t="s">
        <v>80</v>
      </c>
      <c r="AY204" s="122" t="s">
        <v>155</v>
      </c>
      <c r="BK204" s="130">
        <f>SUM(BK205:BK266)</f>
        <v>0</v>
      </c>
    </row>
    <row r="205" spans="2:65" s="1" customFormat="1" ht="24.2" customHeight="1">
      <c r="B205" s="131"/>
      <c r="C205" s="132" t="s">
        <v>8</v>
      </c>
      <c r="D205" s="132" t="s">
        <v>156</v>
      </c>
      <c r="E205" s="133" t="s">
        <v>1150</v>
      </c>
      <c r="F205" s="134" t="s">
        <v>1151</v>
      </c>
      <c r="G205" s="135" t="s">
        <v>159</v>
      </c>
      <c r="H205" s="136">
        <v>103.675</v>
      </c>
      <c r="I205" s="137"/>
      <c r="J205" s="138">
        <f>ROUND(I205*H205,2)</f>
        <v>0</v>
      </c>
      <c r="K205" s="139"/>
      <c r="L205" s="32"/>
      <c r="M205" s="140" t="s">
        <v>1</v>
      </c>
      <c r="N205" s="141" t="s">
        <v>37</v>
      </c>
      <c r="P205" s="142">
        <f>O205*H205</f>
        <v>0</v>
      </c>
      <c r="Q205" s="142">
        <v>1.3750000000000001E-4</v>
      </c>
      <c r="R205" s="142">
        <f>Q205*H205</f>
        <v>1.4255312500000001E-2</v>
      </c>
      <c r="S205" s="142">
        <v>0</v>
      </c>
      <c r="T205" s="143">
        <f>S205*H205</f>
        <v>0</v>
      </c>
      <c r="AR205" s="144" t="s">
        <v>160</v>
      </c>
      <c r="AT205" s="144" t="s">
        <v>156</v>
      </c>
      <c r="AU205" s="144" t="s">
        <v>82</v>
      </c>
      <c r="AY205" s="17" t="s">
        <v>155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80</v>
      </c>
      <c r="BK205" s="145">
        <f>ROUND(I205*H205,2)</f>
        <v>0</v>
      </c>
      <c r="BL205" s="17" t="s">
        <v>160</v>
      </c>
      <c r="BM205" s="144" t="s">
        <v>2015</v>
      </c>
    </row>
    <row r="206" spans="2:65" s="1" customFormat="1" ht="29.25">
      <c r="B206" s="32"/>
      <c r="D206" s="146" t="s">
        <v>162</v>
      </c>
      <c r="F206" s="147" t="s">
        <v>1153</v>
      </c>
      <c r="I206" s="148"/>
      <c r="L206" s="32"/>
      <c r="M206" s="149"/>
      <c r="T206" s="56"/>
      <c r="AT206" s="17" t="s">
        <v>162</v>
      </c>
      <c r="AU206" s="17" t="s">
        <v>82</v>
      </c>
    </row>
    <row r="207" spans="2:65" s="1" customFormat="1">
      <c r="B207" s="32"/>
      <c r="D207" s="150" t="s">
        <v>164</v>
      </c>
      <c r="F207" s="151" t="s">
        <v>1154</v>
      </c>
      <c r="I207" s="148"/>
      <c r="L207" s="32"/>
      <c r="M207" s="149"/>
      <c r="T207" s="56"/>
      <c r="AT207" s="17" t="s">
        <v>164</v>
      </c>
      <c r="AU207" s="17" t="s">
        <v>82</v>
      </c>
    </row>
    <row r="208" spans="2:65" s="12" customFormat="1">
      <c r="B208" s="152"/>
      <c r="D208" s="146" t="s">
        <v>166</v>
      </c>
      <c r="E208" s="153" t="s">
        <v>1</v>
      </c>
      <c r="F208" s="154" t="s">
        <v>2016</v>
      </c>
      <c r="H208" s="153" t="s">
        <v>1</v>
      </c>
      <c r="I208" s="155"/>
      <c r="L208" s="152"/>
      <c r="M208" s="156"/>
      <c r="T208" s="157"/>
      <c r="AT208" s="153" t="s">
        <v>166</v>
      </c>
      <c r="AU208" s="153" t="s">
        <v>82</v>
      </c>
      <c r="AV208" s="12" t="s">
        <v>80</v>
      </c>
      <c r="AW208" s="12" t="s">
        <v>29</v>
      </c>
      <c r="AX208" s="12" t="s">
        <v>72</v>
      </c>
      <c r="AY208" s="153" t="s">
        <v>155</v>
      </c>
    </row>
    <row r="209" spans="2:65" s="13" customFormat="1">
      <c r="B209" s="158"/>
      <c r="D209" s="146" t="s">
        <v>166</v>
      </c>
      <c r="E209" s="159" t="s">
        <v>1</v>
      </c>
      <c r="F209" s="160" t="s">
        <v>2017</v>
      </c>
      <c r="H209" s="161">
        <v>2.9830000000000001</v>
      </c>
      <c r="I209" s="162"/>
      <c r="L209" s="158"/>
      <c r="M209" s="163"/>
      <c r="T209" s="164"/>
      <c r="AT209" s="159" t="s">
        <v>166</v>
      </c>
      <c r="AU209" s="159" t="s">
        <v>82</v>
      </c>
      <c r="AV209" s="13" t="s">
        <v>82</v>
      </c>
      <c r="AW209" s="13" t="s">
        <v>29</v>
      </c>
      <c r="AX209" s="13" t="s">
        <v>72</v>
      </c>
      <c r="AY209" s="159" t="s">
        <v>155</v>
      </c>
    </row>
    <row r="210" spans="2:65" s="13" customFormat="1">
      <c r="B210" s="158"/>
      <c r="D210" s="146" t="s">
        <v>166</v>
      </c>
      <c r="E210" s="159" t="s">
        <v>1</v>
      </c>
      <c r="F210" s="160" t="s">
        <v>2018</v>
      </c>
      <c r="H210" s="161">
        <v>28.42</v>
      </c>
      <c r="I210" s="162"/>
      <c r="L210" s="158"/>
      <c r="M210" s="163"/>
      <c r="T210" s="164"/>
      <c r="AT210" s="159" t="s">
        <v>166</v>
      </c>
      <c r="AU210" s="159" t="s">
        <v>82</v>
      </c>
      <c r="AV210" s="13" t="s">
        <v>82</v>
      </c>
      <c r="AW210" s="13" t="s">
        <v>29</v>
      </c>
      <c r="AX210" s="13" t="s">
        <v>72</v>
      </c>
      <c r="AY210" s="159" t="s">
        <v>155</v>
      </c>
    </row>
    <row r="211" spans="2:65" s="13" customFormat="1" ht="22.5">
      <c r="B211" s="158"/>
      <c r="D211" s="146" t="s">
        <v>166</v>
      </c>
      <c r="E211" s="159" t="s">
        <v>1</v>
      </c>
      <c r="F211" s="160" t="s">
        <v>2019</v>
      </c>
      <c r="H211" s="161">
        <v>8.3450000000000006</v>
      </c>
      <c r="I211" s="162"/>
      <c r="L211" s="158"/>
      <c r="M211" s="163"/>
      <c r="T211" s="164"/>
      <c r="AT211" s="159" t="s">
        <v>166</v>
      </c>
      <c r="AU211" s="159" t="s">
        <v>82</v>
      </c>
      <c r="AV211" s="13" t="s">
        <v>82</v>
      </c>
      <c r="AW211" s="13" t="s">
        <v>29</v>
      </c>
      <c r="AX211" s="13" t="s">
        <v>72</v>
      </c>
      <c r="AY211" s="159" t="s">
        <v>155</v>
      </c>
    </row>
    <row r="212" spans="2:65" s="13" customFormat="1">
      <c r="B212" s="158"/>
      <c r="D212" s="146" t="s">
        <v>166</v>
      </c>
      <c r="E212" s="159" t="s">
        <v>1</v>
      </c>
      <c r="F212" s="160" t="s">
        <v>2020</v>
      </c>
      <c r="H212" s="161">
        <v>42.3</v>
      </c>
      <c r="I212" s="162"/>
      <c r="L212" s="158"/>
      <c r="M212" s="163"/>
      <c r="T212" s="164"/>
      <c r="AT212" s="159" t="s">
        <v>166</v>
      </c>
      <c r="AU212" s="159" t="s">
        <v>82</v>
      </c>
      <c r="AV212" s="13" t="s">
        <v>82</v>
      </c>
      <c r="AW212" s="13" t="s">
        <v>29</v>
      </c>
      <c r="AX212" s="13" t="s">
        <v>72</v>
      </c>
      <c r="AY212" s="159" t="s">
        <v>155</v>
      </c>
    </row>
    <row r="213" spans="2:65" s="13" customFormat="1">
      <c r="B213" s="158"/>
      <c r="D213" s="146" t="s">
        <v>166</v>
      </c>
      <c r="E213" s="159" t="s">
        <v>1</v>
      </c>
      <c r="F213" s="160" t="s">
        <v>2021</v>
      </c>
      <c r="H213" s="161">
        <v>21.626999999999999</v>
      </c>
      <c r="I213" s="162"/>
      <c r="L213" s="158"/>
      <c r="M213" s="163"/>
      <c r="T213" s="164"/>
      <c r="AT213" s="159" t="s">
        <v>166</v>
      </c>
      <c r="AU213" s="159" t="s">
        <v>82</v>
      </c>
      <c r="AV213" s="13" t="s">
        <v>82</v>
      </c>
      <c r="AW213" s="13" t="s">
        <v>29</v>
      </c>
      <c r="AX213" s="13" t="s">
        <v>72</v>
      </c>
      <c r="AY213" s="159" t="s">
        <v>155</v>
      </c>
    </row>
    <row r="214" spans="2:65" s="14" customFormat="1">
      <c r="B214" s="165"/>
      <c r="D214" s="146" t="s">
        <v>166</v>
      </c>
      <c r="E214" s="166" t="s">
        <v>1</v>
      </c>
      <c r="F214" s="167" t="s">
        <v>170</v>
      </c>
      <c r="H214" s="168">
        <v>103.675</v>
      </c>
      <c r="I214" s="169"/>
      <c r="L214" s="165"/>
      <c r="M214" s="170"/>
      <c r="T214" s="171"/>
      <c r="AT214" s="166" t="s">
        <v>166</v>
      </c>
      <c r="AU214" s="166" t="s">
        <v>82</v>
      </c>
      <c r="AV214" s="14" t="s">
        <v>160</v>
      </c>
      <c r="AW214" s="14" t="s">
        <v>29</v>
      </c>
      <c r="AX214" s="14" t="s">
        <v>80</v>
      </c>
      <c r="AY214" s="166" t="s">
        <v>155</v>
      </c>
    </row>
    <row r="215" spans="2:65" s="1" customFormat="1" ht="24.2" customHeight="1">
      <c r="B215" s="131"/>
      <c r="C215" s="172" t="s">
        <v>272</v>
      </c>
      <c r="D215" s="172" t="s">
        <v>241</v>
      </c>
      <c r="E215" s="173" t="s">
        <v>1157</v>
      </c>
      <c r="F215" s="174" t="s">
        <v>1158</v>
      </c>
      <c r="G215" s="175" t="s">
        <v>159</v>
      </c>
      <c r="H215" s="176">
        <v>119.226</v>
      </c>
      <c r="I215" s="177"/>
      <c r="J215" s="178">
        <f>ROUND(I215*H215,2)</f>
        <v>0</v>
      </c>
      <c r="K215" s="179"/>
      <c r="L215" s="180"/>
      <c r="M215" s="181" t="s">
        <v>1</v>
      </c>
      <c r="N215" s="182" t="s">
        <v>37</v>
      </c>
      <c r="P215" s="142">
        <f>O215*H215</f>
        <v>0</v>
      </c>
      <c r="Q215" s="142">
        <v>1E-3</v>
      </c>
      <c r="R215" s="142">
        <f>Q215*H215</f>
        <v>0.119226</v>
      </c>
      <c r="S215" s="142">
        <v>0</v>
      </c>
      <c r="T215" s="143">
        <f>S215*H215</f>
        <v>0</v>
      </c>
      <c r="AR215" s="144" t="s">
        <v>213</v>
      </c>
      <c r="AT215" s="144" t="s">
        <v>241</v>
      </c>
      <c r="AU215" s="144" t="s">
        <v>82</v>
      </c>
      <c r="AY215" s="17" t="s">
        <v>155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80</v>
      </c>
      <c r="BK215" s="145">
        <f>ROUND(I215*H215,2)</f>
        <v>0</v>
      </c>
      <c r="BL215" s="17" t="s">
        <v>160</v>
      </c>
      <c r="BM215" s="144" t="s">
        <v>2022</v>
      </c>
    </row>
    <row r="216" spans="2:65" s="1" customFormat="1" ht="19.5">
      <c r="B216" s="32"/>
      <c r="D216" s="146" t="s">
        <v>162</v>
      </c>
      <c r="F216" s="147" t="s">
        <v>1158</v>
      </c>
      <c r="I216" s="148"/>
      <c r="L216" s="32"/>
      <c r="M216" s="149"/>
      <c r="T216" s="56"/>
      <c r="AT216" s="17" t="s">
        <v>162</v>
      </c>
      <c r="AU216" s="17" t="s">
        <v>82</v>
      </c>
    </row>
    <row r="217" spans="2:65" s="13" customFormat="1">
      <c r="B217" s="158"/>
      <c r="D217" s="146" t="s">
        <v>166</v>
      </c>
      <c r="E217" s="159" t="s">
        <v>1</v>
      </c>
      <c r="F217" s="160" t="s">
        <v>2023</v>
      </c>
      <c r="H217" s="161">
        <v>119.226</v>
      </c>
      <c r="I217" s="162"/>
      <c r="L217" s="158"/>
      <c r="M217" s="163"/>
      <c r="T217" s="164"/>
      <c r="AT217" s="159" t="s">
        <v>166</v>
      </c>
      <c r="AU217" s="159" t="s">
        <v>82</v>
      </c>
      <c r="AV217" s="13" t="s">
        <v>82</v>
      </c>
      <c r="AW217" s="13" t="s">
        <v>29</v>
      </c>
      <c r="AX217" s="13" t="s">
        <v>80</v>
      </c>
      <c r="AY217" s="159" t="s">
        <v>155</v>
      </c>
    </row>
    <row r="218" spans="2:65" s="1" customFormat="1" ht="24.2" customHeight="1">
      <c r="B218" s="131"/>
      <c r="C218" s="132" t="s">
        <v>280</v>
      </c>
      <c r="D218" s="132" t="s">
        <v>156</v>
      </c>
      <c r="E218" s="133" t="s">
        <v>251</v>
      </c>
      <c r="F218" s="134" t="s">
        <v>252</v>
      </c>
      <c r="G218" s="135" t="s">
        <v>253</v>
      </c>
      <c r="H218" s="136">
        <v>181.67</v>
      </c>
      <c r="I218" s="137"/>
      <c r="J218" s="138">
        <f>ROUND(I218*H218,2)</f>
        <v>0</v>
      </c>
      <c r="K218" s="139"/>
      <c r="L218" s="32"/>
      <c r="M218" s="140" t="s">
        <v>1</v>
      </c>
      <c r="N218" s="141" t="s">
        <v>37</v>
      </c>
      <c r="P218" s="142">
        <f>O218*H218</f>
        <v>0</v>
      </c>
      <c r="Q218" s="142">
        <v>2.1657999999999999E-4</v>
      </c>
      <c r="R218" s="142">
        <f>Q218*H218</f>
        <v>3.9346088599999995E-2</v>
      </c>
      <c r="S218" s="142">
        <v>0</v>
      </c>
      <c r="T218" s="143">
        <f>S218*H218</f>
        <v>0</v>
      </c>
      <c r="AR218" s="144" t="s">
        <v>160</v>
      </c>
      <c r="AT218" s="144" t="s">
        <v>156</v>
      </c>
      <c r="AU218" s="144" t="s">
        <v>82</v>
      </c>
      <c r="AY218" s="17" t="s">
        <v>155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80</v>
      </c>
      <c r="BK218" s="145">
        <f>ROUND(I218*H218,2)</f>
        <v>0</v>
      </c>
      <c r="BL218" s="17" t="s">
        <v>160</v>
      </c>
      <c r="BM218" s="144" t="s">
        <v>2024</v>
      </c>
    </row>
    <row r="219" spans="2:65" s="1" customFormat="1" ht="19.5">
      <c r="B219" s="32"/>
      <c r="D219" s="146" t="s">
        <v>162</v>
      </c>
      <c r="F219" s="147" t="s">
        <v>255</v>
      </c>
      <c r="I219" s="148"/>
      <c r="L219" s="32"/>
      <c r="M219" s="149"/>
      <c r="T219" s="56"/>
      <c r="AT219" s="17" t="s">
        <v>162</v>
      </c>
      <c r="AU219" s="17" t="s">
        <v>82</v>
      </c>
    </row>
    <row r="220" spans="2:65" s="1" customFormat="1">
      <c r="B220" s="32"/>
      <c r="D220" s="150" t="s">
        <v>164</v>
      </c>
      <c r="F220" s="151" t="s">
        <v>256</v>
      </c>
      <c r="I220" s="148"/>
      <c r="L220" s="32"/>
      <c r="M220" s="149"/>
      <c r="T220" s="56"/>
      <c r="AT220" s="17" t="s">
        <v>164</v>
      </c>
      <c r="AU220" s="17" t="s">
        <v>82</v>
      </c>
    </row>
    <row r="221" spans="2:65" s="13" customFormat="1">
      <c r="B221" s="158"/>
      <c r="D221" s="146" t="s">
        <v>166</v>
      </c>
      <c r="E221" s="159" t="s">
        <v>1</v>
      </c>
      <c r="F221" s="160" t="s">
        <v>2025</v>
      </c>
      <c r="H221" s="161">
        <v>42</v>
      </c>
      <c r="I221" s="162"/>
      <c r="L221" s="158"/>
      <c r="M221" s="163"/>
      <c r="T221" s="164"/>
      <c r="AT221" s="159" t="s">
        <v>166</v>
      </c>
      <c r="AU221" s="159" t="s">
        <v>82</v>
      </c>
      <c r="AV221" s="13" t="s">
        <v>82</v>
      </c>
      <c r="AW221" s="13" t="s">
        <v>29</v>
      </c>
      <c r="AX221" s="13" t="s">
        <v>72</v>
      </c>
      <c r="AY221" s="159" t="s">
        <v>155</v>
      </c>
    </row>
    <row r="222" spans="2:65" s="13" customFormat="1">
      <c r="B222" s="158"/>
      <c r="D222" s="146" t="s">
        <v>166</v>
      </c>
      <c r="E222" s="159" t="s">
        <v>1</v>
      </c>
      <c r="F222" s="160" t="s">
        <v>2026</v>
      </c>
      <c r="H222" s="161">
        <v>139.66999999999999</v>
      </c>
      <c r="I222" s="162"/>
      <c r="L222" s="158"/>
      <c r="M222" s="163"/>
      <c r="T222" s="164"/>
      <c r="AT222" s="159" t="s">
        <v>166</v>
      </c>
      <c r="AU222" s="159" t="s">
        <v>82</v>
      </c>
      <c r="AV222" s="13" t="s">
        <v>82</v>
      </c>
      <c r="AW222" s="13" t="s">
        <v>29</v>
      </c>
      <c r="AX222" s="13" t="s">
        <v>72</v>
      </c>
      <c r="AY222" s="159" t="s">
        <v>155</v>
      </c>
    </row>
    <row r="223" spans="2:65" s="14" customFormat="1">
      <c r="B223" s="165"/>
      <c r="D223" s="146" t="s">
        <v>166</v>
      </c>
      <c r="E223" s="166" t="s">
        <v>1</v>
      </c>
      <c r="F223" s="167" t="s">
        <v>170</v>
      </c>
      <c r="H223" s="168">
        <v>181.67</v>
      </c>
      <c r="I223" s="169"/>
      <c r="L223" s="165"/>
      <c r="M223" s="170"/>
      <c r="T223" s="171"/>
      <c r="AT223" s="166" t="s">
        <v>166</v>
      </c>
      <c r="AU223" s="166" t="s">
        <v>82</v>
      </c>
      <c r="AV223" s="14" t="s">
        <v>160</v>
      </c>
      <c r="AW223" s="14" t="s">
        <v>3</v>
      </c>
      <c r="AX223" s="14" t="s">
        <v>80</v>
      </c>
      <c r="AY223" s="166" t="s">
        <v>155</v>
      </c>
    </row>
    <row r="224" spans="2:65" s="1" customFormat="1" ht="16.5" customHeight="1">
      <c r="B224" s="131"/>
      <c r="C224" s="132" t="s">
        <v>287</v>
      </c>
      <c r="D224" s="132" t="s">
        <v>156</v>
      </c>
      <c r="E224" s="133" t="s">
        <v>945</v>
      </c>
      <c r="F224" s="134" t="s">
        <v>946</v>
      </c>
      <c r="G224" s="135" t="s">
        <v>179</v>
      </c>
      <c r="H224" s="136">
        <v>6.4</v>
      </c>
      <c r="I224" s="137"/>
      <c r="J224" s="138">
        <f>ROUND(I224*H224,2)</f>
        <v>0</v>
      </c>
      <c r="K224" s="139"/>
      <c r="L224" s="32"/>
      <c r="M224" s="140" t="s">
        <v>1</v>
      </c>
      <c r="N224" s="141" t="s">
        <v>37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160</v>
      </c>
      <c r="AT224" s="144" t="s">
        <v>156</v>
      </c>
      <c r="AU224" s="144" t="s">
        <v>82</v>
      </c>
      <c r="AY224" s="17" t="s">
        <v>155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80</v>
      </c>
      <c r="BK224" s="145">
        <f>ROUND(I224*H224,2)</f>
        <v>0</v>
      </c>
      <c r="BL224" s="17" t="s">
        <v>160</v>
      </c>
      <c r="BM224" s="144" t="s">
        <v>2027</v>
      </c>
    </row>
    <row r="225" spans="2:65" s="1" customFormat="1" ht="19.5">
      <c r="B225" s="32"/>
      <c r="D225" s="146" t="s">
        <v>162</v>
      </c>
      <c r="F225" s="147" t="s">
        <v>948</v>
      </c>
      <c r="I225" s="148"/>
      <c r="L225" s="32"/>
      <c r="M225" s="149"/>
      <c r="T225" s="56"/>
      <c r="AT225" s="17" t="s">
        <v>162</v>
      </c>
      <c r="AU225" s="17" t="s">
        <v>82</v>
      </c>
    </row>
    <row r="226" spans="2:65" s="1" customFormat="1">
      <c r="B226" s="32"/>
      <c r="D226" s="150" t="s">
        <v>164</v>
      </c>
      <c r="F226" s="151" t="s">
        <v>949</v>
      </c>
      <c r="I226" s="148"/>
      <c r="L226" s="32"/>
      <c r="M226" s="149"/>
      <c r="T226" s="56"/>
      <c r="AT226" s="17" t="s">
        <v>164</v>
      </c>
      <c r="AU226" s="17" t="s">
        <v>82</v>
      </c>
    </row>
    <row r="227" spans="2:65" s="13" customFormat="1">
      <c r="B227" s="158"/>
      <c r="D227" s="146" t="s">
        <v>166</v>
      </c>
      <c r="E227" s="159" t="s">
        <v>1</v>
      </c>
      <c r="F227" s="160" t="s">
        <v>2028</v>
      </c>
      <c r="H227" s="161">
        <v>6.4</v>
      </c>
      <c r="I227" s="162"/>
      <c r="L227" s="158"/>
      <c r="M227" s="163"/>
      <c r="T227" s="164"/>
      <c r="AT227" s="159" t="s">
        <v>166</v>
      </c>
      <c r="AU227" s="159" t="s">
        <v>82</v>
      </c>
      <c r="AV227" s="13" t="s">
        <v>82</v>
      </c>
      <c r="AW227" s="13" t="s">
        <v>29</v>
      </c>
      <c r="AX227" s="13" t="s">
        <v>80</v>
      </c>
      <c r="AY227" s="159" t="s">
        <v>155</v>
      </c>
    </row>
    <row r="228" spans="2:65" s="1" customFormat="1" ht="24.2" customHeight="1">
      <c r="B228" s="131"/>
      <c r="C228" s="132" t="s">
        <v>295</v>
      </c>
      <c r="D228" s="132" t="s">
        <v>156</v>
      </c>
      <c r="E228" s="133" t="s">
        <v>2029</v>
      </c>
      <c r="F228" s="134" t="s">
        <v>2030</v>
      </c>
      <c r="G228" s="135" t="s">
        <v>179</v>
      </c>
      <c r="H228" s="136">
        <v>27.8</v>
      </c>
      <c r="I228" s="137"/>
      <c r="J228" s="138">
        <f>ROUND(I228*H228,2)</f>
        <v>0</v>
      </c>
      <c r="K228" s="139"/>
      <c r="L228" s="32"/>
      <c r="M228" s="140" t="s">
        <v>1</v>
      </c>
      <c r="N228" s="141" t="s">
        <v>37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160</v>
      </c>
      <c r="AT228" s="144" t="s">
        <v>156</v>
      </c>
      <c r="AU228" s="144" t="s">
        <v>82</v>
      </c>
      <c r="AY228" s="17" t="s">
        <v>155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80</v>
      </c>
      <c r="BK228" s="145">
        <f>ROUND(I228*H228,2)</f>
        <v>0</v>
      </c>
      <c r="BL228" s="17" t="s">
        <v>160</v>
      </c>
      <c r="BM228" s="144" t="s">
        <v>2031</v>
      </c>
    </row>
    <row r="229" spans="2:65" s="1" customFormat="1" ht="19.5">
      <c r="B229" s="32"/>
      <c r="D229" s="146" t="s">
        <v>162</v>
      </c>
      <c r="F229" s="147" t="s">
        <v>2032</v>
      </c>
      <c r="I229" s="148"/>
      <c r="L229" s="32"/>
      <c r="M229" s="149"/>
      <c r="T229" s="56"/>
      <c r="AT229" s="17" t="s">
        <v>162</v>
      </c>
      <c r="AU229" s="17" t="s">
        <v>82</v>
      </c>
    </row>
    <row r="230" spans="2:65" s="1" customFormat="1">
      <c r="B230" s="32"/>
      <c r="D230" s="150" t="s">
        <v>164</v>
      </c>
      <c r="F230" s="151" t="s">
        <v>2033</v>
      </c>
      <c r="I230" s="148"/>
      <c r="L230" s="32"/>
      <c r="M230" s="149"/>
      <c r="T230" s="56"/>
      <c r="AT230" s="17" t="s">
        <v>164</v>
      </c>
      <c r="AU230" s="17" t="s">
        <v>82</v>
      </c>
    </row>
    <row r="231" spans="2:65" s="13" customFormat="1">
      <c r="B231" s="158"/>
      <c r="D231" s="146" t="s">
        <v>166</v>
      </c>
      <c r="E231" s="159" t="s">
        <v>1</v>
      </c>
      <c r="F231" s="160" t="s">
        <v>2034</v>
      </c>
      <c r="H231" s="161">
        <v>27.8</v>
      </c>
      <c r="I231" s="162"/>
      <c r="L231" s="158"/>
      <c r="M231" s="163"/>
      <c r="T231" s="164"/>
      <c r="AT231" s="159" t="s">
        <v>166</v>
      </c>
      <c r="AU231" s="159" t="s">
        <v>82</v>
      </c>
      <c r="AV231" s="13" t="s">
        <v>82</v>
      </c>
      <c r="AW231" s="13" t="s">
        <v>29</v>
      </c>
      <c r="AX231" s="13" t="s">
        <v>80</v>
      </c>
      <c r="AY231" s="159" t="s">
        <v>155</v>
      </c>
    </row>
    <row r="232" spans="2:65" s="1" customFormat="1" ht="16.5" customHeight="1">
      <c r="B232" s="131"/>
      <c r="C232" s="132" t="s">
        <v>304</v>
      </c>
      <c r="D232" s="132" t="s">
        <v>156</v>
      </c>
      <c r="E232" s="133" t="s">
        <v>2035</v>
      </c>
      <c r="F232" s="134" t="s">
        <v>2036</v>
      </c>
      <c r="G232" s="135" t="s">
        <v>159</v>
      </c>
      <c r="H232" s="136">
        <v>21.8</v>
      </c>
      <c r="I232" s="137"/>
      <c r="J232" s="138">
        <f>ROUND(I232*H232,2)</f>
        <v>0</v>
      </c>
      <c r="K232" s="139"/>
      <c r="L232" s="32"/>
      <c r="M232" s="140" t="s">
        <v>1</v>
      </c>
      <c r="N232" s="141" t="s">
        <v>37</v>
      </c>
      <c r="P232" s="142">
        <f>O232*H232</f>
        <v>0</v>
      </c>
      <c r="Q232" s="142">
        <v>1.4400000000000001E-3</v>
      </c>
      <c r="R232" s="142">
        <f>Q232*H232</f>
        <v>3.1392000000000003E-2</v>
      </c>
      <c r="S232" s="142">
        <v>0</v>
      </c>
      <c r="T232" s="143">
        <f>S232*H232</f>
        <v>0</v>
      </c>
      <c r="AR232" s="144" t="s">
        <v>160</v>
      </c>
      <c r="AT232" s="144" t="s">
        <v>156</v>
      </c>
      <c r="AU232" s="144" t="s">
        <v>82</v>
      </c>
      <c r="AY232" s="17" t="s">
        <v>155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80</v>
      </c>
      <c r="BK232" s="145">
        <f>ROUND(I232*H232,2)</f>
        <v>0</v>
      </c>
      <c r="BL232" s="17" t="s">
        <v>160</v>
      </c>
      <c r="BM232" s="144" t="s">
        <v>2037</v>
      </c>
    </row>
    <row r="233" spans="2:65" s="1" customFormat="1">
      <c r="B233" s="32"/>
      <c r="D233" s="146" t="s">
        <v>162</v>
      </c>
      <c r="F233" s="147" t="s">
        <v>2038</v>
      </c>
      <c r="I233" s="148"/>
      <c r="L233" s="32"/>
      <c r="M233" s="149"/>
      <c r="T233" s="56"/>
      <c r="AT233" s="17" t="s">
        <v>162</v>
      </c>
      <c r="AU233" s="17" t="s">
        <v>82</v>
      </c>
    </row>
    <row r="234" spans="2:65" s="1" customFormat="1">
      <c r="B234" s="32"/>
      <c r="D234" s="150" t="s">
        <v>164</v>
      </c>
      <c r="F234" s="151" t="s">
        <v>2039</v>
      </c>
      <c r="I234" s="148"/>
      <c r="L234" s="32"/>
      <c r="M234" s="149"/>
      <c r="T234" s="56"/>
      <c r="AT234" s="17" t="s">
        <v>164</v>
      </c>
      <c r="AU234" s="17" t="s">
        <v>82</v>
      </c>
    </row>
    <row r="235" spans="2:65" s="13" customFormat="1">
      <c r="B235" s="158"/>
      <c r="D235" s="146" t="s">
        <v>166</v>
      </c>
      <c r="E235" s="159" t="s">
        <v>1</v>
      </c>
      <c r="F235" s="160" t="s">
        <v>2040</v>
      </c>
      <c r="H235" s="161">
        <v>21.8</v>
      </c>
      <c r="I235" s="162"/>
      <c r="L235" s="158"/>
      <c r="M235" s="163"/>
      <c r="T235" s="164"/>
      <c r="AT235" s="159" t="s">
        <v>166</v>
      </c>
      <c r="AU235" s="159" t="s">
        <v>82</v>
      </c>
      <c r="AV235" s="13" t="s">
        <v>82</v>
      </c>
      <c r="AW235" s="13" t="s">
        <v>29</v>
      </c>
      <c r="AX235" s="13" t="s">
        <v>80</v>
      </c>
      <c r="AY235" s="159" t="s">
        <v>155</v>
      </c>
    </row>
    <row r="236" spans="2:65" s="1" customFormat="1" ht="16.5" customHeight="1">
      <c r="B236" s="131"/>
      <c r="C236" s="132" t="s">
        <v>7</v>
      </c>
      <c r="D236" s="132" t="s">
        <v>156</v>
      </c>
      <c r="E236" s="133" t="s">
        <v>2041</v>
      </c>
      <c r="F236" s="134" t="s">
        <v>2042</v>
      </c>
      <c r="G236" s="135" t="s">
        <v>159</v>
      </c>
      <c r="H236" s="136">
        <v>21.8</v>
      </c>
      <c r="I236" s="137"/>
      <c r="J236" s="138">
        <f>ROUND(I236*H236,2)</f>
        <v>0</v>
      </c>
      <c r="K236" s="139"/>
      <c r="L236" s="32"/>
      <c r="M236" s="140" t="s">
        <v>1</v>
      </c>
      <c r="N236" s="141" t="s">
        <v>37</v>
      </c>
      <c r="P236" s="142">
        <f>O236*H236</f>
        <v>0</v>
      </c>
      <c r="Q236" s="142">
        <v>4.0000000000000003E-5</v>
      </c>
      <c r="R236" s="142">
        <f>Q236*H236</f>
        <v>8.7200000000000005E-4</v>
      </c>
      <c r="S236" s="142">
        <v>0</v>
      </c>
      <c r="T236" s="143">
        <f>S236*H236</f>
        <v>0</v>
      </c>
      <c r="AR236" s="144" t="s">
        <v>160</v>
      </c>
      <c r="AT236" s="144" t="s">
        <v>156</v>
      </c>
      <c r="AU236" s="144" t="s">
        <v>82</v>
      </c>
      <c r="AY236" s="17" t="s">
        <v>155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80</v>
      </c>
      <c r="BK236" s="145">
        <f>ROUND(I236*H236,2)</f>
        <v>0</v>
      </c>
      <c r="BL236" s="17" t="s">
        <v>160</v>
      </c>
      <c r="BM236" s="144" t="s">
        <v>2043</v>
      </c>
    </row>
    <row r="237" spans="2:65" s="1" customFormat="1" ht="19.5">
      <c r="B237" s="32"/>
      <c r="D237" s="146" t="s">
        <v>162</v>
      </c>
      <c r="F237" s="147" t="s">
        <v>2044</v>
      </c>
      <c r="I237" s="148"/>
      <c r="L237" s="32"/>
      <c r="M237" s="149"/>
      <c r="T237" s="56"/>
      <c r="AT237" s="17" t="s">
        <v>162</v>
      </c>
      <c r="AU237" s="17" t="s">
        <v>82</v>
      </c>
    </row>
    <row r="238" spans="2:65" s="1" customFormat="1">
      <c r="B238" s="32"/>
      <c r="D238" s="150" t="s">
        <v>164</v>
      </c>
      <c r="F238" s="151" t="s">
        <v>2045</v>
      </c>
      <c r="I238" s="148"/>
      <c r="L238" s="32"/>
      <c r="M238" s="149"/>
      <c r="T238" s="56"/>
      <c r="AT238" s="17" t="s">
        <v>164</v>
      </c>
      <c r="AU238" s="17" t="s">
        <v>82</v>
      </c>
    </row>
    <row r="239" spans="2:65" s="13" customFormat="1">
      <c r="B239" s="158"/>
      <c r="D239" s="146" t="s">
        <v>166</v>
      </c>
      <c r="E239" s="159" t="s">
        <v>1</v>
      </c>
      <c r="F239" s="160" t="s">
        <v>2046</v>
      </c>
      <c r="H239" s="161">
        <v>21.8</v>
      </c>
      <c r="I239" s="162"/>
      <c r="L239" s="158"/>
      <c r="M239" s="163"/>
      <c r="T239" s="164"/>
      <c r="AT239" s="159" t="s">
        <v>166</v>
      </c>
      <c r="AU239" s="159" t="s">
        <v>82</v>
      </c>
      <c r="AV239" s="13" t="s">
        <v>82</v>
      </c>
      <c r="AW239" s="13" t="s">
        <v>29</v>
      </c>
      <c r="AX239" s="13" t="s">
        <v>80</v>
      </c>
      <c r="AY239" s="159" t="s">
        <v>155</v>
      </c>
    </row>
    <row r="240" spans="2:65" s="1" customFormat="1" ht="24.2" customHeight="1">
      <c r="B240" s="131"/>
      <c r="C240" s="132" t="s">
        <v>320</v>
      </c>
      <c r="D240" s="132" t="s">
        <v>156</v>
      </c>
      <c r="E240" s="133" t="s">
        <v>273</v>
      </c>
      <c r="F240" s="134" t="s">
        <v>274</v>
      </c>
      <c r="G240" s="135" t="s">
        <v>275</v>
      </c>
      <c r="H240" s="136">
        <v>120</v>
      </c>
      <c r="I240" s="137"/>
      <c r="J240" s="138">
        <f>ROUND(I240*H240,2)</f>
        <v>0</v>
      </c>
      <c r="K240" s="139"/>
      <c r="L240" s="32"/>
      <c r="M240" s="140" t="s">
        <v>1</v>
      </c>
      <c r="N240" s="141" t="s">
        <v>37</v>
      </c>
      <c r="P240" s="142">
        <f>O240*H240</f>
        <v>0</v>
      </c>
      <c r="Q240" s="142">
        <v>6.1295699999999997E-5</v>
      </c>
      <c r="R240" s="142">
        <f>Q240*H240</f>
        <v>7.3554839999999998E-3</v>
      </c>
      <c r="S240" s="142">
        <v>0</v>
      </c>
      <c r="T240" s="143">
        <f>S240*H240</f>
        <v>0</v>
      </c>
      <c r="AR240" s="144" t="s">
        <v>160</v>
      </c>
      <c r="AT240" s="144" t="s">
        <v>156</v>
      </c>
      <c r="AU240" s="144" t="s">
        <v>82</v>
      </c>
      <c r="AY240" s="17" t="s">
        <v>155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80</v>
      </c>
      <c r="BK240" s="145">
        <f>ROUND(I240*H240,2)</f>
        <v>0</v>
      </c>
      <c r="BL240" s="17" t="s">
        <v>160</v>
      </c>
      <c r="BM240" s="144" t="s">
        <v>2047</v>
      </c>
    </row>
    <row r="241" spans="2:65" s="1" customFormat="1">
      <c r="B241" s="32"/>
      <c r="D241" s="146" t="s">
        <v>162</v>
      </c>
      <c r="F241" s="147" t="s">
        <v>277</v>
      </c>
      <c r="I241" s="148"/>
      <c r="L241" s="32"/>
      <c r="M241" s="149"/>
      <c r="T241" s="56"/>
      <c r="AT241" s="17" t="s">
        <v>162</v>
      </c>
      <c r="AU241" s="17" t="s">
        <v>82</v>
      </c>
    </row>
    <row r="242" spans="2:65" s="1" customFormat="1">
      <c r="B242" s="32"/>
      <c r="D242" s="150" t="s">
        <v>164</v>
      </c>
      <c r="F242" s="151" t="s">
        <v>278</v>
      </c>
      <c r="I242" s="148"/>
      <c r="L242" s="32"/>
      <c r="M242" s="149"/>
      <c r="T242" s="56"/>
      <c r="AT242" s="17" t="s">
        <v>164</v>
      </c>
      <c r="AU242" s="17" t="s">
        <v>82</v>
      </c>
    </row>
    <row r="243" spans="2:65" s="13" customFormat="1">
      <c r="B243" s="158"/>
      <c r="D243" s="146" t="s">
        <v>166</v>
      </c>
      <c r="E243" s="159" t="s">
        <v>1</v>
      </c>
      <c r="F243" s="160" t="s">
        <v>1824</v>
      </c>
      <c r="H243" s="161">
        <v>120</v>
      </c>
      <c r="I243" s="162"/>
      <c r="L243" s="158"/>
      <c r="M243" s="163"/>
      <c r="T243" s="164"/>
      <c r="AT243" s="159" t="s">
        <v>166</v>
      </c>
      <c r="AU243" s="159" t="s">
        <v>82</v>
      </c>
      <c r="AV243" s="13" t="s">
        <v>82</v>
      </c>
      <c r="AW243" s="13" t="s">
        <v>29</v>
      </c>
      <c r="AX243" s="13" t="s">
        <v>72</v>
      </c>
      <c r="AY243" s="159" t="s">
        <v>155</v>
      </c>
    </row>
    <row r="244" spans="2:65" s="14" customFormat="1">
      <c r="B244" s="165"/>
      <c r="D244" s="146" t="s">
        <v>166</v>
      </c>
      <c r="E244" s="166" t="s">
        <v>1</v>
      </c>
      <c r="F244" s="167" t="s">
        <v>170</v>
      </c>
      <c r="H244" s="168">
        <v>120</v>
      </c>
      <c r="I244" s="169"/>
      <c r="L244" s="165"/>
      <c r="M244" s="170"/>
      <c r="T244" s="171"/>
      <c r="AT244" s="166" t="s">
        <v>166</v>
      </c>
      <c r="AU244" s="166" t="s">
        <v>82</v>
      </c>
      <c r="AV244" s="14" t="s">
        <v>160</v>
      </c>
      <c r="AW244" s="14" t="s">
        <v>3</v>
      </c>
      <c r="AX244" s="14" t="s">
        <v>80</v>
      </c>
      <c r="AY244" s="166" t="s">
        <v>155</v>
      </c>
    </row>
    <row r="245" spans="2:65" s="1" customFormat="1" ht="21.75" customHeight="1">
      <c r="B245" s="131"/>
      <c r="C245" s="172" t="s">
        <v>328</v>
      </c>
      <c r="D245" s="172" t="s">
        <v>241</v>
      </c>
      <c r="E245" s="173" t="s">
        <v>281</v>
      </c>
      <c r="F245" s="174" t="s">
        <v>282</v>
      </c>
      <c r="G245" s="175" t="s">
        <v>208</v>
      </c>
      <c r="H245" s="176">
        <v>12.722</v>
      </c>
      <c r="I245" s="177"/>
      <c r="J245" s="178">
        <f>ROUND(I245*H245,2)</f>
        <v>0</v>
      </c>
      <c r="K245" s="179"/>
      <c r="L245" s="180"/>
      <c r="M245" s="181" t="s">
        <v>1</v>
      </c>
      <c r="N245" s="182" t="s">
        <v>37</v>
      </c>
      <c r="P245" s="142">
        <f>O245*H245</f>
        <v>0</v>
      </c>
      <c r="Q245" s="142">
        <v>1</v>
      </c>
      <c r="R245" s="142">
        <f>Q245*H245</f>
        <v>12.722</v>
      </c>
      <c r="S245" s="142">
        <v>0</v>
      </c>
      <c r="T245" s="143">
        <f>S245*H245</f>
        <v>0</v>
      </c>
      <c r="AR245" s="144" t="s">
        <v>213</v>
      </c>
      <c r="AT245" s="144" t="s">
        <v>241</v>
      </c>
      <c r="AU245" s="144" t="s">
        <v>82</v>
      </c>
      <c r="AY245" s="17" t="s">
        <v>155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80</v>
      </c>
      <c r="BK245" s="145">
        <f>ROUND(I245*H245,2)</f>
        <v>0</v>
      </c>
      <c r="BL245" s="17" t="s">
        <v>160</v>
      </c>
      <c r="BM245" s="144" t="s">
        <v>2048</v>
      </c>
    </row>
    <row r="246" spans="2:65" s="1" customFormat="1">
      <c r="B246" s="32"/>
      <c r="D246" s="146" t="s">
        <v>162</v>
      </c>
      <c r="F246" s="147" t="s">
        <v>284</v>
      </c>
      <c r="I246" s="148"/>
      <c r="L246" s="32"/>
      <c r="M246" s="149"/>
      <c r="T246" s="56"/>
      <c r="AT246" s="17" t="s">
        <v>162</v>
      </c>
      <c r="AU246" s="17" t="s">
        <v>82</v>
      </c>
    </row>
    <row r="247" spans="2:65" s="13" customFormat="1" ht="22.5">
      <c r="B247" s="158"/>
      <c r="D247" s="146" t="s">
        <v>166</v>
      </c>
      <c r="E247" s="159" t="s">
        <v>1</v>
      </c>
      <c r="F247" s="160" t="s">
        <v>2049</v>
      </c>
      <c r="H247" s="161">
        <v>9.3439999999999994</v>
      </c>
      <c r="I247" s="162"/>
      <c r="L247" s="158"/>
      <c r="M247" s="163"/>
      <c r="T247" s="164"/>
      <c r="AT247" s="159" t="s">
        <v>166</v>
      </c>
      <c r="AU247" s="159" t="s">
        <v>82</v>
      </c>
      <c r="AV247" s="13" t="s">
        <v>82</v>
      </c>
      <c r="AW247" s="13" t="s">
        <v>29</v>
      </c>
      <c r="AX247" s="13" t="s">
        <v>72</v>
      </c>
      <c r="AY247" s="159" t="s">
        <v>155</v>
      </c>
    </row>
    <row r="248" spans="2:65" s="13" customFormat="1">
      <c r="B248" s="158"/>
      <c r="D248" s="146" t="s">
        <v>166</v>
      </c>
      <c r="E248" s="159" t="s">
        <v>1</v>
      </c>
      <c r="F248" s="160" t="s">
        <v>2050</v>
      </c>
      <c r="H248" s="161">
        <v>3.3780000000000001</v>
      </c>
      <c r="I248" s="162"/>
      <c r="L248" s="158"/>
      <c r="M248" s="163"/>
      <c r="T248" s="164"/>
      <c r="AT248" s="159" t="s">
        <v>166</v>
      </c>
      <c r="AU248" s="159" t="s">
        <v>82</v>
      </c>
      <c r="AV248" s="13" t="s">
        <v>82</v>
      </c>
      <c r="AW248" s="13" t="s">
        <v>29</v>
      </c>
      <c r="AX248" s="13" t="s">
        <v>72</v>
      </c>
      <c r="AY248" s="159" t="s">
        <v>155</v>
      </c>
    </row>
    <row r="249" spans="2:65" s="14" customFormat="1">
      <c r="B249" s="165"/>
      <c r="D249" s="146" t="s">
        <v>166</v>
      </c>
      <c r="E249" s="166" t="s">
        <v>1</v>
      </c>
      <c r="F249" s="167" t="s">
        <v>170</v>
      </c>
      <c r="H249" s="168">
        <v>12.722</v>
      </c>
      <c r="I249" s="169"/>
      <c r="L249" s="165"/>
      <c r="M249" s="170"/>
      <c r="T249" s="171"/>
      <c r="AT249" s="166" t="s">
        <v>166</v>
      </c>
      <c r="AU249" s="166" t="s">
        <v>82</v>
      </c>
      <c r="AV249" s="14" t="s">
        <v>160</v>
      </c>
      <c r="AW249" s="14" t="s">
        <v>29</v>
      </c>
      <c r="AX249" s="14" t="s">
        <v>80</v>
      </c>
      <c r="AY249" s="166" t="s">
        <v>155</v>
      </c>
    </row>
    <row r="250" spans="2:65" s="1" customFormat="1" ht="16.5" customHeight="1">
      <c r="B250" s="131"/>
      <c r="C250" s="172" t="s">
        <v>335</v>
      </c>
      <c r="D250" s="172" t="s">
        <v>241</v>
      </c>
      <c r="E250" s="173" t="s">
        <v>288</v>
      </c>
      <c r="F250" s="174" t="s">
        <v>289</v>
      </c>
      <c r="G250" s="175" t="s">
        <v>208</v>
      </c>
      <c r="H250" s="176">
        <v>34.374000000000002</v>
      </c>
      <c r="I250" s="177"/>
      <c r="J250" s="178">
        <f>ROUND(I250*H250,2)</f>
        <v>0</v>
      </c>
      <c r="K250" s="179"/>
      <c r="L250" s="180"/>
      <c r="M250" s="181" t="s">
        <v>1</v>
      </c>
      <c r="N250" s="182" t="s">
        <v>37</v>
      </c>
      <c r="P250" s="142">
        <f>O250*H250</f>
        <v>0</v>
      </c>
      <c r="Q250" s="142">
        <v>1</v>
      </c>
      <c r="R250" s="142">
        <f>Q250*H250</f>
        <v>34.374000000000002</v>
      </c>
      <c r="S250" s="142">
        <v>0</v>
      </c>
      <c r="T250" s="143">
        <f>S250*H250</f>
        <v>0</v>
      </c>
      <c r="AR250" s="144" t="s">
        <v>213</v>
      </c>
      <c r="AT250" s="144" t="s">
        <v>241</v>
      </c>
      <c r="AU250" s="144" t="s">
        <v>82</v>
      </c>
      <c r="AY250" s="17" t="s">
        <v>155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80</v>
      </c>
      <c r="BK250" s="145">
        <f>ROUND(I250*H250,2)</f>
        <v>0</v>
      </c>
      <c r="BL250" s="17" t="s">
        <v>160</v>
      </c>
      <c r="BM250" s="144" t="s">
        <v>2051</v>
      </c>
    </row>
    <row r="251" spans="2:65" s="1" customFormat="1">
      <c r="B251" s="32"/>
      <c r="D251" s="146" t="s">
        <v>162</v>
      </c>
      <c r="F251" s="147" t="s">
        <v>291</v>
      </c>
      <c r="I251" s="148"/>
      <c r="L251" s="32"/>
      <c r="M251" s="149"/>
      <c r="T251" s="56"/>
      <c r="AT251" s="17" t="s">
        <v>162</v>
      </c>
      <c r="AU251" s="17" t="s">
        <v>82</v>
      </c>
    </row>
    <row r="252" spans="2:65" s="12" customFormat="1" ht="22.5">
      <c r="B252" s="152"/>
      <c r="D252" s="146" t="s">
        <v>166</v>
      </c>
      <c r="E252" s="153" t="s">
        <v>1</v>
      </c>
      <c r="F252" s="154" t="s">
        <v>292</v>
      </c>
      <c r="H252" s="153" t="s">
        <v>1</v>
      </c>
      <c r="I252" s="155"/>
      <c r="L252" s="152"/>
      <c r="M252" s="156"/>
      <c r="T252" s="157"/>
      <c r="AT252" s="153" t="s">
        <v>166</v>
      </c>
      <c r="AU252" s="153" t="s">
        <v>82</v>
      </c>
      <c r="AV252" s="12" t="s">
        <v>80</v>
      </c>
      <c r="AW252" s="12" t="s">
        <v>29</v>
      </c>
      <c r="AX252" s="12" t="s">
        <v>72</v>
      </c>
      <c r="AY252" s="153" t="s">
        <v>155</v>
      </c>
    </row>
    <row r="253" spans="2:65" s="13" customFormat="1" ht="22.5">
      <c r="B253" s="158"/>
      <c r="D253" s="146" t="s">
        <v>166</v>
      </c>
      <c r="E253" s="159" t="s">
        <v>1</v>
      </c>
      <c r="F253" s="160" t="s">
        <v>2052</v>
      </c>
      <c r="H253" s="161">
        <v>25.247</v>
      </c>
      <c r="I253" s="162"/>
      <c r="L253" s="158"/>
      <c r="M253" s="163"/>
      <c r="T253" s="164"/>
      <c r="AT253" s="159" t="s">
        <v>166</v>
      </c>
      <c r="AU253" s="159" t="s">
        <v>82</v>
      </c>
      <c r="AV253" s="13" t="s">
        <v>82</v>
      </c>
      <c r="AW253" s="13" t="s">
        <v>29</v>
      </c>
      <c r="AX253" s="13" t="s">
        <v>72</v>
      </c>
      <c r="AY253" s="159" t="s">
        <v>155</v>
      </c>
    </row>
    <row r="254" spans="2:65" s="13" customFormat="1">
      <c r="B254" s="158"/>
      <c r="D254" s="146" t="s">
        <v>166</v>
      </c>
      <c r="E254" s="159" t="s">
        <v>1</v>
      </c>
      <c r="F254" s="160" t="s">
        <v>2053</v>
      </c>
      <c r="H254" s="161">
        <v>9.1270000000000007</v>
      </c>
      <c r="I254" s="162"/>
      <c r="L254" s="158"/>
      <c r="M254" s="163"/>
      <c r="T254" s="164"/>
      <c r="AT254" s="159" t="s">
        <v>166</v>
      </c>
      <c r="AU254" s="159" t="s">
        <v>82</v>
      </c>
      <c r="AV254" s="13" t="s">
        <v>82</v>
      </c>
      <c r="AW254" s="13" t="s">
        <v>29</v>
      </c>
      <c r="AX254" s="13" t="s">
        <v>72</v>
      </c>
      <c r="AY254" s="159" t="s">
        <v>155</v>
      </c>
    </row>
    <row r="255" spans="2:65" s="14" customFormat="1">
      <c r="B255" s="165"/>
      <c r="D255" s="146" t="s">
        <v>166</v>
      </c>
      <c r="E255" s="166" t="s">
        <v>1</v>
      </c>
      <c r="F255" s="167" t="s">
        <v>170</v>
      </c>
      <c r="H255" s="168">
        <v>34.374000000000002</v>
      </c>
      <c r="I255" s="169"/>
      <c r="L255" s="165"/>
      <c r="M255" s="170"/>
      <c r="T255" s="171"/>
      <c r="AT255" s="166" t="s">
        <v>166</v>
      </c>
      <c r="AU255" s="166" t="s">
        <v>82</v>
      </c>
      <c r="AV255" s="14" t="s">
        <v>160</v>
      </c>
      <c r="AW255" s="14" t="s">
        <v>29</v>
      </c>
      <c r="AX255" s="14" t="s">
        <v>80</v>
      </c>
      <c r="AY255" s="166" t="s">
        <v>155</v>
      </c>
    </row>
    <row r="256" spans="2:65" s="1" customFormat="1" ht="24.2" customHeight="1">
      <c r="B256" s="131"/>
      <c r="C256" s="172" t="s">
        <v>343</v>
      </c>
      <c r="D256" s="172" t="s">
        <v>241</v>
      </c>
      <c r="E256" s="173" t="s">
        <v>296</v>
      </c>
      <c r="F256" s="174" t="s">
        <v>297</v>
      </c>
      <c r="G256" s="175" t="s">
        <v>298</v>
      </c>
      <c r="H256" s="176">
        <v>127.22</v>
      </c>
      <c r="I256" s="177"/>
      <c r="J256" s="178">
        <f>ROUND(I256*H256,2)</f>
        <v>0</v>
      </c>
      <c r="K256" s="179"/>
      <c r="L256" s="180"/>
      <c r="M256" s="181" t="s">
        <v>1</v>
      </c>
      <c r="N256" s="182" t="s">
        <v>37</v>
      </c>
      <c r="P256" s="142">
        <f>O256*H256</f>
        <v>0</v>
      </c>
      <c r="Q256" s="142">
        <v>1E-3</v>
      </c>
      <c r="R256" s="142">
        <f>Q256*H256</f>
        <v>0.12722</v>
      </c>
      <c r="S256" s="142">
        <v>0</v>
      </c>
      <c r="T256" s="143">
        <f>S256*H256</f>
        <v>0</v>
      </c>
      <c r="AR256" s="144" t="s">
        <v>213</v>
      </c>
      <c r="AT256" s="144" t="s">
        <v>241</v>
      </c>
      <c r="AU256" s="144" t="s">
        <v>82</v>
      </c>
      <c r="AY256" s="17" t="s">
        <v>155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80</v>
      </c>
      <c r="BK256" s="145">
        <f>ROUND(I256*H256,2)</f>
        <v>0</v>
      </c>
      <c r="BL256" s="17" t="s">
        <v>160</v>
      </c>
      <c r="BM256" s="144" t="s">
        <v>2054</v>
      </c>
    </row>
    <row r="257" spans="2:65" s="1" customFormat="1" ht="29.25">
      <c r="B257" s="32"/>
      <c r="D257" s="146" t="s">
        <v>162</v>
      </c>
      <c r="F257" s="147" t="s">
        <v>300</v>
      </c>
      <c r="I257" s="148"/>
      <c r="L257" s="32"/>
      <c r="M257" s="149"/>
      <c r="T257" s="56"/>
      <c r="AT257" s="17" t="s">
        <v>162</v>
      </c>
      <c r="AU257" s="17" t="s">
        <v>82</v>
      </c>
    </row>
    <row r="258" spans="2:65" s="1" customFormat="1" ht="19.5">
      <c r="B258" s="32"/>
      <c r="D258" s="146" t="s">
        <v>301</v>
      </c>
      <c r="F258" s="185" t="s">
        <v>302</v>
      </c>
      <c r="I258" s="148"/>
      <c r="L258" s="32"/>
      <c r="M258" s="149"/>
      <c r="T258" s="56"/>
      <c r="AT258" s="17" t="s">
        <v>301</v>
      </c>
      <c r="AU258" s="17" t="s">
        <v>82</v>
      </c>
    </row>
    <row r="259" spans="2:65" s="13" customFormat="1">
      <c r="B259" s="158"/>
      <c r="D259" s="146" t="s">
        <v>166</v>
      </c>
      <c r="E259" s="159" t="s">
        <v>1</v>
      </c>
      <c r="F259" s="160" t="s">
        <v>2055</v>
      </c>
      <c r="H259" s="161">
        <v>127.22</v>
      </c>
      <c r="I259" s="162"/>
      <c r="L259" s="158"/>
      <c r="M259" s="163"/>
      <c r="T259" s="164"/>
      <c r="AT259" s="159" t="s">
        <v>166</v>
      </c>
      <c r="AU259" s="159" t="s">
        <v>82</v>
      </c>
      <c r="AV259" s="13" t="s">
        <v>82</v>
      </c>
      <c r="AW259" s="13" t="s">
        <v>29</v>
      </c>
      <c r="AX259" s="13" t="s">
        <v>72</v>
      </c>
      <c r="AY259" s="159" t="s">
        <v>155</v>
      </c>
    </row>
    <row r="260" spans="2:65" s="14" customFormat="1">
      <c r="B260" s="165"/>
      <c r="D260" s="146" t="s">
        <v>166</v>
      </c>
      <c r="E260" s="166" t="s">
        <v>1</v>
      </c>
      <c r="F260" s="167" t="s">
        <v>170</v>
      </c>
      <c r="H260" s="168">
        <v>127.22</v>
      </c>
      <c r="I260" s="169"/>
      <c r="L260" s="165"/>
      <c r="M260" s="170"/>
      <c r="T260" s="171"/>
      <c r="AT260" s="166" t="s">
        <v>166</v>
      </c>
      <c r="AU260" s="166" t="s">
        <v>82</v>
      </c>
      <c r="AV260" s="14" t="s">
        <v>160</v>
      </c>
      <c r="AW260" s="14" t="s">
        <v>3</v>
      </c>
      <c r="AX260" s="14" t="s">
        <v>80</v>
      </c>
      <c r="AY260" s="166" t="s">
        <v>155</v>
      </c>
    </row>
    <row r="261" spans="2:65" s="1" customFormat="1" ht="24.2" customHeight="1">
      <c r="B261" s="131"/>
      <c r="C261" s="172" t="s">
        <v>350</v>
      </c>
      <c r="D261" s="172" t="s">
        <v>241</v>
      </c>
      <c r="E261" s="173" t="s">
        <v>305</v>
      </c>
      <c r="F261" s="174" t="s">
        <v>306</v>
      </c>
      <c r="G261" s="175" t="s">
        <v>208</v>
      </c>
      <c r="H261" s="176">
        <v>0.35</v>
      </c>
      <c r="I261" s="177"/>
      <c r="J261" s="178">
        <f>ROUND(I261*H261,2)</f>
        <v>0</v>
      </c>
      <c r="K261" s="179"/>
      <c r="L261" s="180"/>
      <c r="M261" s="181" t="s">
        <v>1</v>
      </c>
      <c r="N261" s="182" t="s">
        <v>37</v>
      </c>
      <c r="P261" s="142">
        <f>O261*H261</f>
        <v>0</v>
      </c>
      <c r="Q261" s="142">
        <v>1</v>
      </c>
      <c r="R261" s="142">
        <f>Q261*H261</f>
        <v>0.35</v>
      </c>
      <c r="S261" s="142">
        <v>0</v>
      </c>
      <c r="T261" s="143">
        <f>S261*H261</f>
        <v>0</v>
      </c>
      <c r="AR261" s="144" t="s">
        <v>213</v>
      </c>
      <c r="AT261" s="144" t="s">
        <v>241</v>
      </c>
      <c r="AU261" s="144" t="s">
        <v>82</v>
      </c>
      <c r="AY261" s="17" t="s">
        <v>155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80</v>
      </c>
      <c r="BK261" s="145">
        <f>ROUND(I261*H261,2)</f>
        <v>0</v>
      </c>
      <c r="BL261" s="17" t="s">
        <v>160</v>
      </c>
      <c r="BM261" s="144" t="s">
        <v>2056</v>
      </c>
    </row>
    <row r="262" spans="2:65" s="1" customFormat="1" ht="19.5">
      <c r="B262" s="32"/>
      <c r="D262" s="146" t="s">
        <v>162</v>
      </c>
      <c r="F262" s="147" t="s">
        <v>306</v>
      </c>
      <c r="I262" s="148"/>
      <c r="L262" s="32"/>
      <c r="M262" s="149"/>
      <c r="T262" s="56"/>
      <c r="AT262" s="17" t="s">
        <v>162</v>
      </c>
      <c r="AU262" s="17" t="s">
        <v>82</v>
      </c>
    </row>
    <row r="263" spans="2:65" s="12" customFormat="1">
      <c r="B263" s="152"/>
      <c r="D263" s="146" t="s">
        <v>166</v>
      </c>
      <c r="E263" s="153" t="s">
        <v>1</v>
      </c>
      <c r="F263" s="154" t="s">
        <v>308</v>
      </c>
      <c r="H263" s="153" t="s">
        <v>1</v>
      </c>
      <c r="I263" s="155"/>
      <c r="L263" s="152"/>
      <c r="M263" s="156"/>
      <c r="T263" s="157"/>
      <c r="AT263" s="153" t="s">
        <v>166</v>
      </c>
      <c r="AU263" s="153" t="s">
        <v>82</v>
      </c>
      <c r="AV263" s="12" t="s">
        <v>80</v>
      </c>
      <c r="AW263" s="12" t="s">
        <v>29</v>
      </c>
      <c r="AX263" s="12" t="s">
        <v>72</v>
      </c>
      <c r="AY263" s="153" t="s">
        <v>155</v>
      </c>
    </row>
    <row r="264" spans="2:65" s="13" customFormat="1" ht="22.5">
      <c r="B264" s="158"/>
      <c r="D264" s="146" t="s">
        <v>166</v>
      </c>
      <c r="E264" s="159" t="s">
        <v>1</v>
      </c>
      <c r="F264" s="160" t="s">
        <v>2057</v>
      </c>
      <c r="H264" s="161">
        <v>0.25700000000000001</v>
      </c>
      <c r="I264" s="162"/>
      <c r="L264" s="158"/>
      <c r="M264" s="163"/>
      <c r="T264" s="164"/>
      <c r="AT264" s="159" t="s">
        <v>166</v>
      </c>
      <c r="AU264" s="159" t="s">
        <v>82</v>
      </c>
      <c r="AV264" s="13" t="s">
        <v>82</v>
      </c>
      <c r="AW264" s="13" t="s">
        <v>29</v>
      </c>
      <c r="AX264" s="13" t="s">
        <v>72</v>
      </c>
      <c r="AY264" s="159" t="s">
        <v>155</v>
      </c>
    </row>
    <row r="265" spans="2:65" s="13" customFormat="1">
      <c r="B265" s="158"/>
      <c r="D265" s="146" t="s">
        <v>166</v>
      </c>
      <c r="E265" s="159" t="s">
        <v>1</v>
      </c>
      <c r="F265" s="160" t="s">
        <v>2058</v>
      </c>
      <c r="H265" s="161">
        <v>9.2999999999999999E-2</v>
      </c>
      <c r="I265" s="162"/>
      <c r="L265" s="158"/>
      <c r="M265" s="163"/>
      <c r="T265" s="164"/>
      <c r="AT265" s="159" t="s">
        <v>166</v>
      </c>
      <c r="AU265" s="159" t="s">
        <v>82</v>
      </c>
      <c r="AV265" s="13" t="s">
        <v>82</v>
      </c>
      <c r="AW265" s="13" t="s">
        <v>29</v>
      </c>
      <c r="AX265" s="13" t="s">
        <v>72</v>
      </c>
      <c r="AY265" s="159" t="s">
        <v>155</v>
      </c>
    </row>
    <row r="266" spans="2:65" s="14" customFormat="1">
      <c r="B266" s="165"/>
      <c r="D266" s="146" t="s">
        <v>166</v>
      </c>
      <c r="E266" s="166" t="s">
        <v>1</v>
      </c>
      <c r="F266" s="167" t="s">
        <v>170</v>
      </c>
      <c r="H266" s="168">
        <v>0.35</v>
      </c>
      <c r="I266" s="169"/>
      <c r="L266" s="165"/>
      <c r="M266" s="170"/>
      <c r="T266" s="171"/>
      <c r="AT266" s="166" t="s">
        <v>166</v>
      </c>
      <c r="AU266" s="166" t="s">
        <v>82</v>
      </c>
      <c r="AV266" s="14" t="s">
        <v>160</v>
      </c>
      <c r="AW266" s="14" t="s">
        <v>29</v>
      </c>
      <c r="AX266" s="14" t="s">
        <v>80</v>
      </c>
      <c r="AY266" s="166" t="s">
        <v>155</v>
      </c>
    </row>
    <row r="267" spans="2:65" s="11" customFormat="1" ht="22.9" customHeight="1">
      <c r="B267" s="121"/>
      <c r="D267" s="122" t="s">
        <v>71</v>
      </c>
      <c r="E267" s="183" t="s">
        <v>176</v>
      </c>
      <c r="F267" s="183" t="s">
        <v>311</v>
      </c>
      <c r="I267" s="124"/>
      <c r="J267" s="184">
        <f>BK267</f>
        <v>0</v>
      </c>
      <c r="L267" s="121"/>
      <c r="M267" s="126"/>
      <c r="P267" s="127">
        <f>P268+SUM(P269:P302)</f>
        <v>0</v>
      </c>
      <c r="R267" s="127">
        <f>R268+SUM(R269:R302)</f>
        <v>55.985476732400002</v>
      </c>
      <c r="T267" s="128">
        <f>T268+SUM(T269:T302)</f>
        <v>0</v>
      </c>
      <c r="AR267" s="122" t="s">
        <v>80</v>
      </c>
      <c r="AT267" s="129" t="s">
        <v>71</v>
      </c>
      <c r="AU267" s="129" t="s">
        <v>80</v>
      </c>
      <c r="AY267" s="122" t="s">
        <v>155</v>
      </c>
      <c r="BK267" s="130">
        <f>BK268+SUM(BK269:BK302)</f>
        <v>0</v>
      </c>
    </row>
    <row r="268" spans="2:65" s="1" customFormat="1" ht="16.5" customHeight="1">
      <c r="B268" s="131"/>
      <c r="C268" s="132" t="s">
        <v>359</v>
      </c>
      <c r="D268" s="132" t="s">
        <v>156</v>
      </c>
      <c r="E268" s="133" t="s">
        <v>312</v>
      </c>
      <c r="F268" s="134" t="s">
        <v>313</v>
      </c>
      <c r="G268" s="135" t="s">
        <v>179</v>
      </c>
      <c r="H268" s="136">
        <v>1.72</v>
      </c>
      <c r="I268" s="137"/>
      <c r="J268" s="138">
        <f>ROUND(I268*H268,2)</f>
        <v>0</v>
      </c>
      <c r="K268" s="139"/>
      <c r="L268" s="32"/>
      <c r="M268" s="140" t="s">
        <v>1</v>
      </c>
      <c r="N268" s="141" t="s">
        <v>37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160</v>
      </c>
      <c r="AT268" s="144" t="s">
        <v>156</v>
      </c>
      <c r="AU268" s="144" t="s">
        <v>82</v>
      </c>
      <c r="AY268" s="17" t="s">
        <v>155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80</v>
      </c>
      <c r="BK268" s="145">
        <f>ROUND(I268*H268,2)</f>
        <v>0</v>
      </c>
      <c r="BL268" s="17" t="s">
        <v>160</v>
      </c>
      <c r="BM268" s="144" t="s">
        <v>2059</v>
      </c>
    </row>
    <row r="269" spans="2:65" s="1" customFormat="1">
      <c r="B269" s="32"/>
      <c r="D269" s="146" t="s">
        <v>162</v>
      </c>
      <c r="F269" s="147" t="s">
        <v>315</v>
      </c>
      <c r="I269" s="148"/>
      <c r="L269" s="32"/>
      <c r="M269" s="149"/>
      <c r="T269" s="56"/>
      <c r="AT269" s="17" t="s">
        <v>162</v>
      </c>
      <c r="AU269" s="17" t="s">
        <v>82</v>
      </c>
    </row>
    <row r="270" spans="2:65" s="1" customFormat="1">
      <c r="B270" s="32"/>
      <c r="D270" s="150" t="s">
        <v>164</v>
      </c>
      <c r="F270" s="151" t="s">
        <v>316</v>
      </c>
      <c r="I270" s="148"/>
      <c r="L270" s="32"/>
      <c r="M270" s="149"/>
      <c r="T270" s="56"/>
      <c r="AT270" s="17" t="s">
        <v>164</v>
      </c>
      <c r="AU270" s="17" t="s">
        <v>82</v>
      </c>
    </row>
    <row r="271" spans="2:65" s="13" customFormat="1">
      <c r="B271" s="158"/>
      <c r="D271" s="146" t="s">
        <v>166</v>
      </c>
      <c r="E271" s="159" t="s">
        <v>1</v>
      </c>
      <c r="F271" s="160" t="s">
        <v>2060</v>
      </c>
      <c r="H271" s="161">
        <v>0.57999999999999996</v>
      </c>
      <c r="I271" s="162"/>
      <c r="L271" s="158"/>
      <c r="M271" s="163"/>
      <c r="T271" s="164"/>
      <c r="AT271" s="159" t="s">
        <v>166</v>
      </c>
      <c r="AU271" s="159" t="s">
        <v>82</v>
      </c>
      <c r="AV271" s="13" t="s">
        <v>82</v>
      </c>
      <c r="AW271" s="13" t="s">
        <v>29</v>
      </c>
      <c r="AX271" s="13" t="s">
        <v>72</v>
      </c>
      <c r="AY271" s="159" t="s">
        <v>155</v>
      </c>
    </row>
    <row r="272" spans="2:65" s="13" customFormat="1">
      <c r="B272" s="158"/>
      <c r="D272" s="146" t="s">
        <v>166</v>
      </c>
      <c r="E272" s="159" t="s">
        <v>1</v>
      </c>
      <c r="F272" s="160" t="s">
        <v>2061</v>
      </c>
      <c r="H272" s="161">
        <v>1.1399999999999999</v>
      </c>
      <c r="I272" s="162"/>
      <c r="L272" s="158"/>
      <c r="M272" s="163"/>
      <c r="T272" s="164"/>
      <c r="AT272" s="159" t="s">
        <v>166</v>
      </c>
      <c r="AU272" s="159" t="s">
        <v>82</v>
      </c>
      <c r="AV272" s="13" t="s">
        <v>82</v>
      </c>
      <c r="AW272" s="13" t="s">
        <v>29</v>
      </c>
      <c r="AX272" s="13" t="s">
        <v>72</v>
      </c>
      <c r="AY272" s="159" t="s">
        <v>155</v>
      </c>
    </row>
    <row r="273" spans="2:65" s="14" customFormat="1">
      <c r="B273" s="165"/>
      <c r="D273" s="146" t="s">
        <v>166</v>
      </c>
      <c r="E273" s="166" t="s">
        <v>1</v>
      </c>
      <c r="F273" s="167" t="s">
        <v>170</v>
      </c>
      <c r="H273" s="168">
        <v>1.7199999999999998</v>
      </c>
      <c r="I273" s="169"/>
      <c r="L273" s="165"/>
      <c r="M273" s="170"/>
      <c r="T273" s="171"/>
      <c r="AT273" s="166" t="s">
        <v>166</v>
      </c>
      <c r="AU273" s="166" t="s">
        <v>82</v>
      </c>
      <c r="AV273" s="14" t="s">
        <v>160</v>
      </c>
      <c r="AW273" s="14" t="s">
        <v>29</v>
      </c>
      <c r="AX273" s="14" t="s">
        <v>80</v>
      </c>
      <c r="AY273" s="166" t="s">
        <v>155</v>
      </c>
    </row>
    <row r="274" spans="2:65" s="1" customFormat="1" ht="16.5" customHeight="1">
      <c r="B274" s="131"/>
      <c r="C274" s="132" t="s">
        <v>369</v>
      </c>
      <c r="D274" s="132" t="s">
        <v>156</v>
      </c>
      <c r="E274" s="133" t="s">
        <v>321</v>
      </c>
      <c r="F274" s="134" t="s">
        <v>322</v>
      </c>
      <c r="G274" s="135" t="s">
        <v>159</v>
      </c>
      <c r="H274" s="136">
        <v>9.8689999999999998</v>
      </c>
      <c r="I274" s="137"/>
      <c r="J274" s="138">
        <f>ROUND(I274*H274,2)</f>
        <v>0</v>
      </c>
      <c r="K274" s="139"/>
      <c r="L274" s="32"/>
      <c r="M274" s="140" t="s">
        <v>1</v>
      </c>
      <c r="N274" s="141" t="s">
        <v>37</v>
      </c>
      <c r="P274" s="142">
        <f>O274*H274</f>
        <v>0</v>
      </c>
      <c r="Q274" s="142">
        <v>4.1744200000000002E-2</v>
      </c>
      <c r="R274" s="142">
        <f>Q274*H274</f>
        <v>0.41197350980000003</v>
      </c>
      <c r="S274" s="142">
        <v>0</v>
      </c>
      <c r="T274" s="143">
        <f>S274*H274</f>
        <v>0</v>
      </c>
      <c r="AR274" s="144" t="s">
        <v>160</v>
      </c>
      <c r="AT274" s="144" t="s">
        <v>156</v>
      </c>
      <c r="AU274" s="144" t="s">
        <v>82</v>
      </c>
      <c r="AY274" s="17" t="s">
        <v>155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80</v>
      </c>
      <c r="BK274" s="145">
        <f>ROUND(I274*H274,2)</f>
        <v>0</v>
      </c>
      <c r="BL274" s="17" t="s">
        <v>160</v>
      </c>
      <c r="BM274" s="144" t="s">
        <v>2062</v>
      </c>
    </row>
    <row r="275" spans="2:65" s="1" customFormat="1">
      <c r="B275" s="32"/>
      <c r="D275" s="146" t="s">
        <v>162</v>
      </c>
      <c r="F275" s="147" t="s">
        <v>324</v>
      </c>
      <c r="I275" s="148"/>
      <c r="L275" s="32"/>
      <c r="M275" s="149"/>
      <c r="T275" s="56"/>
      <c r="AT275" s="17" t="s">
        <v>162</v>
      </c>
      <c r="AU275" s="17" t="s">
        <v>82</v>
      </c>
    </row>
    <row r="276" spans="2:65" s="1" customFormat="1">
      <c r="B276" s="32"/>
      <c r="D276" s="150" t="s">
        <v>164</v>
      </c>
      <c r="F276" s="151" t="s">
        <v>325</v>
      </c>
      <c r="I276" s="148"/>
      <c r="L276" s="32"/>
      <c r="M276" s="149"/>
      <c r="T276" s="56"/>
      <c r="AT276" s="17" t="s">
        <v>164</v>
      </c>
      <c r="AU276" s="17" t="s">
        <v>82</v>
      </c>
    </row>
    <row r="277" spans="2:65" s="13" customFormat="1">
      <c r="B277" s="158"/>
      <c r="D277" s="146" t="s">
        <v>166</v>
      </c>
      <c r="E277" s="159" t="s">
        <v>1</v>
      </c>
      <c r="F277" s="160" t="s">
        <v>2063</v>
      </c>
      <c r="H277" s="161">
        <v>3.5960000000000001</v>
      </c>
      <c r="I277" s="162"/>
      <c r="L277" s="158"/>
      <c r="M277" s="163"/>
      <c r="T277" s="164"/>
      <c r="AT277" s="159" t="s">
        <v>166</v>
      </c>
      <c r="AU277" s="159" t="s">
        <v>82</v>
      </c>
      <c r="AV277" s="13" t="s">
        <v>82</v>
      </c>
      <c r="AW277" s="13" t="s">
        <v>29</v>
      </c>
      <c r="AX277" s="13" t="s">
        <v>72</v>
      </c>
      <c r="AY277" s="159" t="s">
        <v>155</v>
      </c>
    </row>
    <row r="278" spans="2:65" s="13" customFormat="1">
      <c r="B278" s="158"/>
      <c r="D278" s="146" t="s">
        <v>166</v>
      </c>
      <c r="E278" s="159" t="s">
        <v>1</v>
      </c>
      <c r="F278" s="160" t="s">
        <v>2064</v>
      </c>
      <c r="H278" s="161">
        <v>6.2729999999999997</v>
      </c>
      <c r="I278" s="162"/>
      <c r="L278" s="158"/>
      <c r="M278" s="163"/>
      <c r="T278" s="164"/>
      <c r="AT278" s="159" t="s">
        <v>166</v>
      </c>
      <c r="AU278" s="159" t="s">
        <v>82</v>
      </c>
      <c r="AV278" s="13" t="s">
        <v>82</v>
      </c>
      <c r="AW278" s="13" t="s">
        <v>29</v>
      </c>
      <c r="AX278" s="13" t="s">
        <v>72</v>
      </c>
      <c r="AY278" s="159" t="s">
        <v>155</v>
      </c>
    </row>
    <row r="279" spans="2:65" s="14" customFormat="1">
      <c r="B279" s="165"/>
      <c r="D279" s="146" t="s">
        <v>166</v>
      </c>
      <c r="E279" s="166" t="s">
        <v>1</v>
      </c>
      <c r="F279" s="167" t="s">
        <v>170</v>
      </c>
      <c r="H279" s="168">
        <v>9.8689999999999998</v>
      </c>
      <c r="I279" s="169"/>
      <c r="L279" s="165"/>
      <c r="M279" s="170"/>
      <c r="T279" s="171"/>
      <c r="AT279" s="166" t="s">
        <v>166</v>
      </c>
      <c r="AU279" s="166" t="s">
        <v>82</v>
      </c>
      <c r="AV279" s="14" t="s">
        <v>160</v>
      </c>
      <c r="AW279" s="14" t="s">
        <v>29</v>
      </c>
      <c r="AX279" s="14" t="s">
        <v>80</v>
      </c>
      <c r="AY279" s="166" t="s">
        <v>155</v>
      </c>
    </row>
    <row r="280" spans="2:65" s="1" customFormat="1" ht="16.5" customHeight="1">
      <c r="B280" s="131"/>
      <c r="C280" s="132" t="s">
        <v>376</v>
      </c>
      <c r="D280" s="132" t="s">
        <v>156</v>
      </c>
      <c r="E280" s="133" t="s">
        <v>329</v>
      </c>
      <c r="F280" s="134" t="s">
        <v>330</v>
      </c>
      <c r="G280" s="135" t="s">
        <v>159</v>
      </c>
      <c r="H280" s="136">
        <v>9.8689999999999998</v>
      </c>
      <c r="I280" s="137"/>
      <c r="J280" s="138">
        <f>ROUND(I280*H280,2)</f>
        <v>0</v>
      </c>
      <c r="K280" s="139"/>
      <c r="L280" s="32"/>
      <c r="M280" s="140" t="s">
        <v>1</v>
      </c>
      <c r="N280" s="141" t="s">
        <v>37</v>
      </c>
      <c r="P280" s="142">
        <f>O280*H280</f>
        <v>0</v>
      </c>
      <c r="Q280" s="142">
        <v>1.5E-5</v>
      </c>
      <c r="R280" s="142">
        <f>Q280*H280</f>
        <v>1.48035E-4</v>
      </c>
      <c r="S280" s="142">
        <v>0</v>
      </c>
      <c r="T280" s="143">
        <f>S280*H280</f>
        <v>0</v>
      </c>
      <c r="AR280" s="144" t="s">
        <v>160</v>
      </c>
      <c r="AT280" s="144" t="s">
        <v>156</v>
      </c>
      <c r="AU280" s="144" t="s">
        <v>82</v>
      </c>
      <c r="AY280" s="17" t="s">
        <v>155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80</v>
      </c>
      <c r="BK280" s="145">
        <f>ROUND(I280*H280,2)</f>
        <v>0</v>
      </c>
      <c r="BL280" s="17" t="s">
        <v>160</v>
      </c>
      <c r="BM280" s="144" t="s">
        <v>2065</v>
      </c>
    </row>
    <row r="281" spans="2:65" s="1" customFormat="1">
      <c r="B281" s="32"/>
      <c r="D281" s="146" t="s">
        <v>162</v>
      </c>
      <c r="F281" s="147" t="s">
        <v>332</v>
      </c>
      <c r="I281" s="148"/>
      <c r="L281" s="32"/>
      <c r="M281" s="149"/>
      <c r="T281" s="56"/>
      <c r="AT281" s="17" t="s">
        <v>162</v>
      </c>
      <c r="AU281" s="17" t="s">
        <v>82</v>
      </c>
    </row>
    <row r="282" spans="2:65" s="1" customFormat="1">
      <c r="B282" s="32"/>
      <c r="D282" s="150" t="s">
        <v>164</v>
      </c>
      <c r="F282" s="151" t="s">
        <v>333</v>
      </c>
      <c r="I282" s="148"/>
      <c r="L282" s="32"/>
      <c r="M282" s="149"/>
      <c r="T282" s="56"/>
      <c r="AT282" s="17" t="s">
        <v>164</v>
      </c>
      <c r="AU282" s="17" t="s">
        <v>82</v>
      </c>
    </row>
    <row r="283" spans="2:65" s="13" customFormat="1">
      <c r="B283" s="158"/>
      <c r="D283" s="146" t="s">
        <v>166</v>
      </c>
      <c r="E283" s="159" t="s">
        <v>1</v>
      </c>
      <c r="F283" s="160" t="s">
        <v>2066</v>
      </c>
      <c r="H283" s="161">
        <v>9.8689999999999998</v>
      </c>
      <c r="I283" s="162"/>
      <c r="L283" s="158"/>
      <c r="M283" s="163"/>
      <c r="T283" s="164"/>
      <c r="AT283" s="159" t="s">
        <v>166</v>
      </c>
      <c r="AU283" s="159" t="s">
        <v>82</v>
      </c>
      <c r="AV283" s="13" t="s">
        <v>82</v>
      </c>
      <c r="AW283" s="13" t="s">
        <v>29</v>
      </c>
      <c r="AX283" s="13" t="s">
        <v>80</v>
      </c>
      <c r="AY283" s="159" t="s">
        <v>155</v>
      </c>
    </row>
    <row r="284" spans="2:65" s="1" customFormat="1" ht="16.5" customHeight="1">
      <c r="B284" s="131"/>
      <c r="C284" s="132" t="s">
        <v>384</v>
      </c>
      <c r="D284" s="132" t="s">
        <v>156</v>
      </c>
      <c r="E284" s="133" t="s">
        <v>336</v>
      </c>
      <c r="F284" s="134" t="s">
        <v>337</v>
      </c>
      <c r="G284" s="135" t="s">
        <v>208</v>
      </c>
      <c r="H284" s="136">
        <v>0.313</v>
      </c>
      <c r="I284" s="137"/>
      <c r="J284" s="138">
        <f>ROUND(I284*H284,2)</f>
        <v>0</v>
      </c>
      <c r="K284" s="139"/>
      <c r="L284" s="32"/>
      <c r="M284" s="140" t="s">
        <v>1</v>
      </c>
      <c r="N284" s="141" t="s">
        <v>37</v>
      </c>
      <c r="P284" s="142">
        <f>O284*H284</f>
        <v>0</v>
      </c>
      <c r="Q284" s="142">
        <v>1.0487652000000001</v>
      </c>
      <c r="R284" s="142">
        <f>Q284*H284</f>
        <v>0.3282635076</v>
      </c>
      <c r="S284" s="142">
        <v>0</v>
      </c>
      <c r="T284" s="143">
        <f>S284*H284</f>
        <v>0</v>
      </c>
      <c r="AR284" s="144" t="s">
        <v>160</v>
      </c>
      <c r="AT284" s="144" t="s">
        <v>156</v>
      </c>
      <c r="AU284" s="144" t="s">
        <v>82</v>
      </c>
      <c r="AY284" s="17" t="s">
        <v>155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80</v>
      </c>
      <c r="BK284" s="145">
        <f>ROUND(I284*H284,2)</f>
        <v>0</v>
      </c>
      <c r="BL284" s="17" t="s">
        <v>160</v>
      </c>
      <c r="BM284" s="144" t="s">
        <v>2067</v>
      </c>
    </row>
    <row r="285" spans="2:65" s="1" customFormat="1" ht="19.5">
      <c r="B285" s="32"/>
      <c r="D285" s="146" t="s">
        <v>162</v>
      </c>
      <c r="F285" s="147" t="s">
        <v>339</v>
      </c>
      <c r="I285" s="148"/>
      <c r="L285" s="32"/>
      <c r="M285" s="149"/>
      <c r="T285" s="56"/>
      <c r="AT285" s="17" t="s">
        <v>162</v>
      </c>
      <c r="AU285" s="17" t="s">
        <v>82</v>
      </c>
    </row>
    <row r="286" spans="2:65" s="1" customFormat="1">
      <c r="B286" s="32"/>
      <c r="D286" s="150" t="s">
        <v>164</v>
      </c>
      <c r="F286" s="151" t="s">
        <v>340</v>
      </c>
      <c r="I286" s="148"/>
      <c r="L286" s="32"/>
      <c r="M286" s="149"/>
      <c r="T286" s="56"/>
      <c r="AT286" s="17" t="s">
        <v>164</v>
      </c>
      <c r="AU286" s="17" t="s">
        <v>82</v>
      </c>
    </row>
    <row r="287" spans="2:65" s="13" customFormat="1">
      <c r="B287" s="158"/>
      <c r="D287" s="146" t="s">
        <v>166</v>
      </c>
      <c r="E287" s="159" t="s">
        <v>1</v>
      </c>
      <c r="F287" s="160" t="s">
        <v>2068</v>
      </c>
      <c r="H287" s="161">
        <v>0.106</v>
      </c>
      <c r="I287" s="162"/>
      <c r="L287" s="158"/>
      <c r="M287" s="163"/>
      <c r="T287" s="164"/>
      <c r="AT287" s="159" t="s">
        <v>166</v>
      </c>
      <c r="AU287" s="159" t="s">
        <v>82</v>
      </c>
      <c r="AV287" s="13" t="s">
        <v>82</v>
      </c>
      <c r="AW287" s="13" t="s">
        <v>29</v>
      </c>
      <c r="AX287" s="13" t="s">
        <v>72</v>
      </c>
      <c r="AY287" s="159" t="s">
        <v>155</v>
      </c>
    </row>
    <row r="288" spans="2:65" s="13" customFormat="1">
      <c r="B288" s="158"/>
      <c r="D288" s="146" t="s">
        <v>166</v>
      </c>
      <c r="E288" s="159" t="s">
        <v>1</v>
      </c>
      <c r="F288" s="160" t="s">
        <v>2069</v>
      </c>
      <c r="H288" s="161">
        <v>0.20699999999999999</v>
      </c>
      <c r="I288" s="162"/>
      <c r="L288" s="158"/>
      <c r="M288" s="163"/>
      <c r="T288" s="164"/>
      <c r="AT288" s="159" t="s">
        <v>166</v>
      </c>
      <c r="AU288" s="159" t="s">
        <v>82</v>
      </c>
      <c r="AV288" s="13" t="s">
        <v>82</v>
      </c>
      <c r="AW288" s="13" t="s">
        <v>29</v>
      </c>
      <c r="AX288" s="13" t="s">
        <v>72</v>
      </c>
      <c r="AY288" s="159" t="s">
        <v>155</v>
      </c>
    </row>
    <row r="289" spans="2:65" s="14" customFormat="1">
      <c r="B289" s="165"/>
      <c r="D289" s="146" t="s">
        <v>166</v>
      </c>
      <c r="E289" s="166" t="s">
        <v>1</v>
      </c>
      <c r="F289" s="167" t="s">
        <v>170</v>
      </c>
      <c r="H289" s="168">
        <v>0.313</v>
      </c>
      <c r="I289" s="169"/>
      <c r="L289" s="165"/>
      <c r="M289" s="170"/>
      <c r="T289" s="171"/>
      <c r="AT289" s="166" t="s">
        <v>166</v>
      </c>
      <c r="AU289" s="166" t="s">
        <v>82</v>
      </c>
      <c r="AV289" s="14" t="s">
        <v>160</v>
      </c>
      <c r="AW289" s="14" t="s">
        <v>29</v>
      </c>
      <c r="AX289" s="14" t="s">
        <v>80</v>
      </c>
      <c r="AY289" s="166" t="s">
        <v>155</v>
      </c>
    </row>
    <row r="290" spans="2:65" s="1" customFormat="1" ht="24.2" customHeight="1">
      <c r="B290" s="131"/>
      <c r="C290" s="132" t="s">
        <v>391</v>
      </c>
      <c r="D290" s="132" t="s">
        <v>156</v>
      </c>
      <c r="E290" s="133" t="s">
        <v>2070</v>
      </c>
      <c r="F290" s="134" t="s">
        <v>2071</v>
      </c>
      <c r="G290" s="135" t="s">
        <v>159</v>
      </c>
      <c r="H290" s="136">
        <v>66.025000000000006</v>
      </c>
      <c r="I290" s="137"/>
      <c r="J290" s="138">
        <f>ROUND(I290*H290,2)</f>
        <v>0</v>
      </c>
      <c r="K290" s="139"/>
      <c r="L290" s="32"/>
      <c r="M290" s="140" t="s">
        <v>1</v>
      </c>
      <c r="N290" s="141" t="s">
        <v>37</v>
      </c>
      <c r="P290" s="142">
        <f>O290*H290</f>
        <v>0</v>
      </c>
      <c r="Q290" s="142">
        <v>1.82E-3</v>
      </c>
      <c r="R290" s="142">
        <f>Q290*H290</f>
        <v>0.12016550000000001</v>
      </c>
      <c r="S290" s="142">
        <v>0</v>
      </c>
      <c r="T290" s="143">
        <f>S290*H290</f>
        <v>0</v>
      </c>
      <c r="AR290" s="144" t="s">
        <v>160</v>
      </c>
      <c r="AT290" s="144" t="s">
        <v>156</v>
      </c>
      <c r="AU290" s="144" t="s">
        <v>82</v>
      </c>
      <c r="AY290" s="17" t="s">
        <v>155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80</v>
      </c>
      <c r="BK290" s="145">
        <f>ROUND(I290*H290,2)</f>
        <v>0</v>
      </c>
      <c r="BL290" s="17" t="s">
        <v>160</v>
      </c>
      <c r="BM290" s="144" t="s">
        <v>2072</v>
      </c>
    </row>
    <row r="291" spans="2:65" s="1" customFormat="1" ht="19.5">
      <c r="B291" s="32"/>
      <c r="D291" s="146" t="s">
        <v>162</v>
      </c>
      <c r="F291" s="147" t="s">
        <v>2073</v>
      </c>
      <c r="I291" s="148"/>
      <c r="L291" s="32"/>
      <c r="M291" s="149"/>
      <c r="T291" s="56"/>
      <c r="AT291" s="17" t="s">
        <v>162</v>
      </c>
      <c r="AU291" s="17" t="s">
        <v>82</v>
      </c>
    </row>
    <row r="292" spans="2:65" s="1" customFormat="1">
      <c r="B292" s="32"/>
      <c r="D292" s="150" t="s">
        <v>164</v>
      </c>
      <c r="F292" s="151" t="s">
        <v>2074</v>
      </c>
      <c r="I292" s="148"/>
      <c r="L292" s="32"/>
      <c r="M292" s="149"/>
      <c r="T292" s="56"/>
      <c r="AT292" s="17" t="s">
        <v>164</v>
      </c>
      <c r="AU292" s="17" t="s">
        <v>82</v>
      </c>
    </row>
    <row r="293" spans="2:65" s="13" customFormat="1" ht="22.5">
      <c r="B293" s="158"/>
      <c r="D293" s="146" t="s">
        <v>166</v>
      </c>
      <c r="E293" s="159" t="s">
        <v>1</v>
      </c>
      <c r="F293" s="160" t="s">
        <v>2019</v>
      </c>
      <c r="H293" s="161">
        <v>8.3450000000000006</v>
      </c>
      <c r="I293" s="162"/>
      <c r="L293" s="158"/>
      <c r="M293" s="163"/>
      <c r="T293" s="164"/>
      <c r="AT293" s="159" t="s">
        <v>166</v>
      </c>
      <c r="AU293" s="159" t="s">
        <v>82</v>
      </c>
      <c r="AV293" s="13" t="s">
        <v>82</v>
      </c>
      <c r="AW293" s="13" t="s">
        <v>29</v>
      </c>
      <c r="AX293" s="13" t="s">
        <v>72</v>
      </c>
      <c r="AY293" s="159" t="s">
        <v>155</v>
      </c>
    </row>
    <row r="294" spans="2:65" s="13" customFormat="1">
      <c r="B294" s="158"/>
      <c r="D294" s="146" t="s">
        <v>166</v>
      </c>
      <c r="E294" s="159" t="s">
        <v>1</v>
      </c>
      <c r="F294" s="160" t="s">
        <v>2075</v>
      </c>
      <c r="H294" s="161">
        <v>57.68</v>
      </c>
      <c r="I294" s="162"/>
      <c r="L294" s="158"/>
      <c r="M294" s="163"/>
      <c r="T294" s="164"/>
      <c r="AT294" s="159" t="s">
        <v>166</v>
      </c>
      <c r="AU294" s="159" t="s">
        <v>82</v>
      </c>
      <c r="AV294" s="13" t="s">
        <v>82</v>
      </c>
      <c r="AW294" s="13" t="s">
        <v>29</v>
      </c>
      <c r="AX294" s="13" t="s">
        <v>72</v>
      </c>
      <c r="AY294" s="159" t="s">
        <v>155</v>
      </c>
    </row>
    <row r="295" spans="2:65" s="14" customFormat="1">
      <c r="B295" s="165"/>
      <c r="D295" s="146" t="s">
        <v>166</v>
      </c>
      <c r="E295" s="166" t="s">
        <v>1</v>
      </c>
      <c r="F295" s="167" t="s">
        <v>170</v>
      </c>
      <c r="H295" s="168">
        <v>66.025000000000006</v>
      </c>
      <c r="I295" s="169"/>
      <c r="L295" s="165"/>
      <c r="M295" s="170"/>
      <c r="T295" s="171"/>
      <c r="AT295" s="166" t="s">
        <v>166</v>
      </c>
      <c r="AU295" s="166" t="s">
        <v>82</v>
      </c>
      <c r="AV295" s="14" t="s">
        <v>160</v>
      </c>
      <c r="AW295" s="14" t="s">
        <v>29</v>
      </c>
      <c r="AX295" s="14" t="s">
        <v>80</v>
      </c>
      <c r="AY295" s="166" t="s">
        <v>155</v>
      </c>
    </row>
    <row r="296" spans="2:65" s="1" customFormat="1" ht="24.2" customHeight="1">
      <c r="B296" s="131"/>
      <c r="C296" s="132" t="s">
        <v>397</v>
      </c>
      <c r="D296" s="132" t="s">
        <v>156</v>
      </c>
      <c r="E296" s="133" t="s">
        <v>2076</v>
      </c>
      <c r="F296" s="134" t="s">
        <v>2077</v>
      </c>
      <c r="G296" s="135" t="s">
        <v>159</v>
      </c>
      <c r="H296" s="136">
        <v>66.025000000000006</v>
      </c>
      <c r="I296" s="137"/>
      <c r="J296" s="138">
        <f>ROUND(I296*H296,2)</f>
        <v>0</v>
      </c>
      <c r="K296" s="139"/>
      <c r="L296" s="32"/>
      <c r="M296" s="140" t="s">
        <v>1</v>
      </c>
      <c r="N296" s="141" t="s">
        <v>37</v>
      </c>
      <c r="P296" s="142">
        <f>O296*H296</f>
        <v>0</v>
      </c>
      <c r="Q296" s="142">
        <v>4.0000000000000003E-5</v>
      </c>
      <c r="R296" s="142">
        <f>Q296*H296</f>
        <v>2.6410000000000006E-3</v>
      </c>
      <c r="S296" s="142">
        <v>0</v>
      </c>
      <c r="T296" s="143">
        <f>S296*H296</f>
        <v>0</v>
      </c>
      <c r="AR296" s="144" t="s">
        <v>160</v>
      </c>
      <c r="AT296" s="144" t="s">
        <v>156</v>
      </c>
      <c r="AU296" s="144" t="s">
        <v>82</v>
      </c>
      <c r="AY296" s="17" t="s">
        <v>155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80</v>
      </c>
      <c r="BK296" s="145">
        <f>ROUND(I296*H296,2)</f>
        <v>0</v>
      </c>
      <c r="BL296" s="17" t="s">
        <v>160</v>
      </c>
      <c r="BM296" s="144" t="s">
        <v>2078</v>
      </c>
    </row>
    <row r="297" spans="2:65" s="1" customFormat="1" ht="19.5">
      <c r="B297" s="32"/>
      <c r="D297" s="146" t="s">
        <v>162</v>
      </c>
      <c r="F297" s="147" t="s">
        <v>2079</v>
      </c>
      <c r="I297" s="148"/>
      <c r="L297" s="32"/>
      <c r="M297" s="149"/>
      <c r="T297" s="56"/>
      <c r="AT297" s="17" t="s">
        <v>162</v>
      </c>
      <c r="AU297" s="17" t="s">
        <v>82</v>
      </c>
    </row>
    <row r="298" spans="2:65" s="1" customFormat="1">
      <c r="B298" s="32"/>
      <c r="D298" s="150" t="s">
        <v>164</v>
      </c>
      <c r="F298" s="151" t="s">
        <v>2080</v>
      </c>
      <c r="I298" s="148"/>
      <c r="L298" s="32"/>
      <c r="M298" s="149"/>
      <c r="T298" s="56"/>
      <c r="AT298" s="17" t="s">
        <v>164</v>
      </c>
      <c r="AU298" s="17" t="s">
        <v>82</v>
      </c>
    </row>
    <row r="299" spans="2:65" s="13" customFormat="1" ht="22.5">
      <c r="B299" s="158"/>
      <c r="D299" s="146" t="s">
        <v>166</v>
      </c>
      <c r="E299" s="159" t="s">
        <v>1</v>
      </c>
      <c r="F299" s="160" t="s">
        <v>2019</v>
      </c>
      <c r="H299" s="161">
        <v>8.3450000000000006</v>
      </c>
      <c r="I299" s="162"/>
      <c r="L299" s="158"/>
      <c r="M299" s="163"/>
      <c r="T299" s="164"/>
      <c r="AT299" s="159" t="s">
        <v>166</v>
      </c>
      <c r="AU299" s="159" t="s">
        <v>82</v>
      </c>
      <c r="AV299" s="13" t="s">
        <v>82</v>
      </c>
      <c r="AW299" s="13" t="s">
        <v>29</v>
      </c>
      <c r="AX299" s="13" t="s">
        <v>72</v>
      </c>
      <c r="AY299" s="159" t="s">
        <v>155</v>
      </c>
    </row>
    <row r="300" spans="2:65" s="13" customFormat="1">
      <c r="B300" s="158"/>
      <c r="D300" s="146" t="s">
        <v>166</v>
      </c>
      <c r="E300" s="159" t="s">
        <v>1</v>
      </c>
      <c r="F300" s="160" t="s">
        <v>2075</v>
      </c>
      <c r="H300" s="161">
        <v>57.68</v>
      </c>
      <c r="I300" s="162"/>
      <c r="L300" s="158"/>
      <c r="M300" s="163"/>
      <c r="T300" s="164"/>
      <c r="AT300" s="159" t="s">
        <v>166</v>
      </c>
      <c r="AU300" s="159" t="s">
        <v>82</v>
      </c>
      <c r="AV300" s="13" t="s">
        <v>82</v>
      </c>
      <c r="AW300" s="13" t="s">
        <v>29</v>
      </c>
      <c r="AX300" s="13" t="s">
        <v>72</v>
      </c>
      <c r="AY300" s="159" t="s">
        <v>155</v>
      </c>
    </row>
    <row r="301" spans="2:65" s="14" customFormat="1">
      <c r="B301" s="165"/>
      <c r="D301" s="146" t="s">
        <v>166</v>
      </c>
      <c r="E301" s="166" t="s">
        <v>1</v>
      </c>
      <c r="F301" s="167" t="s">
        <v>170</v>
      </c>
      <c r="H301" s="168">
        <v>66.025000000000006</v>
      </c>
      <c r="I301" s="169"/>
      <c r="L301" s="165"/>
      <c r="M301" s="170"/>
      <c r="T301" s="171"/>
      <c r="AT301" s="166" t="s">
        <v>166</v>
      </c>
      <c r="AU301" s="166" t="s">
        <v>82</v>
      </c>
      <c r="AV301" s="14" t="s">
        <v>160</v>
      </c>
      <c r="AW301" s="14" t="s">
        <v>29</v>
      </c>
      <c r="AX301" s="14" t="s">
        <v>80</v>
      </c>
      <c r="AY301" s="166" t="s">
        <v>155</v>
      </c>
    </row>
    <row r="302" spans="2:65" s="11" customFormat="1" ht="20.85" customHeight="1">
      <c r="B302" s="121"/>
      <c r="D302" s="122" t="s">
        <v>71</v>
      </c>
      <c r="E302" s="183" t="s">
        <v>160</v>
      </c>
      <c r="F302" s="183" t="s">
        <v>358</v>
      </c>
      <c r="I302" s="124"/>
      <c r="J302" s="184">
        <f>BK302</f>
        <v>0</v>
      </c>
      <c r="L302" s="121"/>
      <c r="M302" s="126"/>
      <c r="P302" s="127">
        <f>SUM(P303:P329)</f>
        <v>0</v>
      </c>
      <c r="R302" s="127">
        <f>SUM(R303:R329)</f>
        <v>55.122285179999999</v>
      </c>
      <c r="T302" s="128">
        <f>SUM(T303:T329)</f>
        <v>0</v>
      </c>
      <c r="AR302" s="122" t="s">
        <v>80</v>
      </c>
      <c r="AT302" s="129" t="s">
        <v>71</v>
      </c>
      <c r="AU302" s="129" t="s">
        <v>82</v>
      </c>
      <c r="AY302" s="122" t="s">
        <v>155</v>
      </c>
      <c r="BK302" s="130">
        <f>SUM(BK303:BK329)</f>
        <v>0</v>
      </c>
    </row>
    <row r="303" spans="2:65" s="1" customFormat="1" ht="21.75" customHeight="1">
      <c r="B303" s="131"/>
      <c r="C303" s="132" t="s">
        <v>403</v>
      </c>
      <c r="D303" s="132" t="s">
        <v>156</v>
      </c>
      <c r="E303" s="133" t="s">
        <v>2081</v>
      </c>
      <c r="F303" s="134" t="s">
        <v>2082</v>
      </c>
      <c r="G303" s="135" t="s">
        <v>179</v>
      </c>
      <c r="H303" s="136">
        <v>30.3</v>
      </c>
      <c r="I303" s="137"/>
      <c r="J303" s="138">
        <f>ROUND(I303*H303,2)</f>
        <v>0</v>
      </c>
      <c r="K303" s="139"/>
      <c r="L303" s="32"/>
      <c r="M303" s="140" t="s">
        <v>1</v>
      </c>
      <c r="N303" s="141" t="s">
        <v>37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160</v>
      </c>
      <c r="AT303" s="144" t="s">
        <v>156</v>
      </c>
      <c r="AU303" s="144" t="s">
        <v>176</v>
      </c>
      <c r="AY303" s="17" t="s">
        <v>155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80</v>
      </c>
      <c r="BK303" s="145">
        <f>ROUND(I303*H303,2)</f>
        <v>0</v>
      </c>
      <c r="BL303" s="17" t="s">
        <v>160</v>
      </c>
      <c r="BM303" s="144" t="s">
        <v>2083</v>
      </c>
    </row>
    <row r="304" spans="2:65" s="1" customFormat="1" ht="19.5">
      <c r="B304" s="32"/>
      <c r="D304" s="146" t="s">
        <v>162</v>
      </c>
      <c r="F304" s="147" t="s">
        <v>2084</v>
      </c>
      <c r="I304" s="148"/>
      <c r="L304" s="32"/>
      <c r="M304" s="149"/>
      <c r="T304" s="56"/>
      <c r="AT304" s="17" t="s">
        <v>162</v>
      </c>
      <c r="AU304" s="17" t="s">
        <v>176</v>
      </c>
    </row>
    <row r="305" spans="2:65" s="1" customFormat="1">
      <c r="B305" s="32"/>
      <c r="D305" s="150" t="s">
        <v>164</v>
      </c>
      <c r="F305" s="151" t="s">
        <v>2085</v>
      </c>
      <c r="I305" s="148"/>
      <c r="L305" s="32"/>
      <c r="M305" s="149"/>
      <c r="T305" s="56"/>
      <c r="AT305" s="17" t="s">
        <v>164</v>
      </c>
      <c r="AU305" s="17" t="s">
        <v>176</v>
      </c>
    </row>
    <row r="306" spans="2:65" s="13" customFormat="1">
      <c r="B306" s="158"/>
      <c r="D306" s="146" t="s">
        <v>166</v>
      </c>
      <c r="E306" s="159" t="s">
        <v>1</v>
      </c>
      <c r="F306" s="160" t="s">
        <v>2086</v>
      </c>
      <c r="H306" s="161">
        <v>30.3</v>
      </c>
      <c r="I306" s="162"/>
      <c r="L306" s="158"/>
      <c r="M306" s="163"/>
      <c r="T306" s="164"/>
      <c r="AT306" s="159" t="s">
        <v>166</v>
      </c>
      <c r="AU306" s="159" t="s">
        <v>176</v>
      </c>
      <c r="AV306" s="13" t="s">
        <v>82</v>
      </c>
      <c r="AW306" s="13" t="s">
        <v>29</v>
      </c>
      <c r="AX306" s="13" t="s">
        <v>80</v>
      </c>
      <c r="AY306" s="159" t="s">
        <v>155</v>
      </c>
    </row>
    <row r="307" spans="2:65" s="1" customFormat="1" ht="21.75" customHeight="1">
      <c r="B307" s="131"/>
      <c r="C307" s="132" t="s">
        <v>410</v>
      </c>
      <c r="D307" s="132" t="s">
        <v>156</v>
      </c>
      <c r="E307" s="133" t="s">
        <v>1231</v>
      </c>
      <c r="F307" s="134" t="s">
        <v>1232</v>
      </c>
      <c r="G307" s="135" t="s">
        <v>208</v>
      </c>
      <c r="H307" s="136">
        <v>6.2889999999999997</v>
      </c>
      <c r="I307" s="137"/>
      <c r="J307" s="138">
        <f>ROUND(I307*H307,2)</f>
        <v>0</v>
      </c>
      <c r="K307" s="139"/>
      <c r="L307" s="32"/>
      <c r="M307" s="140" t="s">
        <v>1</v>
      </c>
      <c r="N307" s="141" t="s">
        <v>37</v>
      </c>
      <c r="P307" s="142">
        <f>O307*H307</f>
        <v>0</v>
      </c>
      <c r="Q307" s="142">
        <v>1.0492699999999999</v>
      </c>
      <c r="R307" s="142">
        <f>Q307*H307</f>
        <v>6.598859029999999</v>
      </c>
      <c r="S307" s="142">
        <v>0</v>
      </c>
      <c r="T307" s="143">
        <f>S307*H307</f>
        <v>0</v>
      </c>
      <c r="AR307" s="144" t="s">
        <v>160</v>
      </c>
      <c r="AT307" s="144" t="s">
        <v>156</v>
      </c>
      <c r="AU307" s="144" t="s">
        <v>176</v>
      </c>
      <c r="AY307" s="17" t="s">
        <v>155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80</v>
      </c>
      <c r="BK307" s="145">
        <f>ROUND(I307*H307,2)</f>
        <v>0</v>
      </c>
      <c r="BL307" s="17" t="s">
        <v>160</v>
      </c>
      <c r="BM307" s="144" t="s">
        <v>2087</v>
      </c>
    </row>
    <row r="308" spans="2:65" s="1" customFormat="1" ht="19.5">
      <c r="B308" s="32"/>
      <c r="D308" s="146" t="s">
        <v>162</v>
      </c>
      <c r="F308" s="147" t="s">
        <v>1234</v>
      </c>
      <c r="I308" s="148"/>
      <c r="L308" s="32"/>
      <c r="M308" s="149"/>
      <c r="T308" s="56"/>
      <c r="AT308" s="17" t="s">
        <v>162</v>
      </c>
      <c r="AU308" s="17" t="s">
        <v>176</v>
      </c>
    </row>
    <row r="309" spans="2:65" s="1" customFormat="1">
      <c r="B309" s="32"/>
      <c r="D309" s="150" t="s">
        <v>164</v>
      </c>
      <c r="F309" s="151" t="s">
        <v>1235</v>
      </c>
      <c r="I309" s="148"/>
      <c r="L309" s="32"/>
      <c r="M309" s="149"/>
      <c r="T309" s="56"/>
      <c r="AT309" s="17" t="s">
        <v>164</v>
      </c>
      <c r="AU309" s="17" t="s">
        <v>176</v>
      </c>
    </row>
    <row r="310" spans="2:65" s="13" customFormat="1">
      <c r="B310" s="158"/>
      <c r="D310" s="146" t="s">
        <v>166</v>
      </c>
      <c r="E310" s="159" t="s">
        <v>1</v>
      </c>
      <c r="F310" s="160" t="s">
        <v>2088</v>
      </c>
      <c r="H310" s="161">
        <v>6.2889999999999997</v>
      </c>
      <c r="I310" s="162"/>
      <c r="L310" s="158"/>
      <c r="M310" s="163"/>
      <c r="T310" s="164"/>
      <c r="AT310" s="159" t="s">
        <v>166</v>
      </c>
      <c r="AU310" s="159" t="s">
        <v>176</v>
      </c>
      <c r="AV310" s="13" t="s">
        <v>82</v>
      </c>
      <c r="AW310" s="13" t="s">
        <v>29</v>
      </c>
      <c r="AX310" s="13" t="s">
        <v>80</v>
      </c>
      <c r="AY310" s="159" t="s">
        <v>155</v>
      </c>
    </row>
    <row r="311" spans="2:65" s="1" customFormat="1" ht="16.5" customHeight="1">
      <c r="B311" s="131"/>
      <c r="C311" s="132" t="s">
        <v>417</v>
      </c>
      <c r="D311" s="132" t="s">
        <v>156</v>
      </c>
      <c r="E311" s="133" t="s">
        <v>2089</v>
      </c>
      <c r="F311" s="134" t="s">
        <v>2090</v>
      </c>
      <c r="G311" s="135" t="s">
        <v>159</v>
      </c>
      <c r="H311" s="136">
        <v>36.173000000000002</v>
      </c>
      <c r="I311" s="137"/>
      <c r="J311" s="138">
        <f>ROUND(I311*H311,2)</f>
        <v>0</v>
      </c>
      <c r="K311" s="139"/>
      <c r="L311" s="32"/>
      <c r="M311" s="140" t="s">
        <v>1</v>
      </c>
      <c r="N311" s="141" t="s">
        <v>37</v>
      </c>
      <c r="P311" s="142">
        <f>O311*H311</f>
        <v>0</v>
      </c>
      <c r="Q311" s="142">
        <v>1.0869999999999999E-2</v>
      </c>
      <c r="R311" s="142">
        <f>Q311*H311</f>
        <v>0.39320051</v>
      </c>
      <c r="S311" s="142">
        <v>0</v>
      </c>
      <c r="T311" s="143">
        <f>S311*H311</f>
        <v>0</v>
      </c>
      <c r="AR311" s="144" t="s">
        <v>160</v>
      </c>
      <c r="AT311" s="144" t="s">
        <v>156</v>
      </c>
      <c r="AU311" s="144" t="s">
        <v>176</v>
      </c>
      <c r="AY311" s="17" t="s">
        <v>155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7" t="s">
        <v>80</v>
      </c>
      <c r="BK311" s="145">
        <f>ROUND(I311*H311,2)</f>
        <v>0</v>
      </c>
      <c r="BL311" s="17" t="s">
        <v>160</v>
      </c>
      <c r="BM311" s="144" t="s">
        <v>2091</v>
      </c>
    </row>
    <row r="312" spans="2:65" s="1" customFormat="1">
      <c r="B312" s="32"/>
      <c r="D312" s="146" t="s">
        <v>162</v>
      </c>
      <c r="F312" s="147" t="s">
        <v>2092</v>
      </c>
      <c r="I312" s="148"/>
      <c r="L312" s="32"/>
      <c r="M312" s="149"/>
      <c r="T312" s="56"/>
      <c r="AT312" s="17" t="s">
        <v>162</v>
      </c>
      <c r="AU312" s="17" t="s">
        <v>176</v>
      </c>
    </row>
    <row r="313" spans="2:65" s="1" customFormat="1">
      <c r="B313" s="32"/>
      <c r="D313" s="150" t="s">
        <v>164</v>
      </c>
      <c r="F313" s="151" t="s">
        <v>2093</v>
      </c>
      <c r="I313" s="148"/>
      <c r="L313" s="32"/>
      <c r="M313" s="149"/>
      <c r="T313" s="56"/>
      <c r="AT313" s="17" t="s">
        <v>164</v>
      </c>
      <c r="AU313" s="17" t="s">
        <v>176</v>
      </c>
    </row>
    <row r="314" spans="2:65" s="13" customFormat="1" ht="22.5">
      <c r="B314" s="158"/>
      <c r="D314" s="146" t="s">
        <v>166</v>
      </c>
      <c r="E314" s="159" t="s">
        <v>1</v>
      </c>
      <c r="F314" s="160" t="s">
        <v>2094</v>
      </c>
      <c r="H314" s="161">
        <v>36.173000000000002</v>
      </c>
      <c r="I314" s="162"/>
      <c r="L314" s="158"/>
      <c r="M314" s="163"/>
      <c r="T314" s="164"/>
      <c r="AT314" s="159" t="s">
        <v>166</v>
      </c>
      <c r="AU314" s="159" t="s">
        <v>176</v>
      </c>
      <c r="AV314" s="13" t="s">
        <v>82</v>
      </c>
      <c r="AW314" s="13" t="s">
        <v>29</v>
      </c>
      <c r="AX314" s="13" t="s">
        <v>80</v>
      </c>
      <c r="AY314" s="159" t="s">
        <v>155</v>
      </c>
    </row>
    <row r="315" spans="2:65" s="1" customFormat="1" ht="21.75" customHeight="1">
      <c r="B315" s="131"/>
      <c r="C315" s="132" t="s">
        <v>424</v>
      </c>
      <c r="D315" s="132" t="s">
        <v>156</v>
      </c>
      <c r="E315" s="133" t="s">
        <v>2095</v>
      </c>
      <c r="F315" s="134" t="s">
        <v>2096</v>
      </c>
      <c r="G315" s="135" t="s">
        <v>159</v>
      </c>
      <c r="H315" s="136">
        <v>36.173000000000002</v>
      </c>
      <c r="I315" s="137"/>
      <c r="J315" s="138">
        <f>ROUND(I315*H315,2)</f>
        <v>0</v>
      </c>
      <c r="K315" s="139"/>
      <c r="L315" s="32"/>
      <c r="M315" s="140" t="s">
        <v>1</v>
      </c>
      <c r="N315" s="141" t="s">
        <v>37</v>
      </c>
      <c r="P315" s="142">
        <f>O315*H315</f>
        <v>0</v>
      </c>
      <c r="Q315" s="142">
        <v>0</v>
      </c>
      <c r="R315" s="142">
        <f>Q315*H315</f>
        <v>0</v>
      </c>
      <c r="S315" s="142">
        <v>0</v>
      </c>
      <c r="T315" s="143">
        <f>S315*H315</f>
        <v>0</v>
      </c>
      <c r="AR315" s="144" t="s">
        <v>160</v>
      </c>
      <c r="AT315" s="144" t="s">
        <v>156</v>
      </c>
      <c r="AU315" s="144" t="s">
        <v>176</v>
      </c>
      <c r="AY315" s="17" t="s">
        <v>155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80</v>
      </c>
      <c r="BK315" s="145">
        <f>ROUND(I315*H315,2)</f>
        <v>0</v>
      </c>
      <c r="BL315" s="17" t="s">
        <v>160</v>
      </c>
      <c r="BM315" s="144" t="s">
        <v>2097</v>
      </c>
    </row>
    <row r="316" spans="2:65" s="1" customFormat="1">
      <c r="B316" s="32"/>
      <c r="D316" s="146" t="s">
        <v>162</v>
      </c>
      <c r="F316" s="147" t="s">
        <v>2098</v>
      </c>
      <c r="I316" s="148"/>
      <c r="L316" s="32"/>
      <c r="M316" s="149"/>
      <c r="T316" s="56"/>
      <c r="AT316" s="17" t="s">
        <v>162</v>
      </c>
      <c r="AU316" s="17" t="s">
        <v>176</v>
      </c>
    </row>
    <row r="317" spans="2:65" s="1" customFormat="1">
      <c r="B317" s="32"/>
      <c r="D317" s="150" t="s">
        <v>164</v>
      </c>
      <c r="F317" s="151" t="s">
        <v>2099</v>
      </c>
      <c r="I317" s="148"/>
      <c r="L317" s="32"/>
      <c r="M317" s="149"/>
      <c r="T317" s="56"/>
      <c r="AT317" s="17" t="s">
        <v>164</v>
      </c>
      <c r="AU317" s="17" t="s">
        <v>176</v>
      </c>
    </row>
    <row r="318" spans="2:65" s="13" customFormat="1">
      <c r="B318" s="158"/>
      <c r="D318" s="146" t="s">
        <v>166</v>
      </c>
      <c r="E318" s="159" t="s">
        <v>1</v>
      </c>
      <c r="F318" s="160" t="s">
        <v>2100</v>
      </c>
      <c r="H318" s="161">
        <v>36.173000000000002</v>
      </c>
      <c r="I318" s="162"/>
      <c r="L318" s="158"/>
      <c r="M318" s="163"/>
      <c r="T318" s="164"/>
      <c r="AT318" s="159" t="s">
        <v>166</v>
      </c>
      <c r="AU318" s="159" t="s">
        <v>176</v>
      </c>
      <c r="AV318" s="13" t="s">
        <v>82</v>
      </c>
      <c r="AW318" s="13" t="s">
        <v>29</v>
      </c>
      <c r="AX318" s="13" t="s">
        <v>80</v>
      </c>
      <c r="AY318" s="159" t="s">
        <v>155</v>
      </c>
    </row>
    <row r="319" spans="2:65" s="1" customFormat="1" ht="24.2" customHeight="1">
      <c r="B319" s="131"/>
      <c r="C319" s="132" t="s">
        <v>432</v>
      </c>
      <c r="D319" s="132" t="s">
        <v>156</v>
      </c>
      <c r="E319" s="133" t="s">
        <v>2101</v>
      </c>
      <c r="F319" s="134" t="s">
        <v>2102</v>
      </c>
      <c r="G319" s="135" t="s">
        <v>159</v>
      </c>
      <c r="H319" s="136">
        <v>0.314</v>
      </c>
      <c r="I319" s="137"/>
      <c r="J319" s="138">
        <f>ROUND(I319*H319,2)</f>
        <v>0</v>
      </c>
      <c r="K319" s="139"/>
      <c r="L319" s="32"/>
      <c r="M319" s="140" t="s">
        <v>1</v>
      </c>
      <c r="N319" s="141" t="s">
        <v>37</v>
      </c>
      <c r="P319" s="142">
        <f>O319*H319</f>
        <v>0</v>
      </c>
      <c r="Q319" s="142">
        <v>0.24315999999999999</v>
      </c>
      <c r="R319" s="142">
        <f>Q319*H319</f>
        <v>7.6352240000000002E-2</v>
      </c>
      <c r="S319" s="142">
        <v>0</v>
      </c>
      <c r="T319" s="143">
        <f>S319*H319</f>
        <v>0</v>
      </c>
      <c r="AR319" s="144" t="s">
        <v>160</v>
      </c>
      <c r="AT319" s="144" t="s">
        <v>156</v>
      </c>
      <c r="AU319" s="144" t="s">
        <v>176</v>
      </c>
      <c r="AY319" s="17" t="s">
        <v>155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80</v>
      </c>
      <c r="BK319" s="145">
        <f>ROUND(I319*H319,2)</f>
        <v>0</v>
      </c>
      <c r="BL319" s="17" t="s">
        <v>160</v>
      </c>
      <c r="BM319" s="144" t="s">
        <v>2103</v>
      </c>
    </row>
    <row r="320" spans="2:65" s="1" customFormat="1" ht="19.5">
      <c r="B320" s="32"/>
      <c r="D320" s="146" t="s">
        <v>162</v>
      </c>
      <c r="F320" s="147" t="s">
        <v>2104</v>
      </c>
      <c r="I320" s="148"/>
      <c r="L320" s="32"/>
      <c r="M320" s="149"/>
      <c r="T320" s="56"/>
      <c r="AT320" s="17" t="s">
        <v>162</v>
      </c>
      <c r="AU320" s="17" t="s">
        <v>176</v>
      </c>
    </row>
    <row r="321" spans="2:65" s="1" customFormat="1">
      <c r="B321" s="32"/>
      <c r="D321" s="150" t="s">
        <v>164</v>
      </c>
      <c r="F321" s="151" t="s">
        <v>2105</v>
      </c>
      <c r="I321" s="148"/>
      <c r="L321" s="32"/>
      <c r="M321" s="149"/>
      <c r="T321" s="56"/>
      <c r="AT321" s="17" t="s">
        <v>164</v>
      </c>
      <c r="AU321" s="17" t="s">
        <v>176</v>
      </c>
    </row>
    <row r="322" spans="2:65" s="13" customFormat="1">
      <c r="B322" s="158"/>
      <c r="D322" s="146" t="s">
        <v>166</v>
      </c>
      <c r="E322" s="159" t="s">
        <v>1</v>
      </c>
      <c r="F322" s="160" t="s">
        <v>2106</v>
      </c>
      <c r="H322" s="161">
        <v>0.314</v>
      </c>
      <c r="I322" s="162"/>
      <c r="L322" s="158"/>
      <c r="M322" s="163"/>
      <c r="T322" s="164"/>
      <c r="AT322" s="159" t="s">
        <v>166</v>
      </c>
      <c r="AU322" s="159" t="s">
        <v>176</v>
      </c>
      <c r="AV322" s="13" t="s">
        <v>82</v>
      </c>
      <c r="AW322" s="13" t="s">
        <v>29</v>
      </c>
      <c r="AX322" s="13" t="s">
        <v>80</v>
      </c>
      <c r="AY322" s="159" t="s">
        <v>155</v>
      </c>
    </row>
    <row r="323" spans="2:65" s="1" customFormat="1" ht="33" customHeight="1">
      <c r="B323" s="131"/>
      <c r="C323" s="132" t="s">
        <v>439</v>
      </c>
      <c r="D323" s="132" t="s">
        <v>156</v>
      </c>
      <c r="E323" s="133" t="s">
        <v>360</v>
      </c>
      <c r="F323" s="134" t="s">
        <v>361</v>
      </c>
      <c r="G323" s="135" t="s">
        <v>159</v>
      </c>
      <c r="H323" s="136">
        <v>46.6</v>
      </c>
      <c r="I323" s="137"/>
      <c r="J323" s="138">
        <f>ROUND(I323*H323,2)</f>
        <v>0</v>
      </c>
      <c r="K323" s="139"/>
      <c r="L323" s="32"/>
      <c r="M323" s="140" t="s">
        <v>1</v>
      </c>
      <c r="N323" s="141" t="s">
        <v>37</v>
      </c>
      <c r="P323" s="142">
        <f>O323*H323</f>
        <v>0</v>
      </c>
      <c r="Q323" s="142">
        <v>1.031199</v>
      </c>
      <c r="R323" s="142">
        <f>Q323*H323</f>
        <v>48.053873400000001</v>
      </c>
      <c r="S323" s="142">
        <v>0</v>
      </c>
      <c r="T323" s="143">
        <f>S323*H323</f>
        <v>0</v>
      </c>
      <c r="AR323" s="144" t="s">
        <v>160</v>
      </c>
      <c r="AT323" s="144" t="s">
        <v>156</v>
      </c>
      <c r="AU323" s="144" t="s">
        <v>176</v>
      </c>
      <c r="AY323" s="17" t="s">
        <v>155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7" t="s">
        <v>80</v>
      </c>
      <c r="BK323" s="145">
        <f>ROUND(I323*H323,2)</f>
        <v>0</v>
      </c>
      <c r="BL323" s="17" t="s">
        <v>160</v>
      </c>
      <c r="BM323" s="144" t="s">
        <v>2107</v>
      </c>
    </row>
    <row r="324" spans="2:65" s="1" customFormat="1" ht="29.25">
      <c r="B324" s="32"/>
      <c r="D324" s="146" t="s">
        <v>162</v>
      </c>
      <c r="F324" s="147" t="s">
        <v>363</v>
      </c>
      <c r="I324" s="148"/>
      <c r="L324" s="32"/>
      <c r="M324" s="149"/>
      <c r="T324" s="56"/>
      <c r="AT324" s="17" t="s">
        <v>162</v>
      </c>
      <c r="AU324" s="17" t="s">
        <v>176</v>
      </c>
    </row>
    <row r="325" spans="2:65" s="1" customFormat="1">
      <c r="B325" s="32"/>
      <c r="D325" s="150" t="s">
        <v>164</v>
      </c>
      <c r="F325" s="151" t="s">
        <v>364</v>
      </c>
      <c r="I325" s="148"/>
      <c r="L325" s="32"/>
      <c r="M325" s="149"/>
      <c r="T325" s="56"/>
      <c r="AT325" s="17" t="s">
        <v>164</v>
      </c>
      <c r="AU325" s="17" t="s">
        <v>176</v>
      </c>
    </row>
    <row r="326" spans="2:65" s="13" customFormat="1">
      <c r="B326" s="158"/>
      <c r="D326" s="146" t="s">
        <v>166</v>
      </c>
      <c r="E326" s="159" t="s">
        <v>1</v>
      </c>
      <c r="F326" s="160" t="s">
        <v>2108</v>
      </c>
      <c r="H326" s="161">
        <v>10</v>
      </c>
      <c r="I326" s="162"/>
      <c r="L326" s="158"/>
      <c r="M326" s="163"/>
      <c r="T326" s="164"/>
      <c r="AT326" s="159" t="s">
        <v>166</v>
      </c>
      <c r="AU326" s="159" t="s">
        <v>176</v>
      </c>
      <c r="AV326" s="13" t="s">
        <v>82</v>
      </c>
      <c r="AW326" s="13" t="s">
        <v>29</v>
      </c>
      <c r="AX326" s="13" t="s">
        <v>72</v>
      </c>
      <c r="AY326" s="159" t="s">
        <v>155</v>
      </c>
    </row>
    <row r="327" spans="2:65" s="13" customFormat="1">
      <c r="B327" s="158"/>
      <c r="D327" s="146" t="s">
        <v>166</v>
      </c>
      <c r="E327" s="159" t="s">
        <v>1</v>
      </c>
      <c r="F327" s="160" t="s">
        <v>2109</v>
      </c>
      <c r="H327" s="161">
        <v>6.6</v>
      </c>
      <c r="I327" s="162"/>
      <c r="L327" s="158"/>
      <c r="M327" s="163"/>
      <c r="T327" s="164"/>
      <c r="AT327" s="159" t="s">
        <v>166</v>
      </c>
      <c r="AU327" s="159" t="s">
        <v>176</v>
      </c>
      <c r="AV327" s="13" t="s">
        <v>82</v>
      </c>
      <c r="AW327" s="13" t="s">
        <v>29</v>
      </c>
      <c r="AX327" s="13" t="s">
        <v>72</v>
      </c>
      <c r="AY327" s="159" t="s">
        <v>155</v>
      </c>
    </row>
    <row r="328" spans="2:65" s="13" customFormat="1">
      <c r="B328" s="158"/>
      <c r="D328" s="146" t="s">
        <v>166</v>
      </c>
      <c r="E328" s="159" t="s">
        <v>1</v>
      </c>
      <c r="F328" s="160" t="s">
        <v>2110</v>
      </c>
      <c r="H328" s="161">
        <v>30</v>
      </c>
      <c r="I328" s="162"/>
      <c r="L328" s="158"/>
      <c r="M328" s="163"/>
      <c r="T328" s="164"/>
      <c r="AT328" s="159" t="s">
        <v>166</v>
      </c>
      <c r="AU328" s="159" t="s">
        <v>176</v>
      </c>
      <c r="AV328" s="13" t="s">
        <v>82</v>
      </c>
      <c r="AW328" s="13" t="s">
        <v>29</v>
      </c>
      <c r="AX328" s="13" t="s">
        <v>72</v>
      </c>
      <c r="AY328" s="159" t="s">
        <v>155</v>
      </c>
    </row>
    <row r="329" spans="2:65" s="14" customFormat="1">
      <c r="B329" s="165"/>
      <c r="D329" s="146" t="s">
        <v>166</v>
      </c>
      <c r="E329" s="166" t="s">
        <v>1</v>
      </c>
      <c r="F329" s="167" t="s">
        <v>170</v>
      </c>
      <c r="H329" s="168">
        <v>46.6</v>
      </c>
      <c r="I329" s="169"/>
      <c r="L329" s="165"/>
      <c r="M329" s="170"/>
      <c r="T329" s="171"/>
      <c r="AT329" s="166" t="s">
        <v>166</v>
      </c>
      <c r="AU329" s="166" t="s">
        <v>176</v>
      </c>
      <c r="AV329" s="14" t="s">
        <v>160</v>
      </c>
      <c r="AW329" s="14" t="s">
        <v>29</v>
      </c>
      <c r="AX329" s="14" t="s">
        <v>80</v>
      </c>
      <c r="AY329" s="166" t="s">
        <v>155</v>
      </c>
    </row>
    <row r="330" spans="2:65" s="11" customFormat="1" ht="22.9" customHeight="1">
      <c r="B330" s="121"/>
      <c r="D330" s="122" t="s">
        <v>71</v>
      </c>
      <c r="E330" s="183" t="s">
        <v>198</v>
      </c>
      <c r="F330" s="183" t="s">
        <v>368</v>
      </c>
      <c r="I330" s="124"/>
      <c r="J330" s="184">
        <f>BK330</f>
        <v>0</v>
      </c>
      <c r="L330" s="121"/>
      <c r="M330" s="126"/>
      <c r="P330" s="127">
        <f>SUM(P331:P338)</f>
        <v>0</v>
      </c>
      <c r="R330" s="127">
        <f>SUM(R331:R338)</f>
        <v>1.9588263239999999</v>
      </c>
      <c r="T330" s="128">
        <f>SUM(T331:T338)</f>
        <v>2.0037600000000002</v>
      </c>
      <c r="AR330" s="122" t="s">
        <v>80</v>
      </c>
      <c r="AT330" s="129" t="s">
        <v>71</v>
      </c>
      <c r="AU330" s="129" t="s">
        <v>80</v>
      </c>
      <c r="AY330" s="122" t="s">
        <v>155</v>
      </c>
      <c r="BK330" s="130">
        <f>SUM(BK331:BK338)</f>
        <v>0</v>
      </c>
    </row>
    <row r="331" spans="2:65" s="1" customFormat="1" ht="33" customHeight="1">
      <c r="B331" s="131"/>
      <c r="C331" s="132" t="s">
        <v>445</v>
      </c>
      <c r="D331" s="132" t="s">
        <v>156</v>
      </c>
      <c r="E331" s="133" t="s">
        <v>370</v>
      </c>
      <c r="F331" s="134" t="s">
        <v>371</v>
      </c>
      <c r="G331" s="135" t="s">
        <v>159</v>
      </c>
      <c r="H331" s="136">
        <v>14.52</v>
      </c>
      <c r="I331" s="137"/>
      <c r="J331" s="138">
        <f>ROUND(I331*H331,2)</f>
        <v>0</v>
      </c>
      <c r="K331" s="139"/>
      <c r="L331" s="32"/>
      <c r="M331" s="140" t="s">
        <v>1</v>
      </c>
      <c r="N331" s="141" t="s">
        <v>37</v>
      </c>
      <c r="P331" s="142">
        <f>O331*H331</f>
        <v>0</v>
      </c>
      <c r="Q331" s="142">
        <v>0.13050870000000001</v>
      </c>
      <c r="R331" s="142">
        <f>Q331*H331</f>
        <v>1.894986324</v>
      </c>
      <c r="S331" s="142">
        <v>0.13800000000000001</v>
      </c>
      <c r="T331" s="143">
        <f>S331*H331</f>
        <v>2.0037600000000002</v>
      </c>
      <c r="AR331" s="144" t="s">
        <v>160</v>
      </c>
      <c r="AT331" s="144" t="s">
        <v>156</v>
      </c>
      <c r="AU331" s="144" t="s">
        <v>82</v>
      </c>
      <c r="AY331" s="17" t="s">
        <v>155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80</v>
      </c>
      <c r="BK331" s="145">
        <f>ROUND(I331*H331,2)</f>
        <v>0</v>
      </c>
      <c r="BL331" s="17" t="s">
        <v>160</v>
      </c>
      <c r="BM331" s="144" t="s">
        <v>2111</v>
      </c>
    </row>
    <row r="332" spans="2:65" s="1" customFormat="1" ht="29.25">
      <c r="B332" s="32"/>
      <c r="D332" s="146" t="s">
        <v>162</v>
      </c>
      <c r="F332" s="147" t="s">
        <v>373</v>
      </c>
      <c r="I332" s="148"/>
      <c r="L332" s="32"/>
      <c r="M332" s="149"/>
      <c r="T332" s="56"/>
      <c r="AT332" s="17" t="s">
        <v>162</v>
      </c>
      <c r="AU332" s="17" t="s">
        <v>82</v>
      </c>
    </row>
    <row r="333" spans="2:65" s="1" customFormat="1">
      <c r="B333" s="32"/>
      <c r="D333" s="150" t="s">
        <v>164</v>
      </c>
      <c r="F333" s="151" t="s">
        <v>374</v>
      </c>
      <c r="I333" s="148"/>
      <c r="L333" s="32"/>
      <c r="M333" s="149"/>
      <c r="T333" s="56"/>
      <c r="AT333" s="17" t="s">
        <v>164</v>
      </c>
      <c r="AU333" s="17" t="s">
        <v>82</v>
      </c>
    </row>
    <row r="334" spans="2:65" s="13" customFormat="1">
      <c r="B334" s="158"/>
      <c r="D334" s="146" t="s">
        <v>166</v>
      </c>
      <c r="E334" s="159" t="s">
        <v>1</v>
      </c>
      <c r="F334" s="160" t="s">
        <v>2112</v>
      </c>
      <c r="H334" s="161">
        <v>14.52</v>
      </c>
      <c r="I334" s="162"/>
      <c r="L334" s="158"/>
      <c r="M334" s="163"/>
      <c r="T334" s="164"/>
      <c r="AT334" s="159" t="s">
        <v>166</v>
      </c>
      <c r="AU334" s="159" t="s">
        <v>82</v>
      </c>
      <c r="AV334" s="13" t="s">
        <v>82</v>
      </c>
      <c r="AW334" s="13" t="s">
        <v>29</v>
      </c>
      <c r="AX334" s="13" t="s">
        <v>80</v>
      </c>
      <c r="AY334" s="159" t="s">
        <v>155</v>
      </c>
    </row>
    <row r="335" spans="2:65" s="1" customFormat="1" ht="24.2" customHeight="1">
      <c r="B335" s="131"/>
      <c r="C335" s="132" t="s">
        <v>452</v>
      </c>
      <c r="D335" s="132" t="s">
        <v>156</v>
      </c>
      <c r="E335" s="133" t="s">
        <v>377</v>
      </c>
      <c r="F335" s="134" t="s">
        <v>378</v>
      </c>
      <c r="G335" s="135" t="s">
        <v>244</v>
      </c>
      <c r="H335" s="136">
        <v>456</v>
      </c>
      <c r="I335" s="137"/>
      <c r="J335" s="138">
        <f>ROUND(I335*H335,2)</f>
        <v>0</v>
      </c>
      <c r="K335" s="139"/>
      <c r="L335" s="32"/>
      <c r="M335" s="140" t="s">
        <v>1</v>
      </c>
      <c r="N335" s="141" t="s">
        <v>37</v>
      </c>
      <c r="P335" s="142">
        <f>O335*H335</f>
        <v>0</v>
      </c>
      <c r="Q335" s="142">
        <v>1.3999999999999999E-4</v>
      </c>
      <c r="R335" s="142">
        <f>Q335*H335</f>
        <v>6.3839999999999994E-2</v>
      </c>
      <c r="S335" s="142">
        <v>0</v>
      </c>
      <c r="T335" s="143">
        <f>S335*H335</f>
        <v>0</v>
      </c>
      <c r="AR335" s="144" t="s">
        <v>160</v>
      </c>
      <c r="AT335" s="144" t="s">
        <v>156</v>
      </c>
      <c r="AU335" s="144" t="s">
        <v>82</v>
      </c>
      <c r="AY335" s="17" t="s">
        <v>155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80</v>
      </c>
      <c r="BK335" s="145">
        <f>ROUND(I335*H335,2)</f>
        <v>0</v>
      </c>
      <c r="BL335" s="17" t="s">
        <v>160</v>
      </c>
      <c r="BM335" s="144" t="s">
        <v>2113</v>
      </c>
    </row>
    <row r="336" spans="2:65" s="1" customFormat="1" ht="19.5">
      <c r="B336" s="32"/>
      <c r="D336" s="146" t="s">
        <v>162</v>
      </c>
      <c r="F336" s="147" t="s">
        <v>380</v>
      </c>
      <c r="I336" s="148"/>
      <c r="L336" s="32"/>
      <c r="M336" s="149"/>
      <c r="T336" s="56"/>
      <c r="AT336" s="17" t="s">
        <v>162</v>
      </c>
      <c r="AU336" s="17" t="s">
        <v>82</v>
      </c>
    </row>
    <row r="337" spans="2:65" s="1" customFormat="1">
      <c r="B337" s="32"/>
      <c r="D337" s="150" t="s">
        <v>164</v>
      </c>
      <c r="F337" s="151" t="s">
        <v>381</v>
      </c>
      <c r="I337" s="148"/>
      <c r="L337" s="32"/>
      <c r="M337" s="149"/>
      <c r="T337" s="56"/>
      <c r="AT337" s="17" t="s">
        <v>164</v>
      </c>
      <c r="AU337" s="17" t="s">
        <v>82</v>
      </c>
    </row>
    <row r="338" spans="2:65" s="13" customFormat="1">
      <c r="B338" s="158"/>
      <c r="D338" s="146" t="s">
        <v>166</v>
      </c>
      <c r="E338" s="159" t="s">
        <v>1</v>
      </c>
      <c r="F338" s="160" t="s">
        <v>2114</v>
      </c>
      <c r="H338" s="161">
        <v>456</v>
      </c>
      <c r="I338" s="162"/>
      <c r="L338" s="158"/>
      <c r="M338" s="163"/>
      <c r="T338" s="164"/>
      <c r="AT338" s="159" t="s">
        <v>166</v>
      </c>
      <c r="AU338" s="159" t="s">
        <v>82</v>
      </c>
      <c r="AV338" s="13" t="s">
        <v>82</v>
      </c>
      <c r="AW338" s="13" t="s">
        <v>29</v>
      </c>
      <c r="AX338" s="13" t="s">
        <v>80</v>
      </c>
      <c r="AY338" s="159" t="s">
        <v>155</v>
      </c>
    </row>
    <row r="339" spans="2:65" s="11" customFormat="1" ht="22.9" customHeight="1">
      <c r="B339" s="121"/>
      <c r="D339" s="122" t="s">
        <v>71</v>
      </c>
      <c r="E339" s="183" t="s">
        <v>221</v>
      </c>
      <c r="F339" s="183" t="s">
        <v>383</v>
      </c>
      <c r="I339" s="124"/>
      <c r="J339" s="184">
        <f>BK339</f>
        <v>0</v>
      </c>
      <c r="L339" s="121"/>
      <c r="M339" s="126"/>
      <c r="P339" s="127">
        <f>SUM(P340:P471)</f>
        <v>0</v>
      </c>
      <c r="R339" s="127">
        <f>SUM(R340:R471)</f>
        <v>5.8302002340159991</v>
      </c>
      <c r="T339" s="128">
        <f>SUM(T340:T471)</f>
        <v>116.872519</v>
      </c>
      <c r="AR339" s="122" t="s">
        <v>80</v>
      </c>
      <c r="AT339" s="129" t="s">
        <v>71</v>
      </c>
      <c r="AU339" s="129" t="s">
        <v>80</v>
      </c>
      <c r="AY339" s="122" t="s">
        <v>155</v>
      </c>
      <c r="BK339" s="130">
        <f>SUM(BK340:BK471)</f>
        <v>0</v>
      </c>
    </row>
    <row r="340" spans="2:65" s="1" customFormat="1" ht="16.5" customHeight="1">
      <c r="B340" s="131"/>
      <c r="C340" s="132" t="s">
        <v>459</v>
      </c>
      <c r="D340" s="132" t="s">
        <v>156</v>
      </c>
      <c r="E340" s="133" t="s">
        <v>385</v>
      </c>
      <c r="F340" s="134" t="s">
        <v>386</v>
      </c>
      <c r="G340" s="135" t="s">
        <v>253</v>
      </c>
      <c r="H340" s="136">
        <v>13.2</v>
      </c>
      <c r="I340" s="137"/>
      <c r="J340" s="138">
        <f>ROUND(I340*H340,2)</f>
        <v>0</v>
      </c>
      <c r="K340" s="139"/>
      <c r="L340" s="32"/>
      <c r="M340" s="140" t="s">
        <v>1</v>
      </c>
      <c r="N340" s="141" t="s">
        <v>37</v>
      </c>
      <c r="P340" s="142">
        <f>O340*H340</f>
        <v>0</v>
      </c>
      <c r="Q340" s="142">
        <v>1.17E-3</v>
      </c>
      <c r="R340" s="142">
        <f>Q340*H340</f>
        <v>1.5443999999999999E-2</v>
      </c>
      <c r="S340" s="142">
        <v>0</v>
      </c>
      <c r="T340" s="143">
        <f>S340*H340</f>
        <v>0</v>
      </c>
      <c r="AR340" s="144" t="s">
        <v>160</v>
      </c>
      <c r="AT340" s="144" t="s">
        <v>156</v>
      </c>
      <c r="AU340" s="144" t="s">
        <v>82</v>
      </c>
      <c r="AY340" s="17" t="s">
        <v>155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7" t="s">
        <v>80</v>
      </c>
      <c r="BK340" s="145">
        <f>ROUND(I340*H340,2)</f>
        <v>0</v>
      </c>
      <c r="BL340" s="17" t="s">
        <v>160</v>
      </c>
      <c r="BM340" s="144" t="s">
        <v>2115</v>
      </c>
    </row>
    <row r="341" spans="2:65" s="1" customFormat="1">
      <c r="B341" s="32"/>
      <c r="D341" s="146" t="s">
        <v>162</v>
      </c>
      <c r="F341" s="147" t="s">
        <v>388</v>
      </c>
      <c r="I341" s="148"/>
      <c r="L341" s="32"/>
      <c r="M341" s="149"/>
      <c r="T341" s="56"/>
      <c r="AT341" s="17" t="s">
        <v>162</v>
      </c>
      <c r="AU341" s="17" t="s">
        <v>82</v>
      </c>
    </row>
    <row r="342" spans="2:65" s="1" customFormat="1">
      <c r="B342" s="32"/>
      <c r="D342" s="150" t="s">
        <v>164</v>
      </c>
      <c r="F342" s="151" t="s">
        <v>389</v>
      </c>
      <c r="I342" s="148"/>
      <c r="L342" s="32"/>
      <c r="M342" s="149"/>
      <c r="T342" s="56"/>
      <c r="AT342" s="17" t="s">
        <v>164</v>
      </c>
      <c r="AU342" s="17" t="s">
        <v>82</v>
      </c>
    </row>
    <row r="343" spans="2:65" s="13" customFormat="1">
      <c r="B343" s="158"/>
      <c r="D343" s="146" t="s">
        <v>166</v>
      </c>
      <c r="E343" s="159" t="s">
        <v>1</v>
      </c>
      <c r="F343" s="160" t="s">
        <v>2116</v>
      </c>
      <c r="H343" s="161">
        <v>13.2</v>
      </c>
      <c r="I343" s="162"/>
      <c r="L343" s="158"/>
      <c r="M343" s="163"/>
      <c r="T343" s="164"/>
      <c r="AT343" s="159" t="s">
        <v>166</v>
      </c>
      <c r="AU343" s="159" t="s">
        <v>82</v>
      </c>
      <c r="AV343" s="13" t="s">
        <v>82</v>
      </c>
      <c r="AW343" s="13" t="s">
        <v>29</v>
      </c>
      <c r="AX343" s="13" t="s">
        <v>80</v>
      </c>
      <c r="AY343" s="159" t="s">
        <v>155</v>
      </c>
    </row>
    <row r="344" spans="2:65" s="1" customFormat="1" ht="16.5" customHeight="1">
      <c r="B344" s="131"/>
      <c r="C344" s="132" t="s">
        <v>466</v>
      </c>
      <c r="D344" s="132" t="s">
        <v>156</v>
      </c>
      <c r="E344" s="133" t="s">
        <v>392</v>
      </c>
      <c r="F344" s="134" t="s">
        <v>393</v>
      </c>
      <c r="G344" s="135" t="s">
        <v>253</v>
      </c>
      <c r="H344" s="136">
        <v>13.2</v>
      </c>
      <c r="I344" s="137"/>
      <c r="J344" s="138">
        <f>ROUND(I344*H344,2)</f>
        <v>0</v>
      </c>
      <c r="K344" s="139"/>
      <c r="L344" s="32"/>
      <c r="M344" s="140" t="s">
        <v>1</v>
      </c>
      <c r="N344" s="141" t="s">
        <v>37</v>
      </c>
      <c r="P344" s="142">
        <f>O344*H344</f>
        <v>0</v>
      </c>
      <c r="Q344" s="142">
        <v>6.6399999999999999E-4</v>
      </c>
      <c r="R344" s="142">
        <f>Q344*H344</f>
        <v>8.7647999999999997E-3</v>
      </c>
      <c r="S344" s="142">
        <v>0</v>
      </c>
      <c r="T344" s="143">
        <f>S344*H344</f>
        <v>0</v>
      </c>
      <c r="AR344" s="144" t="s">
        <v>160</v>
      </c>
      <c r="AT344" s="144" t="s">
        <v>156</v>
      </c>
      <c r="AU344" s="144" t="s">
        <v>82</v>
      </c>
      <c r="AY344" s="17" t="s">
        <v>155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7" t="s">
        <v>80</v>
      </c>
      <c r="BK344" s="145">
        <f>ROUND(I344*H344,2)</f>
        <v>0</v>
      </c>
      <c r="BL344" s="17" t="s">
        <v>160</v>
      </c>
      <c r="BM344" s="144" t="s">
        <v>2117</v>
      </c>
    </row>
    <row r="345" spans="2:65" s="1" customFormat="1">
      <c r="B345" s="32"/>
      <c r="D345" s="146" t="s">
        <v>162</v>
      </c>
      <c r="F345" s="147" t="s">
        <v>395</v>
      </c>
      <c r="I345" s="148"/>
      <c r="L345" s="32"/>
      <c r="M345" s="149"/>
      <c r="T345" s="56"/>
      <c r="AT345" s="17" t="s">
        <v>162</v>
      </c>
      <c r="AU345" s="17" t="s">
        <v>82</v>
      </c>
    </row>
    <row r="346" spans="2:65" s="1" customFormat="1">
      <c r="B346" s="32"/>
      <c r="D346" s="150" t="s">
        <v>164</v>
      </c>
      <c r="F346" s="151" t="s">
        <v>396</v>
      </c>
      <c r="I346" s="148"/>
      <c r="L346" s="32"/>
      <c r="M346" s="149"/>
      <c r="T346" s="56"/>
      <c r="AT346" s="17" t="s">
        <v>164</v>
      </c>
      <c r="AU346" s="17" t="s">
        <v>82</v>
      </c>
    </row>
    <row r="347" spans="2:65" s="13" customFormat="1">
      <c r="B347" s="158"/>
      <c r="D347" s="146" t="s">
        <v>166</v>
      </c>
      <c r="E347" s="159" t="s">
        <v>1</v>
      </c>
      <c r="F347" s="160" t="s">
        <v>2116</v>
      </c>
      <c r="H347" s="161">
        <v>13.2</v>
      </c>
      <c r="I347" s="162"/>
      <c r="L347" s="158"/>
      <c r="M347" s="163"/>
      <c r="T347" s="164"/>
      <c r="AT347" s="159" t="s">
        <v>166</v>
      </c>
      <c r="AU347" s="159" t="s">
        <v>82</v>
      </c>
      <c r="AV347" s="13" t="s">
        <v>82</v>
      </c>
      <c r="AW347" s="13" t="s">
        <v>29</v>
      </c>
      <c r="AX347" s="13" t="s">
        <v>80</v>
      </c>
      <c r="AY347" s="159" t="s">
        <v>155</v>
      </c>
    </row>
    <row r="348" spans="2:65" s="1" customFormat="1" ht="24.2" customHeight="1">
      <c r="B348" s="131"/>
      <c r="C348" s="172" t="s">
        <v>473</v>
      </c>
      <c r="D348" s="172" t="s">
        <v>241</v>
      </c>
      <c r="E348" s="173" t="s">
        <v>398</v>
      </c>
      <c r="F348" s="174" t="s">
        <v>399</v>
      </c>
      <c r="G348" s="175" t="s">
        <v>208</v>
      </c>
      <c r="H348" s="176">
        <v>0.45600000000000002</v>
      </c>
      <c r="I348" s="177"/>
      <c r="J348" s="178">
        <f>ROUND(I348*H348,2)</f>
        <v>0</v>
      </c>
      <c r="K348" s="179"/>
      <c r="L348" s="180"/>
      <c r="M348" s="181" t="s">
        <v>1</v>
      </c>
      <c r="N348" s="182" t="s">
        <v>37</v>
      </c>
      <c r="P348" s="142">
        <f>O348*H348</f>
        <v>0</v>
      </c>
      <c r="Q348" s="142">
        <v>1</v>
      </c>
      <c r="R348" s="142">
        <f>Q348*H348</f>
        <v>0.45600000000000002</v>
      </c>
      <c r="S348" s="142">
        <v>0</v>
      </c>
      <c r="T348" s="143">
        <f>S348*H348</f>
        <v>0</v>
      </c>
      <c r="AR348" s="144" t="s">
        <v>213</v>
      </c>
      <c r="AT348" s="144" t="s">
        <v>241</v>
      </c>
      <c r="AU348" s="144" t="s">
        <v>82</v>
      </c>
      <c r="AY348" s="17" t="s">
        <v>155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7" t="s">
        <v>80</v>
      </c>
      <c r="BK348" s="145">
        <f>ROUND(I348*H348,2)</f>
        <v>0</v>
      </c>
      <c r="BL348" s="17" t="s">
        <v>160</v>
      </c>
      <c r="BM348" s="144" t="s">
        <v>2118</v>
      </c>
    </row>
    <row r="349" spans="2:65" s="1" customFormat="1">
      <c r="B349" s="32"/>
      <c r="D349" s="146" t="s">
        <v>162</v>
      </c>
      <c r="F349" s="147" t="s">
        <v>399</v>
      </c>
      <c r="I349" s="148"/>
      <c r="L349" s="32"/>
      <c r="M349" s="149"/>
      <c r="T349" s="56"/>
      <c r="AT349" s="17" t="s">
        <v>162</v>
      </c>
      <c r="AU349" s="17" t="s">
        <v>82</v>
      </c>
    </row>
    <row r="350" spans="2:65" s="1" customFormat="1" ht="19.5">
      <c r="B350" s="32"/>
      <c r="D350" s="146" t="s">
        <v>301</v>
      </c>
      <c r="F350" s="185" t="s">
        <v>401</v>
      </c>
      <c r="I350" s="148"/>
      <c r="L350" s="32"/>
      <c r="M350" s="149"/>
      <c r="T350" s="56"/>
      <c r="AT350" s="17" t="s">
        <v>301</v>
      </c>
      <c r="AU350" s="17" t="s">
        <v>82</v>
      </c>
    </row>
    <row r="351" spans="2:65" s="13" customFormat="1">
      <c r="B351" s="158"/>
      <c r="D351" s="146" t="s">
        <v>166</v>
      </c>
      <c r="E351" s="159" t="s">
        <v>1</v>
      </c>
      <c r="F351" s="160" t="s">
        <v>2119</v>
      </c>
      <c r="H351" s="161">
        <v>0.45600000000000002</v>
      </c>
      <c r="I351" s="162"/>
      <c r="L351" s="158"/>
      <c r="M351" s="163"/>
      <c r="T351" s="164"/>
      <c r="AT351" s="159" t="s">
        <v>166</v>
      </c>
      <c r="AU351" s="159" t="s">
        <v>82</v>
      </c>
      <c r="AV351" s="13" t="s">
        <v>82</v>
      </c>
      <c r="AW351" s="13" t="s">
        <v>29</v>
      </c>
      <c r="AX351" s="13" t="s">
        <v>80</v>
      </c>
      <c r="AY351" s="159" t="s">
        <v>155</v>
      </c>
    </row>
    <row r="352" spans="2:65" s="1" customFormat="1" ht="21.75" customHeight="1">
      <c r="B352" s="131"/>
      <c r="C352" s="132" t="s">
        <v>479</v>
      </c>
      <c r="D352" s="132" t="s">
        <v>156</v>
      </c>
      <c r="E352" s="133" t="s">
        <v>404</v>
      </c>
      <c r="F352" s="134" t="s">
        <v>405</v>
      </c>
      <c r="G352" s="135" t="s">
        <v>159</v>
      </c>
      <c r="H352" s="136">
        <v>4.9470000000000001</v>
      </c>
      <c r="I352" s="137"/>
      <c r="J352" s="138">
        <f>ROUND(I352*H352,2)</f>
        <v>0</v>
      </c>
      <c r="K352" s="139"/>
      <c r="L352" s="32"/>
      <c r="M352" s="140" t="s">
        <v>1</v>
      </c>
      <c r="N352" s="141" t="s">
        <v>37</v>
      </c>
      <c r="P352" s="142">
        <f>O352*H352</f>
        <v>0</v>
      </c>
      <c r="Q352" s="142">
        <v>6.3000000000000003E-4</v>
      </c>
      <c r="R352" s="142">
        <f>Q352*H352</f>
        <v>3.1166100000000001E-3</v>
      </c>
      <c r="S352" s="142">
        <v>0</v>
      </c>
      <c r="T352" s="143">
        <f>S352*H352</f>
        <v>0</v>
      </c>
      <c r="AR352" s="144" t="s">
        <v>160</v>
      </c>
      <c r="AT352" s="144" t="s">
        <v>156</v>
      </c>
      <c r="AU352" s="144" t="s">
        <v>82</v>
      </c>
      <c r="AY352" s="17" t="s">
        <v>155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7" t="s">
        <v>80</v>
      </c>
      <c r="BK352" s="145">
        <f>ROUND(I352*H352,2)</f>
        <v>0</v>
      </c>
      <c r="BL352" s="17" t="s">
        <v>160</v>
      </c>
      <c r="BM352" s="144" t="s">
        <v>2120</v>
      </c>
    </row>
    <row r="353" spans="2:65" s="1" customFormat="1">
      <c r="B353" s="32"/>
      <c r="D353" s="146" t="s">
        <v>162</v>
      </c>
      <c r="F353" s="147" t="s">
        <v>407</v>
      </c>
      <c r="I353" s="148"/>
      <c r="L353" s="32"/>
      <c r="M353" s="149"/>
      <c r="T353" s="56"/>
      <c r="AT353" s="17" t="s">
        <v>162</v>
      </c>
      <c r="AU353" s="17" t="s">
        <v>82</v>
      </c>
    </row>
    <row r="354" spans="2:65" s="1" customFormat="1">
      <c r="B354" s="32"/>
      <c r="D354" s="150" t="s">
        <v>164</v>
      </c>
      <c r="F354" s="151" t="s">
        <v>408</v>
      </c>
      <c r="I354" s="148"/>
      <c r="L354" s="32"/>
      <c r="M354" s="149"/>
      <c r="T354" s="56"/>
      <c r="AT354" s="17" t="s">
        <v>164</v>
      </c>
      <c r="AU354" s="17" t="s">
        <v>82</v>
      </c>
    </row>
    <row r="355" spans="2:65" s="13" customFormat="1">
      <c r="B355" s="158"/>
      <c r="D355" s="146" t="s">
        <v>166</v>
      </c>
      <c r="E355" s="159" t="s">
        <v>1</v>
      </c>
      <c r="F355" s="160" t="s">
        <v>2121</v>
      </c>
      <c r="H355" s="161">
        <v>4.9470000000000001</v>
      </c>
      <c r="I355" s="162"/>
      <c r="L355" s="158"/>
      <c r="M355" s="163"/>
      <c r="T355" s="164"/>
      <c r="AT355" s="159" t="s">
        <v>166</v>
      </c>
      <c r="AU355" s="159" t="s">
        <v>82</v>
      </c>
      <c r="AV355" s="13" t="s">
        <v>82</v>
      </c>
      <c r="AW355" s="13" t="s">
        <v>29</v>
      </c>
      <c r="AX355" s="13" t="s">
        <v>72</v>
      </c>
      <c r="AY355" s="159" t="s">
        <v>155</v>
      </c>
    </row>
    <row r="356" spans="2:65" s="14" customFormat="1">
      <c r="B356" s="165"/>
      <c r="D356" s="146" t="s">
        <v>166</v>
      </c>
      <c r="E356" s="166" t="s">
        <v>1</v>
      </c>
      <c r="F356" s="167" t="s">
        <v>170</v>
      </c>
      <c r="H356" s="168">
        <v>4.9470000000000001</v>
      </c>
      <c r="I356" s="169"/>
      <c r="L356" s="165"/>
      <c r="M356" s="170"/>
      <c r="T356" s="171"/>
      <c r="AT356" s="166" t="s">
        <v>166</v>
      </c>
      <c r="AU356" s="166" t="s">
        <v>82</v>
      </c>
      <c r="AV356" s="14" t="s">
        <v>160</v>
      </c>
      <c r="AW356" s="14" t="s">
        <v>29</v>
      </c>
      <c r="AX356" s="14" t="s">
        <v>80</v>
      </c>
      <c r="AY356" s="166" t="s">
        <v>155</v>
      </c>
    </row>
    <row r="357" spans="2:65" s="1" customFormat="1" ht="24.2" customHeight="1">
      <c r="B357" s="131"/>
      <c r="C357" s="132" t="s">
        <v>487</v>
      </c>
      <c r="D357" s="132" t="s">
        <v>156</v>
      </c>
      <c r="E357" s="133" t="s">
        <v>411</v>
      </c>
      <c r="F357" s="134" t="s">
        <v>412</v>
      </c>
      <c r="G357" s="135" t="s">
        <v>413</v>
      </c>
      <c r="H357" s="136">
        <v>2</v>
      </c>
      <c r="I357" s="137"/>
      <c r="J357" s="138">
        <f>ROUND(I357*H357,2)</f>
        <v>0</v>
      </c>
      <c r="K357" s="139"/>
      <c r="L357" s="32"/>
      <c r="M357" s="140" t="s">
        <v>1</v>
      </c>
      <c r="N357" s="141" t="s">
        <v>37</v>
      </c>
      <c r="P357" s="142">
        <f>O357*H357</f>
        <v>0</v>
      </c>
      <c r="Q357" s="142">
        <v>6.4850000000000003E-3</v>
      </c>
      <c r="R357" s="142">
        <f>Q357*H357</f>
        <v>1.2970000000000001E-2</v>
      </c>
      <c r="S357" s="142">
        <v>0</v>
      </c>
      <c r="T357" s="143">
        <f>S357*H357</f>
        <v>0</v>
      </c>
      <c r="AR357" s="144" t="s">
        <v>160</v>
      </c>
      <c r="AT357" s="144" t="s">
        <v>156</v>
      </c>
      <c r="AU357" s="144" t="s">
        <v>82</v>
      </c>
      <c r="AY357" s="17" t="s">
        <v>155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80</v>
      </c>
      <c r="BK357" s="145">
        <f>ROUND(I357*H357,2)</f>
        <v>0</v>
      </c>
      <c r="BL357" s="17" t="s">
        <v>160</v>
      </c>
      <c r="BM357" s="144" t="s">
        <v>2122</v>
      </c>
    </row>
    <row r="358" spans="2:65" s="1" customFormat="1" ht="19.5">
      <c r="B358" s="32"/>
      <c r="D358" s="146" t="s">
        <v>162</v>
      </c>
      <c r="F358" s="147" t="s">
        <v>415</v>
      </c>
      <c r="I358" s="148"/>
      <c r="L358" s="32"/>
      <c r="M358" s="149"/>
      <c r="T358" s="56"/>
      <c r="AT358" s="17" t="s">
        <v>162</v>
      </c>
      <c r="AU358" s="17" t="s">
        <v>82</v>
      </c>
    </row>
    <row r="359" spans="2:65" s="1" customFormat="1">
      <c r="B359" s="32"/>
      <c r="D359" s="150" t="s">
        <v>164</v>
      </c>
      <c r="F359" s="151" t="s">
        <v>416</v>
      </c>
      <c r="I359" s="148"/>
      <c r="L359" s="32"/>
      <c r="M359" s="149"/>
      <c r="T359" s="56"/>
      <c r="AT359" s="17" t="s">
        <v>164</v>
      </c>
      <c r="AU359" s="17" t="s">
        <v>82</v>
      </c>
    </row>
    <row r="360" spans="2:65" s="1" customFormat="1" ht="16.5" customHeight="1">
      <c r="B360" s="131"/>
      <c r="C360" s="172" t="s">
        <v>495</v>
      </c>
      <c r="D360" s="172" t="s">
        <v>241</v>
      </c>
      <c r="E360" s="173" t="s">
        <v>776</v>
      </c>
      <c r="F360" s="174" t="s">
        <v>777</v>
      </c>
      <c r="G360" s="175" t="s">
        <v>159</v>
      </c>
      <c r="H360" s="176">
        <v>49.61</v>
      </c>
      <c r="I360" s="177"/>
      <c r="J360" s="178">
        <f>ROUND(I360*H360,2)</f>
        <v>0</v>
      </c>
      <c r="K360" s="179"/>
      <c r="L360" s="180"/>
      <c r="M360" s="181" t="s">
        <v>1</v>
      </c>
      <c r="N360" s="182" t="s">
        <v>37</v>
      </c>
      <c r="P360" s="142">
        <f>O360*H360</f>
        <v>0</v>
      </c>
      <c r="Q360" s="142">
        <v>4.4200000000000003E-3</v>
      </c>
      <c r="R360" s="142">
        <f>Q360*H360</f>
        <v>0.2192762</v>
      </c>
      <c r="S360" s="142">
        <v>0</v>
      </c>
      <c r="T360" s="143">
        <f>S360*H360</f>
        <v>0</v>
      </c>
      <c r="AR360" s="144" t="s">
        <v>213</v>
      </c>
      <c r="AT360" s="144" t="s">
        <v>241</v>
      </c>
      <c r="AU360" s="144" t="s">
        <v>82</v>
      </c>
      <c r="AY360" s="17" t="s">
        <v>155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7" t="s">
        <v>80</v>
      </c>
      <c r="BK360" s="145">
        <f>ROUND(I360*H360,2)</f>
        <v>0</v>
      </c>
      <c r="BL360" s="17" t="s">
        <v>160</v>
      </c>
      <c r="BM360" s="144" t="s">
        <v>2123</v>
      </c>
    </row>
    <row r="361" spans="2:65" s="1" customFormat="1" ht="19.5">
      <c r="B361" s="32"/>
      <c r="D361" s="146" t="s">
        <v>162</v>
      </c>
      <c r="F361" s="147" t="s">
        <v>779</v>
      </c>
      <c r="I361" s="148"/>
      <c r="L361" s="32"/>
      <c r="M361" s="149"/>
      <c r="T361" s="56"/>
      <c r="AT361" s="17" t="s">
        <v>162</v>
      </c>
      <c r="AU361" s="17" t="s">
        <v>82</v>
      </c>
    </row>
    <row r="362" spans="2:65" s="13" customFormat="1">
      <c r="B362" s="158"/>
      <c r="D362" s="146" t="s">
        <v>166</v>
      </c>
      <c r="E362" s="159" t="s">
        <v>1</v>
      </c>
      <c r="F362" s="160" t="s">
        <v>2124</v>
      </c>
      <c r="H362" s="161">
        <v>49.61</v>
      </c>
      <c r="I362" s="162"/>
      <c r="L362" s="158"/>
      <c r="M362" s="163"/>
      <c r="T362" s="164"/>
      <c r="AT362" s="159" t="s">
        <v>166</v>
      </c>
      <c r="AU362" s="159" t="s">
        <v>82</v>
      </c>
      <c r="AV362" s="13" t="s">
        <v>82</v>
      </c>
      <c r="AW362" s="13" t="s">
        <v>29</v>
      </c>
      <c r="AX362" s="13" t="s">
        <v>80</v>
      </c>
      <c r="AY362" s="159" t="s">
        <v>155</v>
      </c>
    </row>
    <row r="363" spans="2:65" s="1" customFormat="1" ht="24.2" customHeight="1">
      <c r="B363" s="131"/>
      <c r="C363" s="172" t="s">
        <v>500</v>
      </c>
      <c r="D363" s="172" t="s">
        <v>241</v>
      </c>
      <c r="E363" s="173" t="s">
        <v>2125</v>
      </c>
      <c r="F363" s="174" t="s">
        <v>2126</v>
      </c>
      <c r="G363" s="175" t="s">
        <v>159</v>
      </c>
      <c r="H363" s="176">
        <v>88.805000000000007</v>
      </c>
      <c r="I363" s="177"/>
      <c r="J363" s="178">
        <f>ROUND(I363*H363,2)</f>
        <v>0</v>
      </c>
      <c r="K363" s="179"/>
      <c r="L363" s="180"/>
      <c r="M363" s="181" t="s">
        <v>1</v>
      </c>
      <c r="N363" s="182" t="s">
        <v>37</v>
      </c>
      <c r="P363" s="142">
        <f>O363*H363</f>
        <v>0</v>
      </c>
      <c r="Q363" s="142">
        <v>1.5E-3</v>
      </c>
      <c r="R363" s="142">
        <f>Q363*H363</f>
        <v>0.13320750000000001</v>
      </c>
      <c r="S363" s="142">
        <v>0</v>
      </c>
      <c r="T363" s="143">
        <f>S363*H363</f>
        <v>0</v>
      </c>
      <c r="AR363" s="144" t="s">
        <v>213</v>
      </c>
      <c r="AT363" s="144" t="s">
        <v>241</v>
      </c>
      <c r="AU363" s="144" t="s">
        <v>82</v>
      </c>
      <c r="AY363" s="17" t="s">
        <v>155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80</v>
      </c>
      <c r="BK363" s="145">
        <f>ROUND(I363*H363,2)</f>
        <v>0</v>
      </c>
      <c r="BL363" s="17" t="s">
        <v>160</v>
      </c>
      <c r="BM363" s="144" t="s">
        <v>2127</v>
      </c>
    </row>
    <row r="364" spans="2:65" s="1" customFormat="1" ht="19.5">
      <c r="B364" s="32"/>
      <c r="D364" s="146" t="s">
        <v>162</v>
      </c>
      <c r="F364" s="147" t="s">
        <v>2126</v>
      </c>
      <c r="I364" s="148"/>
      <c r="L364" s="32"/>
      <c r="M364" s="149"/>
      <c r="T364" s="56"/>
      <c r="AT364" s="17" t="s">
        <v>162</v>
      </c>
      <c r="AU364" s="17" t="s">
        <v>82</v>
      </c>
    </row>
    <row r="365" spans="2:65" s="13" customFormat="1" ht="22.5">
      <c r="B365" s="158"/>
      <c r="D365" s="146" t="s">
        <v>166</v>
      </c>
      <c r="E365" s="159" t="s">
        <v>1</v>
      </c>
      <c r="F365" s="160" t="s">
        <v>2128</v>
      </c>
      <c r="H365" s="161">
        <v>88.805000000000007</v>
      </c>
      <c r="I365" s="162"/>
      <c r="L365" s="158"/>
      <c r="M365" s="163"/>
      <c r="T365" s="164"/>
      <c r="AT365" s="159" t="s">
        <v>166</v>
      </c>
      <c r="AU365" s="159" t="s">
        <v>82</v>
      </c>
      <c r="AV365" s="13" t="s">
        <v>82</v>
      </c>
      <c r="AW365" s="13" t="s">
        <v>29</v>
      </c>
      <c r="AX365" s="13" t="s">
        <v>80</v>
      </c>
      <c r="AY365" s="159" t="s">
        <v>155</v>
      </c>
    </row>
    <row r="366" spans="2:65" s="1" customFormat="1" ht="16.5" customHeight="1">
      <c r="B366" s="131"/>
      <c r="C366" s="132" t="s">
        <v>423</v>
      </c>
      <c r="D366" s="132" t="s">
        <v>156</v>
      </c>
      <c r="E366" s="133" t="s">
        <v>418</v>
      </c>
      <c r="F366" s="134" t="s">
        <v>419</v>
      </c>
      <c r="G366" s="135" t="s">
        <v>275</v>
      </c>
      <c r="H366" s="136">
        <v>32</v>
      </c>
      <c r="I366" s="137"/>
      <c r="J366" s="138">
        <f>ROUND(I366*H366,2)</f>
        <v>0</v>
      </c>
      <c r="K366" s="139"/>
      <c r="L366" s="32"/>
      <c r="M366" s="140" t="s">
        <v>1</v>
      </c>
      <c r="N366" s="141" t="s">
        <v>37</v>
      </c>
      <c r="P366" s="142">
        <f>O366*H366</f>
        <v>0</v>
      </c>
      <c r="Q366" s="142">
        <v>0</v>
      </c>
      <c r="R366" s="142">
        <f>Q366*H366</f>
        <v>0</v>
      </c>
      <c r="S366" s="142">
        <v>0</v>
      </c>
      <c r="T366" s="143">
        <f>S366*H366</f>
        <v>0</v>
      </c>
      <c r="AR366" s="144" t="s">
        <v>160</v>
      </c>
      <c r="AT366" s="144" t="s">
        <v>156</v>
      </c>
      <c r="AU366" s="144" t="s">
        <v>82</v>
      </c>
      <c r="AY366" s="17" t="s">
        <v>155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7" t="s">
        <v>80</v>
      </c>
      <c r="BK366" s="145">
        <f>ROUND(I366*H366,2)</f>
        <v>0</v>
      </c>
      <c r="BL366" s="17" t="s">
        <v>160</v>
      </c>
      <c r="BM366" s="144" t="s">
        <v>2129</v>
      </c>
    </row>
    <row r="367" spans="2:65" s="1" customFormat="1">
      <c r="B367" s="32"/>
      <c r="D367" s="146" t="s">
        <v>162</v>
      </c>
      <c r="F367" s="147" t="s">
        <v>421</v>
      </c>
      <c r="I367" s="148"/>
      <c r="L367" s="32"/>
      <c r="M367" s="149"/>
      <c r="T367" s="56"/>
      <c r="AT367" s="17" t="s">
        <v>162</v>
      </c>
      <c r="AU367" s="17" t="s">
        <v>82</v>
      </c>
    </row>
    <row r="368" spans="2:65" s="1" customFormat="1">
      <c r="B368" s="32"/>
      <c r="D368" s="150" t="s">
        <v>164</v>
      </c>
      <c r="F368" s="151" t="s">
        <v>422</v>
      </c>
      <c r="I368" s="148"/>
      <c r="L368" s="32"/>
      <c r="M368" s="149"/>
      <c r="T368" s="56"/>
      <c r="AT368" s="17" t="s">
        <v>164</v>
      </c>
      <c r="AU368" s="17" t="s">
        <v>82</v>
      </c>
    </row>
    <row r="369" spans="2:65" s="13" customFormat="1">
      <c r="B369" s="158"/>
      <c r="D369" s="146" t="s">
        <v>166</v>
      </c>
      <c r="E369" s="159" t="s">
        <v>1</v>
      </c>
      <c r="F369" s="160" t="s">
        <v>397</v>
      </c>
      <c r="H369" s="161">
        <v>32</v>
      </c>
      <c r="I369" s="162"/>
      <c r="L369" s="158"/>
      <c r="M369" s="163"/>
      <c r="T369" s="164"/>
      <c r="AT369" s="159" t="s">
        <v>166</v>
      </c>
      <c r="AU369" s="159" t="s">
        <v>82</v>
      </c>
      <c r="AV369" s="13" t="s">
        <v>82</v>
      </c>
      <c r="AW369" s="13" t="s">
        <v>29</v>
      </c>
      <c r="AX369" s="13" t="s">
        <v>72</v>
      </c>
      <c r="AY369" s="159" t="s">
        <v>155</v>
      </c>
    </row>
    <row r="370" spans="2:65" s="14" customFormat="1">
      <c r="B370" s="165"/>
      <c r="D370" s="146" t="s">
        <v>166</v>
      </c>
      <c r="E370" s="166" t="s">
        <v>1</v>
      </c>
      <c r="F370" s="167" t="s">
        <v>170</v>
      </c>
      <c r="H370" s="168">
        <v>32</v>
      </c>
      <c r="I370" s="169"/>
      <c r="L370" s="165"/>
      <c r="M370" s="170"/>
      <c r="T370" s="171"/>
      <c r="AT370" s="166" t="s">
        <v>166</v>
      </c>
      <c r="AU370" s="166" t="s">
        <v>82</v>
      </c>
      <c r="AV370" s="14" t="s">
        <v>160</v>
      </c>
      <c r="AW370" s="14" t="s">
        <v>3</v>
      </c>
      <c r="AX370" s="14" t="s">
        <v>80</v>
      </c>
      <c r="AY370" s="166" t="s">
        <v>155</v>
      </c>
    </row>
    <row r="371" spans="2:65" s="1" customFormat="1" ht="33" customHeight="1">
      <c r="B371" s="131"/>
      <c r="C371" s="132" t="s">
        <v>515</v>
      </c>
      <c r="D371" s="132" t="s">
        <v>156</v>
      </c>
      <c r="E371" s="133" t="s">
        <v>425</v>
      </c>
      <c r="F371" s="134" t="s">
        <v>426</v>
      </c>
      <c r="G371" s="135" t="s">
        <v>159</v>
      </c>
      <c r="H371" s="136">
        <v>39.6</v>
      </c>
      <c r="I371" s="137"/>
      <c r="J371" s="138">
        <f>ROUND(I371*H371,2)</f>
        <v>0</v>
      </c>
      <c r="K371" s="139"/>
      <c r="L371" s="32"/>
      <c r="M371" s="140" t="s">
        <v>1</v>
      </c>
      <c r="N371" s="141" t="s">
        <v>37</v>
      </c>
      <c r="P371" s="142">
        <f>O371*H371</f>
        <v>0</v>
      </c>
      <c r="Q371" s="142">
        <v>0</v>
      </c>
      <c r="R371" s="142">
        <f>Q371*H371</f>
        <v>0</v>
      </c>
      <c r="S371" s="142">
        <v>0</v>
      </c>
      <c r="T371" s="143">
        <f>S371*H371</f>
        <v>0</v>
      </c>
      <c r="AR371" s="144" t="s">
        <v>160</v>
      </c>
      <c r="AT371" s="144" t="s">
        <v>156</v>
      </c>
      <c r="AU371" s="144" t="s">
        <v>82</v>
      </c>
      <c r="AY371" s="17" t="s">
        <v>155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7" t="s">
        <v>80</v>
      </c>
      <c r="BK371" s="145">
        <f>ROUND(I371*H371,2)</f>
        <v>0</v>
      </c>
      <c r="BL371" s="17" t="s">
        <v>160</v>
      </c>
      <c r="BM371" s="144" t="s">
        <v>2130</v>
      </c>
    </row>
    <row r="372" spans="2:65" s="1" customFormat="1" ht="29.25">
      <c r="B372" s="32"/>
      <c r="D372" s="146" t="s">
        <v>162</v>
      </c>
      <c r="F372" s="147" t="s">
        <v>428</v>
      </c>
      <c r="I372" s="148"/>
      <c r="L372" s="32"/>
      <c r="M372" s="149"/>
      <c r="T372" s="56"/>
      <c r="AT372" s="17" t="s">
        <v>162</v>
      </c>
      <c r="AU372" s="17" t="s">
        <v>82</v>
      </c>
    </row>
    <row r="373" spans="2:65" s="1" customFormat="1">
      <c r="B373" s="32"/>
      <c r="D373" s="150" t="s">
        <v>164</v>
      </c>
      <c r="F373" s="151" t="s">
        <v>429</v>
      </c>
      <c r="I373" s="148"/>
      <c r="L373" s="32"/>
      <c r="M373" s="149"/>
      <c r="T373" s="56"/>
      <c r="AT373" s="17" t="s">
        <v>164</v>
      </c>
      <c r="AU373" s="17" t="s">
        <v>82</v>
      </c>
    </row>
    <row r="374" spans="2:65" s="13" customFormat="1">
      <c r="B374" s="158"/>
      <c r="D374" s="146" t="s">
        <v>166</v>
      </c>
      <c r="E374" s="159" t="s">
        <v>1</v>
      </c>
      <c r="F374" s="160" t="s">
        <v>2131</v>
      </c>
      <c r="H374" s="161">
        <v>25.6</v>
      </c>
      <c r="I374" s="162"/>
      <c r="L374" s="158"/>
      <c r="M374" s="163"/>
      <c r="T374" s="164"/>
      <c r="AT374" s="159" t="s">
        <v>166</v>
      </c>
      <c r="AU374" s="159" t="s">
        <v>82</v>
      </c>
      <c r="AV374" s="13" t="s">
        <v>82</v>
      </c>
      <c r="AW374" s="13" t="s">
        <v>29</v>
      </c>
      <c r="AX374" s="13" t="s">
        <v>72</v>
      </c>
      <c r="AY374" s="159" t="s">
        <v>155</v>
      </c>
    </row>
    <row r="375" spans="2:65" s="13" customFormat="1">
      <c r="B375" s="158"/>
      <c r="D375" s="146" t="s">
        <v>166</v>
      </c>
      <c r="E375" s="159" t="s">
        <v>1</v>
      </c>
      <c r="F375" s="160" t="s">
        <v>2132</v>
      </c>
      <c r="H375" s="161">
        <v>14</v>
      </c>
      <c r="I375" s="162"/>
      <c r="L375" s="158"/>
      <c r="M375" s="163"/>
      <c r="T375" s="164"/>
      <c r="AT375" s="159" t="s">
        <v>166</v>
      </c>
      <c r="AU375" s="159" t="s">
        <v>82</v>
      </c>
      <c r="AV375" s="13" t="s">
        <v>82</v>
      </c>
      <c r="AW375" s="13" t="s">
        <v>29</v>
      </c>
      <c r="AX375" s="13" t="s">
        <v>72</v>
      </c>
      <c r="AY375" s="159" t="s">
        <v>155</v>
      </c>
    </row>
    <row r="376" spans="2:65" s="14" customFormat="1">
      <c r="B376" s="165"/>
      <c r="D376" s="146" t="s">
        <v>166</v>
      </c>
      <c r="E376" s="166" t="s">
        <v>1</v>
      </c>
      <c r="F376" s="167" t="s">
        <v>170</v>
      </c>
      <c r="H376" s="168">
        <v>39.6</v>
      </c>
      <c r="I376" s="169"/>
      <c r="L376" s="165"/>
      <c r="M376" s="170"/>
      <c r="T376" s="171"/>
      <c r="AT376" s="166" t="s">
        <v>166</v>
      </c>
      <c r="AU376" s="166" t="s">
        <v>82</v>
      </c>
      <c r="AV376" s="14" t="s">
        <v>160</v>
      </c>
      <c r="AW376" s="14" t="s">
        <v>3</v>
      </c>
      <c r="AX376" s="14" t="s">
        <v>80</v>
      </c>
      <c r="AY376" s="166" t="s">
        <v>155</v>
      </c>
    </row>
    <row r="377" spans="2:65" s="1" customFormat="1" ht="33" customHeight="1">
      <c r="B377" s="131"/>
      <c r="C377" s="132" t="s">
        <v>522</v>
      </c>
      <c r="D377" s="132" t="s">
        <v>156</v>
      </c>
      <c r="E377" s="133" t="s">
        <v>433</v>
      </c>
      <c r="F377" s="134" t="s">
        <v>434</v>
      </c>
      <c r="G377" s="135" t="s">
        <v>159</v>
      </c>
      <c r="H377" s="136">
        <v>1584</v>
      </c>
      <c r="I377" s="137"/>
      <c r="J377" s="138">
        <f>ROUND(I377*H377,2)</f>
        <v>0</v>
      </c>
      <c r="K377" s="139"/>
      <c r="L377" s="32"/>
      <c r="M377" s="140" t="s">
        <v>1</v>
      </c>
      <c r="N377" s="141" t="s">
        <v>37</v>
      </c>
      <c r="P377" s="142">
        <f>O377*H377</f>
        <v>0</v>
      </c>
      <c r="Q377" s="142">
        <v>0</v>
      </c>
      <c r="R377" s="142">
        <f>Q377*H377</f>
        <v>0</v>
      </c>
      <c r="S377" s="142">
        <v>0</v>
      </c>
      <c r="T377" s="143">
        <f>S377*H377</f>
        <v>0</v>
      </c>
      <c r="AR377" s="144" t="s">
        <v>160</v>
      </c>
      <c r="AT377" s="144" t="s">
        <v>156</v>
      </c>
      <c r="AU377" s="144" t="s">
        <v>82</v>
      </c>
      <c r="AY377" s="17" t="s">
        <v>155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7" t="s">
        <v>80</v>
      </c>
      <c r="BK377" s="145">
        <f>ROUND(I377*H377,2)</f>
        <v>0</v>
      </c>
      <c r="BL377" s="17" t="s">
        <v>160</v>
      </c>
      <c r="BM377" s="144" t="s">
        <v>2133</v>
      </c>
    </row>
    <row r="378" spans="2:65" s="1" customFormat="1" ht="19.5">
      <c r="B378" s="32"/>
      <c r="D378" s="146" t="s">
        <v>162</v>
      </c>
      <c r="F378" s="147" t="s">
        <v>436</v>
      </c>
      <c r="I378" s="148"/>
      <c r="L378" s="32"/>
      <c r="M378" s="149"/>
      <c r="T378" s="56"/>
      <c r="AT378" s="17" t="s">
        <v>162</v>
      </c>
      <c r="AU378" s="17" t="s">
        <v>82</v>
      </c>
    </row>
    <row r="379" spans="2:65" s="1" customFormat="1">
      <c r="B379" s="32"/>
      <c r="D379" s="150" t="s">
        <v>164</v>
      </c>
      <c r="F379" s="151" t="s">
        <v>437</v>
      </c>
      <c r="I379" s="148"/>
      <c r="L379" s="32"/>
      <c r="M379" s="149"/>
      <c r="T379" s="56"/>
      <c r="AT379" s="17" t="s">
        <v>164</v>
      </c>
      <c r="AU379" s="17" t="s">
        <v>82</v>
      </c>
    </row>
    <row r="380" spans="2:65" s="13" customFormat="1">
      <c r="B380" s="158"/>
      <c r="D380" s="146" t="s">
        <v>166</v>
      </c>
      <c r="E380" s="159" t="s">
        <v>1</v>
      </c>
      <c r="F380" s="160" t="s">
        <v>2134</v>
      </c>
      <c r="H380" s="161">
        <v>1584</v>
      </c>
      <c r="I380" s="162"/>
      <c r="L380" s="158"/>
      <c r="M380" s="163"/>
      <c r="T380" s="164"/>
      <c r="AT380" s="159" t="s">
        <v>166</v>
      </c>
      <c r="AU380" s="159" t="s">
        <v>82</v>
      </c>
      <c r="AV380" s="13" t="s">
        <v>82</v>
      </c>
      <c r="AW380" s="13" t="s">
        <v>29</v>
      </c>
      <c r="AX380" s="13" t="s">
        <v>72</v>
      </c>
      <c r="AY380" s="159" t="s">
        <v>155</v>
      </c>
    </row>
    <row r="381" spans="2:65" s="14" customFormat="1">
      <c r="B381" s="165"/>
      <c r="D381" s="146" t="s">
        <v>166</v>
      </c>
      <c r="E381" s="166" t="s">
        <v>1</v>
      </c>
      <c r="F381" s="167" t="s">
        <v>170</v>
      </c>
      <c r="H381" s="168">
        <v>1584</v>
      </c>
      <c r="I381" s="169"/>
      <c r="L381" s="165"/>
      <c r="M381" s="170"/>
      <c r="T381" s="171"/>
      <c r="AT381" s="166" t="s">
        <v>166</v>
      </c>
      <c r="AU381" s="166" t="s">
        <v>82</v>
      </c>
      <c r="AV381" s="14" t="s">
        <v>160</v>
      </c>
      <c r="AW381" s="14" t="s">
        <v>3</v>
      </c>
      <c r="AX381" s="14" t="s">
        <v>80</v>
      </c>
      <c r="AY381" s="166" t="s">
        <v>155</v>
      </c>
    </row>
    <row r="382" spans="2:65" s="1" customFormat="1" ht="33" customHeight="1">
      <c r="B382" s="131"/>
      <c r="C382" s="132" t="s">
        <v>529</v>
      </c>
      <c r="D382" s="132" t="s">
        <v>156</v>
      </c>
      <c r="E382" s="133" t="s">
        <v>440</v>
      </c>
      <c r="F382" s="134" t="s">
        <v>441</v>
      </c>
      <c r="G382" s="135" t="s">
        <v>159</v>
      </c>
      <c r="H382" s="136">
        <v>39.6</v>
      </c>
      <c r="I382" s="137"/>
      <c r="J382" s="138">
        <f>ROUND(I382*H382,2)</f>
        <v>0</v>
      </c>
      <c r="K382" s="139"/>
      <c r="L382" s="32"/>
      <c r="M382" s="140" t="s">
        <v>1</v>
      </c>
      <c r="N382" s="141" t="s">
        <v>37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160</v>
      </c>
      <c r="AT382" s="144" t="s">
        <v>156</v>
      </c>
      <c r="AU382" s="144" t="s">
        <v>82</v>
      </c>
      <c r="AY382" s="17" t="s">
        <v>155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7" t="s">
        <v>80</v>
      </c>
      <c r="BK382" s="145">
        <f>ROUND(I382*H382,2)</f>
        <v>0</v>
      </c>
      <c r="BL382" s="17" t="s">
        <v>160</v>
      </c>
      <c r="BM382" s="144" t="s">
        <v>2135</v>
      </c>
    </row>
    <row r="383" spans="2:65" s="1" customFormat="1" ht="29.25">
      <c r="B383" s="32"/>
      <c r="D383" s="146" t="s">
        <v>162</v>
      </c>
      <c r="F383" s="147" t="s">
        <v>443</v>
      </c>
      <c r="I383" s="148"/>
      <c r="L383" s="32"/>
      <c r="M383" s="149"/>
      <c r="T383" s="56"/>
      <c r="AT383" s="17" t="s">
        <v>162</v>
      </c>
      <c r="AU383" s="17" t="s">
        <v>82</v>
      </c>
    </row>
    <row r="384" spans="2:65" s="1" customFormat="1">
      <c r="B384" s="32"/>
      <c r="D384" s="150" t="s">
        <v>164</v>
      </c>
      <c r="F384" s="151" t="s">
        <v>444</v>
      </c>
      <c r="I384" s="148"/>
      <c r="L384" s="32"/>
      <c r="M384" s="149"/>
      <c r="T384" s="56"/>
      <c r="AT384" s="17" t="s">
        <v>164</v>
      </c>
      <c r="AU384" s="17" t="s">
        <v>82</v>
      </c>
    </row>
    <row r="385" spans="2:65" s="13" customFormat="1">
      <c r="B385" s="158"/>
      <c r="D385" s="146" t="s">
        <v>166</v>
      </c>
      <c r="E385" s="159" t="s">
        <v>1</v>
      </c>
      <c r="F385" s="160" t="s">
        <v>2136</v>
      </c>
      <c r="H385" s="161">
        <v>39.6</v>
      </c>
      <c r="I385" s="162"/>
      <c r="L385" s="158"/>
      <c r="M385" s="163"/>
      <c r="T385" s="164"/>
      <c r="AT385" s="159" t="s">
        <v>166</v>
      </c>
      <c r="AU385" s="159" t="s">
        <v>82</v>
      </c>
      <c r="AV385" s="13" t="s">
        <v>82</v>
      </c>
      <c r="AW385" s="13" t="s">
        <v>29</v>
      </c>
      <c r="AX385" s="13" t="s">
        <v>80</v>
      </c>
      <c r="AY385" s="159" t="s">
        <v>155</v>
      </c>
    </row>
    <row r="386" spans="2:65" s="1" customFormat="1" ht="24.2" customHeight="1">
      <c r="B386" s="131"/>
      <c r="C386" s="132" t="s">
        <v>537</v>
      </c>
      <c r="D386" s="132" t="s">
        <v>156</v>
      </c>
      <c r="E386" s="133" t="s">
        <v>446</v>
      </c>
      <c r="F386" s="134" t="s">
        <v>447</v>
      </c>
      <c r="G386" s="135" t="s">
        <v>179</v>
      </c>
      <c r="H386" s="136">
        <v>45.024000000000001</v>
      </c>
      <c r="I386" s="137"/>
      <c r="J386" s="138">
        <f>ROUND(I386*H386,2)</f>
        <v>0</v>
      </c>
      <c r="K386" s="139"/>
      <c r="L386" s="32"/>
      <c r="M386" s="140" t="s">
        <v>1</v>
      </c>
      <c r="N386" s="141" t="s">
        <v>37</v>
      </c>
      <c r="P386" s="142">
        <f>O386*H386</f>
        <v>0</v>
      </c>
      <c r="Q386" s="142">
        <v>0</v>
      </c>
      <c r="R386" s="142">
        <f>Q386*H386</f>
        <v>0</v>
      </c>
      <c r="S386" s="142">
        <v>0</v>
      </c>
      <c r="T386" s="143">
        <f>S386*H386</f>
        <v>0</v>
      </c>
      <c r="AR386" s="144" t="s">
        <v>160</v>
      </c>
      <c r="AT386" s="144" t="s">
        <v>156</v>
      </c>
      <c r="AU386" s="144" t="s">
        <v>82</v>
      </c>
      <c r="AY386" s="17" t="s">
        <v>155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80</v>
      </c>
      <c r="BK386" s="145">
        <f>ROUND(I386*H386,2)</f>
        <v>0</v>
      </c>
      <c r="BL386" s="17" t="s">
        <v>160</v>
      </c>
      <c r="BM386" s="144" t="s">
        <v>2137</v>
      </c>
    </row>
    <row r="387" spans="2:65" s="1" customFormat="1" ht="29.25">
      <c r="B387" s="32"/>
      <c r="D387" s="146" t="s">
        <v>162</v>
      </c>
      <c r="F387" s="147" t="s">
        <v>449</v>
      </c>
      <c r="I387" s="148"/>
      <c r="L387" s="32"/>
      <c r="M387" s="149"/>
      <c r="T387" s="56"/>
      <c r="AT387" s="17" t="s">
        <v>162</v>
      </c>
      <c r="AU387" s="17" t="s">
        <v>82</v>
      </c>
    </row>
    <row r="388" spans="2:65" s="1" customFormat="1">
      <c r="B388" s="32"/>
      <c r="D388" s="150" t="s">
        <v>164</v>
      </c>
      <c r="F388" s="151" t="s">
        <v>450</v>
      </c>
      <c r="I388" s="148"/>
      <c r="L388" s="32"/>
      <c r="M388" s="149"/>
      <c r="T388" s="56"/>
      <c r="AT388" s="17" t="s">
        <v>164</v>
      </c>
      <c r="AU388" s="17" t="s">
        <v>82</v>
      </c>
    </row>
    <row r="389" spans="2:65" s="13" customFormat="1">
      <c r="B389" s="158"/>
      <c r="D389" s="146" t="s">
        <v>166</v>
      </c>
      <c r="E389" s="159" t="s">
        <v>1</v>
      </c>
      <c r="F389" s="160" t="s">
        <v>2138</v>
      </c>
      <c r="H389" s="161">
        <v>45.024000000000001</v>
      </c>
      <c r="I389" s="162"/>
      <c r="L389" s="158"/>
      <c r="M389" s="163"/>
      <c r="T389" s="164"/>
      <c r="AT389" s="159" t="s">
        <v>166</v>
      </c>
      <c r="AU389" s="159" t="s">
        <v>82</v>
      </c>
      <c r="AV389" s="13" t="s">
        <v>82</v>
      </c>
      <c r="AW389" s="13" t="s">
        <v>29</v>
      </c>
      <c r="AX389" s="13" t="s">
        <v>80</v>
      </c>
      <c r="AY389" s="159" t="s">
        <v>155</v>
      </c>
    </row>
    <row r="390" spans="2:65" s="1" customFormat="1" ht="33" customHeight="1">
      <c r="B390" s="131"/>
      <c r="C390" s="132" t="s">
        <v>544</v>
      </c>
      <c r="D390" s="132" t="s">
        <v>156</v>
      </c>
      <c r="E390" s="133" t="s">
        <v>453</v>
      </c>
      <c r="F390" s="134" t="s">
        <v>454</v>
      </c>
      <c r="G390" s="135" t="s">
        <v>179</v>
      </c>
      <c r="H390" s="136">
        <v>1800.96</v>
      </c>
      <c r="I390" s="137"/>
      <c r="J390" s="138">
        <f>ROUND(I390*H390,2)</f>
        <v>0</v>
      </c>
      <c r="K390" s="139"/>
      <c r="L390" s="32"/>
      <c r="M390" s="140" t="s">
        <v>1</v>
      </c>
      <c r="N390" s="141" t="s">
        <v>37</v>
      </c>
      <c r="P390" s="142">
        <f>O390*H390</f>
        <v>0</v>
      </c>
      <c r="Q390" s="142">
        <v>0</v>
      </c>
      <c r="R390" s="142">
        <f>Q390*H390</f>
        <v>0</v>
      </c>
      <c r="S390" s="142">
        <v>0</v>
      </c>
      <c r="T390" s="143">
        <f>S390*H390</f>
        <v>0</v>
      </c>
      <c r="AR390" s="144" t="s">
        <v>160</v>
      </c>
      <c r="AT390" s="144" t="s">
        <v>156</v>
      </c>
      <c r="AU390" s="144" t="s">
        <v>82</v>
      </c>
      <c r="AY390" s="17" t="s">
        <v>155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80</v>
      </c>
      <c r="BK390" s="145">
        <f>ROUND(I390*H390,2)</f>
        <v>0</v>
      </c>
      <c r="BL390" s="17" t="s">
        <v>160</v>
      </c>
      <c r="BM390" s="144" t="s">
        <v>2139</v>
      </c>
    </row>
    <row r="391" spans="2:65" s="1" customFormat="1" ht="29.25">
      <c r="B391" s="32"/>
      <c r="D391" s="146" t="s">
        <v>162</v>
      </c>
      <c r="F391" s="147" t="s">
        <v>456</v>
      </c>
      <c r="I391" s="148"/>
      <c r="L391" s="32"/>
      <c r="M391" s="149"/>
      <c r="T391" s="56"/>
      <c r="AT391" s="17" t="s">
        <v>162</v>
      </c>
      <c r="AU391" s="17" t="s">
        <v>82</v>
      </c>
    </row>
    <row r="392" spans="2:65" s="1" customFormat="1">
      <c r="B392" s="32"/>
      <c r="D392" s="150" t="s">
        <v>164</v>
      </c>
      <c r="F392" s="151" t="s">
        <v>457</v>
      </c>
      <c r="I392" s="148"/>
      <c r="L392" s="32"/>
      <c r="M392" s="149"/>
      <c r="T392" s="56"/>
      <c r="AT392" s="17" t="s">
        <v>164</v>
      </c>
      <c r="AU392" s="17" t="s">
        <v>82</v>
      </c>
    </row>
    <row r="393" spans="2:65" s="13" customFormat="1">
      <c r="B393" s="158"/>
      <c r="D393" s="146" t="s">
        <v>166</v>
      </c>
      <c r="E393" s="159" t="s">
        <v>1</v>
      </c>
      <c r="F393" s="160" t="s">
        <v>2140</v>
      </c>
      <c r="H393" s="161">
        <v>1800.96</v>
      </c>
      <c r="I393" s="162"/>
      <c r="L393" s="158"/>
      <c r="M393" s="163"/>
      <c r="T393" s="164"/>
      <c r="AT393" s="159" t="s">
        <v>166</v>
      </c>
      <c r="AU393" s="159" t="s">
        <v>82</v>
      </c>
      <c r="AV393" s="13" t="s">
        <v>82</v>
      </c>
      <c r="AW393" s="13" t="s">
        <v>29</v>
      </c>
      <c r="AX393" s="13" t="s">
        <v>80</v>
      </c>
      <c r="AY393" s="159" t="s">
        <v>155</v>
      </c>
    </row>
    <row r="394" spans="2:65" s="1" customFormat="1" ht="24.2" customHeight="1">
      <c r="B394" s="131"/>
      <c r="C394" s="132" t="s">
        <v>554</v>
      </c>
      <c r="D394" s="132" t="s">
        <v>156</v>
      </c>
      <c r="E394" s="133" t="s">
        <v>460</v>
      </c>
      <c r="F394" s="134" t="s">
        <v>461</v>
      </c>
      <c r="G394" s="135" t="s">
        <v>179</v>
      </c>
      <c r="H394" s="136">
        <v>45.024000000000001</v>
      </c>
      <c r="I394" s="137"/>
      <c r="J394" s="138">
        <f>ROUND(I394*H394,2)</f>
        <v>0</v>
      </c>
      <c r="K394" s="139"/>
      <c r="L394" s="32"/>
      <c r="M394" s="140" t="s">
        <v>1</v>
      </c>
      <c r="N394" s="141" t="s">
        <v>37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160</v>
      </c>
      <c r="AT394" s="144" t="s">
        <v>156</v>
      </c>
      <c r="AU394" s="144" t="s">
        <v>82</v>
      </c>
      <c r="AY394" s="17" t="s">
        <v>155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80</v>
      </c>
      <c r="BK394" s="145">
        <f>ROUND(I394*H394,2)</f>
        <v>0</v>
      </c>
      <c r="BL394" s="17" t="s">
        <v>160</v>
      </c>
      <c r="BM394" s="144" t="s">
        <v>2141</v>
      </c>
    </row>
    <row r="395" spans="2:65" s="1" customFormat="1" ht="29.25">
      <c r="B395" s="32"/>
      <c r="D395" s="146" t="s">
        <v>162</v>
      </c>
      <c r="F395" s="147" t="s">
        <v>463</v>
      </c>
      <c r="I395" s="148"/>
      <c r="L395" s="32"/>
      <c r="M395" s="149"/>
      <c r="T395" s="56"/>
      <c r="AT395" s="17" t="s">
        <v>162</v>
      </c>
      <c r="AU395" s="17" t="s">
        <v>82</v>
      </c>
    </row>
    <row r="396" spans="2:65" s="1" customFormat="1">
      <c r="B396" s="32"/>
      <c r="D396" s="150" t="s">
        <v>164</v>
      </c>
      <c r="F396" s="151" t="s">
        <v>464</v>
      </c>
      <c r="I396" s="148"/>
      <c r="L396" s="32"/>
      <c r="M396" s="149"/>
      <c r="T396" s="56"/>
      <c r="AT396" s="17" t="s">
        <v>164</v>
      </c>
      <c r="AU396" s="17" t="s">
        <v>82</v>
      </c>
    </row>
    <row r="397" spans="2:65" s="13" customFormat="1">
      <c r="B397" s="158"/>
      <c r="D397" s="146" t="s">
        <v>166</v>
      </c>
      <c r="E397" s="159" t="s">
        <v>1</v>
      </c>
      <c r="F397" s="160" t="s">
        <v>2142</v>
      </c>
      <c r="H397" s="161">
        <v>45.024000000000001</v>
      </c>
      <c r="I397" s="162"/>
      <c r="L397" s="158"/>
      <c r="M397" s="163"/>
      <c r="T397" s="164"/>
      <c r="AT397" s="159" t="s">
        <v>166</v>
      </c>
      <c r="AU397" s="159" t="s">
        <v>82</v>
      </c>
      <c r="AV397" s="13" t="s">
        <v>82</v>
      </c>
      <c r="AW397" s="13" t="s">
        <v>29</v>
      </c>
      <c r="AX397" s="13" t="s">
        <v>80</v>
      </c>
      <c r="AY397" s="159" t="s">
        <v>155</v>
      </c>
    </row>
    <row r="398" spans="2:65" s="1" customFormat="1" ht="24.2" customHeight="1">
      <c r="B398" s="131"/>
      <c r="C398" s="132" t="s">
        <v>560</v>
      </c>
      <c r="D398" s="132" t="s">
        <v>156</v>
      </c>
      <c r="E398" s="133" t="s">
        <v>467</v>
      </c>
      <c r="F398" s="134" t="s">
        <v>468</v>
      </c>
      <c r="G398" s="135" t="s">
        <v>253</v>
      </c>
      <c r="H398" s="136">
        <v>5.0999999999999996</v>
      </c>
      <c r="I398" s="137"/>
      <c r="J398" s="138">
        <f>ROUND(I398*H398,2)</f>
        <v>0</v>
      </c>
      <c r="K398" s="139"/>
      <c r="L398" s="32"/>
      <c r="M398" s="140" t="s">
        <v>1</v>
      </c>
      <c r="N398" s="141" t="s">
        <v>37</v>
      </c>
      <c r="P398" s="142">
        <f>O398*H398</f>
        <v>0</v>
      </c>
      <c r="Q398" s="142">
        <v>8.201E-3</v>
      </c>
      <c r="R398" s="142">
        <f>Q398*H398</f>
        <v>4.1825099999999997E-2</v>
      </c>
      <c r="S398" s="142">
        <v>0</v>
      </c>
      <c r="T398" s="143">
        <f>S398*H398</f>
        <v>0</v>
      </c>
      <c r="AR398" s="144" t="s">
        <v>160</v>
      </c>
      <c r="AT398" s="144" t="s">
        <v>156</v>
      </c>
      <c r="AU398" s="144" t="s">
        <v>82</v>
      </c>
      <c r="AY398" s="17" t="s">
        <v>155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7" t="s">
        <v>80</v>
      </c>
      <c r="BK398" s="145">
        <f>ROUND(I398*H398,2)</f>
        <v>0</v>
      </c>
      <c r="BL398" s="17" t="s">
        <v>160</v>
      </c>
      <c r="BM398" s="144" t="s">
        <v>2143</v>
      </c>
    </row>
    <row r="399" spans="2:65" s="1" customFormat="1" ht="19.5">
      <c r="B399" s="32"/>
      <c r="D399" s="146" t="s">
        <v>162</v>
      </c>
      <c r="F399" s="147" t="s">
        <v>470</v>
      </c>
      <c r="I399" s="148"/>
      <c r="L399" s="32"/>
      <c r="M399" s="149"/>
      <c r="T399" s="56"/>
      <c r="AT399" s="17" t="s">
        <v>162</v>
      </c>
      <c r="AU399" s="17" t="s">
        <v>82</v>
      </c>
    </row>
    <row r="400" spans="2:65" s="1" customFormat="1">
      <c r="B400" s="32"/>
      <c r="D400" s="150" t="s">
        <v>164</v>
      </c>
      <c r="F400" s="151" t="s">
        <v>471</v>
      </c>
      <c r="I400" s="148"/>
      <c r="L400" s="32"/>
      <c r="M400" s="149"/>
      <c r="T400" s="56"/>
      <c r="AT400" s="17" t="s">
        <v>164</v>
      </c>
      <c r="AU400" s="17" t="s">
        <v>82</v>
      </c>
    </row>
    <row r="401" spans="2:65" s="13" customFormat="1">
      <c r="B401" s="158"/>
      <c r="D401" s="146" t="s">
        <v>166</v>
      </c>
      <c r="E401" s="159" t="s">
        <v>1</v>
      </c>
      <c r="F401" s="160" t="s">
        <v>2144</v>
      </c>
      <c r="H401" s="161">
        <v>5.0999999999999996</v>
      </c>
      <c r="I401" s="162"/>
      <c r="L401" s="158"/>
      <c r="M401" s="163"/>
      <c r="T401" s="164"/>
      <c r="AT401" s="159" t="s">
        <v>166</v>
      </c>
      <c r="AU401" s="159" t="s">
        <v>82</v>
      </c>
      <c r="AV401" s="13" t="s">
        <v>82</v>
      </c>
      <c r="AW401" s="13" t="s">
        <v>29</v>
      </c>
      <c r="AX401" s="13" t="s">
        <v>72</v>
      </c>
      <c r="AY401" s="159" t="s">
        <v>155</v>
      </c>
    </row>
    <row r="402" spans="2:65" s="14" customFormat="1">
      <c r="B402" s="165"/>
      <c r="D402" s="146" t="s">
        <v>166</v>
      </c>
      <c r="E402" s="166" t="s">
        <v>1</v>
      </c>
      <c r="F402" s="167" t="s">
        <v>170</v>
      </c>
      <c r="H402" s="168">
        <v>5.0999999999999996</v>
      </c>
      <c r="I402" s="169"/>
      <c r="L402" s="165"/>
      <c r="M402" s="170"/>
      <c r="T402" s="171"/>
      <c r="AT402" s="166" t="s">
        <v>166</v>
      </c>
      <c r="AU402" s="166" t="s">
        <v>82</v>
      </c>
      <c r="AV402" s="14" t="s">
        <v>160</v>
      </c>
      <c r="AW402" s="14" t="s">
        <v>3</v>
      </c>
      <c r="AX402" s="14" t="s">
        <v>80</v>
      </c>
      <c r="AY402" s="166" t="s">
        <v>155</v>
      </c>
    </row>
    <row r="403" spans="2:65" s="1" customFormat="1" ht="24.2" customHeight="1">
      <c r="B403" s="131"/>
      <c r="C403" s="132" t="s">
        <v>566</v>
      </c>
      <c r="D403" s="132" t="s">
        <v>156</v>
      </c>
      <c r="E403" s="133" t="s">
        <v>474</v>
      </c>
      <c r="F403" s="134" t="s">
        <v>475</v>
      </c>
      <c r="G403" s="135" t="s">
        <v>253</v>
      </c>
      <c r="H403" s="136">
        <v>5.0999999999999996</v>
      </c>
      <c r="I403" s="137"/>
      <c r="J403" s="138">
        <f>ROUND(I403*H403,2)</f>
        <v>0</v>
      </c>
      <c r="K403" s="139"/>
      <c r="L403" s="32"/>
      <c r="M403" s="140" t="s">
        <v>1</v>
      </c>
      <c r="N403" s="141" t="s">
        <v>37</v>
      </c>
      <c r="P403" s="142">
        <f>O403*H403</f>
        <v>0</v>
      </c>
      <c r="Q403" s="142">
        <v>0</v>
      </c>
      <c r="R403" s="142">
        <f>Q403*H403</f>
        <v>0</v>
      </c>
      <c r="S403" s="142">
        <v>0</v>
      </c>
      <c r="T403" s="143">
        <f>S403*H403</f>
        <v>0</v>
      </c>
      <c r="AR403" s="144" t="s">
        <v>160</v>
      </c>
      <c r="AT403" s="144" t="s">
        <v>156</v>
      </c>
      <c r="AU403" s="144" t="s">
        <v>82</v>
      </c>
      <c r="AY403" s="17" t="s">
        <v>155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7" t="s">
        <v>80</v>
      </c>
      <c r="BK403" s="145">
        <f>ROUND(I403*H403,2)</f>
        <v>0</v>
      </c>
      <c r="BL403" s="17" t="s">
        <v>160</v>
      </c>
      <c r="BM403" s="144" t="s">
        <v>2145</v>
      </c>
    </row>
    <row r="404" spans="2:65" s="1" customFormat="1" ht="19.5">
      <c r="B404" s="32"/>
      <c r="D404" s="146" t="s">
        <v>162</v>
      </c>
      <c r="F404" s="147" t="s">
        <v>477</v>
      </c>
      <c r="I404" s="148"/>
      <c r="L404" s="32"/>
      <c r="M404" s="149"/>
      <c r="T404" s="56"/>
      <c r="AT404" s="17" t="s">
        <v>162</v>
      </c>
      <c r="AU404" s="17" t="s">
        <v>82</v>
      </c>
    </row>
    <row r="405" spans="2:65" s="1" customFormat="1">
      <c r="B405" s="32"/>
      <c r="D405" s="150" t="s">
        <v>164</v>
      </c>
      <c r="F405" s="151" t="s">
        <v>478</v>
      </c>
      <c r="I405" s="148"/>
      <c r="L405" s="32"/>
      <c r="M405" s="149"/>
      <c r="T405" s="56"/>
      <c r="AT405" s="17" t="s">
        <v>164</v>
      </c>
      <c r="AU405" s="17" t="s">
        <v>82</v>
      </c>
    </row>
    <row r="406" spans="2:65" s="13" customFormat="1">
      <c r="B406" s="158"/>
      <c r="D406" s="146" t="s">
        <v>166</v>
      </c>
      <c r="E406" s="159" t="s">
        <v>1</v>
      </c>
      <c r="F406" s="160" t="s">
        <v>2144</v>
      </c>
      <c r="H406" s="161">
        <v>5.0999999999999996</v>
      </c>
      <c r="I406" s="162"/>
      <c r="L406" s="158"/>
      <c r="M406" s="163"/>
      <c r="T406" s="164"/>
      <c r="AT406" s="159" t="s">
        <v>166</v>
      </c>
      <c r="AU406" s="159" t="s">
        <v>82</v>
      </c>
      <c r="AV406" s="13" t="s">
        <v>82</v>
      </c>
      <c r="AW406" s="13" t="s">
        <v>29</v>
      </c>
      <c r="AX406" s="13" t="s">
        <v>72</v>
      </c>
      <c r="AY406" s="159" t="s">
        <v>155</v>
      </c>
    </row>
    <row r="407" spans="2:65" s="14" customFormat="1">
      <c r="B407" s="165"/>
      <c r="D407" s="146" t="s">
        <v>166</v>
      </c>
      <c r="E407" s="166" t="s">
        <v>1</v>
      </c>
      <c r="F407" s="167" t="s">
        <v>170</v>
      </c>
      <c r="H407" s="168">
        <v>5.0999999999999996</v>
      </c>
      <c r="I407" s="169"/>
      <c r="L407" s="165"/>
      <c r="M407" s="170"/>
      <c r="T407" s="171"/>
      <c r="AT407" s="166" t="s">
        <v>166</v>
      </c>
      <c r="AU407" s="166" t="s">
        <v>82</v>
      </c>
      <c r="AV407" s="14" t="s">
        <v>160</v>
      </c>
      <c r="AW407" s="14" t="s">
        <v>3</v>
      </c>
      <c r="AX407" s="14" t="s">
        <v>80</v>
      </c>
      <c r="AY407" s="166" t="s">
        <v>155</v>
      </c>
    </row>
    <row r="408" spans="2:65" s="1" customFormat="1" ht="24.2" customHeight="1">
      <c r="B408" s="131"/>
      <c r="C408" s="132" t="s">
        <v>572</v>
      </c>
      <c r="D408" s="132" t="s">
        <v>156</v>
      </c>
      <c r="E408" s="133" t="s">
        <v>480</v>
      </c>
      <c r="F408" s="134" t="s">
        <v>481</v>
      </c>
      <c r="G408" s="135" t="s">
        <v>179</v>
      </c>
      <c r="H408" s="136">
        <v>35.558999999999997</v>
      </c>
      <c r="I408" s="137"/>
      <c r="J408" s="138">
        <f>ROUND(I408*H408,2)</f>
        <v>0</v>
      </c>
      <c r="K408" s="139"/>
      <c r="L408" s="32"/>
      <c r="M408" s="140" t="s">
        <v>1</v>
      </c>
      <c r="N408" s="141" t="s">
        <v>37</v>
      </c>
      <c r="P408" s="142">
        <f>O408*H408</f>
        <v>0</v>
      </c>
      <c r="Q408" s="142">
        <v>0</v>
      </c>
      <c r="R408" s="142">
        <f>Q408*H408</f>
        <v>0</v>
      </c>
      <c r="S408" s="142">
        <v>2.5</v>
      </c>
      <c r="T408" s="143">
        <f>S408*H408</f>
        <v>88.897499999999994</v>
      </c>
      <c r="AR408" s="144" t="s">
        <v>160</v>
      </c>
      <c r="AT408" s="144" t="s">
        <v>156</v>
      </c>
      <c r="AU408" s="144" t="s">
        <v>82</v>
      </c>
      <c r="AY408" s="17" t="s">
        <v>155</v>
      </c>
      <c r="BE408" s="145">
        <f>IF(N408="základní",J408,0)</f>
        <v>0</v>
      </c>
      <c r="BF408" s="145">
        <f>IF(N408="snížená",J408,0)</f>
        <v>0</v>
      </c>
      <c r="BG408" s="145">
        <f>IF(N408="zákl. přenesená",J408,0)</f>
        <v>0</v>
      </c>
      <c r="BH408" s="145">
        <f>IF(N408="sníž. přenesená",J408,0)</f>
        <v>0</v>
      </c>
      <c r="BI408" s="145">
        <f>IF(N408="nulová",J408,0)</f>
        <v>0</v>
      </c>
      <c r="BJ408" s="17" t="s">
        <v>80</v>
      </c>
      <c r="BK408" s="145">
        <f>ROUND(I408*H408,2)</f>
        <v>0</v>
      </c>
      <c r="BL408" s="17" t="s">
        <v>160</v>
      </c>
      <c r="BM408" s="144" t="s">
        <v>2146</v>
      </c>
    </row>
    <row r="409" spans="2:65" s="1" customFormat="1" ht="19.5">
      <c r="B409" s="32"/>
      <c r="D409" s="146" t="s">
        <v>162</v>
      </c>
      <c r="F409" s="147" t="s">
        <v>483</v>
      </c>
      <c r="I409" s="148"/>
      <c r="L409" s="32"/>
      <c r="M409" s="149"/>
      <c r="T409" s="56"/>
      <c r="AT409" s="17" t="s">
        <v>162</v>
      </c>
      <c r="AU409" s="17" t="s">
        <v>82</v>
      </c>
    </row>
    <row r="410" spans="2:65" s="1" customFormat="1">
      <c r="B410" s="32"/>
      <c r="D410" s="150" t="s">
        <v>164</v>
      </c>
      <c r="F410" s="151" t="s">
        <v>484</v>
      </c>
      <c r="I410" s="148"/>
      <c r="L410" s="32"/>
      <c r="M410" s="149"/>
      <c r="T410" s="56"/>
      <c r="AT410" s="17" t="s">
        <v>164</v>
      </c>
      <c r="AU410" s="17" t="s">
        <v>82</v>
      </c>
    </row>
    <row r="411" spans="2:65" s="13" customFormat="1">
      <c r="B411" s="158"/>
      <c r="D411" s="146" t="s">
        <v>166</v>
      </c>
      <c r="E411" s="159" t="s">
        <v>1</v>
      </c>
      <c r="F411" s="160" t="s">
        <v>2147</v>
      </c>
      <c r="H411" s="161">
        <v>1.01</v>
      </c>
      <c r="I411" s="162"/>
      <c r="L411" s="158"/>
      <c r="M411" s="163"/>
      <c r="T411" s="164"/>
      <c r="AT411" s="159" t="s">
        <v>166</v>
      </c>
      <c r="AU411" s="159" t="s">
        <v>82</v>
      </c>
      <c r="AV411" s="13" t="s">
        <v>82</v>
      </c>
      <c r="AW411" s="13" t="s">
        <v>29</v>
      </c>
      <c r="AX411" s="13" t="s">
        <v>72</v>
      </c>
      <c r="AY411" s="159" t="s">
        <v>155</v>
      </c>
    </row>
    <row r="412" spans="2:65" s="13" customFormat="1">
      <c r="B412" s="158"/>
      <c r="D412" s="146" t="s">
        <v>166</v>
      </c>
      <c r="E412" s="159" t="s">
        <v>1</v>
      </c>
      <c r="F412" s="160" t="s">
        <v>2148</v>
      </c>
      <c r="H412" s="161">
        <v>1.012</v>
      </c>
      <c r="I412" s="162"/>
      <c r="L412" s="158"/>
      <c r="M412" s="163"/>
      <c r="T412" s="164"/>
      <c r="AT412" s="159" t="s">
        <v>166</v>
      </c>
      <c r="AU412" s="159" t="s">
        <v>82</v>
      </c>
      <c r="AV412" s="13" t="s">
        <v>82</v>
      </c>
      <c r="AW412" s="13" t="s">
        <v>29</v>
      </c>
      <c r="AX412" s="13" t="s">
        <v>72</v>
      </c>
      <c r="AY412" s="159" t="s">
        <v>155</v>
      </c>
    </row>
    <row r="413" spans="2:65" s="13" customFormat="1" ht="22.5">
      <c r="B413" s="158"/>
      <c r="D413" s="146" t="s">
        <v>166</v>
      </c>
      <c r="E413" s="159" t="s">
        <v>1</v>
      </c>
      <c r="F413" s="160" t="s">
        <v>2149</v>
      </c>
      <c r="H413" s="161">
        <v>33.536999999999999</v>
      </c>
      <c r="I413" s="162"/>
      <c r="L413" s="158"/>
      <c r="M413" s="163"/>
      <c r="T413" s="164"/>
      <c r="AT413" s="159" t="s">
        <v>166</v>
      </c>
      <c r="AU413" s="159" t="s">
        <v>82</v>
      </c>
      <c r="AV413" s="13" t="s">
        <v>82</v>
      </c>
      <c r="AW413" s="13" t="s">
        <v>29</v>
      </c>
      <c r="AX413" s="13" t="s">
        <v>72</v>
      </c>
      <c r="AY413" s="159" t="s">
        <v>155</v>
      </c>
    </row>
    <row r="414" spans="2:65" s="14" customFormat="1">
      <c r="B414" s="165"/>
      <c r="D414" s="146" t="s">
        <v>166</v>
      </c>
      <c r="E414" s="166" t="s">
        <v>1</v>
      </c>
      <c r="F414" s="167" t="s">
        <v>170</v>
      </c>
      <c r="H414" s="168">
        <v>35.558999999999997</v>
      </c>
      <c r="I414" s="169"/>
      <c r="L414" s="165"/>
      <c r="M414" s="170"/>
      <c r="T414" s="171"/>
      <c r="AT414" s="166" t="s">
        <v>166</v>
      </c>
      <c r="AU414" s="166" t="s">
        <v>82</v>
      </c>
      <c r="AV414" s="14" t="s">
        <v>160</v>
      </c>
      <c r="AW414" s="14" t="s">
        <v>29</v>
      </c>
      <c r="AX414" s="14" t="s">
        <v>80</v>
      </c>
      <c r="AY414" s="166" t="s">
        <v>155</v>
      </c>
    </row>
    <row r="415" spans="2:65" s="1" customFormat="1" ht="16.5" customHeight="1">
      <c r="B415" s="131"/>
      <c r="C415" s="132" t="s">
        <v>579</v>
      </c>
      <c r="D415" s="132" t="s">
        <v>156</v>
      </c>
      <c r="E415" s="133" t="s">
        <v>488</v>
      </c>
      <c r="F415" s="134" t="s">
        <v>489</v>
      </c>
      <c r="G415" s="135" t="s">
        <v>179</v>
      </c>
      <c r="H415" s="136">
        <v>2.903</v>
      </c>
      <c r="I415" s="137"/>
      <c r="J415" s="138">
        <f>ROUND(I415*H415,2)</f>
        <v>0</v>
      </c>
      <c r="K415" s="139"/>
      <c r="L415" s="32"/>
      <c r="M415" s="140" t="s">
        <v>1</v>
      </c>
      <c r="N415" s="141" t="s">
        <v>37</v>
      </c>
      <c r="P415" s="142">
        <f>O415*H415</f>
        <v>0</v>
      </c>
      <c r="Q415" s="142">
        <v>0.121711072</v>
      </c>
      <c r="R415" s="142">
        <f>Q415*H415</f>
        <v>0.35332724201600002</v>
      </c>
      <c r="S415" s="142">
        <v>2.4</v>
      </c>
      <c r="T415" s="143">
        <f>S415*H415</f>
        <v>6.9672000000000001</v>
      </c>
      <c r="AR415" s="144" t="s">
        <v>160</v>
      </c>
      <c r="AT415" s="144" t="s">
        <v>156</v>
      </c>
      <c r="AU415" s="144" t="s">
        <v>82</v>
      </c>
      <c r="AY415" s="17" t="s">
        <v>155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7" t="s">
        <v>80</v>
      </c>
      <c r="BK415" s="145">
        <f>ROUND(I415*H415,2)</f>
        <v>0</v>
      </c>
      <c r="BL415" s="17" t="s">
        <v>160</v>
      </c>
      <c r="BM415" s="144" t="s">
        <v>2150</v>
      </c>
    </row>
    <row r="416" spans="2:65" s="1" customFormat="1">
      <c r="B416" s="32"/>
      <c r="D416" s="146" t="s">
        <v>162</v>
      </c>
      <c r="F416" s="147" t="s">
        <v>491</v>
      </c>
      <c r="I416" s="148"/>
      <c r="L416" s="32"/>
      <c r="M416" s="149"/>
      <c r="T416" s="56"/>
      <c r="AT416" s="17" t="s">
        <v>162</v>
      </c>
      <c r="AU416" s="17" t="s">
        <v>82</v>
      </c>
    </row>
    <row r="417" spans="2:65" s="1" customFormat="1">
      <c r="B417" s="32"/>
      <c r="D417" s="150" t="s">
        <v>164</v>
      </c>
      <c r="F417" s="151" t="s">
        <v>492</v>
      </c>
      <c r="I417" s="148"/>
      <c r="L417" s="32"/>
      <c r="M417" s="149"/>
      <c r="T417" s="56"/>
      <c r="AT417" s="17" t="s">
        <v>164</v>
      </c>
      <c r="AU417" s="17" t="s">
        <v>82</v>
      </c>
    </row>
    <row r="418" spans="2:65" s="13" customFormat="1">
      <c r="B418" s="158"/>
      <c r="D418" s="146" t="s">
        <v>166</v>
      </c>
      <c r="E418" s="159" t="s">
        <v>1</v>
      </c>
      <c r="F418" s="160" t="s">
        <v>2151</v>
      </c>
      <c r="H418" s="161">
        <v>2.903</v>
      </c>
      <c r="I418" s="162"/>
      <c r="L418" s="158"/>
      <c r="M418" s="163"/>
      <c r="T418" s="164"/>
      <c r="AT418" s="159" t="s">
        <v>166</v>
      </c>
      <c r="AU418" s="159" t="s">
        <v>82</v>
      </c>
      <c r="AV418" s="13" t="s">
        <v>82</v>
      </c>
      <c r="AW418" s="13" t="s">
        <v>29</v>
      </c>
      <c r="AX418" s="13" t="s">
        <v>80</v>
      </c>
      <c r="AY418" s="159" t="s">
        <v>155</v>
      </c>
    </row>
    <row r="419" spans="2:65" s="1" customFormat="1" ht="24.2" customHeight="1">
      <c r="B419" s="131"/>
      <c r="C419" s="172" t="s">
        <v>585</v>
      </c>
      <c r="D419" s="172" t="s">
        <v>241</v>
      </c>
      <c r="E419" s="173" t="s">
        <v>496</v>
      </c>
      <c r="F419" s="174" t="s">
        <v>497</v>
      </c>
      <c r="G419" s="175" t="s">
        <v>413</v>
      </c>
      <c r="H419" s="176">
        <v>1</v>
      </c>
      <c r="I419" s="177"/>
      <c r="J419" s="178">
        <f>ROUND(I419*H419,2)</f>
        <v>0</v>
      </c>
      <c r="K419" s="179"/>
      <c r="L419" s="180"/>
      <c r="M419" s="181" t="s">
        <v>1</v>
      </c>
      <c r="N419" s="182" t="s">
        <v>37</v>
      </c>
      <c r="P419" s="142">
        <f>O419*H419</f>
        <v>0</v>
      </c>
      <c r="Q419" s="142">
        <v>1.7899999999999999E-2</v>
      </c>
      <c r="R419" s="142">
        <f>Q419*H419</f>
        <v>1.7899999999999999E-2</v>
      </c>
      <c r="S419" s="142">
        <v>0</v>
      </c>
      <c r="T419" s="143">
        <f>S419*H419</f>
        <v>0</v>
      </c>
      <c r="AR419" s="144" t="s">
        <v>213</v>
      </c>
      <c r="AT419" s="144" t="s">
        <v>241</v>
      </c>
      <c r="AU419" s="144" t="s">
        <v>82</v>
      </c>
      <c r="AY419" s="17" t="s">
        <v>155</v>
      </c>
      <c r="BE419" s="145">
        <f>IF(N419="základní",J419,0)</f>
        <v>0</v>
      </c>
      <c r="BF419" s="145">
        <f>IF(N419="snížená",J419,0)</f>
        <v>0</v>
      </c>
      <c r="BG419" s="145">
        <f>IF(N419="zákl. přenesená",J419,0)</f>
        <v>0</v>
      </c>
      <c r="BH419" s="145">
        <f>IF(N419="sníž. přenesená",J419,0)</f>
        <v>0</v>
      </c>
      <c r="BI419" s="145">
        <f>IF(N419="nulová",J419,0)</f>
        <v>0</v>
      </c>
      <c r="BJ419" s="17" t="s">
        <v>80</v>
      </c>
      <c r="BK419" s="145">
        <f>ROUND(I419*H419,2)</f>
        <v>0</v>
      </c>
      <c r="BL419" s="17" t="s">
        <v>160</v>
      </c>
      <c r="BM419" s="144" t="s">
        <v>2152</v>
      </c>
    </row>
    <row r="420" spans="2:65" s="1" customFormat="1">
      <c r="B420" s="32"/>
      <c r="D420" s="146" t="s">
        <v>162</v>
      </c>
      <c r="F420" s="147" t="s">
        <v>497</v>
      </c>
      <c r="I420" s="148"/>
      <c r="L420" s="32"/>
      <c r="M420" s="149"/>
      <c r="T420" s="56"/>
      <c r="AT420" s="17" t="s">
        <v>162</v>
      </c>
      <c r="AU420" s="17" t="s">
        <v>82</v>
      </c>
    </row>
    <row r="421" spans="2:65" s="13" customFormat="1">
      <c r="B421" s="158"/>
      <c r="D421" s="146" t="s">
        <v>166</v>
      </c>
      <c r="E421" s="159" t="s">
        <v>1</v>
      </c>
      <c r="F421" s="160" t="s">
        <v>499</v>
      </c>
      <c r="H421" s="161">
        <v>1</v>
      </c>
      <c r="I421" s="162"/>
      <c r="L421" s="158"/>
      <c r="M421" s="163"/>
      <c r="T421" s="164"/>
      <c r="AT421" s="159" t="s">
        <v>166</v>
      </c>
      <c r="AU421" s="159" t="s">
        <v>82</v>
      </c>
      <c r="AV421" s="13" t="s">
        <v>82</v>
      </c>
      <c r="AW421" s="13" t="s">
        <v>29</v>
      </c>
      <c r="AX421" s="13" t="s">
        <v>80</v>
      </c>
      <c r="AY421" s="159" t="s">
        <v>155</v>
      </c>
    </row>
    <row r="422" spans="2:65" s="1" customFormat="1" ht="16.5" customHeight="1">
      <c r="B422" s="131"/>
      <c r="C422" s="132" t="s">
        <v>591</v>
      </c>
      <c r="D422" s="132" t="s">
        <v>156</v>
      </c>
      <c r="E422" s="133" t="s">
        <v>2153</v>
      </c>
      <c r="F422" s="134" t="s">
        <v>2154</v>
      </c>
      <c r="G422" s="135" t="s">
        <v>159</v>
      </c>
      <c r="H422" s="136">
        <v>10.875</v>
      </c>
      <c r="I422" s="137"/>
      <c r="J422" s="138">
        <f>ROUND(I422*H422,2)</f>
        <v>0</v>
      </c>
      <c r="K422" s="139"/>
      <c r="L422" s="32"/>
      <c r="M422" s="140" t="s">
        <v>1</v>
      </c>
      <c r="N422" s="141" t="s">
        <v>37</v>
      </c>
      <c r="P422" s="142">
        <f>O422*H422</f>
        <v>0</v>
      </c>
      <c r="Q422" s="142">
        <v>0</v>
      </c>
      <c r="R422" s="142">
        <f>Q422*H422</f>
        <v>0</v>
      </c>
      <c r="S422" s="142">
        <v>0.32400000000000001</v>
      </c>
      <c r="T422" s="143">
        <f>S422*H422</f>
        <v>3.5235000000000003</v>
      </c>
      <c r="AR422" s="144" t="s">
        <v>160</v>
      </c>
      <c r="AT422" s="144" t="s">
        <v>156</v>
      </c>
      <c r="AU422" s="144" t="s">
        <v>82</v>
      </c>
      <c r="AY422" s="17" t="s">
        <v>155</v>
      </c>
      <c r="BE422" s="145">
        <f>IF(N422="základní",J422,0)</f>
        <v>0</v>
      </c>
      <c r="BF422" s="145">
        <f>IF(N422="snížená",J422,0)</f>
        <v>0</v>
      </c>
      <c r="BG422" s="145">
        <f>IF(N422="zákl. přenesená",J422,0)</f>
        <v>0</v>
      </c>
      <c r="BH422" s="145">
        <f>IF(N422="sníž. přenesená",J422,0)</f>
        <v>0</v>
      </c>
      <c r="BI422" s="145">
        <f>IF(N422="nulová",J422,0)</f>
        <v>0</v>
      </c>
      <c r="BJ422" s="17" t="s">
        <v>80</v>
      </c>
      <c r="BK422" s="145">
        <f>ROUND(I422*H422,2)</f>
        <v>0</v>
      </c>
      <c r="BL422" s="17" t="s">
        <v>160</v>
      </c>
      <c r="BM422" s="144" t="s">
        <v>2155</v>
      </c>
    </row>
    <row r="423" spans="2:65" s="1" customFormat="1">
      <c r="B423" s="32"/>
      <c r="D423" s="146" t="s">
        <v>162</v>
      </c>
      <c r="F423" s="147" t="s">
        <v>2156</v>
      </c>
      <c r="I423" s="148"/>
      <c r="L423" s="32"/>
      <c r="M423" s="149"/>
      <c r="T423" s="56"/>
      <c r="AT423" s="17" t="s">
        <v>162</v>
      </c>
      <c r="AU423" s="17" t="s">
        <v>82</v>
      </c>
    </row>
    <row r="424" spans="2:65" s="1" customFormat="1">
      <c r="B424" s="32"/>
      <c r="D424" s="150" t="s">
        <v>164</v>
      </c>
      <c r="F424" s="151" t="s">
        <v>2157</v>
      </c>
      <c r="I424" s="148"/>
      <c r="L424" s="32"/>
      <c r="M424" s="149"/>
      <c r="T424" s="56"/>
      <c r="AT424" s="17" t="s">
        <v>164</v>
      </c>
      <c r="AU424" s="17" t="s">
        <v>82</v>
      </c>
    </row>
    <row r="425" spans="2:65" s="13" customFormat="1">
      <c r="B425" s="158"/>
      <c r="D425" s="146" t="s">
        <v>166</v>
      </c>
      <c r="E425" s="159" t="s">
        <v>1</v>
      </c>
      <c r="F425" s="160" t="s">
        <v>2158</v>
      </c>
      <c r="H425" s="161">
        <v>10.875</v>
      </c>
      <c r="I425" s="162"/>
      <c r="L425" s="158"/>
      <c r="M425" s="163"/>
      <c r="T425" s="164"/>
      <c r="AT425" s="159" t="s">
        <v>166</v>
      </c>
      <c r="AU425" s="159" t="s">
        <v>82</v>
      </c>
      <c r="AV425" s="13" t="s">
        <v>82</v>
      </c>
      <c r="AW425" s="13" t="s">
        <v>29</v>
      </c>
      <c r="AX425" s="13" t="s">
        <v>80</v>
      </c>
      <c r="AY425" s="159" t="s">
        <v>155</v>
      </c>
    </row>
    <row r="426" spans="2:65" s="1" customFormat="1" ht="24.2" customHeight="1">
      <c r="B426" s="131"/>
      <c r="C426" s="132" t="s">
        <v>601</v>
      </c>
      <c r="D426" s="132" t="s">
        <v>156</v>
      </c>
      <c r="E426" s="133" t="s">
        <v>820</v>
      </c>
      <c r="F426" s="134" t="s">
        <v>821</v>
      </c>
      <c r="G426" s="135" t="s">
        <v>179</v>
      </c>
      <c r="H426" s="136">
        <v>2.774</v>
      </c>
      <c r="I426" s="137"/>
      <c r="J426" s="138">
        <f>ROUND(I426*H426,2)</f>
        <v>0</v>
      </c>
      <c r="K426" s="139"/>
      <c r="L426" s="32"/>
      <c r="M426" s="140" t="s">
        <v>1</v>
      </c>
      <c r="N426" s="141" t="s">
        <v>37</v>
      </c>
      <c r="P426" s="142">
        <f>O426*H426</f>
        <v>0</v>
      </c>
      <c r="Q426" s="142">
        <v>0</v>
      </c>
      <c r="R426" s="142">
        <f>Q426*H426</f>
        <v>0</v>
      </c>
      <c r="S426" s="142">
        <v>2.6</v>
      </c>
      <c r="T426" s="143">
        <f>S426*H426</f>
        <v>7.2124000000000006</v>
      </c>
      <c r="AR426" s="144" t="s">
        <v>160</v>
      </c>
      <c r="AT426" s="144" t="s">
        <v>156</v>
      </c>
      <c r="AU426" s="144" t="s">
        <v>82</v>
      </c>
      <c r="AY426" s="17" t="s">
        <v>155</v>
      </c>
      <c r="BE426" s="145">
        <f>IF(N426="základní",J426,0)</f>
        <v>0</v>
      </c>
      <c r="BF426" s="145">
        <f>IF(N426="snížená",J426,0)</f>
        <v>0</v>
      </c>
      <c r="BG426" s="145">
        <f>IF(N426="zákl. přenesená",J426,0)</f>
        <v>0</v>
      </c>
      <c r="BH426" s="145">
        <f>IF(N426="sníž. přenesená",J426,0)</f>
        <v>0</v>
      </c>
      <c r="BI426" s="145">
        <f>IF(N426="nulová",J426,0)</f>
        <v>0</v>
      </c>
      <c r="BJ426" s="17" t="s">
        <v>80</v>
      </c>
      <c r="BK426" s="145">
        <f>ROUND(I426*H426,2)</f>
        <v>0</v>
      </c>
      <c r="BL426" s="17" t="s">
        <v>160</v>
      </c>
      <c r="BM426" s="144" t="s">
        <v>2159</v>
      </c>
    </row>
    <row r="427" spans="2:65" s="1" customFormat="1">
      <c r="B427" s="32"/>
      <c r="D427" s="146" t="s">
        <v>162</v>
      </c>
      <c r="F427" s="147" t="s">
        <v>823</v>
      </c>
      <c r="I427" s="148"/>
      <c r="L427" s="32"/>
      <c r="M427" s="149"/>
      <c r="T427" s="56"/>
      <c r="AT427" s="17" t="s">
        <v>162</v>
      </c>
      <c r="AU427" s="17" t="s">
        <v>82</v>
      </c>
    </row>
    <row r="428" spans="2:65" s="1" customFormat="1">
      <c r="B428" s="32"/>
      <c r="D428" s="150" t="s">
        <v>164</v>
      </c>
      <c r="F428" s="151" t="s">
        <v>824</v>
      </c>
      <c r="I428" s="148"/>
      <c r="L428" s="32"/>
      <c r="M428" s="149"/>
      <c r="T428" s="56"/>
      <c r="AT428" s="17" t="s">
        <v>164</v>
      </c>
      <c r="AU428" s="17" t="s">
        <v>82</v>
      </c>
    </row>
    <row r="429" spans="2:65" s="13" customFormat="1">
      <c r="B429" s="158"/>
      <c r="D429" s="146" t="s">
        <v>166</v>
      </c>
      <c r="E429" s="159" t="s">
        <v>1</v>
      </c>
      <c r="F429" s="160" t="s">
        <v>2160</v>
      </c>
      <c r="H429" s="161">
        <v>0.42199999999999999</v>
      </c>
      <c r="I429" s="162"/>
      <c r="L429" s="158"/>
      <c r="M429" s="163"/>
      <c r="T429" s="164"/>
      <c r="AT429" s="159" t="s">
        <v>166</v>
      </c>
      <c r="AU429" s="159" t="s">
        <v>82</v>
      </c>
      <c r="AV429" s="13" t="s">
        <v>82</v>
      </c>
      <c r="AW429" s="13" t="s">
        <v>29</v>
      </c>
      <c r="AX429" s="13" t="s">
        <v>72</v>
      </c>
      <c r="AY429" s="159" t="s">
        <v>155</v>
      </c>
    </row>
    <row r="430" spans="2:65" s="13" customFormat="1">
      <c r="B430" s="158"/>
      <c r="D430" s="146" t="s">
        <v>166</v>
      </c>
      <c r="E430" s="159" t="s">
        <v>1</v>
      </c>
      <c r="F430" s="160" t="s">
        <v>2161</v>
      </c>
      <c r="H430" s="161">
        <v>1.1519999999999999</v>
      </c>
      <c r="I430" s="162"/>
      <c r="L430" s="158"/>
      <c r="M430" s="163"/>
      <c r="T430" s="164"/>
      <c r="AT430" s="159" t="s">
        <v>166</v>
      </c>
      <c r="AU430" s="159" t="s">
        <v>82</v>
      </c>
      <c r="AV430" s="13" t="s">
        <v>82</v>
      </c>
      <c r="AW430" s="13" t="s">
        <v>29</v>
      </c>
      <c r="AX430" s="13" t="s">
        <v>72</v>
      </c>
      <c r="AY430" s="159" t="s">
        <v>155</v>
      </c>
    </row>
    <row r="431" spans="2:65" s="13" customFormat="1">
      <c r="B431" s="158"/>
      <c r="D431" s="146" t="s">
        <v>166</v>
      </c>
      <c r="E431" s="159" t="s">
        <v>1</v>
      </c>
      <c r="F431" s="160" t="s">
        <v>2162</v>
      </c>
      <c r="H431" s="161">
        <v>1.2</v>
      </c>
      <c r="I431" s="162"/>
      <c r="L431" s="158"/>
      <c r="M431" s="163"/>
      <c r="T431" s="164"/>
      <c r="AT431" s="159" t="s">
        <v>166</v>
      </c>
      <c r="AU431" s="159" t="s">
        <v>82</v>
      </c>
      <c r="AV431" s="13" t="s">
        <v>82</v>
      </c>
      <c r="AW431" s="13" t="s">
        <v>29</v>
      </c>
      <c r="AX431" s="13" t="s">
        <v>72</v>
      </c>
      <c r="AY431" s="159" t="s">
        <v>155</v>
      </c>
    </row>
    <row r="432" spans="2:65" s="14" customFormat="1">
      <c r="B432" s="165"/>
      <c r="D432" s="146" t="s">
        <v>166</v>
      </c>
      <c r="E432" s="166" t="s">
        <v>1</v>
      </c>
      <c r="F432" s="167" t="s">
        <v>170</v>
      </c>
      <c r="H432" s="168">
        <v>2.774</v>
      </c>
      <c r="I432" s="169"/>
      <c r="L432" s="165"/>
      <c r="M432" s="170"/>
      <c r="T432" s="171"/>
      <c r="AT432" s="166" t="s">
        <v>166</v>
      </c>
      <c r="AU432" s="166" t="s">
        <v>82</v>
      </c>
      <c r="AV432" s="14" t="s">
        <v>160</v>
      </c>
      <c r="AW432" s="14" t="s">
        <v>29</v>
      </c>
      <c r="AX432" s="14" t="s">
        <v>80</v>
      </c>
      <c r="AY432" s="166" t="s">
        <v>155</v>
      </c>
    </row>
    <row r="433" spans="2:65" s="1" customFormat="1" ht="24.2" customHeight="1">
      <c r="B433" s="131"/>
      <c r="C433" s="132" t="s">
        <v>606</v>
      </c>
      <c r="D433" s="132" t="s">
        <v>156</v>
      </c>
      <c r="E433" s="133" t="s">
        <v>501</v>
      </c>
      <c r="F433" s="134" t="s">
        <v>502</v>
      </c>
      <c r="G433" s="135" t="s">
        <v>159</v>
      </c>
      <c r="H433" s="136">
        <v>84.001999999999995</v>
      </c>
      <c r="I433" s="137"/>
      <c r="J433" s="138">
        <f>ROUND(I433*H433,2)</f>
        <v>0</v>
      </c>
      <c r="K433" s="139"/>
      <c r="L433" s="32"/>
      <c r="M433" s="140" t="s">
        <v>1</v>
      </c>
      <c r="N433" s="141" t="s">
        <v>37</v>
      </c>
      <c r="P433" s="142">
        <f>O433*H433</f>
        <v>0</v>
      </c>
      <c r="Q433" s="142">
        <v>0</v>
      </c>
      <c r="R433" s="142">
        <f>Q433*H433</f>
        <v>0</v>
      </c>
      <c r="S433" s="142">
        <v>0</v>
      </c>
      <c r="T433" s="143">
        <f>S433*H433</f>
        <v>0</v>
      </c>
      <c r="AR433" s="144" t="s">
        <v>160</v>
      </c>
      <c r="AT433" s="144" t="s">
        <v>156</v>
      </c>
      <c r="AU433" s="144" t="s">
        <v>82</v>
      </c>
      <c r="AY433" s="17" t="s">
        <v>155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7" t="s">
        <v>80</v>
      </c>
      <c r="BK433" s="145">
        <f>ROUND(I433*H433,2)</f>
        <v>0</v>
      </c>
      <c r="BL433" s="17" t="s">
        <v>160</v>
      </c>
      <c r="BM433" s="144" t="s">
        <v>2163</v>
      </c>
    </row>
    <row r="434" spans="2:65" s="1" customFormat="1">
      <c r="B434" s="32"/>
      <c r="D434" s="146" t="s">
        <v>162</v>
      </c>
      <c r="F434" s="147" t="s">
        <v>502</v>
      </c>
      <c r="I434" s="148"/>
      <c r="L434" s="32"/>
      <c r="M434" s="149"/>
      <c r="T434" s="56"/>
      <c r="AT434" s="17" t="s">
        <v>162</v>
      </c>
      <c r="AU434" s="17" t="s">
        <v>82</v>
      </c>
    </row>
    <row r="435" spans="2:65" s="1" customFormat="1">
      <c r="B435" s="32"/>
      <c r="D435" s="150" t="s">
        <v>164</v>
      </c>
      <c r="F435" s="151" t="s">
        <v>504</v>
      </c>
      <c r="I435" s="148"/>
      <c r="L435" s="32"/>
      <c r="M435" s="149"/>
      <c r="T435" s="56"/>
      <c r="AT435" s="17" t="s">
        <v>164</v>
      </c>
      <c r="AU435" s="17" t="s">
        <v>82</v>
      </c>
    </row>
    <row r="436" spans="2:65" s="13" customFormat="1">
      <c r="B436" s="158"/>
      <c r="D436" s="146" t="s">
        <v>166</v>
      </c>
      <c r="E436" s="159" t="s">
        <v>1</v>
      </c>
      <c r="F436" s="160" t="s">
        <v>2164</v>
      </c>
      <c r="H436" s="161">
        <v>6.28</v>
      </c>
      <c r="I436" s="162"/>
      <c r="L436" s="158"/>
      <c r="M436" s="163"/>
      <c r="T436" s="164"/>
      <c r="AT436" s="159" t="s">
        <v>166</v>
      </c>
      <c r="AU436" s="159" t="s">
        <v>82</v>
      </c>
      <c r="AV436" s="13" t="s">
        <v>82</v>
      </c>
      <c r="AW436" s="13" t="s">
        <v>29</v>
      </c>
      <c r="AX436" s="13" t="s">
        <v>72</v>
      </c>
      <c r="AY436" s="159" t="s">
        <v>155</v>
      </c>
    </row>
    <row r="437" spans="2:65" s="13" customFormat="1">
      <c r="B437" s="158"/>
      <c r="D437" s="146" t="s">
        <v>166</v>
      </c>
      <c r="E437" s="159" t="s">
        <v>1</v>
      </c>
      <c r="F437" s="160" t="s">
        <v>2165</v>
      </c>
      <c r="H437" s="161">
        <v>29.059000000000001</v>
      </c>
      <c r="I437" s="162"/>
      <c r="L437" s="158"/>
      <c r="M437" s="163"/>
      <c r="T437" s="164"/>
      <c r="AT437" s="159" t="s">
        <v>166</v>
      </c>
      <c r="AU437" s="159" t="s">
        <v>82</v>
      </c>
      <c r="AV437" s="13" t="s">
        <v>82</v>
      </c>
      <c r="AW437" s="13" t="s">
        <v>29</v>
      </c>
      <c r="AX437" s="13" t="s">
        <v>72</v>
      </c>
      <c r="AY437" s="159" t="s">
        <v>155</v>
      </c>
    </row>
    <row r="438" spans="2:65" s="13" customFormat="1">
      <c r="B438" s="158"/>
      <c r="D438" s="146" t="s">
        <v>166</v>
      </c>
      <c r="E438" s="159" t="s">
        <v>1</v>
      </c>
      <c r="F438" s="160" t="s">
        <v>2166</v>
      </c>
      <c r="H438" s="161">
        <v>11.685</v>
      </c>
      <c r="I438" s="162"/>
      <c r="L438" s="158"/>
      <c r="M438" s="163"/>
      <c r="T438" s="164"/>
      <c r="AT438" s="159" t="s">
        <v>166</v>
      </c>
      <c r="AU438" s="159" t="s">
        <v>82</v>
      </c>
      <c r="AV438" s="13" t="s">
        <v>82</v>
      </c>
      <c r="AW438" s="13" t="s">
        <v>29</v>
      </c>
      <c r="AX438" s="13" t="s">
        <v>72</v>
      </c>
      <c r="AY438" s="159" t="s">
        <v>155</v>
      </c>
    </row>
    <row r="439" spans="2:65" s="13" customFormat="1">
      <c r="B439" s="158"/>
      <c r="D439" s="146" t="s">
        <v>166</v>
      </c>
      <c r="E439" s="159" t="s">
        <v>1</v>
      </c>
      <c r="F439" s="160" t="s">
        <v>2167</v>
      </c>
      <c r="H439" s="161">
        <v>30.86</v>
      </c>
      <c r="I439" s="162"/>
      <c r="L439" s="158"/>
      <c r="M439" s="163"/>
      <c r="T439" s="164"/>
      <c r="AT439" s="159" t="s">
        <v>166</v>
      </c>
      <c r="AU439" s="159" t="s">
        <v>82</v>
      </c>
      <c r="AV439" s="13" t="s">
        <v>82</v>
      </c>
      <c r="AW439" s="13" t="s">
        <v>29</v>
      </c>
      <c r="AX439" s="13" t="s">
        <v>72</v>
      </c>
      <c r="AY439" s="159" t="s">
        <v>155</v>
      </c>
    </row>
    <row r="440" spans="2:65" s="13" customFormat="1" ht="22.5">
      <c r="B440" s="158"/>
      <c r="D440" s="146" t="s">
        <v>166</v>
      </c>
      <c r="E440" s="159" t="s">
        <v>1</v>
      </c>
      <c r="F440" s="160" t="s">
        <v>2168</v>
      </c>
      <c r="H440" s="161">
        <v>6.1180000000000003</v>
      </c>
      <c r="I440" s="162"/>
      <c r="L440" s="158"/>
      <c r="M440" s="163"/>
      <c r="T440" s="164"/>
      <c r="AT440" s="159" t="s">
        <v>166</v>
      </c>
      <c r="AU440" s="159" t="s">
        <v>82</v>
      </c>
      <c r="AV440" s="13" t="s">
        <v>82</v>
      </c>
      <c r="AW440" s="13" t="s">
        <v>29</v>
      </c>
      <c r="AX440" s="13" t="s">
        <v>72</v>
      </c>
      <c r="AY440" s="159" t="s">
        <v>155</v>
      </c>
    </row>
    <row r="441" spans="2:65" s="14" customFormat="1">
      <c r="B441" s="165"/>
      <c r="D441" s="146" t="s">
        <v>166</v>
      </c>
      <c r="E441" s="166" t="s">
        <v>1</v>
      </c>
      <c r="F441" s="167" t="s">
        <v>170</v>
      </c>
      <c r="H441" s="168">
        <v>84.001999999999995</v>
      </c>
      <c r="I441" s="169"/>
      <c r="L441" s="165"/>
      <c r="M441" s="170"/>
      <c r="T441" s="171"/>
      <c r="AT441" s="166" t="s">
        <v>166</v>
      </c>
      <c r="AU441" s="166" t="s">
        <v>82</v>
      </c>
      <c r="AV441" s="14" t="s">
        <v>160</v>
      </c>
      <c r="AW441" s="14" t="s">
        <v>29</v>
      </c>
      <c r="AX441" s="14" t="s">
        <v>80</v>
      </c>
      <c r="AY441" s="166" t="s">
        <v>155</v>
      </c>
    </row>
    <row r="442" spans="2:65" s="1" customFormat="1" ht="24.2" customHeight="1">
      <c r="B442" s="131"/>
      <c r="C442" s="132" t="s">
        <v>613</v>
      </c>
      <c r="D442" s="132" t="s">
        <v>156</v>
      </c>
      <c r="E442" s="133" t="s">
        <v>510</v>
      </c>
      <c r="F442" s="134" t="s">
        <v>511</v>
      </c>
      <c r="G442" s="135" t="s">
        <v>159</v>
      </c>
      <c r="H442" s="136">
        <v>77.721999999999994</v>
      </c>
      <c r="I442" s="137"/>
      <c r="J442" s="138">
        <f>ROUND(I442*H442,2)</f>
        <v>0</v>
      </c>
      <c r="K442" s="139"/>
      <c r="L442" s="32"/>
      <c r="M442" s="140" t="s">
        <v>1</v>
      </c>
      <c r="N442" s="141" t="s">
        <v>37</v>
      </c>
      <c r="P442" s="142">
        <f>O442*H442</f>
        <v>0</v>
      </c>
      <c r="Q442" s="142">
        <v>0</v>
      </c>
      <c r="R442" s="142">
        <f>Q442*H442</f>
        <v>0</v>
      </c>
      <c r="S442" s="142">
        <v>3.95E-2</v>
      </c>
      <c r="T442" s="143">
        <f>S442*H442</f>
        <v>3.0700189999999998</v>
      </c>
      <c r="AR442" s="144" t="s">
        <v>160</v>
      </c>
      <c r="AT442" s="144" t="s">
        <v>156</v>
      </c>
      <c r="AU442" s="144" t="s">
        <v>82</v>
      </c>
      <c r="AY442" s="17" t="s">
        <v>155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7" t="s">
        <v>80</v>
      </c>
      <c r="BK442" s="145">
        <f>ROUND(I442*H442,2)</f>
        <v>0</v>
      </c>
      <c r="BL442" s="17" t="s">
        <v>160</v>
      </c>
      <c r="BM442" s="144" t="s">
        <v>2169</v>
      </c>
    </row>
    <row r="443" spans="2:65" s="1" customFormat="1" ht="19.5">
      <c r="B443" s="32"/>
      <c r="D443" s="146" t="s">
        <v>162</v>
      </c>
      <c r="F443" s="147" t="s">
        <v>513</v>
      </c>
      <c r="I443" s="148"/>
      <c r="L443" s="32"/>
      <c r="M443" s="149"/>
      <c r="T443" s="56"/>
      <c r="AT443" s="17" t="s">
        <v>162</v>
      </c>
      <c r="AU443" s="17" t="s">
        <v>82</v>
      </c>
    </row>
    <row r="444" spans="2:65" s="1" customFormat="1">
      <c r="B444" s="32"/>
      <c r="D444" s="150" t="s">
        <v>164</v>
      </c>
      <c r="F444" s="151" t="s">
        <v>514</v>
      </c>
      <c r="I444" s="148"/>
      <c r="L444" s="32"/>
      <c r="M444" s="149"/>
      <c r="T444" s="56"/>
      <c r="AT444" s="17" t="s">
        <v>164</v>
      </c>
      <c r="AU444" s="17" t="s">
        <v>82</v>
      </c>
    </row>
    <row r="445" spans="2:65" s="13" customFormat="1">
      <c r="B445" s="158"/>
      <c r="D445" s="146" t="s">
        <v>166</v>
      </c>
      <c r="E445" s="159" t="s">
        <v>1</v>
      </c>
      <c r="F445" s="160" t="s">
        <v>2170</v>
      </c>
      <c r="H445" s="161">
        <v>77.721999999999994</v>
      </c>
      <c r="I445" s="162"/>
      <c r="L445" s="158"/>
      <c r="M445" s="163"/>
      <c r="T445" s="164"/>
      <c r="AT445" s="159" t="s">
        <v>166</v>
      </c>
      <c r="AU445" s="159" t="s">
        <v>82</v>
      </c>
      <c r="AV445" s="13" t="s">
        <v>82</v>
      </c>
      <c r="AW445" s="13" t="s">
        <v>29</v>
      </c>
      <c r="AX445" s="13" t="s">
        <v>80</v>
      </c>
      <c r="AY445" s="159" t="s">
        <v>155</v>
      </c>
    </row>
    <row r="446" spans="2:65" s="1" customFormat="1" ht="24.2" customHeight="1">
      <c r="B446" s="131"/>
      <c r="C446" s="132" t="s">
        <v>623</v>
      </c>
      <c r="D446" s="132" t="s">
        <v>156</v>
      </c>
      <c r="E446" s="133" t="s">
        <v>516</v>
      </c>
      <c r="F446" s="134" t="s">
        <v>517</v>
      </c>
      <c r="G446" s="135" t="s">
        <v>159</v>
      </c>
      <c r="H446" s="136">
        <v>7.7720000000000002</v>
      </c>
      <c r="I446" s="137"/>
      <c r="J446" s="138">
        <f>ROUND(I446*H446,2)</f>
        <v>0</v>
      </c>
      <c r="K446" s="139"/>
      <c r="L446" s="32"/>
      <c r="M446" s="140" t="s">
        <v>1</v>
      </c>
      <c r="N446" s="141" t="s">
        <v>37</v>
      </c>
      <c r="P446" s="142">
        <f>O446*H446</f>
        <v>0</v>
      </c>
      <c r="Q446" s="142">
        <v>8.5500000000000003E-3</v>
      </c>
      <c r="R446" s="142">
        <f>Q446*H446</f>
        <v>6.6450599999999999E-2</v>
      </c>
      <c r="S446" s="142">
        <v>0</v>
      </c>
      <c r="T446" s="143">
        <f>S446*H446</f>
        <v>0</v>
      </c>
      <c r="AR446" s="144" t="s">
        <v>160</v>
      </c>
      <c r="AT446" s="144" t="s">
        <v>156</v>
      </c>
      <c r="AU446" s="144" t="s">
        <v>82</v>
      </c>
      <c r="AY446" s="17" t="s">
        <v>155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7" t="s">
        <v>80</v>
      </c>
      <c r="BK446" s="145">
        <f>ROUND(I446*H446,2)</f>
        <v>0</v>
      </c>
      <c r="BL446" s="17" t="s">
        <v>160</v>
      </c>
      <c r="BM446" s="144" t="s">
        <v>2171</v>
      </c>
    </row>
    <row r="447" spans="2:65" s="1" customFormat="1" ht="19.5">
      <c r="B447" s="32"/>
      <c r="D447" s="146" t="s">
        <v>162</v>
      </c>
      <c r="F447" s="147" t="s">
        <v>519</v>
      </c>
      <c r="I447" s="148"/>
      <c r="L447" s="32"/>
      <c r="M447" s="149"/>
      <c r="T447" s="56"/>
      <c r="AT447" s="17" t="s">
        <v>162</v>
      </c>
      <c r="AU447" s="17" t="s">
        <v>82</v>
      </c>
    </row>
    <row r="448" spans="2:65" s="1" customFormat="1">
      <c r="B448" s="32"/>
      <c r="D448" s="150" t="s">
        <v>164</v>
      </c>
      <c r="F448" s="151" t="s">
        <v>520</v>
      </c>
      <c r="I448" s="148"/>
      <c r="L448" s="32"/>
      <c r="M448" s="149"/>
      <c r="T448" s="56"/>
      <c r="AT448" s="17" t="s">
        <v>164</v>
      </c>
      <c r="AU448" s="17" t="s">
        <v>82</v>
      </c>
    </row>
    <row r="449" spans="2:65" s="13" customFormat="1">
      <c r="B449" s="158"/>
      <c r="D449" s="146" t="s">
        <v>166</v>
      </c>
      <c r="E449" s="159" t="s">
        <v>1</v>
      </c>
      <c r="F449" s="160" t="s">
        <v>2172</v>
      </c>
      <c r="H449" s="161">
        <v>7.7720000000000002</v>
      </c>
      <c r="I449" s="162"/>
      <c r="L449" s="158"/>
      <c r="M449" s="163"/>
      <c r="T449" s="164"/>
      <c r="AT449" s="159" t="s">
        <v>166</v>
      </c>
      <c r="AU449" s="159" t="s">
        <v>82</v>
      </c>
      <c r="AV449" s="13" t="s">
        <v>82</v>
      </c>
      <c r="AW449" s="13" t="s">
        <v>29</v>
      </c>
      <c r="AX449" s="13" t="s">
        <v>80</v>
      </c>
      <c r="AY449" s="159" t="s">
        <v>155</v>
      </c>
    </row>
    <row r="450" spans="2:65" s="1" customFormat="1" ht="21.75" customHeight="1">
      <c r="B450" s="131"/>
      <c r="C450" s="132" t="s">
        <v>632</v>
      </c>
      <c r="D450" s="132" t="s">
        <v>156</v>
      </c>
      <c r="E450" s="133" t="s">
        <v>523</v>
      </c>
      <c r="F450" s="134" t="s">
        <v>524</v>
      </c>
      <c r="G450" s="135" t="s">
        <v>179</v>
      </c>
      <c r="H450" s="136">
        <v>3.55</v>
      </c>
      <c r="I450" s="137"/>
      <c r="J450" s="138">
        <f>ROUND(I450*H450,2)</f>
        <v>0</v>
      </c>
      <c r="K450" s="139"/>
      <c r="L450" s="32"/>
      <c r="M450" s="140" t="s">
        <v>1</v>
      </c>
      <c r="N450" s="141" t="s">
        <v>37</v>
      </c>
      <c r="P450" s="142">
        <f>O450*H450</f>
        <v>0</v>
      </c>
      <c r="Q450" s="142">
        <v>0</v>
      </c>
      <c r="R450" s="142">
        <f>Q450*H450</f>
        <v>0</v>
      </c>
      <c r="S450" s="142">
        <v>0</v>
      </c>
      <c r="T450" s="143">
        <f>S450*H450</f>
        <v>0</v>
      </c>
      <c r="AR450" s="144" t="s">
        <v>160</v>
      </c>
      <c r="AT450" s="144" t="s">
        <v>156</v>
      </c>
      <c r="AU450" s="144" t="s">
        <v>82</v>
      </c>
      <c r="AY450" s="17" t="s">
        <v>155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7" t="s">
        <v>80</v>
      </c>
      <c r="BK450" s="145">
        <f>ROUND(I450*H450,2)</f>
        <v>0</v>
      </c>
      <c r="BL450" s="17" t="s">
        <v>160</v>
      </c>
      <c r="BM450" s="144" t="s">
        <v>2173</v>
      </c>
    </row>
    <row r="451" spans="2:65" s="1" customFormat="1" ht="19.5">
      <c r="B451" s="32"/>
      <c r="D451" s="146" t="s">
        <v>162</v>
      </c>
      <c r="F451" s="147" t="s">
        <v>526</v>
      </c>
      <c r="I451" s="148"/>
      <c r="L451" s="32"/>
      <c r="M451" s="149"/>
      <c r="T451" s="56"/>
      <c r="AT451" s="17" t="s">
        <v>162</v>
      </c>
      <c r="AU451" s="17" t="s">
        <v>82</v>
      </c>
    </row>
    <row r="452" spans="2:65" s="1" customFormat="1">
      <c r="B452" s="32"/>
      <c r="D452" s="150" t="s">
        <v>164</v>
      </c>
      <c r="F452" s="151" t="s">
        <v>527</v>
      </c>
      <c r="I452" s="148"/>
      <c r="L452" s="32"/>
      <c r="M452" s="149"/>
      <c r="T452" s="56"/>
      <c r="AT452" s="17" t="s">
        <v>164</v>
      </c>
      <c r="AU452" s="17" t="s">
        <v>82</v>
      </c>
    </row>
    <row r="453" spans="2:65" s="13" customFormat="1">
      <c r="B453" s="158"/>
      <c r="D453" s="146" t="s">
        <v>166</v>
      </c>
      <c r="E453" s="159" t="s">
        <v>1</v>
      </c>
      <c r="F453" s="160" t="s">
        <v>2174</v>
      </c>
      <c r="H453" s="161">
        <v>3.55</v>
      </c>
      <c r="I453" s="162"/>
      <c r="L453" s="158"/>
      <c r="M453" s="163"/>
      <c r="T453" s="164"/>
      <c r="AT453" s="159" t="s">
        <v>166</v>
      </c>
      <c r="AU453" s="159" t="s">
        <v>82</v>
      </c>
      <c r="AV453" s="13" t="s">
        <v>82</v>
      </c>
      <c r="AW453" s="13" t="s">
        <v>29</v>
      </c>
      <c r="AX453" s="13" t="s">
        <v>80</v>
      </c>
      <c r="AY453" s="159" t="s">
        <v>155</v>
      </c>
    </row>
    <row r="454" spans="2:65" s="1" customFormat="1" ht="24.2" customHeight="1">
      <c r="B454" s="131"/>
      <c r="C454" s="132" t="s">
        <v>636</v>
      </c>
      <c r="D454" s="132" t="s">
        <v>156</v>
      </c>
      <c r="E454" s="133" t="s">
        <v>530</v>
      </c>
      <c r="F454" s="134" t="s">
        <v>531</v>
      </c>
      <c r="G454" s="135" t="s">
        <v>179</v>
      </c>
      <c r="H454" s="136">
        <v>2.8690000000000002</v>
      </c>
      <c r="I454" s="137"/>
      <c r="J454" s="138">
        <f>ROUND(I454*H454,2)</f>
        <v>0</v>
      </c>
      <c r="K454" s="139"/>
      <c r="L454" s="32"/>
      <c r="M454" s="140" t="s">
        <v>1</v>
      </c>
      <c r="N454" s="141" t="s">
        <v>37</v>
      </c>
      <c r="P454" s="142">
        <f>O454*H454</f>
        <v>0</v>
      </c>
      <c r="Q454" s="142">
        <v>0.50375000000000003</v>
      </c>
      <c r="R454" s="142">
        <f>Q454*H454</f>
        <v>1.4452587500000003</v>
      </c>
      <c r="S454" s="142">
        <v>2.5</v>
      </c>
      <c r="T454" s="143">
        <f>S454*H454</f>
        <v>7.1725000000000003</v>
      </c>
      <c r="AR454" s="144" t="s">
        <v>160</v>
      </c>
      <c r="AT454" s="144" t="s">
        <v>156</v>
      </c>
      <c r="AU454" s="144" t="s">
        <v>82</v>
      </c>
      <c r="AY454" s="17" t="s">
        <v>155</v>
      </c>
      <c r="BE454" s="145">
        <f>IF(N454="základní",J454,0)</f>
        <v>0</v>
      </c>
      <c r="BF454" s="145">
        <f>IF(N454="snížená",J454,0)</f>
        <v>0</v>
      </c>
      <c r="BG454" s="145">
        <f>IF(N454="zákl. přenesená",J454,0)</f>
        <v>0</v>
      </c>
      <c r="BH454" s="145">
        <f>IF(N454="sníž. přenesená",J454,0)</f>
        <v>0</v>
      </c>
      <c r="BI454" s="145">
        <f>IF(N454="nulová",J454,0)</f>
        <v>0</v>
      </c>
      <c r="BJ454" s="17" t="s">
        <v>80</v>
      </c>
      <c r="BK454" s="145">
        <f>ROUND(I454*H454,2)</f>
        <v>0</v>
      </c>
      <c r="BL454" s="17" t="s">
        <v>160</v>
      </c>
      <c r="BM454" s="144" t="s">
        <v>2175</v>
      </c>
    </row>
    <row r="455" spans="2:65" s="1" customFormat="1" ht="19.5">
      <c r="B455" s="32"/>
      <c r="D455" s="146" t="s">
        <v>162</v>
      </c>
      <c r="F455" s="147" t="s">
        <v>533</v>
      </c>
      <c r="I455" s="148"/>
      <c r="L455" s="32"/>
      <c r="M455" s="149"/>
      <c r="T455" s="56"/>
      <c r="AT455" s="17" t="s">
        <v>162</v>
      </c>
      <c r="AU455" s="17" t="s">
        <v>82</v>
      </c>
    </row>
    <row r="456" spans="2:65" s="1" customFormat="1">
      <c r="B456" s="32"/>
      <c r="D456" s="150" t="s">
        <v>164</v>
      </c>
      <c r="F456" s="151" t="s">
        <v>534</v>
      </c>
      <c r="I456" s="148"/>
      <c r="L456" s="32"/>
      <c r="M456" s="149"/>
      <c r="T456" s="56"/>
      <c r="AT456" s="17" t="s">
        <v>164</v>
      </c>
      <c r="AU456" s="17" t="s">
        <v>82</v>
      </c>
    </row>
    <row r="457" spans="2:65" s="13" customFormat="1">
      <c r="B457" s="158"/>
      <c r="D457" s="146" t="s">
        <v>166</v>
      </c>
      <c r="E457" s="159" t="s">
        <v>1</v>
      </c>
      <c r="F457" s="160" t="s">
        <v>2176</v>
      </c>
      <c r="H457" s="161">
        <v>2.8690000000000002</v>
      </c>
      <c r="I457" s="162"/>
      <c r="L457" s="158"/>
      <c r="M457" s="163"/>
      <c r="T457" s="164"/>
      <c r="AT457" s="159" t="s">
        <v>166</v>
      </c>
      <c r="AU457" s="159" t="s">
        <v>82</v>
      </c>
      <c r="AV457" s="13" t="s">
        <v>82</v>
      </c>
      <c r="AW457" s="13" t="s">
        <v>29</v>
      </c>
      <c r="AX457" s="13" t="s">
        <v>80</v>
      </c>
      <c r="AY457" s="159" t="s">
        <v>155</v>
      </c>
    </row>
    <row r="458" spans="2:65" s="1" customFormat="1" ht="24.2" customHeight="1">
      <c r="B458" s="131"/>
      <c r="C458" s="132" t="s">
        <v>641</v>
      </c>
      <c r="D458" s="132" t="s">
        <v>156</v>
      </c>
      <c r="E458" s="133" t="s">
        <v>538</v>
      </c>
      <c r="F458" s="134" t="s">
        <v>539</v>
      </c>
      <c r="G458" s="135" t="s">
        <v>159</v>
      </c>
      <c r="H458" s="136">
        <v>77.721999999999994</v>
      </c>
      <c r="I458" s="137"/>
      <c r="J458" s="138">
        <f>ROUND(I458*H458,2)</f>
        <v>0</v>
      </c>
      <c r="K458" s="139"/>
      <c r="L458" s="32"/>
      <c r="M458" s="140" t="s">
        <v>1</v>
      </c>
      <c r="N458" s="141" t="s">
        <v>37</v>
      </c>
      <c r="P458" s="142">
        <f>O458*H458</f>
        <v>0</v>
      </c>
      <c r="Q458" s="142">
        <v>3.9081999999999999E-2</v>
      </c>
      <c r="R458" s="142">
        <f>Q458*H458</f>
        <v>3.0375312039999995</v>
      </c>
      <c r="S458" s="142">
        <v>0</v>
      </c>
      <c r="T458" s="143">
        <f>S458*H458</f>
        <v>0</v>
      </c>
      <c r="AR458" s="144" t="s">
        <v>160</v>
      </c>
      <c r="AT458" s="144" t="s">
        <v>156</v>
      </c>
      <c r="AU458" s="144" t="s">
        <v>82</v>
      </c>
      <c r="AY458" s="17" t="s">
        <v>155</v>
      </c>
      <c r="BE458" s="145">
        <f>IF(N458="základní",J458,0)</f>
        <v>0</v>
      </c>
      <c r="BF458" s="145">
        <f>IF(N458="snížená",J458,0)</f>
        <v>0</v>
      </c>
      <c r="BG458" s="145">
        <f>IF(N458="zákl. přenesená",J458,0)</f>
        <v>0</v>
      </c>
      <c r="BH458" s="145">
        <f>IF(N458="sníž. přenesená",J458,0)</f>
        <v>0</v>
      </c>
      <c r="BI458" s="145">
        <f>IF(N458="nulová",J458,0)</f>
        <v>0</v>
      </c>
      <c r="BJ458" s="17" t="s">
        <v>80</v>
      </c>
      <c r="BK458" s="145">
        <f>ROUND(I458*H458,2)</f>
        <v>0</v>
      </c>
      <c r="BL458" s="17" t="s">
        <v>160</v>
      </c>
      <c r="BM458" s="144" t="s">
        <v>2177</v>
      </c>
    </row>
    <row r="459" spans="2:65" s="1" customFormat="1" ht="19.5">
      <c r="B459" s="32"/>
      <c r="D459" s="146" t="s">
        <v>162</v>
      </c>
      <c r="F459" s="147" t="s">
        <v>541</v>
      </c>
      <c r="I459" s="148"/>
      <c r="L459" s="32"/>
      <c r="M459" s="149"/>
      <c r="T459" s="56"/>
      <c r="AT459" s="17" t="s">
        <v>162</v>
      </c>
      <c r="AU459" s="17" t="s">
        <v>82</v>
      </c>
    </row>
    <row r="460" spans="2:65" s="1" customFormat="1">
      <c r="B460" s="32"/>
      <c r="D460" s="150" t="s">
        <v>164</v>
      </c>
      <c r="F460" s="151" t="s">
        <v>542</v>
      </c>
      <c r="I460" s="148"/>
      <c r="L460" s="32"/>
      <c r="M460" s="149"/>
      <c r="T460" s="56"/>
      <c r="AT460" s="17" t="s">
        <v>164</v>
      </c>
      <c r="AU460" s="17" t="s">
        <v>82</v>
      </c>
    </row>
    <row r="461" spans="2:65" s="13" customFormat="1">
      <c r="B461" s="158"/>
      <c r="D461" s="146" t="s">
        <v>166</v>
      </c>
      <c r="E461" s="159" t="s">
        <v>1</v>
      </c>
      <c r="F461" s="160" t="s">
        <v>2165</v>
      </c>
      <c r="H461" s="161">
        <v>29.059000000000001</v>
      </c>
      <c r="I461" s="162"/>
      <c r="L461" s="158"/>
      <c r="M461" s="163"/>
      <c r="T461" s="164"/>
      <c r="AT461" s="159" t="s">
        <v>166</v>
      </c>
      <c r="AU461" s="159" t="s">
        <v>82</v>
      </c>
      <c r="AV461" s="13" t="s">
        <v>82</v>
      </c>
      <c r="AW461" s="13" t="s">
        <v>29</v>
      </c>
      <c r="AX461" s="13" t="s">
        <v>72</v>
      </c>
      <c r="AY461" s="159" t="s">
        <v>155</v>
      </c>
    </row>
    <row r="462" spans="2:65" s="13" customFormat="1">
      <c r="B462" s="158"/>
      <c r="D462" s="146" t="s">
        <v>166</v>
      </c>
      <c r="E462" s="159" t="s">
        <v>1</v>
      </c>
      <c r="F462" s="160" t="s">
        <v>2178</v>
      </c>
      <c r="H462" s="161">
        <v>11.685</v>
      </c>
      <c r="I462" s="162"/>
      <c r="L462" s="158"/>
      <c r="M462" s="163"/>
      <c r="T462" s="164"/>
      <c r="AT462" s="159" t="s">
        <v>166</v>
      </c>
      <c r="AU462" s="159" t="s">
        <v>82</v>
      </c>
      <c r="AV462" s="13" t="s">
        <v>82</v>
      </c>
      <c r="AW462" s="13" t="s">
        <v>29</v>
      </c>
      <c r="AX462" s="13" t="s">
        <v>72</v>
      </c>
      <c r="AY462" s="159" t="s">
        <v>155</v>
      </c>
    </row>
    <row r="463" spans="2:65" s="13" customFormat="1">
      <c r="B463" s="158"/>
      <c r="D463" s="146" t="s">
        <v>166</v>
      </c>
      <c r="E463" s="159" t="s">
        <v>1</v>
      </c>
      <c r="F463" s="160" t="s">
        <v>2167</v>
      </c>
      <c r="H463" s="161">
        <v>30.86</v>
      </c>
      <c r="I463" s="162"/>
      <c r="L463" s="158"/>
      <c r="M463" s="163"/>
      <c r="T463" s="164"/>
      <c r="AT463" s="159" t="s">
        <v>166</v>
      </c>
      <c r="AU463" s="159" t="s">
        <v>82</v>
      </c>
      <c r="AV463" s="13" t="s">
        <v>82</v>
      </c>
      <c r="AW463" s="13" t="s">
        <v>29</v>
      </c>
      <c r="AX463" s="13" t="s">
        <v>72</v>
      </c>
      <c r="AY463" s="159" t="s">
        <v>155</v>
      </c>
    </row>
    <row r="464" spans="2:65" s="13" customFormat="1" ht="22.5">
      <c r="B464" s="158"/>
      <c r="D464" s="146" t="s">
        <v>166</v>
      </c>
      <c r="E464" s="159" t="s">
        <v>1</v>
      </c>
      <c r="F464" s="160" t="s">
        <v>2168</v>
      </c>
      <c r="H464" s="161">
        <v>6.1180000000000003</v>
      </c>
      <c r="I464" s="162"/>
      <c r="L464" s="158"/>
      <c r="M464" s="163"/>
      <c r="T464" s="164"/>
      <c r="AT464" s="159" t="s">
        <v>166</v>
      </c>
      <c r="AU464" s="159" t="s">
        <v>82</v>
      </c>
      <c r="AV464" s="13" t="s">
        <v>82</v>
      </c>
      <c r="AW464" s="13" t="s">
        <v>29</v>
      </c>
      <c r="AX464" s="13" t="s">
        <v>72</v>
      </c>
      <c r="AY464" s="159" t="s">
        <v>155</v>
      </c>
    </row>
    <row r="465" spans="2:65" s="14" customFormat="1">
      <c r="B465" s="165"/>
      <c r="D465" s="146" t="s">
        <v>166</v>
      </c>
      <c r="E465" s="166" t="s">
        <v>1</v>
      </c>
      <c r="F465" s="167" t="s">
        <v>170</v>
      </c>
      <c r="H465" s="168">
        <v>77.721999999999994</v>
      </c>
      <c r="I465" s="169"/>
      <c r="L465" s="165"/>
      <c r="M465" s="170"/>
      <c r="T465" s="171"/>
      <c r="AT465" s="166" t="s">
        <v>166</v>
      </c>
      <c r="AU465" s="166" t="s">
        <v>82</v>
      </c>
      <c r="AV465" s="14" t="s">
        <v>160</v>
      </c>
      <c r="AW465" s="14" t="s">
        <v>29</v>
      </c>
      <c r="AX465" s="14" t="s">
        <v>80</v>
      </c>
      <c r="AY465" s="166" t="s">
        <v>155</v>
      </c>
    </row>
    <row r="466" spans="2:65" s="1" customFormat="1" ht="33" customHeight="1">
      <c r="B466" s="131"/>
      <c r="C466" s="132" t="s">
        <v>646</v>
      </c>
      <c r="D466" s="132" t="s">
        <v>156</v>
      </c>
      <c r="E466" s="133" t="s">
        <v>545</v>
      </c>
      <c r="F466" s="134" t="s">
        <v>546</v>
      </c>
      <c r="G466" s="135" t="s">
        <v>253</v>
      </c>
      <c r="H466" s="136">
        <v>29.4</v>
      </c>
      <c r="I466" s="137"/>
      <c r="J466" s="138">
        <f>ROUND(I466*H466,2)</f>
        <v>0</v>
      </c>
      <c r="K466" s="139"/>
      <c r="L466" s="32"/>
      <c r="M466" s="140" t="s">
        <v>1</v>
      </c>
      <c r="N466" s="141" t="s">
        <v>37</v>
      </c>
      <c r="P466" s="142">
        <f>O466*H466</f>
        <v>0</v>
      </c>
      <c r="Q466" s="142">
        <v>6.5061999999999997E-4</v>
      </c>
      <c r="R466" s="142">
        <f>Q466*H466</f>
        <v>1.9128227999999997E-2</v>
      </c>
      <c r="S466" s="142">
        <v>1E-3</v>
      </c>
      <c r="T466" s="143">
        <f>S466*H466</f>
        <v>2.9399999999999999E-2</v>
      </c>
      <c r="AR466" s="144" t="s">
        <v>160</v>
      </c>
      <c r="AT466" s="144" t="s">
        <v>156</v>
      </c>
      <c r="AU466" s="144" t="s">
        <v>82</v>
      </c>
      <c r="AY466" s="17" t="s">
        <v>155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7" t="s">
        <v>80</v>
      </c>
      <c r="BK466" s="145">
        <f>ROUND(I466*H466,2)</f>
        <v>0</v>
      </c>
      <c r="BL466" s="17" t="s">
        <v>160</v>
      </c>
      <c r="BM466" s="144" t="s">
        <v>2179</v>
      </c>
    </row>
    <row r="467" spans="2:65" s="1" customFormat="1" ht="29.25">
      <c r="B467" s="32"/>
      <c r="D467" s="146" t="s">
        <v>162</v>
      </c>
      <c r="F467" s="147" t="s">
        <v>548</v>
      </c>
      <c r="I467" s="148"/>
      <c r="L467" s="32"/>
      <c r="M467" s="149"/>
      <c r="T467" s="56"/>
      <c r="AT467" s="17" t="s">
        <v>162</v>
      </c>
      <c r="AU467" s="17" t="s">
        <v>82</v>
      </c>
    </row>
    <row r="468" spans="2:65" s="1" customFormat="1">
      <c r="B468" s="32"/>
      <c r="D468" s="150" t="s">
        <v>164</v>
      </c>
      <c r="F468" s="151" t="s">
        <v>549</v>
      </c>
      <c r="I468" s="148"/>
      <c r="L468" s="32"/>
      <c r="M468" s="149"/>
      <c r="T468" s="56"/>
      <c r="AT468" s="17" t="s">
        <v>164</v>
      </c>
      <c r="AU468" s="17" t="s">
        <v>82</v>
      </c>
    </row>
    <row r="469" spans="2:65" s="13" customFormat="1" ht="22.5">
      <c r="B469" s="158"/>
      <c r="D469" s="146" t="s">
        <v>166</v>
      </c>
      <c r="E469" s="159" t="s">
        <v>1</v>
      </c>
      <c r="F469" s="160" t="s">
        <v>2180</v>
      </c>
      <c r="H469" s="161">
        <v>10.199999999999999</v>
      </c>
      <c r="I469" s="162"/>
      <c r="L469" s="158"/>
      <c r="M469" s="163"/>
      <c r="T469" s="164"/>
      <c r="AT469" s="159" t="s">
        <v>166</v>
      </c>
      <c r="AU469" s="159" t="s">
        <v>82</v>
      </c>
      <c r="AV469" s="13" t="s">
        <v>82</v>
      </c>
      <c r="AW469" s="13" t="s">
        <v>29</v>
      </c>
      <c r="AX469" s="13" t="s">
        <v>72</v>
      </c>
      <c r="AY469" s="159" t="s">
        <v>155</v>
      </c>
    </row>
    <row r="470" spans="2:65" s="13" customFormat="1" ht="22.5">
      <c r="B470" s="158"/>
      <c r="D470" s="146" t="s">
        <v>166</v>
      </c>
      <c r="E470" s="159" t="s">
        <v>1</v>
      </c>
      <c r="F470" s="160" t="s">
        <v>2181</v>
      </c>
      <c r="H470" s="161">
        <v>19.2</v>
      </c>
      <c r="I470" s="162"/>
      <c r="L470" s="158"/>
      <c r="M470" s="163"/>
      <c r="T470" s="164"/>
      <c r="AT470" s="159" t="s">
        <v>166</v>
      </c>
      <c r="AU470" s="159" t="s">
        <v>82</v>
      </c>
      <c r="AV470" s="13" t="s">
        <v>82</v>
      </c>
      <c r="AW470" s="13" t="s">
        <v>29</v>
      </c>
      <c r="AX470" s="13" t="s">
        <v>72</v>
      </c>
      <c r="AY470" s="159" t="s">
        <v>155</v>
      </c>
    </row>
    <row r="471" spans="2:65" s="14" customFormat="1">
      <c r="B471" s="165"/>
      <c r="D471" s="146" t="s">
        <v>166</v>
      </c>
      <c r="E471" s="166" t="s">
        <v>1</v>
      </c>
      <c r="F471" s="167" t="s">
        <v>170</v>
      </c>
      <c r="H471" s="168">
        <v>29.4</v>
      </c>
      <c r="I471" s="169"/>
      <c r="L471" s="165"/>
      <c r="M471" s="170"/>
      <c r="T471" s="171"/>
      <c r="AT471" s="166" t="s">
        <v>166</v>
      </c>
      <c r="AU471" s="166" t="s">
        <v>82</v>
      </c>
      <c r="AV471" s="14" t="s">
        <v>160</v>
      </c>
      <c r="AW471" s="14" t="s">
        <v>29</v>
      </c>
      <c r="AX471" s="14" t="s">
        <v>80</v>
      </c>
      <c r="AY471" s="166" t="s">
        <v>155</v>
      </c>
    </row>
    <row r="472" spans="2:65" s="11" customFormat="1" ht="22.9" customHeight="1">
      <c r="B472" s="121"/>
      <c r="D472" s="122" t="s">
        <v>71</v>
      </c>
      <c r="E472" s="183" t="s">
        <v>552</v>
      </c>
      <c r="F472" s="183" t="s">
        <v>553</v>
      </c>
      <c r="I472" s="124"/>
      <c r="J472" s="184">
        <f>BK472</f>
        <v>0</v>
      </c>
      <c r="L472" s="121"/>
      <c r="M472" s="126"/>
      <c r="P472" s="127">
        <f>SUM(P473:P491)</f>
        <v>0</v>
      </c>
      <c r="R472" s="127">
        <f>SUM(R473:R491)</f>
        <v>0</v>
      </c>
      <c r="T472" s="128">
        <f>SUM(T473:T491)</f>
        <v>0</v>
      </c>
      <c r="AR472" s="122" t="s">
        <v>80</v>
      </c>
      <c r="AT472" s="129" t="s">
        <v>71</v>
      </c>
      <c r="AU472" s="129" t="s">
        <v>80</v>
      </c>
      <c r="AY472" s="122" t="s">
        <v>155</v>
      </c>
      <c r="BK472" s="130">
        <f>SUM(BK473:BK491)</f>
        <v>0</v>
      </c>
    </row>
    <row r="473" spans="2:65" s="1" customFormat="1" ht="16.5" customHeight="1">
      <c r="B473" s="131"/>
      <c r="C473" s="132" t="s">
        <v>653</v>
      </c>
      <c r="D473" s="132" t="s">
        <v>156</v>
      </c>
      <c r="E473" s="133" t="s">
        <v>555</v>
      </c>
      <c r="F473" s="134" t="s">
        <v>556</v>
      </c>
      <c r="G473" s="135" t="s">
        <v>208</v>
      </c>
      <c r="H473" s="136">
        <v>118.876</v>
      </c>
      <c r="I473" s="137"/>
      <c r="J473" s="138">
        <f>ROUND(I473*H473,2)</f>
        <v>0</v>
      </c>
      <c r="K473" s="139"/>
      <c r="L473" s="32"/>
      <c r="M473" s="140" t="s">
        <v>1</v>
      </c>
      <c r="N473" s="141" t="s">
        <v>37</v>
      </c>
      <c r="P473" s="142">
        <f>O473*H473</f>
        <v>0</v>
      </c>
      <c r="Q473" s="142">
        <v>0</v>
      </c>
      <c r="R473" s="142">
        <f>Q473*H473</f>
        <v>0</v>
      </c>
      <c r="S473" s="142">
        <v>0</v>
      </c>
      <c r="T473" s="143">
        <f>S473*H473</f>
        <v>0</v>
      </c>
      <c r="AR473" s="144" t="s">
        <v>160</v>
      </c>
      <c r="AT473" s="144" t="s">
        <v>156</v>
      </c>
      <c r="AU473" s="144" t="s">
        <v>82</v>
      </c>
      <c r="AY473" s="17" t="s">
        <v>155</v>
      </c>
      <c r="BE473" s="145">
        <f>IF(N473="základní",J473,0)</f>
        <v>0</v>
      </c>
      <c r="BF473" s="145">
        <f>IF(N473="snížená",J473,0)</f>
        <v>0</v>
      </c>
      <c r="BG473" s="145">
        <f>IF(N473="zákl. přenesená",J473,0)</f>
        <v>0</v>
      </c>
      <c r="BH473" s="145">
        <f>IF(N473="sníž. přenesená",J473,0)</f>
        <v>0</v>
      </c>
      <c r="BI473" s="145">
        <f>IF(N473="nulová",J473,0)</f>
        <v>0</v>
      </c>
      <c r="BJ473" s="17" t="s">
        <v>80</v>
      </c>
      <c r="BK473" s="145">
        <f>ROUND(I473*H473,2)</f>
        <v>0</v>
      </c>
      <c r="BL473" s="17" t="s">
        <v>160</v>
      </c>
      <c r="BM473" s="144" t="s">
        <v>2182</v>
      </c>
    </row>
    <row r="474" spans="2:65" s="1" customFormat="1" ht="29.25">
      <c r="B474" s="32"/>
      <c r="D474" s="146" t="s">
        <v>162</v>
      </c>
      <c r="F474" s="147" t="s">
        <v>558</v>
      </c>
      <c r="I474" s="148"/>
      <c r="L474" s="32"/>
      <c r="M474" s="149"/>
      <c r="T474" s="56"/>
      <c r="AT474" s="17" t="s">
        <v>162</v>
      </c>
      <c r="AU474" s="17" t="s">
        <v>82</v>
      </c>
    </row>
    <row r="475" spans="2:65" s="1" customFormat="1">
      <c r="B475" s="32"/>
      <c r="D475" s="150" t="s">
        <v>164</v>
      </c>
      <c r="F475" s="151" t="s">
        <v>559</v>
      </c>
      <c r="I475" s="148"/>
      <c r="L475" s="32"/>
      <c r="M475" s="149"/>
      <c r="T475" s="56"/>
      <c r="AT475" s="17" t="s">
        <v>164</v>
      </c>
      <c r="AU475" s="17" t="s">
        <v>82</v>
      </c>
    </row>
    <row r="476" spans="2:65" s="1" customFormat="1" ht="16.5" customHeight="1">
      <c r="B476" s="131"/>
      <c r="C476" s="132" t="s">
        <v>660</v>
      </c>
      <c r="D476" s="132" t="s">
        <v>156</v>
      </c>
      <c r="E476" s="133" t="s">
        <v>561</v>
      </c>
      <c r="F476" s="134" t="s">
        <v>562</v>
      </c>
      <c r="G476" s="135" t="s">
        <v>208</v>
      </c>
      <c r="H476" s="136">
        <v>118.876</v>
      </c>
      <c r="I476" s="137"/>
      <c r="J476" s="138">
        <f>ROUND(I476*H476,2)</f>
        <v>0</v>
      </c>
      <c r="K476" s="139"/>
      <c r="L476" s="32"/>
      <c r="M476" s="140" t="s">
        <v>1</v>
      </c>
      <c r="N476" s="141" t="s">
        <v>37</v>
      </c>
      <c r="P476" s="142">
        <f>O476*H476</f>
        <v>0</v>
      </c>
      <c r="Q476" s="142">
        <v>0</v>
      </c>
      <c r="R476" s="142">
        <f>Q476*H476</f>
        <v>0</v>
      </c>
      <c r="S476" s="142">
        <v>0</v>
      </c>
      <c r="T476" s="143">
        <f>S476*H476</f>
        <v>0</v>
      </c>
      <c r="AR476" s="144" t="s">
        <v>160</v>
      </c>
      <c r="AT476" s="144" t="s">
        <v>156</v>
      </c>
      <c r="AU476" s="144" t="s">
        <v>82</v>
      </c>
      <c r="AY476" s="17" t="s">
        <v>155</v>
      </c>
      <c r="BE476" s="145">
        <f>IF(N476="základní",J476,0)</f>
        <v>0</v>
      </c>
      <c r="BF476" s="145">
        <f>IF(N476="snížená",J476,0)</f>
        <v>0</v>
      </c>
      <c r="BG476" s="145">
        <f>IF(N476="zákl. přenesená",J476,0)</f>
        <v>0</v>
      </c>
      <c r="BH476" s="145">
        <f>IF(N476="sníž. přenesená",J476,0)</f>
        <v>0</v>
      </c>
      <c r="BI476" s="145">
        <f>IF(N476="nulová",J476,0)</f>
        <v>0</v>
      </c>
      <c r="BJ476" s="17" t="s">
        <v>80</v>
      </c>
      <c r="BK476" s="145">
        <f>ROUND(I476*H476,2)</f>
        <v>0</v>
      </c>
      <c r="BL476" s="17" t="s">
        <v>160</v>
      </c>
      <c r="BM476" s="144" t="s">
        <v>2183</v>
      </c>
    </row>
    <row r="477" spans="2:65" s="1" customFormat="1" ht="39">
      <c r="B477" s="32"/>
      <c r="D477" s="146" t="s">
        <v>162</v>
      </c>
      <c r="F477" s="147" t="s">
        <v>564</v>
      </c>
      <c r="I477" s="148"/>
      <c r="L477" s="32"/>
      <c r="M477" s="149"/>
      <c r="T477" s="56"/>
      <c r="AT477" s="17" t="s">
        <v>162</v>
      </c>
      <c r="AU477" s="17" t="s">
        <v>82</v>
      </c>
    </row>
    <row r="478" spans="2:65" s="1" customFormat="1">
      <c r="B478" s="32"/>
      <c r="D478" s="150" t="s">
        <v>164</v>
      </c>
      <c r="F478" s="151" t="s">
        <v>565</v>
      </c>
      <c r="I478" s="148"/>
      <c r="L478" s="32"/>
      <c r="M478" s="149"/>
      <c r="T478" s="56"/>
      <c r="AT478" s="17" t="s">
        <v>164</v>
      </c>
      <c r="AU478" s="17" t="s">
        <v>82</v>
      </c>
    </row>
    <row r="479" spans="2:65" s="1" customFormat="1" ht="24.2" customHeight="1">
      <c r="B479" s="131"/>
      <c r="C479" s="132" t="s">
        <v>667</v>
      </c>
      <c r="D479" s="132" t="s">
        <v>156</v>
      </c>
      <c r="E479" s="133" t="s">
        <v>567</v>
      </c>
      <c r="F479" s="134" t="s">
        <v>568</v>
      </c>
      <c r="G479" s="135" t="s">
        <v>208</v>
      </c>
      <c r="H479" s="136">
        <v>118.876</v>
      </c>
      <c r="I479" s="137"/>
      <c r="J479" s="138">
        <f>ROUND(I479*H479,2)</f>
        <v>0</v>
      </c>
      <c r="K479" s="139"/>
      <c r="L479" s="32"/>
      <c r="M479" s="140" t="s">
        <v>1</v>
      </c>
      <c r="N479" s="141" t="s">
        <v>37</v>
      </c>
      <c r="P479" s="142">
        <f>O479*H479</f>
        <v>0</v>
      </c>
      <c r="Q479" s="142">
        <v>0</v>
      </c>
      <c r="R479" s="142">
        <f>Q479*H479</f>
        <v>0</v>
      </c>
      <c r="S479" s="142">
        <v>0</v>
      </c>
      <c r="T479" s="143">
        <f>S479*H479</f>
        <v>0</v>
      </c>
      <c r="AR479" s="144" t="s">
        <v>160</v>
      </c>
      <c r="AT479" s="144" t="s">
        <v>156</v>
      </c>
      <c r="AU479" s="144" t="s">
        <v>82</v>
      </c>
      <c r="AY479" s="17" t="s">
        <v>155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7" t="s">
        <v>80</v>
      </c>
      <c r="BK479" s="145">
        <f>ROUND(I479*H479,2)</f>
        <v>0</v>
      </c>
      <c r="BL479" s="17" t="s">
        <v>160</v>
      </c>
      <c r="BM479" s="144" t="s">
        <v>2184</v>
      </c>
    </row>
    <row r="480" spans="2:65" s="1" customFormat="1" ht="19.5">
      <c r="B480" s="32"/>
      <c r="D480" s="146" t="s">
        <v>162</v>
      </c>
      <c r="F480" s="147" t="s">
        <v>570</v>
      </c>
      <c r="I480" s="148"/>
      <c r="L480" s="32"/>
      <c r="M480" s="149"/>
      <c r="T480" s="56"/>
      <c r="AT480" s="17" t="s">
        <v>162</v>
      </c>
      <c r="AU480" s="17" t="s">
        <v>82</v>
      </c>
    </row>
    <row r="481" spans="2:65" s="1" customFormat="1">
      <c r="B481" s="32"/>
      <c r="D481" s="150" t="s">
        <v>164</v>
      </c>
      <c r="F481" s="151" t="s">
        <v>571</v>
      </c>
      <c r="I481" s="148"/>
      <c r="L481" s="32"/>
      <c r="M481" s="149"/>
      <c r="T481" s="56"/>
      <c r="AT481" s="17" t="s">
        <v>164</v>
      </c>
      <c r="AU481" s="17" t="s">
        <v>82</v>
      </c>
    </row>
    <row r="482" spans="2:65" s="1" customFormat="1" ht="16.5" customHeight="1">
      <c r="B482" s="131"/>
      <c r="C482" s="132" t="s">
        <v>855</v>
      </c>
      <c r="D482" s="132" t="s">
        <v>156</v>
      </c>
      <c r="E482" s="133" t="s">
        <v>573</v>
      </c>
      <c r="F482" s="134" t="s">
        <v>574</v>
      </c>
      <c r="G482" s="135" t="s">
        <v>208</v>
      </c>
      <c r="H482" s="136">
        <v>2971.75</v>
      </c>
      <c r="I482" s="137"/>
      <c r="J482" s="138">
        <f>ROUND(I482*H482,2)</f>
        <v>0</v>
      </c>
      <c r="K482" s="139"/>
      <c r="L482" s="32"/>
      <c r="M482" s="140" t="s">
        <v>1</v>
      </c>
      <c r="N482" s="141" t="s">
        <v>37</v>
      </c>
      <c r="P482" s="142">
        <f>O482*H482</f>
        <v>0</v>
      </c>
      <c r="Q482" s="142">
        <v>0</v>
      </c>
      <c r="R482" s="142">
        <f>Q482*H482</f>
        <v>0</v>
      </c>
      <c r="S482" s="142">
        <v>0</v>
      </c>
      <c r="T482" s="143">
        <f>S482*H482</f>
        <v>0</v>
      </c>
      <c r="AR482" s="144" t="s">
        <v>160</v>
      </c>
      <c r="AT482" s="144" t="s">
        <v>156</v>
      </c>
      <c r="AU482" s="144" t="s">
        <v>82</v>
      </c>
      <c r="AY482" s="17" t="s">
        <v>155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7" t="s">
        <v>80</v>
      </c>
      <c r="BK482" s="145">
        <f>ROUND(I482*H482,2)</f>
        <v>0</v>
      </c>
      <c r="BL482" s="17" t="s">
        <v>160</v>
      </c>
      <c r="BM482" s="144" t="s">
        <v>2185</v>
      </c>
    </row>
    <row r="483" spans="2:65" s="1" customFormat="1" ht="29.25">
      <c r="B483" s="32"/>
      <c r="D483" s="146" t="s">
        <v>162</v>
      </c>
      <c r="F483" s="147" t="s">
        <v>576</v>
      </c>
      <c r="I483" s="148"/>
      <c r="L483" s="32"/>
      <c r="M483" s="149"/>
      <c r="T483" s="56"/>
      <c r="AT483" s="17" t="s">
        <v>162</v>
      </c>
      <c r="AU483" s="17" t="s">
        <v>82</v>
      </c>
    </row>
    <row r="484" spans="2:65" s="1" customFormat="1">
      <c r="B484" s="32"/>
      <c r="D484" s="150" t="s">
        <v>164</v>
      </c>
      <c r="F484" s="151" t="s">
        <v>577</v>
      </c>
      <c r="I484" s="148"/>
      <c r="L484" s="32"/>
      <c r="M484" s="149"/>
      <c r="T484" s="56"/>
      <c r="AT484" s="17" t="s">
        <v>164</v>
      </c>
      <c r="AU484" s="17" t="s">
        <v>82</v>
      </c>
    </row>
    <row r="485" spans="2:65" s="13" customFormat="1">
      <c r="B485" s="158"/>
      <c r="D485" s="146" t="s">
        <v>166</v>
      </c>
      <c r="E485" s="159" t="s">
        <v>1</v>
      </c>
      <c r="F485" s="160" t="s">
        <v>2186</v>
      </c>
      <c r="H485" s="161">
        <v>2971.75</v>
      </c>
      <c r="I485" s="162"/>
      <c r="L485" s="158"/>
      <c r="M485" s="163"/>
      <c r="T485" s="164"/>
      <c r="AT485" s="159" t="s">
        <v>166</v>
      </c>
      <c r="AU485" s="159" t="s">
        <v>82</v>
      </c>
      <c r="AV485" s="13" t="s">
        <v>82</v>
      </c>
      <c r="AW485" s="13" t="s">
        <v>29</v>
      </c>
      <c r="AX485" s="13" t="s">
        <v>80</v>
      </c>
      <c r="AY485" s="159" t="s">
        <v>155</v>
      </c>
    </row>
    <row r="486" spans="2:65" s="1" customFormat="1" ht="24.2" customHeight="1">
      <c r="B486" s="131"/>
      <c r="C486" s="132" t="s">
        <v>857</v>
      </c>
      <c r="D486" s="132" t="s">
        <v>156</v>
      </c>
      <c r="E486" s="133" t="s">
        <v>580</v>
      </c>
      <c r="F486" s="134" t="s">
        <v>581</v>
      </c>
      <c r="G486" s="135" t="s">
        <v>208</v>
      </c>
      <c r="H486" s="136">
        <v>118.876</v>
      </c>
      <c r="I486" s="137"/>
      <c r="J486" s="138">
        <f>ROUND(I486*H486,2)</f>
        <v>0</v>
      </c>
      <c r="K486" s="139"/>
      <c r="L486" s="32"/>
      <c r="M486" s="140" t="s">
        <v>1</v>
      </c>
      <c r="N486" s="141" t="s">
        <v>37</v>
      </c>
      <c r="P486" s="142">
        <f>O486*H486</f>
        <v>0</v>
      </c>
      <c r="Q486" s="142">
        <v>0</v>
      </c>
      <c r="R486" s="142">
        <f>Q486*H486</f>
        <v>0</v>
      </c>
      <c r="S486" s="142">
        <v>0</v>
      </c>
      <c r="T486" s="143">
        <f>S486*H486</f>
        <v>0</v>
      </c>
      <c r="AR486" s="144" t="s">
        <v>160</v>
      </c>
      <c r="AT486" s="144" t="s">
        <v>156</v>
      </c>
      <c r="AU486" s="144" t="s">
        <v>82</v>
      </c>
      <c r="AY486" s="17" t="s">
        <v>155</v>
      </c>
      <c r="BE486" s="145">
        <f>IF(N486="základní",J486,0)</f>
        <v>0</v>
      </c>
      <c r="BF486" s="145">
        <f>IF(N486="snížená",J486,0)</f>
        <v>0</v>
      </c>
      <c r="BG486" s="145">
        <f>IF(N486="zákl. přenesená",J486,0)</f>
        <v>0</v>
      </c>
      <c r="BH486" s="145">
        <f>IF(N486="sníž. přenesená",J486,0)</f>
        <v>0</v>
      </c>
      <c r="BI486" s="145">
        <f>IF(N486="nulová",J486,0)</f>
        <v>0</v>
      </c>
      <c r="BJ486" s="17" t="s">
        <v>80</v>
      </c>
      <c r="BK486" s="145">
        <f>ROUND(I486*H486,2)</f>
        <v>0</v>
      </c>
      <c r="BL486" s="17" t="s">
        <v>160</v>
      </c>
      <c r="BM486" s="144" t="s">
        <v>2187</v>
      </c>
    </row>
    <row r="487" spans="2:65" s="1" customFormat="1" ht="19.5">
      <c r="B487" s="32"/>
      <c r="D487" s="146" t="s">
        <v>162</v>
      </c>
      <c r="F487" s="147" t="s">
        <v>583</v>
      </c>
      <c r="I487" s="148"/>
      <c r="L487" s="32"/>
      <c r="M487" s="149"/>
      <c r="T487" s="56"/>
      <c r="AT487" s="17" t="s">
        <v>162</v>
      </c>
      <c r="AU487" s="17" t="s">
        <v>82</v>
      </c>
    </row>
    <row r="488" spans="2:65" s="1" customFormat="1">
      <c r="B488" s="32"/>
      <c r="D488" s="150" t="s">
        <v>164</v>
      </c>
      <c r="F488" s="151" t="s">
        <v>584</v>
      </c>
      <c r="I488" s="148"/>
      <c r="L488" s="32"/>
      <c r="M488" s="149"/>
      <c r="T488" s="56"/>
      <c r="AT488" s="17" t="s">
        <v>164</v>
      </c>
      <c r="AU488" s="17" t="s">
        <v>82</v>
      </c>
    </row>
    <row r="489" spans="2:65" s="1" customFormat="1" ht="44.25" customHeight="1">
      <c r="B489" s="131"/>
      <c r="C489" s="132" t="s">
        <v>859</v>
      </c>
      <c r="D489" s="132" t="s">
        <v>156</v>
      </c>
      <c r="E489" s="133" t="s">
        <v>586</v>
      </c>
      <c r="F489" s="134" t="s">
        <v>210</v>
      </c>
      <c r="G489" s="135" t="s">
        <v>208</v>
      </c>
      <c r="H489" s="136">
        <v>118.876</v>
      </c>
      <c r="I489" s="137"/>
      <c r="J489" s="138">
        <f>ROUND(I489*H489,2)</f>
        <v>0</v>
      </c>
      <c r="K489" s="139"/>
      <c r="L489" s="32"/>
      <c r="M489" s="140" t="s">
        <v>1</v>
      </c>
      <c r="N489" s="141" t="s">
        <v>37</v>
      </c>
      <c r="P489" s="142">
        <f>O489*H489</f>
        <v>0</v>
      </c>
      <c r="Q489" s="142">
        <v>0</v>
      </c>
      <c r="R489" s="142">
        <f>Q489*H489</f>
        <v>0</v>
      </c>
      <c r="S489" s="142">
        <v>0</v>
      </c>
      <c r="T489" s="143">
        <f>S489*H489</f>
        <v>0</v>
      </c>
      <c r="AR489" s="144" t="s">
        <v>160</v>
      </c>
      <c r="AT489" s="144" t="s">
        <v>156</v>
      </c>
      <c r="AU489" s="144" t="s">
        <v>82</v>
      </c>
      <c r="AY489" s="17" t="s">
        <v>155</v>
      </c>
      <c r="BE489" s="145">
        <f>IF(N489="základní",J489,0)</f>
        <v>0</v>
      </c>
      <c r="BF489" s="145">
        <f>IF(N489="snížená",J489,0)</f>
        <v>0</v>
      </c>
      <c r="BG489" s="145">
        <f>IF(N489="zákl. přenesená",J489,0)</f>
        <v>0</v>
      </c>
      <c r="BH489" s="145">
        <f>IF(N489="sníž. přenesená",J489,0)</f>
        <v>0</v>
      </c>
      <c r="BI489" s="145">
        <f>IF(N489="nulová",J489,0)</f>
        <v>0</v>
      </c>
      <c r="BJ489" s="17" t="s">
        <v>80</v>
      </c>
      <c r="BK489" s="145">
        <f>ROUND(I489*H489,2)</f>
        <v>0</v>
      </c>
      <c r="BL489" s="17" t="s">
        <v>160</v>
      </c>
      <c r="BM489" s="144" t="s">
        <v>2188</v>
      </c>
    </row>
    <row r="490" spans="2:65" s="1" customFormat="1" ht="29.25">
      <c r="B490" s="32"/>
      <c r="D490" s="146" t="s">
        <v>162</v>
      </c>
      <c r="F490" s="147" t="s">
        <v>210</v>
      </c>
      <c r="I490" s="148"/>
      <c r="L490" s="32"/>
      <c r="M490" s="149"/>
      <c r="T490" s="56"/>
      <c r="AT490" s="17" t="s">
        <v>162</v>
      </c>
      <c r="AU490" s="17" t="s">
        <v>82</v>
      </c>
    </row>
    <row r="491" spans="2:65" s="1" customFormat="1">
      <c r="B491" s="32"/>
      <c r="D491" s="150" t="s">
        <v>164</v>
      </c>
      <c r="F491" s="151" t="s">
        <v>588</v>
      </c>
      <c r="I491" s="148"/>
      <c r="L491" s="32"/>
      <c r="M491" s="149"/>
      <c r="T491" s="56"/>
      <c r="AT491" s="17" t="s">
        <v>164</v>
      </c>
      <c r="AU491" s="17" t="s">
        <v>82</v>
      </c>
    </row>
    <row r="492" spans="2:65" s="11" customFormat="1" ht="22.9" customHeight="1">
      <c r="B492" s="121"/>
      <c r="D492" s="122" t="s">
        <v>71</v>
      </c>
      <c r="E492" s="183" t="s">
        <v>589</v>
      </c>
      <c r="F492" s="183" t="s">
        <v>590</v>
      </c>
      <c r="I492" s="124"/>
      <c r="J492" s="184">
        <f>BK492</f>
        <v>0</v>
      </c>
      <c r="L492" s="121"/>
      <c r="M492" s="126"/>
      <c r="P492" s="127">
        <f>SUM(P493:P495)</f>
        <v>0</v>
      </c>
      <c r="R492" s="127">
        <f>SUM(R493:R495)</f>
        <v>0</v>
      </c>
      <c r="T492" s="128">
        <f>SUM(T493:T495)</f>
        <v>0</v>
      </c>
      <c r="AR492" s="122" t="s">
        <v>80</v>
      </c>
      <c r="AT492" s="129" t="s">
        <v>71</v>
      </c>
      <c r="AU492" s="129" t="s">
        <v>80</v>
      </c>
      <c r="AY492" s="122" t="s">
        <v>155</v>
      </c>
      <c r="BK492" s="130">
        <f>SUM(BK493:BK495)</f>
        <v>0</v>
      </c>
    </row>
    <row r="493" spans="2:65" s="1" customFormat="1" ht="24.2" customHeight="1">
      <c r="B493" s="131"/>
      <c r="C493" s="132" t="s">
        <v>861</v>
      </c>
      <c r="D493" s="132" t="s">
        <v>156</v>
      </c>
      <c r="E493" s="133" t="s">
        <v>592</v>
      </c>
      <c r="F493" s="134" t="s">
        <v>593</v>
      </c>
      <c r="G493" s="135" t="s">
        <v>208</v>
      </c>
      <c r="H493" s="136">
        <v>879.84</v>
      </c>
      <c r="I493" s="137"/>
      <c r="J493" s="138">
        <f>ROUND(I493*H493,2)</f>
        <v>0</v>
      </c>
      <c r="K493" s="139"/>
      <c r="L493" s="32"/>
      <c r="M493" s="140" t="s">
        <v>1</v>
      </c>
      <c r="N493" s="141" t="s">
        <v>37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272</v>
      </c>
      <c r="AT493" s="144" t="s">
        <v>156</v>
      </c>
      <c r="AU493" s="144" t="s">
        <v>82</v>
      </c>
      <c r="AY493" s="17" t="s">
        <v>155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7" t="s">
        <v>80</v>
      </c>
      <c r="BK493" s="145">
        <f>ROUND(I493*H493,2)</f>
        <v>0</v>
      </c>
      <c r="BL493" s="17" t="s">
        <v>272</v>
      </c>
      <c r="BM493" s="144" t="s">
        <v>2189</v>
      </c>
    </row>
    <row r="494" spans="2:65" s="1" customFormat="1" ht="29.25">
      <c r="B494" s="32"/>
      <c r="D494" s="146" t="s">
        <v>162</v>
      </c>
      <c r="F494" s="147" t="s">
        <v>595</v>
      </c>
      <c r="I494" s="148"/>
      <c r="L494" s="32"/>
      <c r="M494" s="149"/>
      <c r="T494" s="56"/>
      <c r="AT494" s="17" t="s">
        <v>162</v>
      </c>
      <c r="AU494" s="17" t="s">
        <v>82</v>
      </c>
    </row>
    <row r="495" spans="2:65" s="1" customFormat="1">
      <c r="B495" s="32"/>
      <c r="D495" s="150" t="s">
        <v>164</v>
      </c>
      <c r="F495" s="151" t="s">
        <v>596</v>
      </c>
      <c r="I495" s="148"/>
      <c r="L495" s="32"/>
      <c r="M495" s="149"/>
      <c r="T495" s="56"/>
      <c r="AT495" s="17" t="s">
        <v>164</v>
      </c>
      <c r="AU495" s="17" t="s">
        <v>82</v>
      </c>
    </row>
    <row r="496" spans="2:65" s="11" customFormat="1" ht="25.9" customHeight="1">
      <c r="B496" s="121"/>
      <c r="D496" s="122" t="s">
        <v>71</v>
      </c>
      <c r="E496" s="123" t="s">
        <v>597</v>
      </c>
      <c r="F496" s="123" t="s">
        <v>598</v>
      </c>
      <c r="I496" s="124"/>
      <c r="J496" s="125">
        <f>BK496</f>
        <v>0</v>
      </c>
      <c r="L496" s="121"/>
      <c r="M496" s="126"/>
      <c r="P496" s="127">
        <f>P497</f>
        <v>0</v>
      </c>
      <c r="R496" s="127">
        <f>R497</f>
        <v>1.4250686374999999</v>
      </c>
      <c r="T496" s="128">
        <f>T497</f>
        <v>0</v>
      </c>
      <c r="AR496" s="122" t="s">
        <v>82</v>
      </c>
      <c r="AT496" s="129" t="s">
        <v>71</v>
      </c>
      <c r="AU496" s="129" t="s">
        <v>72</v>
      </c>
      <c r="AY496" s="122" t="s">
        <v>155</v>
      </c>
      <c r="BK496" s="130">
        <f>BK497</f>
        <v>0</v>
      </c>
    </row>
    <row r="497" spans="2:65" s="11" customFormat="1" ht="22.9" customHeight="1">
      <c r="B497" s="121"/>
      <c r="D497" s="122" t="s">
        <v>71</v>
      </c>
      <c r="E497" s="183" t="s">
        <v>599</v>
      </c>
      <c r="F497" s="183" t="s">
        <v>600</v>
      </c>
      <c r="I497" s="124"/>
      <c r="J497" s="184">
        <f>BK497</f>
        <v>0</v>
      </c>
      <c r="L497" s="121"/>
      <c r="M497" s="126"/>
      <c r="P497" s="127">
        <f>SUM(P498:P533)</f>
        <v>0</v>
      </c>
      <c r="R497" s="127">
        <f>SUM(R498:R533)</f>
        <v>1.4250686374999999</v>
      </c>
      <c r="T497" s="128">
        <f>SUM(T498:T533)</f>
        <v>0</v>
      </c>
      <c r="AR497" s="122" t="s">
        <v>82</v>
      </c>
      <c r="AT497" s="129" t="s">
        <v>71</v>
      </c>
      <c r="AU497" s="129" t="s">
        <v>80</v>
      </c>
      <c r="AY497" s="122" t="s">
        <v>155</v>
      </c>
      <c r="BK497" s="130">
        <f>SUM(BK498:BK533)</f>
        <v>0</v>
      </c>
    </row>
    <row r="498" spans="2:65" s="1" customFormat="1" ht="24.2" customHeight="1">
      <c r="B498" s="131"/>
      <c r="C498" s="132" t="s">
        <v>863</v>
      </c>
      <c r="D498" s="132" t="s">
        <v>156</v>
      </c>
      <c r="E498" s="133" t="s">
        <v>607</v>
      </c>
      <c r="F498" s="134" t="s">
        <v>608</v>
      </c>
      <c r="G498" s="135" t="s">
        <v>159</v>
      </c>
      <c r="H498" s="136">
        <v>103.675</v>
      </c>
      <c r="I498" s="137"/>
      <c r="J498" s="138">
        <f>ROUND(I498*H498,2)</f>
        <v>0</v>
      </c>
      <c r="K498" s="139"/>
      <c r="L498" s="32"/>
      <c r="M498" s="140" t="s">
        <v>1</v>
      </c>
      <c r="N498" s="141" t="s">
        <v>37</v>
      </c>
      <c r="P498" s="142">
        <f>O498*H498</f>
        <v>0</v>
      </c>
      <c r="Q498" s="142">
        <v>0</v>
      </c>
      <c r="R498" s="142">
        <f>Q498*H498</f>
        <v>0</v>
      </c>
      <c r="S498" s="142">
        <v>0</v>
      </c>
      <c r="T498" s="143">
        <f>S498*H498</f>
        <v>0</v>
      </c>
      <c r="AR498" s="144" t="s">
        <v>272</v>
      </c>
      <c r="AT498" s="144" t="s">
        <v>156</v>
      </c>
      <c r="AU498" s="144" t="s">
        <v>82</v>
      </c>
      <c r="AY498" s="17" t="s">
        <v>155</v>
      </c>
      <c r="BE498" s="145">
        <f>IF(N498="základní",J498,0)</f>
        <v>0</v>
      </c>
      <c r="BF498" s="145">
        <f>IF(N498="snížená",J498,0)</f>
        <v>0</v>
      </c>
      <c r="BG498" s="145">
        <f>IF(N498="zákl. přenesená",J498,0)</f>
        <v>0</v>
      </c>
      <c r="BH498" s="145">
        <f>IF(N498="sníž. přenesená",J498,0)</f>
        <v>0</v>
      </c>
      <c r="BI498" s="145">
        <f>IF(N498="nulová",J498,0)</f>
        <v>0</v>
      </c>
      <c r="BJ498" s="17" t="s">
        <v>80</v>
      </c>
      <c r="BK498" s="145">
        <f>ROUND(I498*H498,2)</f>
        <v>0</v>
      </c>
      <c r="BL498" s="17" t="s">
        <v>272</v>
      </c>
      <c r="BM498" s="144" t="s">
        <v>2190</v>
      </c>
    </row>
    <row r="499" spans="2:65" s="1" customFormat="1" ht="19.5">
      <c r="B499" s="32"/>
      <c r="D499" s="146" t="s">
        <v>162</v>
      </c>
      <c r="F499" s="147" t="s">
        <v>610</v>
      </c>
      <c r="I499" s="148"/>
      <c r="L499" s="32"/>
      <c r="M499" s="149"/>
      <c r="T499" s="56"/>
      <c r="AT499" s="17" t="s">
        <v>162</v>
      </c>
      <c r="AU499" s="17" t="s">
        <v>82</v>
      </c>
    </row>
    <row r="500" spans="2:65" s="1" customFormat="1">
      <c r="B500" s="32"/>
      <c r="D500" s="150" t="s">
        <v>164</v>
      </c>
      <c r="F500" s="151" t="s">
        <v>611</v>
      </c>
      <c r="I500" s="148"/>
      <c r="L500" s="32"/>
      <c r="M500" s="149"/>
      <c r="T500" s="56"/>
      <c r="AT500" s="17" t="s">
        <v>164</v>
      </c>
      <c r="AU500" s="17" t="s">
        <v>82</v>
      </c>
    </row>
    <row r="501" spans="2:65" s="13" customFormat="1">
      <c r="B501" s="158"/>
      <c r="D501" s="146" t="s">
        <v>166</v>
      </c>
      <c r="E501" s="159" t="s">
        <v>1</v>
      </c>
      <c r="F501" s="160" t="s">
        <v>2017</v>
      </c>
      <c r="H501" s="161">
        <v>2.9830000000000001</v>
      </c>
      <c r="I501" s="162"/>
      <c r="L501" s="158"/>
      <c r="M501" s="163"/>
      <c r="T501" s="164"/>
      <c r="AT501" s="159" t="s">
        <v>166</v>
      </c>
      <c r="AU501" s="159" t="s">
        <v>82</v>
      </c>
      <c r="AV501" s="13" t="s">
        <v>82</v>
      </c>
      <c r="AW501" s="13" t="s">
        <v>29</v>
      </c>
      <c r="AX501" s="13" t="s">
        <v>72</v>
      </c>
      <c r="AY501" s="159" t="s">
        <v>155</v>
      </c>
    </row>
    <row r="502" spans="2:65" s="13" customFormat="1">
      <c r="B502" s="158"/>
      <c r="D502" s="146" t="s">
        <v>166</v>
      </c>
      <c r="E502" s="159" t="s">
        <v>1</v>
      </c>
      <c r="F502" s="160" t="s">
        <v>2018</v>
      </c>
      <c r="H502" s="161">
        <v>28.42</v>
      </c>
      <c r="I502" s="162"/>
      <c r="L502" s="158"/>
      <c r="M502" s="163"/>
      <c r="T502" s="164"/>
      <c r="AT502" s="159" t="s">
        <v>166</v>
      </c>
      <c r="AU502" s="159" t="s">
        <v>82</v>
      </c>
      <c r="AV502" s="13" t="s">
        <v>82</v>
      </c>
      <c r="AW502" s="13" t="s">
        <v>29</v>
      </c>
      <c r="AX502" s="13" t="s">
        <v>72</v>
      </c>
      <c r="AY502" s="159" t="s">
        <v>155</v>
      </c>
    </row>
    <row r="503" spans="2:65" s="13" customFormat="1" ht="22.5">
      <c r="B503" s="158"/>
      <c r="D503" s="146" t="s">
        <v>166</v>
      </c>
      <c r="E503" s="159" t="s">
        <v>1</v>
      </c>
      <c r="F503" s="160" t="s">
        <v>2019</v>
      </c>
      <c r="H503" s="161">
        <v>8.3450000000000006</v>
      </c>
      <c r="I503" s="162"/>
      <c r="L503" s="158"/>
      <c r="M503" s="163"/>
      <c r="T503" s="164"/>
      <c r="AT503" s="159" t="s">
        <v>166</v>
      </c>
      <c r="AU503" s="159" t="s">
        <v>82</v>
      </c>
      <c r="AV503" s="13" t="s">
        <v>82</v>
      </c>
      <c r="AW503" s="13" t="s">
        <v>29</v>
      </c>
      <c r="AX503" s="13" t="s">
        <v>72</v>
      </c>
      <c r="AY503" s="159" t="s">
        <v>155</v>
      </c>
    </row>
    <row r="504" spans="2:65" s="13" customFormat="1">
      <c r="B504" s="158"/>
      <c r="D504" s="146" t="s">
        <v>166</v>
      </c>
      <c r="E504" s="159" t="s">
        <v>1</v>
      </c>
      <c r="F504" s="160" t="s">
        <v>2020</v>
      </c>
      <c r="H504" s="161">
        <v>42.3</v>
      </c>
      <c r="I504" s="162"/>
      <c r="L504" s="158"/>
      <c r="M504" s="163"/>
      <c r="T504" s="164"/>
      <c r="AT504" s="159" t="s">
        <v>166</v>
      </c>
      <c r="AU504" s="159" t="s">
        <v>82</v>
      </c>
      <c r="AV504" s="13" t="s">
        <v>82</v>
      </c>
      <c r="AW504" s="13" t="s">
        <v>29</v>
      </c>
      <c r="AX504" s="13" t="s">
        <v>72</v>
      </c>
      <c r="AY504" s="159" t="s">
        <v>155</v>
      </c>
    </row>
    <row r="505" spans="2:65" s="13" customFormat="1">
      <c r="B505" s="158"/>
      <c r="D505" s="146" t="s">
        <v>166</v>
      </c>
      <c r="E505" s="159" t="s">
        <v>1</v>
      </c>
      <c r="F505" s="160" t="s">
        <v>2191</v>
      </c>
      <c r="H505" s="161">
        <v>21.626999999999999</v>
      </c>
      <c r="I505" s="162"/>
      <c r="L505" s="158"/>
      <c r="M505" s="163"/>
      <c r="T505" s="164"/>
      <c r="AT505" s="159" t="s">
        <v>166</v>
      </c>
      <c r="AU505" s="159" t="s">
        <v>82</v>
      </c>
      <c r="AV505" s="13" t="s">
        <v>82</v>
      </c>
      <c r="AW505" s="13" t="s">
        <v>29</v>
      </c>
      <c r="AX505" s="13" t="s">
        <v>72</v>
      </c>
      <c r="AY505" s="159" t="s">
        <v>155</v>
      </c>
    </row>
    <row r="506" spans="2:65" s="14" customFormat="1">
      <c r="B506" s="165"/>
      <c r="D506" s="146" t="s">
        <v>166</v>
      </c>
      <c r="E506" s="166" t="s">
        <v>1</v>
      </c>
      <c r="F506" s="167" t="s">
        <v>170</v>
      </c>
      <c r="H506" s="168">
        <v>103.675</v>
      </c>
      <c r="I506" s="169"/>
      <c r="L506" s="165"/>
      <c r="M506" s="170"/>
      <c r="T506" s="171"/>
      <c r="AT506" s="166" t="s">
        <v>166</v>
      </c>
      <c r="AU506" s="166" t="s">
        <v>82</v>
      </c>
      <c r="AV506" s="14" t="s">
        <v>160</v>
      </c>
      <c r="AW506" s="14" t="s">
        <v>29</v>
      </c>
      <c r="AX506" s="14" t="s">
        <v>80</v>
      </c>
      <c r="AY506" s="166" t="s">
        <v>155</v>
      </c>
    </row>
    <row r="507" spans="2:65" s="1" customFormat="1" ht="16.5" customHeight="1">
      <c r="B507" s="131"/>
      <c r="C507" s="172" t="s">
        <v>865</v>
      </c>
      <c r="D507" s="172" t="s">
        <v>241</v>
      </c>
      <c r="E507" s="173" t="s">
        <v>2192</v>
      </c>
      <c r="F507" s="174" t="s">
        <v>2193</v>
      </c>
      <c r="G507" s="175" t="s">
        <v>208</v>
      </c>
      <c r="H507" s="176">
        <v>3.1E-2</v>
      </c>
      <c r="I507" s="177"/>
      <c r="J507" s="178">
        <f>ROUND(I507*H507,2)</f>
        <v>0</v>
      </c>
      <c r="K507" s="179"/>
      <c r="L507" s="180"/>
      <c r="M507" s="181" t="s">
        <v>1</v>
      </c>
      <c r="N507" s="182" t="s">
        <v>37</v>
      </c>
      <c r="P507" s="142">
        <f>O507*H507</f>
        <v>0</v>
      </c>
      <c r="Q507" s="142">
        <v>1</v>
      </c>
      <c r="R507" s="142">
        <f>Q507*H507</f>
        <v>3.1E-2</v>
      </c>
      <c r="S507" s="142">
        <v>0</v>
      </c>
      <c r="T507" s="143">
        <f>S507*H507</f>
        <v>0</v>
      </c>
      <c r="AR507" s="144" t="s">
        <v>397</v>
      </c>
      <c r="AT507" s="144" t="s">
        <v>241</v>
      </c>
      <c r="AU507" s="144" t="s">
        <v>82</v>
      </c>
      <c r="AY507" s="17" t="s">
        <v>155</v>
      </c>
      <c r="BE507" s="145">
        <f>IF(N507="základní",J507,0)</f>
        <v>0</v>
      </c>
      <c r="BF507" s="145">
        <f>IF(N507="snížená",J507,0)</f>
        <v>0</v>
      </c>
      <c r="BG507" s="145">
        <f>IF(N507="zákl. přenesená",J507,0)</f>
        <v>0</v>
      </c>
      <c r="BH507" s="145">
        <f>IF(N507="sníž. přenesená",J507,0)</f>
        <v>0</v>
      </c>
      <c r="BI507" s="145">
        <f>IF(N507="nulová",J507,0)</f>
        <v>0</v>
      </c>
      <c r="BJ507" s="17" t="s">
        <v>80</v>
      </c>
      <c r="BK507" s="145">
        <f>ROUND(I507*H507,2)</f>
        <v>0</v>
      </c>
      <c r="BL507" s="17" t="s">
        <v>272</v>
      </c>
      <c r="BM507" s="144" t="s">
        <v>2194</v>
      </c>
    </row>
    <row r="508" spans="2:65" s="1" customFormat="1" ht="29.25">
      <c r="B508" s="32"/>
      <c r="D508" s="146" t="s">
        <v>162</v>
      </c>
      <c r="F508" s="147" t="s">
        <v>2195</v>
      </c>
      <c r="I508" s="148"/>
      <c r="L508" s="32"/>
      <c r="M508" s="149"/>
      <c r="T508" s="56"/>
      <c r="AT508" s="17" t="s">
        <v>162</v>
      </c>
      <c r="AU508" s="17" t="s">
        <v>82</v>
      </c>
    </row>
    <row r="509" spans="2:65" s="1" customFormat="1" ht="19.5">
      <c r="B509" s="32"/>
      <c r="D509" s="146" t="s">
        <v>301</v>
      </c>
      <c r="F509" s="185" t="s">
        <v>2196</v>
      </c>
      <c r="I509" s="148"/>
      <c r="L509" s="32"/>
      <c r="M509" s="149"/>
      <c r="T509" s="56"/>
      <c r="AT509" s="17" t="s">
        <v>301</v>
      </c>
      <c r="AU509" s="17" t="s">
        <v>82</v>
      </c>
    </row>
    <row r="510" spans="2:65" s="13" customFormat="1">
      <c r="B510" s="158"/>
      <c r="D510" s="146" t="s">
        <v>166</v>
      </c>
      <c r="E510" s="159" t="s">
        <v>1</v>
      </c>
      <c r="F510" s="160" t="s">
        <v>2197</v>
      </c>
      <c r="H510" s="161">
        <v>3.1E-2</v>
      </c>
      <c r="I510" s="162"/>
      <c r="L510" s="158"/>
      <c r="M510" s="163"/>
      <c r="T510" s="164"/>
      <c r="AT510" s="159" t="s">
        <v>166</v>
      </c>
      <c r="AU510" s="159" t="s">
        <v>82</v>
      </c>
      <c r="AV510" s="13" t="s">
        <v>82</v>
      </c>
      <c r="AW510" s="13" t="s">
        <v>29</v>
      </c>
      <c r="AX510" s="13" t="s">
        <v>80</v>
      </c>
      <c r="AY510" s="159" t="s">
        <v>155</v>
      </c>
    </row>
    <row r="511" spans="2:65" s="1" customFormat="1" ht="49.15" customHeight="1">
      <c r="B511" s="131"/>
      <c r="C511" s="172" t="s">
        <v>867</v>
      </c>
      <c r="D511" s="172" t="s">
        <v>241</v>
      </c>
      <c r="E511" s="173" t="s">
        <v>1376</v>
      </c>
      <c r="F511" s="174" t="s">
        <v>1377</v>
      </c>
      <c r="G511" s="175" t="s">
        <v>159</v>
      </c>
      <c r="H511" s="176">
        <v>238.453</v>
      </c>
      <c r="I511" s="177"/>
      <c r="J511" s="178">
        <f>ROUND(I511*H511,2)</f>
        <v>0</v>
      </c>
      <c r="K511" s="179"/>
      <c r="L511" s="180"/>
      <c r="M511" s="181" t="s">
        <v>1</v>
      </c>
      <c r="N511" s="182" t="s">
        <v>37</v>
      </c>
      <c r="P511" s="142">
        <f>O511*H511</f>
        <v>0</v>
      </c>
      <c r="Q511" s="142">
        <v>5.4999999999999997E-3</v>
      </c>
      <c r="R511" s="142">
        <f>Q511*H511</f>
        <v>1.3114915</v>
      </c>
      <c r="S511" s="142">
        <v>0</v>
      </c>
      <c r="T511" s="143">
        <f>S511*H511</f>
        <v>0</v>
      </c>
      <c r="AR511" s="144" t="s">
        <v>213</v>
      </c>
      <c r="AT511" s="144" t="s">
        <v>241</v>
      </c>
      <c r="AU511" s="144" t="s">
        <v>82</v>
      </c>
      <c r="AY511" s="17" t="s">
        <v>155</v>
      </c>
      <c r="BE511" s="145">
        <f>IF(N511="základní",J511,0)</f>
        <v>0</v>
      </c>
      <c r="BF511" s="145">
        <f>IF(N511="snížená",J511,0)</f>
        <v>0</v>
      </c>
      <c r="BG511" s="145">
        <f>IF(N511="zákl. přenesená",J511,0)</f>
        <v>0</v>
      </c>
      <c r="BH511" s="145">
        <f>IF(N511="sníž. přenesená",J511,0)</f>
        <v>0</v>
      </c>
      <c r="BI511" s="145">
        <f>IF(N511="nulová",J511,0)</f>
        <v>0</v>
      </c>
      <c r="BJ511" s="17" t="s">
        <v>80</v>
      </c>
      <c r="BK511" s="145">
        <f>ROUND(I511*H511,2)</f>
        <v>0</v>
      </c>
      <c r="BL511" s="17" t="s">
        <v>160</v>
      </c>
      <c r="BM511" s="144" t="s">
        <v>2198</v>
      </c>
    </row>
    <row r="512" spans="2:65" s="1" customFormat="1" ht="29.25">
      <c r="B512" s="32"/>
      <c r="D512" s="146" t="s">
        <v>162</v>
      </c>
      <c r="F512" s="147" t="s">
        <v>1379</v>
      </c>
      <c r="I512" s="148"/>
      <c r="L512" s="32"/>
      <c r="M512" s="149"/>
      <c r="T512" s="56"/>
      <c r="AT512" s="17" t="s">
        <v>162</v>
      </c>
      <c r="AU512" s="17" t="s">
        <v>82</v>
      </c>
    </row>
    <row r="513" spans="2:65" s="13" customFormat="1">
      <c r="B513" s="158"/>
      <c r="D513" s="146" t="s">
        <v>166</v>
      </c>
      <c r="E513" s="159" t="s">
        <v>1</v>
      </c>
      <c r="F513" s="160" t="s">
        <v>2199</v>
      </c>
      <c r="H513" s="161">
        <v>238.453</v>
      </c>
      <c r="I513" s="162"/>
      <c r="L513" s="158"/>
      <c r="M513" s="163"/>
      <c r="T513" s="164"/>
      <c r="AT513" s="159" t="s">
        <v>166</v>
      </c>
      <c r="AU513" s="159" t="s">
        <v>82</v>
      </c>
      <c r="AV513" s="13" t="s">
        <v>82</v>
      </c>
      <c r="AW513" s="13" t="s">
        <v>29</v>
      </c>
      <c r="AX513" s="13" t="s">
        <v>80</v>
      </c>
      <c r="AY513" s="159" t="s">
        <v>155</v>
      </c>
    </row>
    <row r="514" spans="2:65" s="1" customFormat="1" ht="24.2" customHeight="1">
      <c r="B514" s="131"/>
      <c r="C514" s="132" t="s">
        <v>1362</v>
      </c>
      <c r="D514" s="132" t="s">
        <v>156</v>
      </c>
      <c r="E514" s="133" t="s">
        <v>1394</v>
      </c>
      <c r="F514" s="134" t="s">
        <v>1395</v>
      </c>
      <c r="G514" s="135" t="s">
        <v>159</v>
      </c>
      <c r="H514" s="136">
        <v>92.51</v>
      </c>
      <c r="I514" s="137"/>
      <c r="J514" s="138">
        <f>ROUND(I514*H514,2)</f>
        <v>0</v>
      </c>
      <c r="K514" s="139"/>
      <c r="L514" s="32"/>
      <c r="M514" s="140" t="s">
        <v>1</v>
      </c>
      <c r="N514" s="141" t="s">
        <v>37</v>
      </c>
      <c r="P514" s="142">
        <f>O514*H514</f>
        <v>0</v>
      </c>
      <c r="Q514" s="142">
        <v>3.9825E-4</v>
      </c>
      <c r="R514" s="142">
        <f>Q514*H514</f>
        <v>3.6842107500000006E-2</v>
      </c>
      <c r="S514" s="142">
        <v>0</v>
      </c>
      <c r="T514" s="143">
        <f>S514*H514</f>
        <v>0</v>
      </c>
      <c r="AR514" s="144" t="s">
        <v>272</v>
      </c>
      <c r="AT514" s="144" t="s">
        <v>156</v>
      </c>
      <c r="AU514" s="144" t="s">
        <v>82</v>
      </c>
      <c r="AY514" s="17" t="s">
        <v>155</v>
      </c>
      <c r="BE514" s="145">
        <f>IF(N514="základní",J514,0)</f>
        <v>0</v>
      </c>
      <c r="BF514" s="145">
        <f>IF(N514="snížená",J514,0)</f>
        <v>0</v>
      </c>
      <c r="BG514" s="145">
        <f>IF(N514="zákl. přenesená",J514,0)</f>
        <v>0</v>
      </c>
      <c r="BH514" s="145">
        <f>IF(N514="sníž. přenesená",J514,0)</f>
        <v>0</v>
      </c>
      <c r="BI514" s="145">
        <f>IF(N514="nulová",J514,0)</f>
        <v>0</v>
      </c>
      <c r="BJ514" s="17" t="s">
        <v>80</v>
      </c>
      <c r="BK514" s="145">
        <f>ROUND(I514*H514,2)</f>
        <v>0</v>
      </c>
      <c r="BL514" s="17" t="s">
        <v>272</v>
      </c>
      <c r="BM514" s="144" t="s">
        <v>2200</v>
      </c>
    </row>
    <row r="515" spans="2:65" s="1" customFormat="1" ht="19.5">
      <c r="B515" s="32"/>
      <c r="D515" s="146" t="s">
        <v>162</v>
      </c>
      <c r="F515" s="147" t="s">
        <v>1397</v>
      </c>
      <c r="I515" s="148"/>
      <c r="L515" s="32"/>
      <c r="M515" s="149"/>
      <c r="T515" s="56"/>
      <c r="AT515" s="17" t="s">
        <v>162</v>
      </c>
      <c r="AU515" s="17" t="s">
        <v>82</v>
      </c>
    </row>
    <row r="516" spans="2:65" s="1" customFormat="1">
      <c r="B516" s="32"/>
      <c r="D516" s="150" t="s">
        <v>164</v>
      </c>
      <c r="F516" s="151" t="s">
        <v>1398</v>
      </c>
      <c r="I516" s="148"/>
      <c r="L516" s="32"/>
      <c r="M516" s="149"/>
      <c r="T516" s="56"/>
      <c r="AT516" s="17" t="s">
        <v>164</v>
      </c>
      <c r="AU516" s="17" t="s">
        <v>82</v>
      </c>
    </row>
    <row r="517" spans="2:65" s="12" customFormat="1">
      <c r="B517" s="152"/>
      <c r="D517" s="146" t="s">
        <v>166</v>
      </c>
      <c r="E517" s="153" t="s">
        <v>1</v>
      </c>
      <c r="F517" s="154" t="s">
        <v>2201</v>
      </c>
      <c r="H517" s="153" t="s">
        <v>1</v>
      </c>
      <c r="I517" s="155"/>
      <c r="L517" s="152"/>
      <c r="M517" s="156"/>
      <c r="T517" s="157"/>
      <c r="AT517" s="153" t="s">
        <v>166</v>
      </c>
      <c r="AU517" s="153" t="s">
        <v>82</v>
      </c>
      <c r="AV517" s="12" t="s">
        <v>80</v>
      </c>
      <c r="AW517" s="12" t="s">
        <v>29</v>
      </c>
      <c r="AX517" s="12" t="s">
        <v>72</v>
      </c>
      <c r="AY517" s="153" t="s">
        <v>155</v>
      </c>
    </row>
    <row r="518" spans="2:65" s="13" customFormat="1">
      <c r="B518" s="158"/>
      <c r="D518" s="146" t="s">
        <v>166</v>
      </c>
      <c r="E518" s="159" t="s">
        <v>1</v>
      </c>
      <c r="F518" s="160" t="s">
        <v>2017</v>
      </c>
      <c r="H518" s="161">
        <v>2.9830000000000001</v>
      </c>
      <c r="I518" s="162"/>
      <c r="L518" s="158"/>
      <c r="M518" s="163"/>
      <c r="T518" s="164"/>
      <c r="AT518" s="159" t="s">
        <v>166</v>
      </c>
      <c r="AU518" s="159" t="s">
        <v>82</v>
      </c>
      <c r="AV518" s="13" t="s">
        <v>82</v>
      </c>
      <c r="AW518" s="13" t="s">
        <v>29</v>
      </c>
      <c r="AX518" s="13" t="s">
        <v>72</v>
      </c>
      <c r="AY518" s="159" t="s">
        <v>155</v>
      </c>
    </row>
    <row r="519" spans="2:65" s="13" customFormat="1">
      <c r="B519" s="158"/>
      <c r="D519" s="146" t="s">
        <v>166</v>
      </c>
      <c r="E519" s="159" t="s">
        <v>1</v>
      </c>
      <c r="F519" s="160" t="s">
        <v>2202</v>
      </c>
      <c r="H519" s="161">
        <v>1.345</v>
      </c>
      <c r="I519" s="162"/>
      <c r="L519" s="158"/>
      <c r="M519" s="163"/>
      <c r="T519" s="164"/>
      <c r="AT519" s="159" t="s">
        <v>166</v>
      </c>
      <c r="AU519" s="159" t="s">
        <v>82</v>
      </c>
      <c r="AV519" s="13" t="s">
        <v>82</v>
      </c>
      <c r="AW519" s="13" t="s">
        <v>29</v>
      </c>
      <c r="AX519" s="13" t="s">
        <v>72</v>
      </c>
      <c r="AY519" s="159" t="s">
        <v>155</v>
      </c>
    </row>
    <row r="520" spans="2:65" s="13" customFormat="1">
      <c r="B520" s="158"/>
      <c r="D520" s="146" t="s">
        <v>166</v>
      </c>
      <c r="E520" s="159" t="s">
        <v>1</v>
      </c>
      <c r="F520" s="160" t="s">
        <v>2203</v>
      </c>
      <c r="H520" s="161">
        <v>20.3</v>
      </c>
      <c r="I520" s="162"/>
      <c r="L520" s="158"/>
      <c r="M520" s="163"/>
      <c r="T520" s="164"/>
      <c r="AT520" s="159" t="s">
        <v>166</v>
      </c>
      <c r="AU520" s="159" t="s">
        <v>82</v>
      </c>
      <c r="AV520" s="13" t="s">
        <v>82</v>
      </c>
      <c r="AW520" s="13" t="s">
        <v>29</v>
      </c>
      <c r="AX520" s="13" t="s">
        <v>72</v>
      </c>
      <c r="AY520" s="159" t="s">
        <v>155</v>
      </c>
    </row>
    <row r="521" spans="2:65" s="13" customFormat="1">
      <c r="B521" s="158"/>
      <c r="D521" s="146" t="s">
        <v>166</v>
      </c>
      <c r="E521" s="159" t="s">
        <v>1</v>
      </c>
      <c r="F521" s="160" t="s">
        <v>2191</v>
      </c>
      <c r="H521" s="161">
        <v>21.626999999999999</v>
      </c>
      <c r="I521" s="162"/>
      <c r="L521" s="158"/>
      <c r="M521" s="163"/>
      <c r="T521" s="164"/>
      <c r="AT521" s="159" t="s">
        <v>166</v>
      </c>
      <c r="AU521" s="159" t="s">
        <v>82</v>
      </c>
      <c r="AV521" s="13" t="s">
        <v>82</v>
      </c>
      <c r="AW521" s="13" t="s">
        <v>29</v>
      </c>
      <c r="AX521" s="13" t="s">
        <v>72</v>
      </c>
      <c r="AY521" s="159" t="s">
        <v>155</v>
      </c>
    </row>
    <row r="522" spans="2:65" s="15" customFormat="1">
      <c r="B522" s="189"/>
      <c r="D522" s="146" t="s">
        <v>166</v>
      </c>
      <c r="E522" s="190" t="s">
        <v>1</v>
      </c>
      <c r="F522" s="191" t="s">
        <v>1702</v>
      </c>
      <c r="H522" s="192">
        <v>46.254999999999995</v>
      </c>
      <c r="I522" s="193"/>
      <c r="L522" s="189"/>
      <c r="M522" s="194"/>
      <c r="T522" s="195"/>
      <c r="AT522" s="190" t="s">
        <v>166</v>
      </c>
      <c r="AU522" s="190" t="s">
        <v>82</v>
      </c>
      <c r="AV522" s="15" t="s">
        <v>176</v>
      </c>
      <c r="AW522" s="15" t="s">
        <v>29</v>
      </c>
      <c r="AX522" s="15" t="s">
        <v>72</v>
      </c>
      <c r="AY522" s="190" t="s">
        <v>155</v>
      </c>
    </row>
    <row r="523" spans="2:65" s="13" customFormat="1">
      <c r="B523" s="158"/>
      <c r="D523" s="146" t="s">
        <v>166</v>
      </c>
      <c r="E523" s="159" t="s">
        <v>1</v>
      </c>
      <c r="F523" s="160" t="s">
        <v>2204</v>
      </c>
      <c r="H523" s="161">
        <v>46.255000000000003</v>
      </c>
      <c r="I523" s="162"/>
      <c r="L523" s="158"/>
      <c r="M523" s="163"/>
      <c r="T523" s="164"/>
      <c r="AT523" s="159" t="s">
        <v>166</v>
      </c>
      <c r="AU523" s="159" t="s">
        <v>82</v>
      </c>
      <c r="AV523" s="13" t="s">
        <v>82</v>
      </c>
      <c r="AW523" s="13" t="s">
        <v>29</v>
      </c>
      <c r="AX523" s="13" t="s">
        <v>72</v>
      </c>
      <c r="AY523" s="159" t="s">
        <v>155</v>
      </c>
    </row>
    <row r="524" spans="2:65" s="14" customFormat="1">
      <c r="B524" s="165"/>
      <c r="D524" s="146" t="s">
        <v>166</v>
      </c>
      <c r="E524" s="166" t="s">
        <v>1</v>
      </c>
      <c r="F524" s="167" t="s">
        <v>170</v>
      </c>
      <c r="H524" s="168">
        <v>92.509999999999991</v>
      </c>
      <c r="I524" s="169"/>
      <c r="L524" s="165"/>
      <c r="M524" s="170"/>
      <c r="T524" s="171"/>
      <c r="AT524" s="166" t="s">
        <v>166</v>
      </c>
      <c r="AU524" s="166" t="s">
        <v>82</v>
      </c>
      <c r="AV524" s="14" t="s">
        <v>160</v>
      </c>
      <c r="AW524" s="14" t="s">
        <v>29</v>
      </c>
      <c r="AX524" s="14" t="s">
        <v>80</v>
      </c>
      <c r="AY524" s="166" t="s">
        <v>155</v>
      </c>
    </row>
    <row r="525" spans="2:65" s="1" customFormat="1" ht="24.2" customHeight="1">
      <c r="B525" s="131"/>
      <c r="C525" s="132" t="s">
        <v>1364</v>
      </c>
      <c r="D525" s="132" t="s">
        <v>156</v>
      </c>
      <c r="E525" s="133" t="s">
        <v>1403</v>
      </c>
      <c r="F525" s="134" t="s">
        <v>1404</v>
      </c>
      <c r="G525" s="135" t="s">
        <v>159</v>
      </c>
      <c r="H525" s="136">
        <v>114.84</v>
      </c>
      <c r="I525" s="137"/>
      <c r="J525" s="138">
        <f>ROUND(I525*H525,2)</f>
        <v>0</v>
      </c>
      <c r="K525" s="139"/>
      <c r="L525" s="32"/>
      <c r="M525" s="140" t="s">
        <v>1</v>
      </c>
      <c r="N525" s="141" t="s">
        <v>37</v>
      </c>
      <c r="P525" s="142">
        <f>O525*H525</f>
        <v>0</v>
      </c>
      <c r="Q525" s="142">
        <v>3.9825E-4</v>
      </c>
      <c r="R525" s="142">
        <f>Q525*H525</f>
        <v>4.5735030000000003E-2</v>
      </c>
      <c r="S525" s="142">
        <v>0</v>
      </c>
      <c r="T525" s="143">
        <f>S525*H525</f>
        <v>0</v>
      </c>
      <c r="AR525" s="144" t="s">
        <v>272</v>
      </c>
      <c r="AT525" s="144" t="s">
        <v>156</v>
      </c>
      <c r="AU525" s="144" t="s">
        <v>82</v>
      </c>
      <c r="AY525" s="17" t="s">
        <v>155</v>
      </c>
      <c r="BE525" s="145">
        <f>IF(N525="základní",J525,0)</f>
        <v>0</v>
      </c>
      <c r="BF525" s="145">
        <f>IF(N525="snížená",J525,0)</f>
        <v>0</v>
      </c>
      <c r="BG525" s="145">
        <f>IF(N525="zákl. přenesená",J525,0)</f>
        <v>0</v>
      </c>
      <c r="BH525" s="145">
        <f>IF(N525="sníž. přenesená",J525,0)</f>
        <v>0</v>
      </c>
      <c r="BI525" s="145">
        <f>IF(N525="nulová",J525,0)</f>
        <v>0</v>
      </c>
      <c r="BJ525" s="17" t="s">
        <v>80</v>
      </c>
      <c r="BK525" s="145">
        <f>ROUND(I525*H525,2)</f>
        <v>0</v>
      </c>
      <c r="BL525" s="17" t="s">
        <v>272</v>
      </c>
      <c r="BM525" s="144" t="s">
        <v>2205</v>
      </c>
    </row>
    <row r="526" spans="2:65" s="1" customFormat="1" ht="19.5">
      <c r="B526" s="32"/>
      <c r="D526" s="146" t="s">
        <v>162</v>
      </c>
      <c r="F526" s="147" t="s">
        <v>1406</v>
      </c>
      <c r="I526" s="148"/>
      <c r="L526" s="32"/>
      <c r="M526" s="149"/>
      <c r="T526" s="56"/>
      <c r="AT526" s="17" t="s">
        <v>162</v>
      </c>
      <c r="AU526" s="17" t="s">
        <v>82</v>
      </c>
    </row>
    <row r="527" spans="2:65" s="1" customFormat="1">
      <c r="B527" s="32"/>
      <c r="D527" s="150" t="s">
        <v>164</v>
      </c>
      <c r="F527" s="151" t="s">
        <v>1407</v>
      </c>
      <c r="I527" s="148"/>
      <c r="L527" s="32"/>
      <c r="M527" s="149"/>
      <c r="T527" s="56"/>
      <c r="AT527" s="17" t="s">
        <v>164</v>
      </c>
      <c r="AU527" s="17" t="s">
        <v>82</v>
      </c>
    </row>
    <row r="528" spans="2:65" s="13" customFormat="1">
      <c r="B528" s="158"/>
      <c r="D528" s="146" t="s">
        <v>166</v>
      </c>
      <c r="E528" s="159" t="s">
        <v>1</v>
      </c>
      <c r="F528" s="160" t="s">
        <v>2018</v>
      </c>
      <c r="H528" s="161">
        <v>28.42</v>
      </c>
      <c r="I528" s="162"/>
      <c r="L528" s="158"/>
      <c r="M528" s="163"/>
      <c r="T528" s="164"/>
      <c r="AT528" s="159" t="s">
        <v>166</v>
      </c>
      <c r="AU528" s="159" t="s">
        <v>82</v>
      </c>
      <c r="AV528" s="13" t="s">
        <v>82</v>
      </c>
      <c r="AW528" s="13" t="s">
        <v>29</v>
      </c>
      <c r="AX528" s="13" t="s">
        <v>72</v>
      </c>
      <c r="AY528" s="159" t="s">
        <v>155</v>
      </c>
    </row>
    <row r="529" spans="2:65" s="13" customFormat="1">
      <c r="B529" s="158"/>
      <c r="D529" s="146" t="s">
        <v>166</v>
      </c>
      <c r="E529" s="159" t="s">
        <v>1</v>
      </c>
      <c r="F529" s="160" t="s">
        <v>2206</v>
      </c>
      <c r="H529" s="161">
        <v>7</v>
      </c>
      <c r="I529" s="162"/>
      <c r="L529" s="158"/>
      <c r="M529" s="163"/>
      <c r="T529" s="164"/>
      <c r="AT529" s="159" t="s">
        <v>166</v>
      </c>
      <c r="AU529" s="159" t="s">
        <v>82</v>
      </c>
      <c r="AV529" s="13" t="s">
        <v>82</v>
      </c>
      <c r="AW529" s="13" t="s">
        <v>29</v>
      </c>
      <c r="AX529" s="13" t="s">
        <v>72</v>
      </c>
      <c r="AY529" s="159" t="s">
        <v>155</v>
      </c>
    </row>
    <row r="530" spans="2:65" s="13" customFormat="1">
      <c r="B530" s="158"/>
      <c r="D530" s="146" t="s">
        <v>166</v>
      </c>
      <c r="E530" s="159" t="s">
        <v>1</v>
      </c>
      <c r="F530" s="160" t="s">
        <v>2207</v>
      </c>
      <c r="H530" s="161">
        <v>22</v>
      </c>
      <c r="I530" s="162"/>
      <c r="L530" s="158"/>
      <c r="M530" s="163"/>
      <c r="T530" s="164"/>
      <c r="AT530" s="159" t="s">
        <v>166</v>
      </c>
      <c r="AU530" s="159" t="s">
        <v>82</v>
      </c>
      <c r="AV530" s="13" t="s">
        <v>82</v>
      </c>
      <c r="AW530" s="13" t="s">
        <v>29</v>
      </c>
      <c r="AX530" s="13" t="s">
        <v>72</v>
      </c>
      <c r="AY530" s="159" t="s">
        <v>155</v>
      </c>
    </row>
    <row r="531" spans="2:65" s="15" customFormat="1">
      <c r="B531" s="189"/>
      <c r="D531" s="146" t="s">
        <v>166</v>
      </c>
      <c r="E531" s="190" t="s">
        <v>1</v>
      </c>
      <c r="F531" s="191" t="s">
        <v>1702</v>
      </c>
      <c r="H531" s="192">
        <v>57.42</v>
      </c>
      <c r="I531" s="193"/>
      <c r="L531" s="189"/>
      <c r="M531" s="194"/>
      <c r="T531" s="195"/>
      <c r="AT531" s="190" t="s">
        <v>166</v>
      </c>
      <c r="AU531" s="190" t="s">
        <v>82</v>
      </c>
      <c r="AV531" s="15" t="s">
        <v>176</v>
      </c>
      <c r="AW531" s="15" t="s">
        <v>29</v>
      </c>
      <c r="AX531" s="15" t="s">
        <v>72</v>
      </c>
      <c r="AY531" s="190" t="s">
        <v>155</v>
      </c>
    </row>
    <row r="532" spans="2:65" s="13" customFormat="1">
      <c r="B532" s="158"/>
      <c r="D532" s="146" t="s">
        <v>166</v>
      </c>
      <c r="E532" s="159" t="s">
        <v>1</v>
      </c>
      <c r="F532" s="160" t="s">
        <v>2208</v>
      </c>
      <c r="H532" s="161">
        <v>57.42</v>
      </c>
      <c r="I532" s="162"/>
      <c r="L532" s="158"/>
      <c r="M532" s="163"/>
      <c r="T532" s="164"/>
      <c r="AT532" s="159" t="s">
        <v>166</v>
      </c>
      <c r="AU532" s="159" t="s">
        <v>82</v>
      </c>
      <c r="AV532" s="13" t="s">
        <v>82</v>
      </c>
      <c r="AW532" s="13" t="s">
        <v>29</v>
      </c>
      <c r="AX532" s="13" t="s">
        <v>72</v>
      </c>
      <c r="AY532" s="159" t="s">
        <v>155</v>
      </c>
    </row>
    <row r="533" spans="2:65" s="14" customFormat="1">
      <c r="B533" s="165"/>
      <c r="D533" s="146" t="s">
        <v>166</v>
      </c>
      <c r="E533" s="166" t="s">
        <v>1</v>
      </c>
      <c r="F533" s="167" t="s">
        <v>170</v>
      </c>
      <c r="H533" s="168">
        <v>114.84</v>
      </c>
      <c r="I533" s="169"/>
      <c r="L533" s="165"/>
      <c r="M533" s="170"/>
      <c r="T533" s="171"/>
      <c r="AT533" s="166" t="s">
        <v>166</v>
      </c>
      <c r="AU533" s="166" t="s">
        <v>82</v>
      </c>
      <c r="AV533" s="14" t="s">
        <v>160</v>
      </c>
      <c r="AW533" s="14" t="s">
        <v>29</v>
      </c>
      <c r="AX533" s="14" t="s">
        <v>80</v>
      </c>
      <c r="AY533" s="166" t="s">
        <v>155</v>
      </c>
    </row>
    <row r="534" spans="2:65" s="11" customFormat="1" ht="25.9" customHeight="1">
      <c r="B534" s="121"/>
      <c r="D534" s="122" t="s">
        <v>71</v>
      </c>
      <c r="E534" s="123" t="s">
        <v>619</v>
      </c>
      <c r="F534" s="123" t="s">
        <v>620</v>
      </c>
      <c r="I534" s="124"/>
      <c r="J534" s="125">
        <f>BK534</f>
        <v>0</v>
      </c>
      <c r="L534" s="121"/>
      <c r="M534" s="126"/>
      <c r="P534" s="127">
        <f>P535+P539+P552+P556+P560</f>
        <v>0</v>
      </c>
      <c r="R534" s="127">
        <f>R535+R539+R552+R556+R560</f>
        <v>0</v>
      </c>
      <c r="T534" s="128">
        <f>T535+T539+T552+T556+T560</f>
        <v>0</v>
      </c>
      <c r="AR534" s="122" t="s">
        <v>191</v>
      </c>
      <c r="AT534" s="129" t="s">
        <v>71</v>
      </c>
      <c r="AU534" s="129" t="s">
        <v>72</v>
      </c>
      <c r="AY534" s="122" t="s">
        <v>155</v>
      </c>
      <c r="BK534" s="130">
        <f>BK535+BK539+BK552+BK556+BK560</f>
        <v>0</v>
      </c>
    </row>
    <row r="535" spans="2:65" s="11" customFormat="1" ht="22.9" customHeight="1">
      <c r="B535" s="121"/>
      <c r="D535" s="122" t="s">
        <v>71</v>
      </c>
      <c r="E535" s="183" t="s">
        <v>621</v>
      </c>
      <c r="F535" s="183" t="s">
        <v>622</v>
      </c>
      <c r="I535" s="124"/>
      <c r="J535" s="184">
        <f>BK535</f>
        <v>0</v>
      </c>
      <c r="L535" s="121"/>
      <c r="M535" s="126"/>
      <c r="P535" s="127">
        <f>SUM(P536:P538)</f>
        <v>0</v>
      </c>
      <c r="R535" s="127">
        <f>SUM(R536:R538)</f>
        <v>0</v>
      </c>
      <c r="T535" s="128">
        <f>SUM(T536:T538)</f>
        <v>0</v>
      </c>
      <c r="AR535" s="122" t="s">
        <v>191</v>
      </c>
      <c r="AT535" s="129" t="s">
        <v>71</v>
      </c>
      <c r="AU535" s="129" t="s">
        <v>80</v>
      </c>
      <c r="AY535" s="122" t="s">
        <v>155</v>
      </c>
      <c r="BK535" s="130">
        <f>SUM(BK536:BK538)</f>
        <v>0</v>
      </c>
    </row>
    <row r="536" spans="2:65" s="1" customFormat="1" ht="16.5" customHeight="1">
      <c r="B536" s="131"/>
      <c r="C536" s="132" t="s">
        <v>1366</v>
      </c>
      <c r="D536" s="132" t="s">
        <v>156</v>
      </c>
      <c r="E536" s="133" t="s">
        <v>624</v>
      </c>
      <c r="F536" s="134" t="s">
        <v>625</v>
      </c>
      <c r="G536" s="135" t="s">
        <v>626</v>
      </c>
      <c r="H536" s="136">
        <v>1</v>
      </c>
      <c r="I536" s="137"/>
      <c r="J536" s="138">
        <f>ROUND(I536*H536,2)</f>
        <v>0</v>
      </c>
      <c r="K536" s="139"/>
      <c r="L536" s="32"/>
      <c r="M536" s="140" t="s">
        <v>1</v>
      </c>
      <c r="N536" s="141" t="s">
        <v>37</v>
      </c>
      <c r="P536" s="142">
        <f>O536*H536</f>
        <v>0</v>
      </c>
      <c r="Q536" s="142">
        <v>0</v>
      </c>
      <c r="R536" s="142">
        <f>Q536*H536</f>
        <v>0</v>
      </c>
      <c r="S536" s="142">
        <v>0</v>
      </c>
      <c r="T536" s="143">
        <f>S536*H536</f>
        <v>0</v>
      </c>
      <c r="AR536" s="144" t="s">
        <v>627</v>
      </c>
      <c r="AT536" s="144" t="s">
        <v>156</v>
      </c>
      <c r="AU536" s="144" t="s">
        <v>82</v>
      </c>
      <c r="AY536" s="17" t="s">
        <v>155</v>
      </c>
      <c r="BE536" s="145">
        <f>IF(N536="základní",J536,0)</f>
        <v>0</v>
      </c>
      <c r="BF536" s="145">
        <f>IF(N536="snížená",J536,0)</f>
        <v>0</v>
      </c>
      <c r="BG536" s="145">
        <f>IF(N536="zákl. přenesená",J536,0)</f>
        <v>0</v>
      </c>
      <c r="BH536" s="145">
        <f>IF(N536="sníž. přenesená",J536,0)</f>
        <v>0</v>
      </c>
      <c r="BI536" s="145">
        <f>IF(N536="nulová",J536,0)</f>
        <v>0</v>
      </c>
      <c r="BJ536" s="17" t="s">
        <v>80</v>
      </c>
      <c r="BK536" s="145">
        <f>ROUND(I536*H536,2)</f>
        <v>0</v>
      </c>
      <c r="BL536" s="17" t="s">
        <v>627</v>
      </c>
      <c r="BM536" s="144" t="s">
        <v>2209</v>
      </c>
    </row>
    <row r="537" spans="2:65" s="1" customFormat="1">
      <c r="B537" s="32"/>
      <c r="D537" s="146" t="s">
        <v>162</v>
      </c>
      <c r="F537" s="147" t="s">
        <v>625</v>
      </c>
      <c r="I537" s="148"/>
      <c r="L537" s="32"/>
      <c r="M537" s="149"/>
      <c r="T537" s="56"/>
      <c r="AT537" s="17" t="s">
        <v>162</v>
      </c>
      <c r="AU537" s="17" t="s">
        <v>82</v>
      </c>
    </row>
    <row r="538" spans="2:65" s="1" customFormat="1">
      <c r="B538" s="32"/>
      <c r="D538" s="150" t="s">
        <v>164</v>
      </c>
      <c r="F538" s="151" t="s">
        <v>629</v>
      </c>
      <c r="I538" s="148"/>
      <c r="L538" s="32"/>
      <c r="M538" s="149"/>
      <c r="T538" s="56"/>
      <c r="AT538" s="17" t="s">
        <v>164</v>
      </c>
      <c r="AU538" s="17" t="s">
        <v>82</v>
      </c>
    </row>
    <row r="539" spans="2:65" s="11" customFormat="1" ht="22.9" customHeight="1">
      <c r="B539" s="121"/>
      <c r="D539" s="122" t="s">
        <v>71</v>
      </c>
      <c r="E539" s="183" t="s">
        <v>630</v>
      </c>
      <c r="F539" s="183" t="s">
        <v>631</v>
      </c>
      <c r="I539" s="124"/>
      <c r="J539" s="184">
        <f>BK539</f>
        <v>0</v>
      </c>
      <c r="L539" s="121"/>
      <c r="M539" s="126"/>
      <c r="P539" s="127">
        <f>SUM(P540:P551)</f>
        <v>0</v>
      </c>
      <c r="R539" s="127">
        <f>SUM(R540:R551)</f>
        <v>0</v>
      </c>
      <c r="T539" s="128">
        <f>SUM(T540:T551)</f>
        <v>0</v>
      </c>
      <c r="AR539" s="122" t="s">
        <v>191</v>
      </c>
      <c r="AT539" s="129" t="s">
        <v>71</v>
      </c>
      <c r="AU539" s="129" t="s">
        <v>80</v>
      </c>
      <c r="AY539" s="122" t="s">
        <v>155</v>
      </c>
      <c r="BK539" s="130">
        <f>SUM(BK540:BK551)</f>
        <v>0</v>
      </c>
    </row>
    <row r="540" spans="2:65" s="1" customFormat="1" ht="16.5" customHeight="1">
      <c r="B540" s="131"/>
      <c r="C540" s="132" t="s">
        <v>1369</v>
      </c>
      <c r="D540" s="132" t="s">
        <v>156</v>
      </c>
      <c r="E540" s="133" t="s">
        <v>633</v>
      </c>
      <c r="F540" s="134" t="s">
        <v>631</v>
      </c>
      <c r="G540" s="135" t="s">
        <v>626</v>
      </c>
      <c r="H540" s="136">
        <v>1</v>
      </c>
      <c r="I540" s="137"/>
      <c r="J540" s="138">
        <f>ROUND(I540*H540,2)</f>
        <v>0</v>
      </c>
      <c r="K540" s="139"/>
      <c r="L540" s="32"/>
      <c r="M540" s="140" t="s">
        <v>1</v>
      </c>
      <c r="N540" s="141" t="s">
        <v>37</v>
      </c>
      <c r="P540" s="142">
        <f>O540*H540</f>
        <v>0</v>
      </c>
      <c r="Q540" s="142">
        <v>0</v>
      </c>
      <c r="R540" s="142">
        <f>Q540*H540</f>
        <v>0</v>
      </c>
      <c r="S540" s="142">
        <v>0</v>
      </c>
      <c r="T540" s="143">
        <f>S540*H540</f>
        <v>0</v>
      </c>
      <c r="AR540" s="144" t="s">
        <v>627</v>
      </c>
      <c r="AT540" s="144" t="s">
        <v>156</v>
      </c>
      <c r="AU540" s="144" t="s">
        <v>82</v>
      </c>
      <c r="AY540" s="17" t="s">
        <v>155</v>
      </c>
      <c r="BE540" s="145">
        <f>IF(N540="základní",J540,0)</f>
        <v>0</v>
      </c>
      <c r="BF540" s="145">
        <f>IF(N540="snížená",J540,0)</f>
        <v>0</v>
      </c>
      <c r="BG540" s="145">
        <f>IF(N540="zákl. přenesená",J540,0)</f>
        <v>0</v>
      </c>
      <c r="BH540" s="145">
        <f>IF(N540="sníž. přenesená",J540,0)</f>
        <v>0</v>
      </c>
      <c r="BI540" s="145">
        <f>IF(N540="nulová",J540,0)</f>
        <v>0</v>
      </c>
      <c r="BJ540" s="17" t="s">
        <v>80</v>
      </c>
      <c r="BK540" s="145">
        <f>ROUND(I540*H540,2)</f>
        <v>0</v>
      </c>
      <c r="BL540" s="17" t="s">
        <v>627</v>
      </c>
      <c r="BM540" s="144" t="s">
        <v>2210</v>
      </c>
    </row>
    <row r="541" spans="2:65" s="1" customFormat="1">
      <c r="B541" s="32"/>
      <c r="D541" s="146" t="s">
        <v>162</v>
      </c>
      <c r="F541" s="147" t="s">
        <v>631</v>
      </c>
      <c r="I541" s="148"/>
      <c r="L541" s="32"/>
      <c r="M541" s="149"/>
      <c r="T541" s="56"/>
      <c r="AT541" s="17" t="s">
        <v>162</v>
      </c>
      <c r="AU541" s="17" t="s">
        <v>82</v>
      </c>
    </row>
    <row r="542" spans="2:65" s="1" customFormat="1">
      <c r="B542" s="32"/>
      <c r="D542" s="150" t="s">
        <v>164</v>
      </c>
      <c r="F542" s="151" t="s">
        <v>635</v>
      </c>
      <c r="I542" s="148"/>
      <c r="L542" s="32"/>
      <c r="M542" s="149"/>
      <c r="T542" s="56"/>
      <c r="AT542" s="17" t="s">
        <v>164</v>
      </c>
      <c r="AU542" s="17" t="s">
        <v>82</v>
      </c>
    </row>
    <row r="543" spans="2:65" s="1" customFormat="1" ht="16.5" customHeight="1">
      <c r="B543" s="131"/>
      <c r="C543" s="132" t="s">
        <v>1371</v>
      </c>
      <c r="D543" s="132" t="s">
        <v>156</v>
      </c>
      <c r="E543" s="133" t="s">
        <v>637</v>
      </c>
      <c r="F543" s="134" t="s">
        <v>638</v>
      </c>
      <c r="G543" s="135" t="s">
        <v>626</v>
      </c>
      <c r="H543" s="136">
        <v>1</v>
      </c>
      <c r="I543" s="137"/>
      <c r="J543" s="138">
        <f>ROUND(I543*H543,2)</f>
        <v>0</v>
      </c>
      <c r="K543" s="139"/>
      <c r="L543" s="32"/>
      <c r="M543" s="140" t="s">
        <v>1</v>
      </c>
      <c r="N543" s="141" t="s">
        <v>37</v>
      </c>
      <c r="P543" s="142">
        <f>O543*H543</f>
        <v>0</v>
      </c>
      <c r="Q543" s="142">
        <v>0</v>
      </c>
      <c r="R543" s="142">
        <f>Q543*H543</f>
        <v>0</v>
      </c>
      <c r="S543" s="142">
        <v>0</v>
      </c>
      <c r="T543" s="143">
        <f>S543*H543</f>
        <v>0</v>
      </c>
      <c r="AR543" s="144" t="s">
        <v>627</v>
      </c>
      <c r="AT543" s="144" t="s">
        <v>156</v>
      </c>
      <c r="AU543" s="144" t="s">
        <v>82</v>
      </c>
      <c r="AY543" s="17" t="s">
        <v>155</v>
      </c>
      <c r="BE543" s="145">
        <f>IF(N543="základní",J543,0)</f>
        <v>0</v>
      </c>
      <c r="BF543" s="145">
        <f>IF(N543="snížená",J543,0)</f>
        <v>0</v>
      </c>
      <c r="BG543" s="145">
        <f>IF(N543="zákl. přenesená",J543,0)</f>
        <v>0</v>
      </c>
      <c r="BH543" s="145">
        <f>IF(N543="sníž. přenesená",J543,0)</f>
        <v>0</v>
      </c>
      <c r="BI543" s="145">
        <f>IF(N543="nulová",J543,0)</f>
        <v>0</v>
      </c>
      <c r="BJ543" s="17" t="s">
        <v>80</v>
      </c>
      <c r="BK543" s="145">
        <f>ROUND(I543*H543,2)</f>
        <v>0</v>
      </c>
      <c r="BL543" s="17" t="s">
        <v>627</v>
      </c>
      <c r="BM543" s="144" t="s">
        <v>2211</v>
      </c>
    </row>
    <row r="544" spans="2:65" s="1" customFormat="1">
      <c r="B544" s="32"/>
      <c r="D544" s="146" t="s">
        <v>162</v>
      </c>
      <c r="F544" s="147" t="s">
        <v>638</v>
      </c>
      <c r="I544" s="148"/>
      <c r="L544" s="32"/>
      <c r="M544" s="149"/>
      <c r="T544" s="56"/>
      <c r="AT544" s="17" t="s">
        <v>162</v>
      </c>
      <c r="AU544" s="17" t="s">
        <v>82</v>
      </c>
    </row>
    <row r="545" spans="2:65" s="1" customFormat="1">
      <c r="B545" s="32"/>
      <c r="D545" s="150" t="s">
        <v>164</v>
      </c>
      <c r="F545" s="151" t="s">
        <v>640</v>
      </c>
      <c r="I545" s="148"/>
      <c r="L545" s="32"/>
      <c r="M545" s="149"/>
      <c r="T545" s="56"/>
      <c r="AT545" s="17" t="s">
        <v>164</v>
      </c>
      <c r="AU545" s="17" t="s">
        <v>82</v>
      </c>
    </row>
    <row r="546" spans="2:65" s="1" customFormat="1" ht="16.5" customHeight="1">
      <c r="B546" s="131"/>
      <c r="C546" s="132" t="s">
        <v>1373</v>
      </c>
      <c r="D546" s="132" t="s">
        <v>156</v>
      </c>
      <c r="E546" s="133" t="s">
        <v>642</v>
      </c>
      <c r="F546" s="134" t="s">
        <v>643</v>
      </c>
      <c r="G546" s="135" t="s">
        <v>626</v>
      </c>
      <c r="H546" s="136">
        <v>1</v>
      </c>
      <c r="I546" s="137"/>
      <c r="J546" s="138">
        <f>ROUND(I546*H546,2)</f>
        <v>0</v>
      </c>
      <c r="K546" s="139"/>
      <c r="L546" s="32"/>
      <c r="M546" s="140" t="s">
        <v>1</v>
      </c>
      <c r="N546" s="141" t="s">
        <v>37</v>
      </c>
      <c r="P546" s="142">
        <f>O546*H546</f>
        <v>0</v>
      </c>
      <c r="Q546" s="142">
        <v>0</v>
      </c>
      <c r="R546" s="142">
        <f>Q546*H546</f>
        <v>0</v>
      </c>
      <c r="S546" s="142">
        <v>0</v>
      </c>
      <c r="T546" s="143">
        <f>S546*H546</f>
        <v>0</v>
      </c>
      <c r="AR546" s="144" t="s">
        <v>627</v>
      </c>
      <c r="AT546" s="144" t="s">
        <v>156</v>
      </c>
      <c r="AU546" s="144" t="s">
        <v>82</v>
      </c>
      <c r="AY546" s="17" t="s">
        <v>155</v>
      </c>
      <c r="BE546" s="145">
        <f>IF(N546="základní",J546,0)</f>
        <v>0</v>
      </c>
      <c r="BF546" s="145">
        <f>IF(N546="snížená",J546,0)</f>
        <v>0</v>
      </c>
      <c r="BG546" s="145">
        <f>IF(N546="zákl. přenesená",J546,0)</f>
        <v>0</v>
      </c>
      <c r="BH546" s="145">
        <f>IF(N546="sníž. přenesená",J546,0)</f>
        <v>0</v>
      </c>
      <c r="BI546" s="145">
        <f>IF(N546="nulová",J546,0)</f>
        <v>0</v>
      </c>
      <c r="BJ546" s="17" t="s">
        <v>80</v>
      </c>
      <c r="BK546" s="145">
        <f>ROUND(I546*H546,2)</f>
        <v>0</v>
      </c>
      <c r="BL546" s="17" t="s">
        <v>627</v>
      </c>
      <c r="BM546" s="144" t="s">
        <v>2212</v>
      </c>
    </row>
    <row r="547" spans="2:65" s="1" customFormat="1">
      <c r="B547" s="32"/>
      <c r="D547" s="146" t="s">
        <v>162</v>
      </c>
      <c r="F547" s="147" t="s">
        <v>643</v>
      </c>
      <c r="I547" s="148"/>
      <c r="L547" s="32"/>
      <c r="M547" s="149"/>
      <c r="T547" s="56"/>
      <c r="AT547" s="17" t="s">
        <v>162</v>
      </c>
      <c r="AU547" s="17" t="s">
        <v>82</v>
      </c>
    </row>
    <row r="548" spans="2:65" s="1" customFormat="1">
      <c r="B548" s="32"/>
      <c r="D548" s="150" t="s">
        <v>164</v>
      </c>
      <c r="F548" s="151" t="s">
        <v>645</v>
      </c>
      <c r="I548" s="148"/>
      <c r="L548" s="32"/>
      <c r="M548" s="149"/>
      <c r="T548" s="56"/>
      <c r="AT548" s="17" t="s">
        <v>164</v>
      </c>
      <c r="AU548" s="17" t="s">
        <v>82</v>
      </c>
    </row>
    <row r="549" spans="2:65" s="1" customFormat="1" ht="16.5" customHeight="1">
      <c r="B549" s="131"/>
      <c r="C549" s="132" t="s">
        <v>1375</v>
      </c>
      <c r="D549" s="132" t="s">
        <v>156</v>
      </c>
      <c r="E549" s="133" t="s">
        <v>647</v>
      </c>
      <c r="F549" s="134" t="s">
        <v>648</v>
      </c>
      <c r="G549" s="135" t="s">
        <v>626</v>
      </c>
      <c r="H549" s="136">
        <v>1</v>
      </c>
      <c r="I549" s="137"/>
      <c r="J549" s="138">
        <f>ROUND(I549*H549,2)</f>
        <v>0</v>
      </c>
      <c r="K549" s="139"/>
      <c r="L549" s="32"/>
      <c r="M549" s="140" t="s">
        <v>1</v>
      </c>
      <c r="N549" s="141" t="s">
        <v>37</v>
      </c>
      <c r="P549" s="142">
        <f>O549*H549</f>
        <v>0</v>
      </c>
      <c r="Q549" s="142">
        <v>0</v>
      </c>
      <c r="R549" s="142">
        <f>Q549*H549</f>
        <v>0</v>
      </c>
      <c r="S549" s="142">
        <v>0</v>
      </c>
      <c r="T549" s="143">
        <f>S549*H549</f>
        <v>0</v>
      </c>
      <c r="AR549" s="144" t="s">
        <v>627</v>
      </c>
      <c r="AT549" s="144" t="s">
        <v>156</v>
      </c>
      <c r="AU549" s="144" t="s">
        <v>82</v>
      </c>
      <c r="AY549" s="17" t="s">
        <v>155</v>
      </c>
      <c r="BE549" s="145">
        <f>IF(N549="základní",J549,0)</f>
        <v>0</v>
      </c>
      <c r="BF549" s="145">
        <f>IF(N549="snížená",J549,0)</f>
        <v>0</v>
      </c>
      <c r="BG549" s="145">
        <f>IF(N549="zákl. přenesená",J549,0)</f>
        <v>0</v>
      </c>
      <c r="BH549" s="145">
        <f>IF(N549="sníž. přenesená",J549,0)</f>
        <v>0</v>
      </c>
      <c r="BI549" s="145">
        <f>IF(N549="nulová",J549,0)</f>
        <v>0</v>
      </c>
      <c r="BJ549" s="17" t="s">
        <v>80</v>
      </c>
      <c r="BK549" s="145">
        <f>ROUND(I549*H549,2)</f>
        <v>0</v>
      </c>
      <c r="BL549" s="17" t="s">
        <v>627</v>
      </c>
      <c r="BM549" s="144" t="s">
        <v>2213</v>
      </c>
    </row>
    <row r="550" spans="2:65" s="1" customFormat="1">
      <c r="B550" s="32"/>
      <c r="D550" s="146" t="s">
        <v>162</v>
      </c>
      <c r="F550" s="147" t="s">
        <v>648</v>
      </c>
      <c r="I550" s="148"/>
      <c r="L550" s="32"/>
      <c r="M550" s="149"/>
      <c r="T550" s="56"/>
      <c r="AT550" s="17" t="s">
        <v>162</v>
      </c>
      <c r="AU550" s="17" t="s">
        <v>82</v>
      </c>
    </row>
    <row r="551" spans="2:65" s="1" customFormat="1">
      <c r="B551" s="32"/>
      <c r="D551" s="150" t="s">
        <v>164</v>
      </c>
      <c r="F551" s="151" t="s">
        <v>650</v>
      </c>
      <c r="I551" s="148"/>
      <c r="L551" s="32"/>
      <c r="M551" s="149"/>
      <c r="T551" s="56"/>
      <c r="AT551" s="17" t="s">
        <v>164</v>
      </c>
      <c r="AU551" s="17" t="s">
        <v>82</v>
      </c>
    </row>
    <row r="552" spans="2:65" s="11" customFormat="1" ht="22.9" customHeight="1">
      <c r="B552" s="121"/>
      <c r="D552" s="122" t="s">
        <v>71</v>
      </c>
      <c r="E552" s="183" t="s">
        <v>651</v>
      </c>
      <c r="F552" s="183" t="s">
        <v>652</v>
      </c>
      <c r="I552" s="124"/>
      <c r="J552" s="184">
        <f>BK552</f>
        <v>0</v>
      </c>
      <c r="L552" s="121"/>
      <c r="M552" s="126"/>
      <c r="P552" s="127">
        <f>SUM(P553:P555)</f>
        <v>0</v>
      </c>
      <c r="R552" s="127">
        <f>SUM(R553:R555)</f>
        <v>0</v>
      </c>
      <c r="T552" s="128">
        <f>SUM(T553:T555)</f>
        <v>0</v>
      </c>
      <c r="AR552" s="122" t="s">
        <v>191</v>
      </c>
      <c r="AT552" s="129" t="s">
        <v>71</v>
      </c>
      <c r="AU552" s="129" t="s">
        <v>80</v>
      </c>
      <c r="AY552" s="122" t="s">
        <v>155</v>
      </c>
      <c r="BK552" s="130">
        <f>SUM(BK553:BK555)</f>
        <v>0</v>
      </c>
    </row>
    <row r="553" spans="2:65" s="1" customFormat="1" ht="16.5" customHeight="1">
      <c r="B553" s="131"/>
      <c r="C553" s="132" t="s">
        <v>1381</v>
      </c>
      <c r="D553" s="132" t="s">
        <v>156</v>
      </c>
      <c r="E553" s="133" t="s">
        <v>654</v>
      </c>
      <c r="F553" s="134" t="s">
        <v>655</v>
      </c>
      <c r="G553" s="135" t="s">
        <v>626</v>
      </c>
      <c r="H553" s="136">
        <v>1</v>
      </c>
      <c r="I553" s="137"/>
      <c r="J553" s="138">
        <f>ROUND(I553*H553,2)</f>
        <v>0</v>
      </c>
      <c r="K553" s="139"/>
      <c r="L553" s="32"/>
      <c r="M553" s="140" t="s">
        <v>1</v>
      </c>
      <c r="N553" s="141" t="s">
        <v>37</v>
      </c>
      <c r="P553" s="142">
        <f>O553*H553</f>
        <v>0</v>
      </c>
      <c r="Q553" s="142">
        <v>0</v>
      </c>
      <c r="R553" s="142">
        <f>Q553*H553</f>
        <v>0</v>
      </c>
      <c r="S553" s="142">
        <v>0</v>
      </c>
      <c r="T553" s="143">
        <f>S553*H553</f>
        <v>0</v>
      </c>
      <c r="AR553" s="144" t="s">
        <v>627</v>
      </c>
      <c r="AT553" s="144" t="s">
        <v>156</v>
      </c>
      <c r="AU553" s="144" t="s">
        <v>82</v>
      </c>
      <c r="AY553" s="17" t="s">
        <v>155</v>
      </c>
      <c r="BE553" s="145">
        <f>IF(N553="základní",J553,0)</f>
        <v>0</v>
      </c>
      <c r="BF553" s="145">
        <f>IF(N553="snížená",J553,0)</f>
        <v>0</v>
      </c>
      <c r="BG553" s="145">
        <f>IF(N553="zákl. přenesená",J553,0)</f>
        <v>0</v>
      </c>
      <c r="BH553" s="145">
        <f>IF(N553="sníž. přenesená",J553,0)</f>
        <v>0</v>
      </c>
      <c r="BI553" s="145">
        <f>IF(N553="nulová",J553,0)</f>
        <v>0</v>
      </c>
      <c r="BJ553" s="17" t="s">
        <v>80</v>
      </c>
      <c r="BK553" s="145">
        <f>ROUND(I553*H553,2)</f>
        <v>0</v>
      </c>
      <c r="BL553" s="17" t="s">
        <v>627</v>
      </c>
      <c r="BM553" s="144" t="s">
        <v>2214</v>
      </c>
    </row>
    <row r="554" spans="2:65" s="1" customFormat="1">
      <c r="B554" s="32"/>
      <c r="D554" s="146" t="s">
        <v>162</v>
      </c>
      <c r="F554" s="147" t="s">
        <v>655</v>
      </c>
      <c r="I554" s="148"/>
      <c r="L554" s="32"/>
      <c r="M554" s="149"/>
      <c r="T554" s="56"/>
      <c r="AT554" s="17" t="s">
        <v>162</v>
      </c>
      <c r="AU554" s="17" t="s">
        <v>82</v>
      </c>
    </row>
    <row r="555" spans="2:65" s="1" customFormat="1">
      <c r="B555" s="32"/>
      <c r="D555" s="150" t="s">
        <v>164</v>
      </c>
      <c r="F555" s="151" t="s">
        <v>657</v>
      </c>
      <c r="I555" s="148"/>
      <c r="L555" s="32"/>
      <c r="M555" s="149"/>
      <c r="T555" s="56"/>
      <c r="AT555" s="17" t="s">
        <v>164</v>
      </c>
      <c r="AU555" s="17" t="s">
        <v>82</v>
      </c>
    </row>
    <row r="556" spans="2:65" s="11" customFormat="1" ht="22.9" customHeight="1">
      <c r="B556" s="121"/>
      <c r="D556" s="122" t="s">
        <v>71</v>
      </c>
      <c r="E556" s="183" t="s">
        <v>658</v>
      </c>
      <c r="F556" s="183" t="s">
        <v>659</v>
      </c>
      <c r="I556" s="124"/>
      <c r="J556" s="184">
        <f>BK556</f>
        <v>0</v>
      </c>
      <c r="L556" s="121"/>
      <c r="M556" s="126"/>
      <c r="P556" s="127">
        <f>SUM(P557:P559)</f>
        <v>0</v>
      </c>
      <c r="R556" s="127">
        <f>SUM(R557:R559)</f>
        <v>0</v>
      </c>
      <c r="T556" s="128">
        <f>SUM(T557:T559)</f>
        <v>0</v>
      </c>
      <c r="AR556" s="122" t="s">
        <v>191</v>
      </c>
      <c r="AT556" s="129" t="s">
        <v>71</v>
      </c>
      <c r="AU556" s="129" t="s">
        <v>80</v>
      </c>
      <c r="AY556" s="122" t="s">
        <v>155</v>
      </c>
      <c r="BK556" s="130">
        <f>SUM(BK557:BK559)</f>
        <v>0</v>
      </c>
    </row>
    <row r="557" spans="2:65" s="1" customFormat="1" ht="16.5" customHeight="1">
      <c r="B557" s="131"/>
      <c r="C557" s="132" t="s">
        <v>1388</v>
      </c>
      <c r="D557" s="132" t="s">
        <v>156</v>
      </c>
      <c r="E557" s="133" t="s">
        <v>661</v>
      </c>
      <c r="F557" s="134" t="s">
        <v>662</v>
      </c>
      <c r="G557" s="135" t="s">
        <v>626</v>
      </c>
      <c r="H557" s="136">
        <v>1</v>
      </c>
      <c r="I557" s="137"/>
      <c r="J557" s="138">
        <f>ROUND(I557*H557,2)</f>
        <v>0</v>
      </c>
      <c r="K557" s="139"/>
      <c r="L557" s="32"/>
      <c r="M557" s="140" t="s">
        <v>1</v>
      </c>
      <c r="N557" s="141" t="s">
        <v>37</v>
      </c>
      <c r="P557" s="142">
        <f>O557*H557</f>
        <v>0</v>
      </c>
      <c r="Q557" s="142">
        <v>0</v>
      </c>
      <c r="R557" s="142">
        <f>Q557*H557</f>
        <v>0</v>
      </c>
      <c r="S557" s="142">
        <v>0</v>
      </c>
      <c r="T557" s="143">
        <f>S557*H557</f>
        <v>0</v>
      </c>
      <c r="AR557" s="144" t="s">
        <v>627</v>
      </c>
      <c r="AT557" s="144" t="s">
        <v>156</v>
      </c>
      <c r="AU557" s="144" t="s">
        <v>82</v>
      </c>
      <c r="AY557" s="17" t="s">
        <v>155</v>
      </c>
      <c r="BE557" s="145">
        <f>IF(N557="základní",J557,0)</f>
        <v>0</v>
      </c>
      <c r="BF557" s="145">
        <f>IF(N557="snížená",J557,0)</f>
        <v>0</v>
      </c>
      <c r="BG557" s="145">
        <f>IF(N557="zákl. přenesená",J557,0)</f>
        <v>0</v>
      </c>
      <c r="BH557" s="145">
        <f>IF(N557="sníž. přenesená",J557,0)</f>
        <v>0</v>
      </c>
      <c r="BI557" s="145">
        <f>IF(N557="nulová",J557,0)</f>
        <v>0</v>
      </c>
      <c r="BJ557" s="17" t="s">
        <v>80</v>
      </c>
      <c r="BK557" s="145">
        <f>ROUND(I557*H557,2)</f>
        <v>0</v>
      </c>
      <c r="BL557" s="17" t="s">
        <v>627</v>
      </c>
      <c r="BM557" s="144" t="s">
        <v>2215</v>
      </c>
    </row>
    <row r="558" spans="2:65" s="1" customFormat="1">
      <c r="B558" s="32"/>
      <c r="D558" s="146" t="s">
        <v>162</v>
      </c>
      <c r="F558" s="147" t="s">
        <v>662</v>
      </c>
      <c r="I558" s="148"/>
      <c r="L558" s="32"/>
      <c r="M558" s="149"/>
      <c r="T558" s="56"/>
      <c r="AT558" s="17" t="s">
        <v>162</v>
      </c>
      <c r="AU558" s="17" t="s">
        <v>82</v>
      </c>
    </row>
    <row r="559" spans="2:65" s="1" customFormat="1">
      <c r="B559" s="32"/>
      <c r="D559" s="150" t="s">
        <v>164</v>
      </c>
      <c r="F559" s="151" t="s">
        <v>664</v>
      </c>
      <c r="I559" s="148"/>
      <c r="L559" s="32"/>
      <c r="M559" s="149"/>
      <c r="T559" s="56"/>
      <c r="AT559" s="17" t="s">
        <v>164</v>
      </c>
      <c r="AU559" s="17" t="s">
        <v>82</v>
      </c>
    </row>
    <row r="560" spans="2:65" s="11" customFormat="1" ht="22.9" customHeight="1">
      <c r="B560" s="121"/>
      <c r="D560" s="122" t="s">
        <v>71</v>
      </c>
      <c r="E560" s="183" t="s">
        <v>665</v>
      </c>
      <c r="F560" s="183" t="s">
        <v>666</v>
      </c>
      <c r="I560" s="124"/>
      <c r="J560" s="184">
        <f>BK560</f>
        <v>0</v>
      </c>
      <c r="L560" s="121"/>
      <c r="M560" s="126"/>
      <c r="P560" s="127">
        <f>SUM(P561:P563)</f>
        <v>0</v>
      </c>
      <c r="R560" s="127">
        <f>SUM(R561:R563)</f>
        <v>0</v>
      </c>
      <c r="T560" s="128">
        <f>SUM(T561:T563)</f>
        <v>0</v>
      </c>
      <c r="AR560" s="122" t="s">
        <v>191</v>
      </c>
      <c r="AT560" s="129" t="s">
        <v>71</v>
      </c>
      <c r="AU560" s="129" t="s">
        <v>80</v>
      </c>
      <c r="AY560" s="122" t="s">
        <v>155</v>
      </c>
      <c r="BK560" s="130">
        <f>SUM(BK561:BK563)</f>
        <v>0</v>
      </c>
    </row>
    <row r="561" spans="2:65" s="1" customFormat="1" ht="16.5" customHeight="1">
      <c r="B561" s="131"/>
      <c r="C561" s="132" t="s">
        <v>1393</v>
      </c>
      <c r="D561" s="132" t="s">
        <v>156</v>
      </c>
      <c r="E561" s="133" t="s">
        <v>668</v>
      </c>
      <c r="F561" s="134" t="s">
        <v>669</v>
      </c>
      <c r="G561" s="135" t="s">
        <v>626</v>
      </c>
      <c r="H561" s="136">
        <v>1</v>
      </c>
      <c r="I561" s="137"/>
      <c r="J561" s="138">
        <f>ROUND(I561*H561,2)</f>
        <v>0</v>
      </c>
      <c r="K561" s="139"/>
      <c r="L561" s="32"/>
      <c r="M561" s="140" t="s">
        <v>1</v>
      </c>
      <c r="N561" s="141" t="s">
        <v>37</v>
      </c>
      <c r="P561" s="142">
        <f>O561*H561</f>
        <v>0</v>
      </c>
      <c r="Q561" s="142">
        <v>0</v>
      </c>
      <c r="R561" s="142">
        <f>Q561*H561</f>
        <v>0</v>
      </c>
      <c r="S561" s="142">
        <v>0</v>
      </c>
      <c r="T561" s="143">
        <f>S561*H561</f>
        <v>0</v>
      </c>
      <c r="AR561" s="144" t="s">
        <v>627</v>
      </c>
      <c r="AT561" s="144" t="s">
        <v>156</v>
      </c>
      <c r="AU561" s="144" t="s">
        <v>82</v>
      </c>
      <c r="AY561" s="17" t="s">
        <v>155</v>
      </c>
      <c r="BE561" s="145">
        <f>IF(N561="základní",J561,0)</f>
        <v>0</v>
      </c>
      <c r="BF561" s="145">
        <f>IF(N561="snížená",J561,0)</f>
        <v>0</v>
      </c>
      <c r="BG561" s="145">
        <f>IF(N561="zákl. přenesená",J561,0)</f>
        <v>0</v>
      </c>
      <c r="BH561" s="145">
        <f>IF(N561="sníž. přenesená",J561,0)</f>
        <v>0</v>
      </c>
      <c r="BI561" s="145">
        <f>IF(N561="nulová",J561,0)</f>
        <v>0</v>
      </c>
      <c r="BJ561" s="17" t="s">
        <v>80</v>
      </c>
      <c r="BK561" s="145">
        <f>ROUND(I561*H561,2)</f>
        <v>0</v>
      </c>
      <c r="BL561" s="17" t="s">
        <v>627</v>
      </c>
      <c r="BM561" s="144" t="s">
        <v>2216</v>
      </c>
    </row>
    <row r="562" spans="2:65" s="1" customFormat="1">
      <c r="B562" s="32"/>
      <c r="D562" s="146" t="s">
        <v>162</v>
      </c>
      <c r="F562" s="147" t="s">
        <v>669</v>
      </c>
      <c r="I562" s="148"/>
      <c r="L562" s="32"/>
      <c r="M562" s="149"/>
      <c r="T562" s="56"/>
      <c r="AT562" s="17" t="s">
        <v>162</v>
      </c>
      <c r="AU562" s="17" t="s">
        <v>82</v>
      </c>
    </row>
    <row r="563" spans="2:65" s="1" customFormat="1">
      <c r="B563" s="32"/>
      <c r="D563" s="150" t="s">
        <v>164</v>
      </c>
      <c r="F563" s="151" t="s">
        <v>671</v>
      </c>
      <c r="I563" s="148"/>
      <c r="L563" s="32"/>
      <c r="M563" s="186"/>
      <c r="N563" s="187"/>
      <c r="O563" s="187"/>
      <c r="P563" s="187"/>
      <c r="Q563" s="187"/>
      <c r="R563" s="187"/>
      <c r="S563" s="187"/>
      <c r="T563" s="188"/>
      <c r="AT563" s="17" t="s">
        <v>164</v>
      </c>
      <c r="AU563" s="17" t="s">
        <v>82</v>
      </c>
    </row>
    <row r="564" spans="2:65" s="1" customFormat="1" ht="6.95" customHeight="1">
      <c r="B564" s="44"/>
      <c r="C564" s="45"/>
      <c r="D564" s="45"/>
      <c r="E564" s="45"/>
      <c r="F564" s="45"/>
      <c r="G564" s="45"/>
      <c r="H564" s="45"/>
      <c r="I564" s="45"/>
      <c r="J564" s="45"/>
      <c r="K564" s="45"/>
      <c r="L564" s="32"/>
    </row>
  </sheetData>
  <autoFilter ref="C132:K563" xr:uid="{00000000-0009-0000-0000-00000A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A00-000000000000}"/>
    <hyperlink ref="F144" r:id="rId2" xr:uid="{00000000-0004-0000-0A00-000001000000}"/>
    <hyperlink ref="F148" r:id="rId3" xr:uid="{00000000-0004-0000-0A00-000002000000}"/>
    <hyperlink ref="F154" r:id="rId4" xr:uid="{00000000-0004-0000-0A00-000003000000}"/>
    <hyperlink ref="F158" r:id="rId5" xr:uid="{00000000-0004-0000-0A00-000004000000}"/>
    <hyperlink ref="F162" r:id="rId6" xr:uid="{00000000-0004-0000-0A00-000005000000}"/>
    <hyperlink ref="F169" r:id="rId7" xr:uid="{00000000-0004-0000-0A00-000006000000}"/>
    <hyperlink ref="F173" r:id="rId8" xr:uid="{00000000-0004-0000-0A00-000007000000}"/>
    <hyperlink ref="F186" r:id="rId9" xr:uid="{00000000-0004-0000-0A00-000008000000}"/>
    <hyperlink ref="F190" r:id="rId10" xr:uid="{00000000-0004-0000-0A00-000009000000}"/>
    <hyperlink ref="F193" r:id="rId11" xr:uid="{00000000-0004-0000-0A00-00000A000000}"/>
    <hyperlink ref="F197" r:id="rId12" xr:uid="{00000000-0004-0000-0A00-00000B000000}"/>
    <hyperlink ref="F207" r:id="rId13" xr:uid="{00000000-0004-0000-0A00-00000C000000}"/>
    <hyperlink ref="F220" r:id="rId14" xr:uid="{00000000-0004-0000-0A00-00000D000000}"/>
    <hyperlink ref="F226" r:id="rId15" xr:uid="{00000000-0004-0000-0A00-00000E000000}"/>
    <hyperlink ref="F230" r:id="rId16" xr:uid="{00000000-0004-0000-0A00-00000F000000}"/>
    <hyperlink ref="F234" r:id="rId17" xr:uid="{00000000-0004-0000-0A00-000010000000}"/>
    <hyperlink ref="F238" r:id="rId18" xr:uid="{00000000-0004-0000-0A00-000011000000}"/>
    <hyperlink ref="F242" r:id="rId19" xr:uid="{00000000-0004-0000-0A00-000012000000}"/>
    <hyperlink ref="F270" r:id="rId20" xr:uid="{00000000-0004-0000-0A00-000013000000}"/>
    <hyperlink ref="F276" r:id="rId21" xr:uid="{00000000-0004-0000-0A00-000014000000}"/>
    <hyperlink ref="F282" r:id="rId22" xr:uid="{00000000-0004-0000-0A00-000015000000}"/>
    <hyperlink ref="F286" r:id="rId23" xr:uid="{00000000-0004-0000-0A00-000016000000}"/>
    <hyperlink ref="F292" r:id="rId24" xr:uid="{00000000-0004-0000-0A00-000017000000}"/>
    <hyperlink ref="F298" r:id="rId25" xr:uid="{00000000-0004-0000-0A00-000018000000}"/>
    <hyperlink ref="F305" r:id="rId26" xr:uid="{00000000-0004-0000-0A00-000019000000}"/>
    <hyperlink ref="F309" r:id="rId27" xr:uid="{00000000-0004-0000-0A00-00001A000000}"/>
    <hyperlink ref="F313" r:id="rId28" xr:uid="{00000000-0004-0000-0A00-00001B000000}"/>
    <hyperlink ref="F317" r:id="rId29" xr:uid="{00000000-0004-0000-0A00-00001C000000}"/>
    <hyperlink ref="F321" r:id="rId30" xr:uid="{00000000-0004-0000-0A00-00001D000000}"/>
    <hyperlink ref="F325" r:id="rId31" xr:uid="{00000000-0004-0000-0A00-00001E000000}"/>
    <hyperlink ref="F333" r:id="rId32" xr:uid="{00000000-0004-0000-0A00-00001F000000}"/>
    <hyperlink ref="F337" r:id="rId33" xr:uid="{00000000-0004-0000-0A00-000020000000}"/>
    <hyperlink ref="F342" r:id="rId34" xr:uid="{00000000-0004-0000-0A00-000021000000}"/>
    <hyperlink ref="F346" r:id="rId35" xr:uid="{00000000-0004-0000-0A00-000022000000}"/>
    <hyperlink ref="F354" r:id="rId36" xr:uid="{00000000-0004-0000-0A00-000023000000}"/>
    <hyperlink ref="F359" r:id="rId37" xr:uid="{00000000-0004-0000-0A00-000024000000}"/>
    <hyperlink ref="F368" r:id="rId38" xr:uid="{00000000-0004-0000-0A00-000025000000}"/>
    <hyperlink ref="F373" r:id="rId39" xr:uid="{00000000-0004-0000-0A00-000026000000}"/>
    <hyperlink ref="F379" r:id="rId40" xr:uid="{00000000-0004-0000-0A00-000027000000}"/>
    <hyperlink ref="F384" r:id="rId41" xr:uid="{00000000-0004-0000-0A00-000028000000}"/>
    <hyperlink ref="F388" r:id="rId42" xr:uid="{00000000-0004-0000-0A00-000029000000}"/>
    <hyperlink ref="F392" r:id="rId43" xr:uid="{00000000-0004-0000-0A00-00002A000000}"/>
    <hyperlink ref="F396" r:id="rId44" xr:uid="{00000000-0004-0000-0A00-00002B000000}"/>
    <hyperlink ref="F400" r:id="rId45" xr:uid="{00000000-0004-0000-0A00-00002C000000}"/>
    <hyperlink ref="F405" r:id="rId46" xr:uid="{00000000-0004-0000-0A00-00002D000000}"/>
    <hyperlink ref="F410" r:id="rId47" xr:uid="{00000000-0004-0000-0A00-00002E000000}"/>
    <hyperlink ref="F417" r:id="rId48" xr:uid="{00000000-0004-0000-0A00-00002F000000}"/>
    <hyperlink ref="F424" r:id="rId49" xr:uid="{00000000-0004-0000-0A00-000030000000}"/>
    <hyperlink ref="F428" r:id="rId50" xr:uid="{00000000-0004-0000-0A00-000031000000}"/>
    <hyperlink ref="F435" r:id="rId51" xr:uid="{00000000-0004-0000-0A00-000032000000}"/>
    <hyperlink ref="F444" r:id="rId52" xr:uid="{00000000-0004-0000-0A00-000033000000}"/>
    <hyperlink ref="F448" r:id="rId53" xr:uid="{00000000-0004-0000-0A00-000034000000}"/>
    <hyperlink ref="F452" r:id="rId54" xr:uid="{00000000-0004-0000-0A00-000035000000}"/>
    <hyperlink ref="F456" r:id="rId55" xr:uid="{00000000-0004-0000-0A00-000036000000}"/>
    <hyperlink ref="F460" r:id="rId56" xr:uid="{00000000-0004-0000-0A00-000037000000}"/>
    <hyperlink ref="F468" r:id="rId57" xr:uid="{00000000-0004-0000-0A00-000038000000}"/>
    <hyperlink ref="F475" r:id="rId58" xr:uid="{00000000-0004-0000-0A00-000039000000}"/>
    <hyperlink ref="F478" r:id="rId59" xr:uid="{00000000-0004-0000-0A00-00003A000000}"/>
    <hyperlink ref="F481" r:id="rId60" xr:uid="{00000000-0004-0000-0A00-00003B000000}"/>
    <hyperlink ref="F484" r:id="rId61" xr:uid="{00000000-0004-0000-0A00-00003C000000}"/>
    <hyperlink ref="F488" r:id="rId62" xr:uid="{00000000-0004-0000-0A00-00003D000000}"/>
    <hyperlink ref="F491" r:id="rId63" xr:uid="{00000000-0004-0000-0A00-00003E000000}"/>
    <hyperlink ref="F495" r:id="rId64" xr:uid="{00000000-0004-0000-0A00-00003F000000}"/>
    <hyperlink ref="F500" r:id="rId65" xr:uid="{00000000-0004-0000-0A00-000040000000}"/>
    <hyperlink ref="F516" r:id="rId66" xr:uid="{00000000-0004-0000-0A00-000041000000}"/>
    <hyperlink ref="F527" r:id="rId67" xr:uid="{00000000-0004-0000-0A00-000042000000}"/>
    <hyperlink ref="F538" r:id="rId68" xr:uid="{00000000-0004-0000-0A00-000043000000}"/>
    <hyperlink ref="F542" r:id="rId69" xr:uid="{00000000-0004-0000-0A00-000044000000}"/>
    <hyperlink ref="F545" r:id="rId70" xr:uid="{00000000-0004-0000-0A00-000045000000}"/>
    <hyperlink ref="F548" r:id="rId71" xr:uid="{00000000-0004-0000-0A00-000046000000}"/>
    <hyperlink ref="F551" r:id="rId72" xr:uid="{00000000-0004-0000-0A00-000047000000}"/>
    <hyperlink ref="F555" r:id="rId73" xr:uid="{00000000-0004-0000-0A00-000048000000}"/>
    <hyperlink ref="F559" r:id="rId74" xr:uid="{00000000-0004-0000-0A00-000049000000}"/>
    <hyperlink ref="F563" r:id="rId75" xr:uid="{00000000-0004-0000-0A00-00004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364"/>
  <sheetViews>
    <sheetView showGridLines="0" topLeftCell="A160" workbookViewId="0">
      <selection activeCell="V164" sqref="V16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112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2217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ROUND((SUM(BE133:BE363)),  2)</f>
        <v>0</v>
      </c>
      <c r="I33" s="92">
        <v>0.21</v>
      </c>
      <c r="J33" s="91">
        <f>ROUND(((SUM(BE133:BE363))*I33),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ROUND((SUM(BF133:BF363)),  2)</f>
        <v>0</v>
      </c>
      <c r="I34" s="92">
        <v>0.15</v>
      </c>
      <c r="J34" s="91">
        <f>ROUND(((SUM(BF133:BF363))*I34),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ROUND((SUM(BG133:BG363)),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ROUND((SUM(BH133:BH363)),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ROUND((SUM(BI133:BI363)),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01-21-09 - Železniční propustek v km 160,822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J133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8" customFormat="1" ht="24.95" customHeight="1">
      <c r="B98" s="104"/>
      <c r="D98" s="105" t="s">
        <v>870</v>
      </c>
      <c r="E98" s="106"/>
      <c r="F98" s="106"/>
      <c r="G98" s="106"/>
      <c r="H98" s="106"/>
      <c r="I98" s="106"/>
      <c r="J98" s="107">
        <f>J218</f>
        <v>0</v>
      </c>
      <c r="L98" s="104"/>
    </row>
    <row r="99" spans="2:12" s="9" customFormat="1" ht="19.899999999999999" customHeight="1">
      <c r="B99" s="108"/>
      <c r="D99" s="109" t="s">
        <v>127</v>
      </c>
      <c r="E99" s="110"/>
      <c r="F99" s="110"/>
      <c r="G99" s="110"/>
      <c r="H99" s="110"/>
      <c r="I99" s="110"/>
      <c r="J99" s="111">
        <f>J248</f>
        <v>0</v>
      </c>
      <c r="L99" s="108"/>
    </row>
    <row r="100" spans="2:12" s="9" customFormat="1" ht="14.85" customHeight="1">
      <c r="B100" s="108"/>
      <c r="D100" s="109" t="s">
        <v>128</v>
      </c>
      <c r="E100" s="110"/>
      <c r="F100" s="110"/>
      <c r="G100" s="110"/>
      <c r="H100" s="110"/>
      <c r="I100" s="110"/>
      <c r="J100" s="111">
        <f>J256</f>
        <v>0</v>
      </c>
      <c r="L100" s="108"/>
    </row>
    <row r="101" spans="2:12" s="8" customFormat="1" ht="24.95" customHeight="1">
      <c r="B101" s="104"/>
      <c r="D101" s="105" t="s">
        <v>871</v>
      </c>
      <c r="E101" s="106"/>
      <c r="F101" s="106"/>
      <c r="G101" s="106"/>
      <c r="H101" s="106"/>
      <c r="I101" s="106"/>
      <c r="J101" s="107">
        <f>J267</f>
        <v>0</v>
      </c>
      <c r="L101" s="104"/>
    </row>
    <row r="102" spans="2:12" s="8" customFormat="1" ht="24.95" customHeight="1">
      <c r="B102" s="104"/>
      <c r="D102" s="105" t="s">
        <v>872</v>
      </c>
      <c r="E102" s="106"/>
      <c r="F102" s="106"/>
      <c r="G102" s="106"/>
      <c r="H102" s="106"/>
      <c r="I102" s="106"/>
      <c r="J102" s="107">
        <f>J287</f>
        <v>0</v>
      </c>
      <c r="L102" s="104"/>
    </row>
    <row r="103" spans="2:12" s="8" customFormat="1" ht="24.95" customHeight="1">
      <c r="B103" s="104"/>
      <c r="D103" s="105" t="s">
        <v>873</v>
      </c>
      <c r="E103" s="106"/>
      <c r="F103" s="106"/>
      <c r="G103" s="106"/>
      <c r="H103" s="106"/>
      <c r="I103" s="106"/>
      <c r="J103" s="107">
        <f>J297</f>
        <v>0</v>
      </c>
      <c r="L103" s="104"/>
    </row>
    <row r="104" spans="2:12" s="8" customFormat="1" ht="24.95" customHeight="1">
      <c r="B104" s="104"/>
      <c r="D104" s="105" t="s">
        <v>874</v>
      </c>
      <c r="E104" s="106"/>
      <c r="F104" s="106"/>
      <c r="G104" s="106"/>
      <c r="H104" s="106"/>
      <c r="I104" s="106"/>
      <c r="J104" s="107">
        <f>J305</f>
        <v>0</v>
      </c>
      <c r="L104" s="104"/>
    </row>
    <row r="105" spans="2:12" s="8" customFormat="1" ht="24.95" customHeight="1">
      <c r="B105" s="104"/>
      <c r="D105" s="105" t="s">
        <v>125</v>
      </c>
      <c r="E105" s="106"/>
      <c r="F105" s="106"/>
      <c r="G105" s="106"/>
      <c r="H105" s="106"/>
      <c r="I105" s="106"/>
      <c r="J105" s="107">
        <f>J309</f>
        <v>0</v>
      </c>
      <c r="L105" s="104"/>
    </row>
    <row r="106" spans="2:12" s="9" customFormat="1" ht="19.899999999999999" customHeight="1">
      <c r="B106" s="108"/>
      <c r="D106" s="109" t="s">
        <v>131</v>
      </c>
      <c r="E106" s="110"/>
      <c r="F106" s="110"/>
      <c r="G106" s="110"/>
      <c r="H106" s="110"/>
      <c r="I106" s="110"/>
      <c r="J106" s="111">
        <f>J310</f>
        <v>0</v>
      </c>
      <c r="L106" s="108"/>
    </row>
    <row r="107" spans="2:12" s="9" customFormat="1" ht="19.899999999999999" customHeight="1">
      <c r="B107" s="108"/>
      <c r="D107" s="109" t="s">
        <v>132</v>
      </c>
      <c r="E107" s="110"/>
      <c r="F107" s="110"/>
      <c r="G107" s="110"/>
      <c r="H107" s="110"/>
      <c r="I107" s="110"/>
      <c r="J107" s="111">
        <f>J330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J334</f>
        <v>0</v>
      </c>
      <c r="L108" s="104"/>
    </row>
    <row r="109" spans="2:12" s="9" customFormat="1" ht="19.899999999999999" customHeight="1">
      <c r="B109" s="108"/>
      <c r="D109" s="109" t="s">
        <v>136</v>
      </c>
      <c r="E109" s="110"/>
      <c r="F109" s="110"/>
      <c r="G109" s="110"/>
      <c r="H109" s="110"/>
      <c r="I109" s="110"/>
      <c r="J109" s="111">
        <f>J335</f>
        <v>0</v>
      </c>
      <c r="L109" s="108"/>
    </row>
    <row r="110" spans="2:12" s="9" customFormat="1" ht="19.899999999999999" customHeight="1">
      <c r="B110" s="108"/>
      <c r="D110" s="109" t="s">
        <v>137</v>
      </c>
      <c r="E110" s="110"/>
      <c r="F110" s="110"/>
      <c r="G110" s="110"/>
      <c r="H110" s="110"/>
      <c r="I110" s="110"/>
      <c r="J110" s="111">
        <f>J339</f>
        <v>0</v>
      </c>
      <c r="L110" s="108"/>
    </row>
    <row r="111" spans="2:12" s="9" customFormat="1" ht="19.899999999999999" customHeight="1">
      <c r="B111" s="108"/>
      <c r="D111" s="109" t="s">
        <v>138</v>
      </c>
      <c r="E111" s="110"/>
      <c r="F111" s="110"/>
      <c r="G111" s="110"/>
      <c r="H111" s="110"/>
      <c r="I111" s="110"/>
      <c r="J111" s="111">
        <f>J352</f>
        <v>0</v>
      </c>
      <c r="L111" s="108"/>
    </row>
    <row r="112" spans="2:12" s="9" customFormat="1" ht="19.899999999999999" customHeight="1">
      <c r="B112" s="108"/>
      <c r="D112" s="109" t="s">
        <v>139</v>
      </c>
      <c r="E112" s="110"/>
      <c r="F112" s="110"/>
      <c r="G112" s="110"/>
      <c r="H112" s="110"/>
      <c r="I112" s="110"/>
      <c r="J112" s="111">
        <f>J356</f>
        <v>0</v>
      </c>
      <c r="L112" s="108"/>
    </row>
    <row r="113" spans="2:12" s="9" customFormat="1" ht="19.899999999999999" customHeight="1">
      <c r="B113" s="108"/>
      <c r="D113" s="109" t="s">
        <v>140</v>
      </c>
      <c r="E113" s="110"/>
      <c r="F113" s="110"/>
      <c r="G113" s="110"/>
      <c r="H113" s="110"/>
      <c r="I113" s="110"/>
      <c r="J113" s="111">
        <f>J360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6" t="str">
        <f>E7</f>
        <v>Oprava trati v úseku Blatno – Petrohrad_OPRAVA č.1</v>
      </c>
      <c r="F123" s="237"/>
      <c r="G123" s="237"/>
      <c r="H123" s="237"/>
      <c r="L123" s="32"/>
    </row>
    <row r="124" spans="2:12" s="1" customFormat="1" ht="12" customHeight="1">
      <c r="B124" s="32"/>
      <c r="C124" s="27" t="s">
        <v>117</v>
      </c>
      <c r="L124" s="32"/>
    </row>
    <row r="125" spans="2:12" s="1" customFormat="1" ht="16.5" customHeight="1">
      <c r="B125" s="32"/>
      <c r="E125" s="231" t="str">
        <f>E9</f>
        <v>SO 01-21-09 - Železniční propustek v km 160,822</v>
      </c>
      <c r="F125" s="235"/>
      <c r="G125" s="235"/>
      <c r="H125" s="235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 xml:space="preserve"> </v>
      </c>
      <c r="I127" s="27" t="s">
        <v>21</v>
      </c>
      <c r="J127" s="52" t="str">
        <f>IF(J12="","",J12)</f>
        <v>30. 8. 2022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23</v>
      </c>
      <c r="F129" s="25" t="str">
        <f>E15</f>
        <v xml:space="preserve"> </v>
      </c>
      <c r="I129" s="27" t="s">
        <v>28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26</v>
      </c>
      <c r="F130" s="25" t="str">
        <f>IF(E18="","",E18)</f>
        <v>Vyplň údaj</v>
      </c>
      <c r="I130" s="27" t="s">
        <v>30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142</v>
      </c>
      <c r="D132" s="114" t="s">
        <v>57</v>
      </c>
      <c r="E132" s="114" t="s">
        <v>53</v>
      </c>
      <c r="F132" s="114" t="s">
        <v>54</v>
      </c>
      <c r="G132" s="114" t="s">
        <v>143</v>
      </c>
      <c r="H132" s="114" t="s">
        <v>144</v>
      </c>
      <c r="I132" s="114" t="s">
        <v>145</v>
      </c>
      <c r="J132" s="115" t="s">
        <v>121</v>
      </c>
      <c r="K132" s="116" t="s">
        <v>146</v>
      </c>
      <c r="L132" s="112"/>
      <c r="M132" s="59" t="s">
        <v>1</v>
      </c>
      <c r="N132" s="60" t="s">
        <v>36</v>
      </c>
      <c r="O132" s="60" t="s">
        <v>147</v>
      </c>
      <c r="P132" s="60" t="s">
        <v>148</v>
      </c>
      <c r="Q132" s="60" t="s">
        <v>149</v>
      </c>
      <c r="R132" s="60" t="s">
        <v>150</v>
      </c>
      <c r="S132" s="60" t="s">
        <v>151</v>
      </c>
      <c r="T132" s="61" t="s">
        <v>152</v>
      </c>
    </row>
    <row r="133" spans="2:65" s="1" customFormat="1" ht="22.9" customHeight="1">
      <c r="B133" s="32"/>
      <c r="C133" s="64" t="s">
        <v>153</v>
      </c>
      <c r="J133" s="117">
        <f>BK133</f>
        <v>0</v>
      </c>
      <c r="L133" s="32"/>
      <c r="M133" s="62"/>
      <c r="N133" s="53"/>
      <c r="O133" s="53"/>
      <c r="P133" s="118">
        <f>P134+P218+P267+P287+P297+P305+P309+P334</f>
        <v>0</v>
      </c>
      <c r="Q133" s="53"/>
      <c r="R133" s="118">
        <f>R134+R218+R267+R287+R297+R305+R309+R334</f>
        <v>170.81001100899999</v>
      </c>
      <c r="S133" s="53"/>
      <c r="T133" s="119">
        <f>T134+T218+T267+T287+T297+T305+T309+T334</f>
        <v>26.055360000000004</v>
      </c>
      <c r="AT133" s="17" t="s">
        <v>71</v>
      </c>
      <c r="AU133" s="17" t="s">
        <v>123</v>
      </c>
      <c r="BK133" s="120">
        <f>BK134+BK218+BK267+BK287+BK297+BK305+BK309+BK334</f>
        <v>0</v>
      </c>
    </row>
    <row r="134" spans="2:65" s="11" customFormat="1" ht="25.9" customHeight="1">
      <c r="B134" s="121"/>
      <c r="D134" s="122" t="s">
        <v>71</v>
      </c>
      <c r="E134" s="123" t="s">
        <v>80</v>
      </c>
      <c r="F134" s="123" t="s">
        <v>154</v>
      </c>
      <c r="I134" s="124"/>
      <c r="J134" s="125">
        <f>BK134</f>
        <v>0</v>
      </c>
      <c r="L134" s="121"/>
      <c r="M134" s="126"/>
      <c r="P134" s="127">
        <f>SUM(P135:P217)</f>
        <v>0</v>
      </c>
      <c r="R134" s="127">
        <f>SUM(R135:R217)</f>
        <v>108.23575194</v>
      </c>
      <c r="T134" s="128">
        <f>SUM(T135:T217)</f>
        <v>0</v>
      </c>
      <c r="AR134" s="122" t="s">
        <v>80</v>
      </c>
      <c r="AT134" s="129" t="s">
        <v>71</v>
      </c>
      <c r="AU134" s="129" t="s">
        <v>72</v>
      </c>
      <c r="AY134" s="122" t="s">
        <v>155</v>
      </c>
      <c r="BK134" s="130">
        <f>SUM(BK135:BK217)</f>
        <v>0</v>
      </c>
    </row>
    <row r="135" spans="2:65" s="1" customFormat="1" ht="33" customHeight="1">
      <c r="B135" s="131"/>
      <c r="C135" s="132" t="s">
        <v>80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157.5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2218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3" customFormat="1">
      <c r="B138" s="158"/>
      <c r="D138" s="146" t="s">
        <v>166</v>
      </c>
      <c r="E138" s="159" t="s">
        <v>1</v>
      </c>
      <c r="F138" s="160" t="s">
        <v>2219</v>
      </c>
      <c r="H138" s="161">
        <v>82.5</v>
      </c>
      <c r="I138" s="162"/>
      <c r="L138" s="158"/>
      <c r="M138" s="163"/>
      <c r="T138" s="164"/>
      <c r="AT138" s="159" t="s">
        <v>166</v>
      </c>
      <c r="AU138" s="159" t="s">
        <v>80</v>
      </c>
      <c r="AV138" s="13" t="s">
        <v>82</v>
      </c>
      <c r="AW138" s="13" t="s">
        <v>29</v>
      </c>
      <c r="AX138" s="13" t="s">
        <v>72</v>
      </c>
      <c r="AY138" s="159" t="s">
        <v>155</v>
      </c>
    </row>
    <row r="139" spans="2:65" s="13" customFormat="1">
      <c r="B139" s="158"/>
      <c r="D139" s="146" t="s">
        <v>166</v>
      </c>
      <c r="E139" s="159" t="s">
        <v>1</v>
      </c>
      <c r="F139" s="160" t="s">
        <v>2220</v>
      </c>
      <c r="H139" s="161">
        <v>75</v>
      </c>
      <c r="I139" s="162"/>
      <c r="L139" s="158"/>
      <c r="M139" s="163"/>
      <c r="T139" s="164"/>
      <c r="AT139" s="159" t="s">
        <v>166</v>
      </c>
      <c r="AU139" s="159" t="s">
        <v>80</v>
      </c>
      <c r="AV139" s="13" t="s">
        <v>82</v>
      </c>
      <c r="AW139" s="13" t="s">
        <v>29</v>
      </c>
      <c r="AX139" s="13" t="s">
        <v>72</v>
      </c>
      <c r="AY139" s="159" t="s">
        <v>155</v>
      </c>
    </row>
    <row r="140" spans="2:65" s="14" customFormat="1">
      <c r="B140" s="165"/>
      <c r="D140" s="146" t="s">
        <v>166</v>
      </c>
      <c r="E140" s="166" t="s">
        <v>1</v>
      </c>
      <c r="F140" s="167" t="s">
        <v>170</v>
      </c>
      <c r="H140" s="168">
        <v>157.5</v>
      </c>
      <c r="I140" s="169"/>
      <c r="L140" s="165"/>
      <c r="M140" s="170"/>
      <c r="T140" s="171"/>
      <c r="AT140" s="166" t="s">
        <v>166</v>
      </c>
      <c r="AU140" s="166" t="s">
        <v>80</v>
      </c>
      <c r="AV140" s="14" t="s">
        <v>160</v>
      </c>
      <c r="AW140" s="14" t="s">
        <v>29</v>
      </c>
      <c r="AX140" s="14" t="s">
        <v>80</v>
      </c>
      <c r="AY140" s="166" t="s">
        <v>155</v>
      </c>
    </row>
    <row r="141" spans="2:65" s="1" customFormat="1" ht="16.5" customHeight="1">
      <c r="B141" s="131"/>
      <c r="C141" s="132" t="s">
        <v>82</v>
      </c>
      <c r="D141" s="132" t="s">
        <v>156</v>
      </c>
      <c r="E141" s="133" t="s">
        <v>2221</v>
      </c>
      <c r="F141" s="134" t="s">
        <v>2222</v>
      </c>
      <c r="G141" s="135" t="s">
        <v>253</v>
      </c>
      <c r="H141" s="136">
        <v>15</v>
      </c>
      <c r="I141" s="137"/>
      <c r="J141" s="138">
        <f>ROUND(I141*H141,2)</f>
        <v>0</v>
      </c>
      <c r="K141" s="139"/>
      <c r="L141" s="32"/>
      <c r="M141" s="140" t="s">
        <v>1</v>
      </c>
      <c r="N141" s="141" t="s">
        <v>37</v>
      </c>
      <c r="P141" s="142">
        <f>O141*H141</f>
        <v>0</v>
      </c>
      <c r="Q141" s="142">
        <v>1.5590796000000001E-2</v>
      </c>
      <c r="R141" s="142">
        <f>Q141*H141</f>
        <v>0.23386194000000002</v>
      </c>
      <c r="S141" s="142">
        <v>0</v>
      </c>
      <c r="T141" s="143">
        <f>S141*H141</f>
        <v>0</v>
      </c>
      <c r="AR141" s="144" t="s">
        <v>160</v>
      </c>
      <c r="AT141" s="144" t="s">
        <v>156</v>
      </c>
      <c r="AU141" s="144" t="s">
        <v>80</v>
      </c>
      <c r="AY141" s="17" t="s">
        <v>155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80</v>
      </c>
      <c r="BK141" s="145">
        <f>ROUND(I141*H141,2)</f>
        <v>0</v>
      </c>
      <c r="BL141" s="17" t="s">
        <v>160</v>
      </c>
      <c r="BM141" s="144" t="s">
        <v>2223</v>
      </c>
    </row>
    <row r="142" spans="2:65" s="1" customFormat="1">
      <c r="B142" s="32"/>
      <c r="D142" s="146" t="s">
        <v>162</v>
      </c>
      <c r="F142" s="147" t="s">
        <v>2224</v>
      </c>
      <c r="I142" s="148"/>
      <c r="L142" s="32"/>
      <c r="M142" s="149"/>
      <c r="T142" s="56"/>
      <c r="AT142" s="17" t="s">
        <v>162</v>
      </c>
      <c r="AU142" s="17" t="s">
        <v>80</v>
      </c>
    </row>
    <row r="143" spans="2:65" s="1" customFormat="1">
      <c r="B143" s="32"/>
      <c r="D143" s="150" t="s">
        <v>164</v>
      </c>
      <c r="F143" s="151" t="s">
        <v>2225</v>
      </c>
      <c r="I143" s="148"/>
      <c r="L143" s="32"/>
      <c r="M143" s="149"/>
      <c r="T143" s="56"/>
      <c r="AT143" s="17" t="s">
        <v>164</v>
      </c>
      <c r="AU143" s="17" t="s">
        <v>80</v>
      </c>
    </row>
    <row r="144" spans="2:65" s="13" customFormat="1">
      <c r="B144" s="158"/>
      <c r="D144" s="146" t="s">
        <v>166</v>
      </c>
      <c r="E144" s="159" t="s">
        <v>1</v>
      </c>
      <c r="F144" s="160" t="s">
        <v>8</v>
      </c>
      <c r="H144" s="161">
        <v>15</v>
      </c>
      <c r="I144" s="162"/>
      <c r="L144" s="158"/>
      <c r="M144" s="163"/>
      <c r="T144" s="164"/>
      <c r="AT144" s="159" t="s">
        <v>166</v>
      </c>
      <c r="AU144" s="159" t="s">
        <v>80</v>
      </c>
      <c r="AV144" s="13" t="s">
        <v>82</v>
      </c>
      <c r="AW144" s="13" t="s">
        <v>29</v>
      </c>
      <c r="AX144" s="13" t="s">
        <v>80</v>
      </c>
      <c r="AY144" s="159" t="s">
        <v>155</v>
      </c>
    </row>
    <row r="145" spans="2:65" s="1" customFormat="1" ht="24.2" customHeight="1">
      <c r="B145" s="131"/>
      <c r="C145" s="132" t="s">
        <v>176</v>
      </c>
      <c r="D145" s="132" t="s">
        <v>156</v>
      </c>
      <c r="E145" s="133" t="s">
        <v>878</v>
      </c>
      <c r="F145" s="134" t="s">
        <v>879</v>
      </c>
      <c r="G145" s="135" t="s">
        <v>275</v>
      </c>
      <c r="H145" s="136">
        <v>64</v>
      </c>
      <c r="I145" s="137"/>
      <c r="J145" s="138">
        <f>ROUND(I145*H145,2)</f>
        <v>0</v>
      </c>
      <c r="K145" s="139"/>
      <c r="L145" s="32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160</v>
      </c>
      <c r="AT145" s="144" t="s">
        <v>156</v>
      </c>
      <c r="AU145" s="144" t="s">
        <v>80</v>
      </c>
      <c r="AY145" s="17" t="s">
        <v>155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80</v>
      </c>
      <c r="BK145" s="145">
        <f>ROUND(I145*H145,2)</f>
        <v>0</v>
      </c>
      <c r="BL145" s="17" t="s">
        <v>160</v>
      </c>
      <c r="BM145" s="144" t="s">
        <v>2226</v>
      </c>
    </row>
    <row r="146" spans="2:65" s="1" customFormat="1" ht="19.5">
      <c r="B146" s="32"/>
      <c r="D146" s="146" t="s">
        <v>162</v>
      </c>
      <c r="F146" s="147" t="s">
        <v>881</v>
      </c>
      <c r="I146" s="148"/>
      <c r="L146" s="32"/>
      <c r="M146" s="149"/>
      <c r="T146" s="56"/>
      <c r="AT146" s="17" t="s">
        <v>162</v>
      </c>
      <c r="AU146" s="17" t="s">
        <v>80</v>
      </c>
    </row>
    <row r="147" spans="2:65" s="1" customFormat="1">
      <c r="B147" s="32"/>
      <c r="D147" s="150" t="s">
        <v>164</v>
      </c>
      <c r="F147" s="151" t="s">
        <v>882</v>
      </c>
      <c r="I147" s="148"/>
      <c r="L147" s="32"/>
      <c r="M147" s="149"/>
      <c r="T147" s="56"/>
      <c r="AT147" s="17" t="s">
        <v>164</v>
      </c>
      <c r="AU147" s="17" t="s">
        <v>80</v>
      </c>
    </row>
    <row r="148" spans="2:65" s="13" customFormat="1">
      <c r="B148" s="158"/>
      <c r="D148" s="146" t="s">
        <v>166</v>
      </c>
      <c r="E148" s="159" t="s">
        <v>1</v>
      </c>
      <c r="F148" s="160" t="s">
        <v>883</v>
      </c>
      <c r="H148" s="161">
        <v>64</v>
      </c>
      <c r="I148" s="162"/>
      <c r="L148" s="158"/>
      <c r="M148" s="163"/>
      <c r="T148" s="164"/>
      <c r="AT148" s="159" t="s">
        <v>166</v>
      </c>
      <c r="AU148" s="159" t="s">
        <v>80</v>
      </c>
      <c r="AV148" s="13" t="s">
        <v>82</v>
      </c>
      <c r="AW148" s="13" t="s">
        <v>29</v>
      </c>
      <c r="AX148" s="13" t="s">
        <v>80</v>
      </c>
      <c r="AY148" s="159" t="s">
        <v>155</v>
      </c>
    </row>
    <row r="149" spans="2:65" s="1" customFormat="1" ht="24.2" customHeight="1">
      <c r="B149" s="131"/>
      <c r="C149" s="132" t="s">
        <v>160</v>
      </c>
      <c r="D149" s="132" t="s">
        <v>156</v>
      </c>
      <c r="E149" s="133" t="s">
        <v>884</v>
      </c>
      <c r="F149" s="134" t="s">
        <v>885</v>
      </c>
      <c r="G149" s="135" t="s">
        <v>886</v>
      </c>
      <c r="H149" s="136">
        <v>6</v>
      </c>
      <c r="I149" s="137"/>
      <c r="J149" s="138">
        <f>ROUND(I149*H149,2)</f>
        <v>0</v>
      </c>
      <c r="K149" s="139"/>
      <c r="L149" s="32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160</v>
      </c>
      <c r="AT149" s="144" t="s">
        <v>156</v>
      </c>
      <c r="AU149" s="144" t="s">
        <v>80</v>
      </c>
      <c r="AY149" s="17" t="s">
        <v>155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80</v>
      </c>
      <c r="BK149" s="145">
        <f>ROUND(I149*H149,2)</f>
        <v>0</v>
      </c>
      <c r="BL149" s="17" t="s">
        <v>160</v>
      </c>
      <c r="BM149" s="144" t="s">
        <v>2227</v>
      </c>
    </row>
    <row r="150" spans="2:65" s="1" customFormat="1" ht="19.5">
      <c r="B150" s="32"/>
      <c r="D150" s="146" t="s">
        <v>162</v>
      </c>
      <c r="F150" s="147" t="s">
        <v>888</v>
      </c>
      <c r="I150" s="148"/>
      <c r="L150" s="32"/>
      <c r="M150" s="149"/>
      <c r="T150" s="56"/>
      <c r="AT150" s="17" t="s">
        <v>162</v>
      </c>
      <c r="AU150" s="17" t="s">
        <v>80</v>
      </c>
    </row>
    <row r="151" spans="2:65" s="1" customFormat="1">
      <c r="B151" s="32"/>
      <c r="D151" s="150" t="s">
        <v>164</v>
      </c>
      <c r="F151" s="151" t="s">
        <v>889</v>
      </c>
      <c r="I151" s="148"/>
      <c r="L151" s="32"/>
      <c r="M151" s="149"/>
      <c r="T151" s="56"/>
      <c r="AT151" s="17" t="s">
        <v>164</v>
      </c>
      <c r="AU151" s="17" t="s">
        <v>80</v>
      </c>
    </row>
    <row r="152" spans="2:65" s="13" customFormat="1">
      <c r="B152" s="158"/>
      <c r="D152" s="146" t="s">
        <v>166</v>
      </c>
      <c r="E152" s="159" t="s">
        <v>1</v>
      </c>
      <c r="F152" s="160" t="s">
        <v>198</v>
      </c>
      <c r="H152" s="161">
        <v>6</v>
      </c>
      <c r="I152" s="162"/>
      <c r="L152" s="158"/>
      <c r="M152" s="163"/>
      <c r="T152" s="164"/>
      <c r="AT152" s="159" t="s">
        <v>166</v>
      </c>
      <c r="AU152" s="159" t="s">
        <v>80</v>
      </c>
      <c r="AV152" s="13" t="s">
        <v>82</v>
      </c>
      <c r="AW152" s="13" t="s">
        <v>29</v>
      </c>
      <c r="AX152" s="13" t="s">
        <v>80</v>
      </c>
      <c r="AY152" s="159" t="s">
        <v>155</v>
      </c>
    </row>
    <row r="153" spans="2:65" s="1" customFormat="1" ht="24.2" customHeight="1">
      <c r="B153" s="131"/>
      <c r="C153" s="132" t="s">
        <v>191</v>
      </c>
      <c r="D153" s="132" t="s">
        <v>156</v>
      </c>
      <c r="E153" s="133" t="s">
        <v>890</v>
      </c>
      <c r="F153" s="134" t="s">
        <v>891</v>
      </c>
      <c r="G153" s="135" t="s">
        <v>159</v>
      </c>
      <c r="H153" s="136">
        <v>126</v>
      </c>
      <c r="I153" s="137"/>
      <c r="J153" s="138">
        <f>ROUND(I153*H153,2)</f>
        <v>0</v>
      </c>
      <c r="K153" s="139"/>
      <c r="L153" s="32"/>
      <c r="M153" s="140" t="s">
        <v>1</v>
      </c>
      <c r="N153" s="141" t="s">
        <v>37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160</v>
      </c>
      <c r="AT153" s="144" t="s">
        <v>156</v>
      </c>
      <c r="AU153" s="144" t="s">
        <v>80</v>
      </c>
      <c r="AY153" s="17" t="s">
        <v>155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80</v>
      </c>
      <c r="BK153" s="145">
        <f>ROUND(I153*H153,2)</f>
        <v>0</v>
      </c>
      <c r="BL153" s="17" t="s">
        <v>160</v>
      </c>
      <c r="BM153" s="144" t="s">
        <v>2228</v>
      </c>
    </row>
    <row r="154" spans="2:65" s="1" customFormat="1" ht="19.5">
      <c r="B154" s="32"/>
      <c r="D154" s="146" t="s">
        <v>162</v>
      </c>
      <c r="F154" s="147" t="s">
        <v>893</v>
      </c>
      <c r="I154" s="148"/>
      <c r="L154" s="32"/>
      <c r="M154" s="149"/>
      <c r="T154" s="56"/>
      <c r="AT154" s="17" t="s">
        <v>162</v>
      </c>
      <c r="AU154" s="17" t="s">
        <v>80</v>
      </c>
    </row>
    <row r="155" spans="2:65" s="1" customFormat="1">
      <c r="B155" s="32"/>
      <c r="D155" s="150" t="s">
        <v>164</v>
      </c>
      <c r="F155" s="151" t="s">
        <v>894</v>
      </c>
      <c r="I155" s="148"/>
      <c r="L155" s="32"/>
      <c r="M155" s="149"/>
      <c r="T155" s="56"/>
      <c r="AT155" s="17" t="s">
        <v>164</v>
      </c>
      <c r="AU155" s="17" t="s">
        <v>80</v>
      </c>
    </row>
    <row r="156" spans="2:65" s="13" customFormat="1">
      <c r="B156" s="158"/>
      <c r="D156" s="146" t="s">
        <v>166</v>
      </c>
      <c r="E156" s="159" t="s">
        <v>1</v>
      </c>
      <c r="F156" s="160" t="s">
        <v>2229</v>
      </c>
      <c r="H156" s="161">
        <v>66</v>
      </c>
      <c r="I156" s="162"/>
      <c r="L156" s="158"/>
      <c r="M156" s="163"/>
      <c r="T156" s="164"/>
      <c r="AT156" s="159" t="s">
        <v>166</v>
      </c>
      <c r="AU156" s="159" t="s">
        <v>80</v>
      </c>
      <c r="AV156" s="13" t="s">
        <v>82</v>
      </c>
      <c r="AW156" s="13" t="s">
        <v>29</v>
      </c>
      <c r="AX156" s="13" t="s">
        <v>72</v>
      </c>
      <c r="AY156" s="159" t="s">
        <v>155</v>
      </c>
    </row>
    <row r="157" spans="2:65" s="13" customFormat="1">
      <c r="B157" s="158"/>
      <c r="D157" s="146" t="s">
        <v>166</v>
      </c>
      <c r="E157" s="159" t="s">
        <v>1</v>
      </c>
      <c r="F157" s="160" t="s">
        <v>2230</v>
      </c>
      <c r="H157" s="161">
        <v>60</v>
      </c>
      <c r="I157" s="162"/>
      <c r="L157" s="158"/>
      <c r="M157" s="163"/>
      <c r="T157" s="164"/>
      <c r="AT157" s="159" t="s">
        <v>166</v>
      </c>
      <c r="AU157" s="159" t="s">
        <v>80</v>
      </c>
      <c r="AV157" s="13" t="s">
        <v>82</v>
      </c>
      <c r="AW157" s="13" t="s">
        <v>29</v>
      </c>
      <c r="AX157" s="13" t="s">
        <v>72</v>
      </c>
      <c r="AY157" s="159" t="s">
        <v>155</v>
      </c>
    </row>
    <row r="158" spans="2:65" s="14" customFormat="1">
      <c r="B158" s="165"/>
      <c r="D158" s="146" t="s">
        <v>166</v>
      </c>
      <c r="E158" s="166" t="s">
        <v>1</v>
      </c>
      <c r="F158" s="167" t="s">
        <v>170</v>
      </c>
      <c r="H158" s="168">
        <v>126</v>
      </c>
      <c r="I158" s="169"/>
      <c r="L158" s="165"/>
      <c r="M158" s="170"/>
      <c r="T158" s="171"/>
      <c r="AT158" s="166" t="s">
        <v>166</v>
      </c>
      <c r="AU158" s="166" t="s">
        <v>80</v>
      </c>
      <c r="AV158" s="14" t="s">
        <v>160</v>
      </c>
      <c r="AW158" s="14" t="s">
        <v>29</v>
      </c>
      <c r="AX158" s="14" t="s">
        <v>80</v>
      </c>
      <c r="AY158" s="166" t="s">
        <v>155</v>
      </c>
    </row>
    <row r="159" spans="2:65" s="1" customFormat="1" ht="33" customHeight="1">
      <c r="B159" s="131"/>
      <c r="C159" s="132" t="s">
        <v>198</v>
      </c>
      <c r="D159" s="132" t="s">
        <v>156</v>
      </c>
      <c r="E159" s="133" t="s">
        <v>897</v>
      </c>
      <c r="F159" s="134" t="s">
        <v>898</v>
      </c>
      <c r="G159" s="135" t="s">
        <v>179</v>
      </c>
      <c r="H159" s="136">
        <v>379.61900000000003</v>
      </c>
      <c r="I159" s="137"/>
      <c r="J159" s="138">
        <f>ROUND(I159*H159,2)</f>
        <v>0</v>
      </c>
      <c r="K159" s="139"/>
      <c r="L159" s="32"/>
      <c r="M159" s="140" t="s">
        <v>1</v>
      </c>
      <c r="N159" s="141" t="s">
        <v>37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160</v>
      </c>
      <c r="AT159" s="144" t="s">
        <v>156</v>
      </c>
      <c r="AU159" s="144" t="s">
        <v>80</v>
      </c>
      <c r="AY159" s="17" t="s">
        <v>155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80</v>
      </c>
      <c r="BK159" s="145">
        <f>ROUND(I159*H159,2)</f>
        <v>0</v>
      </c>
      <c r="BL159" s="17" t="s">
        <v>160</v>
      </c>
      <c r="BM159" s="144" t="s">
        <v>2231</v>
      </c>
    </row>
    <row r="160" spans="2:65" s="1" customFormat="1" ht="29.25">
      <c r="B160" s="32"/>
      <c r="D160" s="146" t="s">
        <v>162</v>
      </c>
      <c r="F160" s="147" t="s">
        <v>900</v>
      </c>
      <c r="I160" s="148"/>
      <c r="L160" s="32"/>
      <c r="M160" s="149"/>
      <c r="T160" s="56"/>
      <c r="AT160" s="17" t="s">
        <v>162</v>
      </c>
      <c r="AU160" s="17" t="s">
        <v>80</v>
      </c>
    </row>
    <row r="161" spans="2:65" s="1" customFormat="1">
      <c r="B161" s="32"/>
      <c r="D161" s="150" t="s">
        <v>164</v>
      </c>
      <c r="F161" s="151" t="s">
        <v>901</v>
      </c>
      <c r="I161" s="148"/>
      <c r="L161" s="32"/>
      <c r="M161" s="149"/>
      <c r="T161" s="56"/>
      <c r="AT161" s="17" t="s">
        <v>164</v>
      </c>
      <c r="AU161" s="17" t="s">
        <v>80</v>
      </c>
    </row>
    <row r="162" spans="2:65" s="13" customFormat="1" ht="22.5">
      <c r="B162" s="158"/>
      <c r="D162" s="146" t="s">
        <v>166</v>
      </c>
      <c r="E162" s="159" t="s">
        <v>1</v>
      </c>
      <c r="F162" s="160" t="s">
        <v>2232</v>
      </c>
      <c r="H162" s="161">
        <v>379.61900000000003</v>
      </c>
      <c r="I162" s="162"/>
      <c r="L162" s="158"/>
      <c r="M162" s="163"/>
      <c r="T162" s="164"/>
      <c r="AT162" s="159" t="s">
        <v>166</v>
      </c>
      <c r="AU162" s="159" t="s">
        <v>80</v>
      </c>
      <c r="AV162" s="13" t="s">
        <v>82</v>
      </c>
      <c r="AW162" s="13" t="s">
        <v>29</v>
      </c>
      <c r="AX162" s="13" t="s">
        <v>80</v>
      </c>
      <c r="AY162" s="159" t="s">
        <v>155</v>
      </c>
    </row>
    <row r="163" spans="2:65" s="1" customFormat="1" ht="37.9" customHeight="1">
      <c r="B163" s="131"/>
      <c r="C163" s="132" t="s">
        <v>205</v>
      </c>
      <c r="D163" s="132" t="s">
        <v>156</v>
      </c>
      <c r="E163" s="133" t="s">
        <v>186</v>
      </c>
      <c r="F163" s="134" t="s">
        <v>187</v>
      </c>
      <c r="G163" s="135" t="s">
        <v>179</v>
      </c>
      <c r="H163" s="136">
        <v>784.43799999999999</v>
      </c>
      <c r="I163" s="137"/>
      <c r="J163" s="138">
        <f>ROUND(I163*H163,2)</f>
        <v>0</v>
      </c>
      <c r="K163" s="139"/>
      <c r="L163" s="32"/>
      <c r="M163" s="140" t="s">
        <v>1</v>
      </c>
      <c r="N163" s="141" t="s">
        <v>37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160</v>
      </c>
      <c r="AT163" s="144" t="s">
        <v>156</v>
      </c>
      <c r="AU163" s="144" t="s">
        <v>80</v>
      </c>
      <c r="AY163" s="17" t="s">
        <v>155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80</v>
      </c>
      <c r="BK163" s="145">
        <f>ROUND(I163*H163,2)</f>
        <v>0</v>
      </c>
      <c r="BL163" s="17" t="s">
        <v>160</v>
      </c>
      <c r="BM163" s="144" t="s">
        <v>2233</v>
      </c>
    </row>
    <row r="164" spans="2:65" s="1" customFormat="1" ht="39">
      <c r="B164" s="32"/>
      <c r="D164" s="146" t="s">
        <v>162</v>
      </c>
      <c r="F164" s="147" t="s">
        <v>189</v>
      </c>
      <c r="I164" s="148"/>
      <c r="L164" s="32"/>
      <c r="M164" s="149"/>
      <c r="T164" s="56"/>
      <c r="AT164" s="17" t="s">
        <v>162</v>
      </c>
      <c r="AU164" s="17" t="s">
        <v>80</v>
      </c>
    </row>
    <row r="165" spans="2:65" s="1" customFormat="1">
      <c r="B165" s="32"/>
      <c r="D165" s="150" t="s">
        <v>164</v>
      </c>
      <c r="F165" s="151" t="s">
        <v>190</v>
      </c>
      <c r="I165" s="148"/>
      <c r="L165" s="32"/>
      <c r="M165" s="149"/>
      <c r="T165" s="56"/>
      <c r="AT165" s="17" t="s">
        <v>164</v>
      </c>
      <c r="AU165" s="17" t="s">
        <v>80</v>
      </c>
    </row>
    <row r="166" spans="2:65" s="12" customFormat="1">
      <c r="B166" s="152"/>
      <c r="D166" s="146" t="s">
        <v>166</v>
      </c>
      <c r="E166" s="153" t="s">
        <v>1</v>
      </c>
      <c r="F166" s="154" t="s">
        <v>2234</v>
      </c>
      <c r="H166" s="153" t="s">
        <v>1</v>
      </c>
      <c r="I166" s="155"/>
      <c r="L166" s="152"/>
      <c r="M166" s="156"/>
      <c r="T166" s="157"/>
      <c r="AT166" s="153" t="s">
        <v>166</v>
      </c>
      <c r="AU166" s="153" t="s">
        <v>80</v>
      </c>
      <c r="AV166" s="12" t="s">
        <v>80</v>
      </c>
      <c r="AW166" s="12" t="s">
        <v>29</v>
      </c>
      <c r="AX166" s="12" t="s">
        <v>72</v>
      </c>
      <c r="AY166" s="153" t="s">
        <v>155</v>
      </c>
    </row>
    <row r="167" spans="2:65" s="13" customFormat="1">
      <c r="B167" s="158"/>
      <c r="D167" s="146" t="s">
        <v>166</v>
      </c>
      <c r="E167" s="159" t="s">
        <v>1</v>
      </c>
      <c r="F167" s="160" t="s">
        <v>2235</v>
      </c>
      <c r="H167" s="161">
        <v>784.43799999999999</v>
      </c>
      <c r="I167" s="162"/>
      <c r="L167" s="158"/>
      <c r="M167" s="163"/>
      <c r="T167" s="164"/>
      <c r="AT167" s="159" t="s">
        <v>166</v>
      </c>
      <c r="AU167" s="159" t="s">
        <v>80</v>
      </c>
      <c r="AV167" s="13" t="s">
        <v>82</v>
      </c>
      <c r="AW167" s="13" t="s">
        <v>29</v>
      </c>
      <c r="AX167" s="13" t="s">
        <v>80</v>
      </c>
      <c r="AY167" s="159" t="s">
        <v>155</v>
      </c>
    </row>
    <row r="168" spans="2:65" s="1" customFormat="1" ht="37.9" customHeight="1">
      <c r="B168" s="131"/>
      <c r="C168" s="132" t="s">
        <v>213</v>
      </c>
      <c r="D168" s="132" t="s">
        <v>156</v>
      </c>
      <c r="E168" s="133" t="s">
        <v>192</v>
      </c>
      <c r="F168" s="134" t="s">
        <v>193</v>
      </c>
      <c r="G168" s="135" t="s">
        <v>179</v>
      </c>
      <c r="H168" s="136">
        <v>800</v>
      </c>
      <c r="I168" s="137"/>
      <c r="J168" s="138">
        <f>ROUND(I168*H168,2)</f>
        <v>0</v>
      </c>
      <c r="K168" s="139"/>
      <c r="L168" s="32"/>
      <c r="M168" s="140" t="s">
        <v>1</v>
      </c>
      <c r="N168" s="141" t="s">
        <v>37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160</v>
      </c>
      <c r="AT168" s="144" t="s">
        <v>156</v>
      </c>
      <c r="AU168" s="144" t="s">
        <v>80</v>
      </c>
      <c r="AY168" s="17" t="s">
        <v>155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80</v>
      </c>
      <c r="BK168" s="145">
        <f>ROUND(I168*H168,2)</f>
        <v>0</v>
      </c>
      <c r="BL168" s="17" t="s">
        <v>160</v>
      </c>
      <c r="BM168" s="144" t="s">
        <v>2236</v>
      </c>
    </row>
    <row r="169" spans="2:65" s="1" customFormat="1" ht="48.75">
      <c r="B169" s="32"/>
      <c r="D169" s="146" t="s">
        <v>162</v>
      </c>
      <c r="F169" s="147" t="s">
        <v>195</v>
      </c>
      <c r="I169" s="148"/>
      <c r="L169" s="32"/>
      <c r="M169" s="149"/>
      <c r="T169" s="56"/>
      <c r="AT169" s="17" t="s">
        <v>162</v>
      </c>
      <c r="AU169" s="17" t="s">
        <v>80</v>
      </c>
    </row>
    <row r="170" spans="2:65" s="1" customFormat="1">
      <c r="B170" s="32"/>
      <c r="D170" s="150" t="s">
        <v>164</v>
      </c>
      <c r="F170" s="151" t="s">
        <v>196</v>
      </c>
      <c r="I170" s="148"/>
      <c r="L170" s="32"/>
      <c r="M170" s="149"/>
      <c r="T170" s="56"/>
      <c r="AT170" s="17" t="s">
        <v>164</v>
      </c>
      <c r="AU170" s="17" t="s">
        <v>80</v>
      </c>
    </row>
    <row r="171" spans="2:65" s="13" customFormat="1" ht="22.5">
      <c r="B171" s="158"/>
      <c r="D171" s="146" t="s">
        <v>166</v>
      </c>
      <c r="E171" s="159" t="s">
        <v>1</v>
      </c>
      <c r="F171" s="160" t="s">
        <v>2377</v>
      </c>
      <c r="H171" s="161">
        <v>1440</v>
      </c>
      <c r="I171" s="162"/>
      <c r="L171" s="158"/>
      <c r="M171" s="163"/>
      <c r="T171" s="164"/>
      <c r="AT171" s="159" t="s">
        <v>166</v>
      </c>
      <c r="AU171" s="159" t="s">
        <v>80</v>
      </c>
      <c r="AV171" s="13" t="s">
        <v>82</v>
      </c>
      <c r="AW171" s="13" t="s">
        <v>29</v>
      </c>
      <c r="AX171" s="13" t="s">
        <v>80</v>
      </c>
      <c r="AY171" s="159" t="s">
        <v>155</v>
      </c>
    </row>
    <row r="172" spans="2:65" s="1" customFormat="1" ht="24.2" customHeight="1">
      <c r="B172" s="131"/>
      <c r="C172" s="132" t="s">
        <v>221</v>
      </c>
      <c r="D172" s="132" t="s">
        <v>156</v>
      </c>
      <c r="E172" s="133" t="s">
        <v>906</v>
      </c>
      <c r="F172" s="134" t="s">
        <v>907</v>
      </c>
      <c r="G172" s="135" t="s">
        <v>179</v>
      </c>
      <c r="H172" s="136">
        <v>392.21899999999999</v>
      </c>
      <c r="I172" s="137"/>
      <c r="J172" s="138">
        <f>ROUND(I172*H172,2)</f>
        <v>0</v>
      </c>
      <c r="K172" s="139"/>
      <c r="L172" s="32"/>
      <c r="M172" s="140" t="s">
        <v>1</v>
      </c>
      <c r="N172" s="141" t="s">
        <v>37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160</v>
      </c>
      <c r="AT172" s="144" t="s">
        <v>156</v>
      </c>
      <c r="AU172" s="144" t="s">
        <v>80</v>
      </c>
      <c r="AY172" s="17" t="s">
        <v>155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80</v>
      </c>
      <c r="BK172" s="145">
        <f>ROUND(I172*H172,2)</f>
        <v>0</v>
      </c>
      <c r="BL172" s="17" t="s">
        <v>160</v>
      </c>
      <c r="BM172" s="144" t="s">
        <v>2237</v>
      </c>
    </row>
    <row r="173" spans="2:65" s="1" customFormat="1" ht="29.25">
      <c r="B173" s="32"/>
      <c r="D173" s="146" t="s">
        <v>162</v>
      </c>
      <c r="F173" s="147" t="s">
        <v>909</v>
      </c>
      <c r="I173" s="148"/>
      <c r="L173" s="32"/>
      <c r="M173" s="149"/>
      <c r="T173" s="56"/>
      <c r="AT173" s="17" t="s">
        <v>162</v>
      </c>
      <c r="AU173" s="17" t="s">
        <v>80</v>
      </c>
    </row>
    <row r="174" spans="2:65" s="1" customFormat="1">
      <c r="B174" s="32"/>
      <c r="D174" s="150" t="s">
        <v>164</v>
      </c>
      <c r="F174" s="151" t="s">
        <v>910</v>
      </c>
      <c r="I174" s="148"/>
      <c r="L174" s="32"/>
      <c r="M174" s="149"/>
      <c r="T174" s="56"/>
      <c r="AT174" s="17" t="s">
        <v>164</v>
      </c>
      <c r="AU174" s="17" t="s">
        <v>80</v>
      </c>
    </row>
    <row r="175" spans="2:65" s="13" customFormat="1">
      <c r="B175" s="158"/>
      <c r="D175" s="146" t="s">
        <v>166</v>
      </c>
      <c r="E175" s="159" t="s">
        <v>1</v>
      </c>
      <c r="F175" s="160" t="s">
        <v>2238</v>
      </c>
      <c r="H175" s="161">
        <v>392.21899999999999</v>
      </c>
      <c r="I175" s="162"/>
      <c r="L175" s="158"/>
      <c r="M175" s="163"/>
      <c r="T175" s="164"/>
      <c r="AT175" s="159" t="s">
        <v>166</v>
      </c>
      <c r="AU175" s="159" t="s">
        <v>80</v>
      </c>
      <c r="AV175" s="13" t="s">
        <v>82</v>
      </c>
      <c r="AW175" s="13" t="s">
        <v>29</v>
      </c>
      <c r="AX175" s="13" t="s">
        <v>80</v>
      </c>
      <c r="AY175" s="159" t="s">
        <v>155</v>
      </c>
    </row>
    <row r="176" spans="2:65" s="1" customFormat="1" ht="24.2" customHeight="1">
      <c r="B176" s="131"/>
      <c r="C176" s="132" t="s">
        <v>228</v>
      </c>
      <c r="D176" s="132" t="s">
        <v>156</v>
      </c>
      <c r="E176" s="133" t="s">
        <v>199</v>
      </c>
      <c r="F176" s="134" t="s">
        <v>200</v>
      </c>
      <c r="G176" s="135" t="s">
        <v>159</v>
      </c>
      <c r="H176" s="136">
        <v>157.5</v>
      </c>
      <c r="I176" s="137"/>
      <c r="J176" s="138">
        <f>ROUND(I176*H176,2)</f>
        <v>0</v>
      </c>
      <c r="K176" s="139"/>
      <c r="L176" s="32"/>
      <c r="M176" s="140" t="s">
        <v>1</v>
      </c>
      <c r="N176" s="141" t="s">
        <v>37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160</v>
      </c>
      <c r="AT176" s="144" t="s">
        <v>156</v>
      </c>
      <c r="AU176" s="144" t="s">
        <v>80</v>
      </c>
      <c r="AY176" s="17" t="s">
        <v>155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80</v>
      </c>
      <c r="BK176" s="145">
        <f>ROUND(I176*H176,2)</f>
        <v>0</v>
      </c>
      <c r="BL176" s="17" t="s">
        <v>160</v>
      </c>
      <c r="BM176" s="144" t="s">
        <v>2239</v>
      </c>
    </row>
    <row r="177" spans="2:65" s="1" customFormat="1" ht="19.5">
      <c r="B177" s="32"/>
      <c r="D177" s="146" t="s">
        <v>162</v>
      </c>
      <c r="F177" s="147" t="s">
        <v>202</v>
      </c>
      <c r="I177" s="148"/>
      <c r="L177" s="32"/>
      <c r="M177" s="149"/>
      <c r="T177" s="56"/>
      <c r="AT177" s="17" t="s">
        <v>162</v>
      </c>
      <c r="AU177" s="17" t="s">
        <v>80</v>
      </c>
    </row>
    <row r="178" spans="2:65" s="1" customFormat="1">
      <c r="B178" s="32"/>
      <c r="D178" s="150" t="s">
        <v>164</v>
      </c>
      <c r="F178" s="151" t="s">
        <v>203</v>
      </c>
      <c r="I178" s="148"/>
      <c r="L178" s="32"/>
      <c r="M178" s="149"/>
      <c r="T178" s="56"/>
      <c r="AT178" s="17" t="s">
        <v>164</v>
      </c>
      <c r="AU178" s="17" t="s">
        <v>80</v>
      </c>
    </row>
    <row r="179" spans="2:65" s="13" customFormat="1">
      <c r="B179" s="158"/>
      <c r="D179" s="146" t="s">
        <v>166</v>
      </c>
      <c r="E179" s="159" t="s">
        <v>1</v>
      </c>
      <c r="F179" s="160" t="s">
        <v>2240</v>
      </c>
      <c r="H179" s="161">
        <v>75</v>
      </c>
      <c r="I179" s="162"/>
      <c r="L179" s="158"/>
      <c r="M179" s="163"/>
      <c r="T179" s="164"/>
      <c r="AT179" s="159" t="s">
        <v>166</v>
      </c>
      <c r="AU179" s="159" t="s">
        <v>80</v>
      </c>
      <c r="AV179" s="13" t="s">
        <v>82</v>
      </c>
      <c r="AW179" s="13" t="s">
        <v>29</v>
      </c>
      <c r="AX179" s="13" t="s">
        <v>72</v>
      </c>
      <c r="AY179" s="159" t="s">
        <v>155</v>
      </c>
    </row>
    <row r="180" spans="2:65" s="13" customFormat="1">
      <c r="B180" s="158"/>
      <c r="D180" s="146" t="s">
        <v>166</v>
      </c>
      <c r="E180" s="159" t="s">
        <v>1</v>
      </c>
      <c r="F180" s="160" t="s">
        <v>2241</v>
      </c>
      <c r="H180" s="161">
        <v>82.5</v>
      </c>
      <c r="I180" s="162"/>
      <c r="L180" s="158"/>
      <c r="M180" s="163"/>
      <c r="T180" s="164"/>
      <c r="AT180" s="159" t="s">
        <v>166</v>
      </c>
      <c r="AU180" s="159" t="s">
        <v>80</v>
      </c>
      <c r="AV180" s="13" t="s">
        <v>82</v>
      </c>
      <c r="AW180" s="13" t="s">
        <v>29</v>
      </c>
      <c r="AX180" s="13" t="s">
        <v>72</v>
      </c>
      <c r="AY180" s="159" t="s">
        <v>155</v>
      </c>
    </row>
    <row r="181" spans="2:65" s="14" customFormat="1">
      <c r="B181" s="165"/>
      <c r="D181" s="146" t="s">
        <v>166</v>
      </c>
      <c r="E181" s="166" t="s">
        <v>1</v>
      </c>
      <c r="F181" s="167" t="s">
        <v>170</v>
      </c>
      <c r="H181" s="168">
        <v>157.5</v>
      </c>
      <c r="I181" s="169"/>
      <c r="L181" s="165"/>
      <c r="M181" s="170"/>
      <c r="T181" s="171"/>
      <c r="AT181" s="166" t="s">
        <v>166</v>
      </c>
      <c r="AU181" s="166" t="s">
        <v>80</v>
      </c>
      <c r="AV181" s="14" t="s">
        <v>160</v>
      </c>
      <c r="AW181" s="14" t="s">
        <v>29</v>
      </c>
      <c r="AX181" s="14" t="s">
        <v>80</v>
      </c>
      <c r="AY181" s="166" t="s">
        <v>155</v>
      </c>
    </row>
    <row r="182" spans="2:65" s="1" customFormat="1" ht="33" customHeight="1">
      <c r="B182" s="131"/>
      <c r="C182" s="132" t="s">
        <v>234</v>
      </c>
      <c r="D182" s="132" t="s">
        <v>156</v>
      </c>
      <c r="E182" s="133" t="s">
        <v>206</v>
      </c>
      <c r="F182" s="134" t="s">
        <v>207</v>
      </c>
      <c r="G182" s="135" t="s">
        <v>208</v>
      </c>
      <c r="H182" s="136">
        <v>72</v>
      </c>
      <c r="I182" s="137"/>
      <c r="J182" s="138">
        <f>ROUND(I182*H182,2)</f>
        <v>0</v>
      </c>
      <c r="K182" s="139"/>
      <c r="L182" s="32"/>
      <c r="M182" s="140" t="s">
        <v>1</v>
      </c>
      <c r="N182" s="141" t="s">
        <v>37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160</v>
      </c>
      <c r="AT182" s="144" t="s">
        <v>156</v>
      </c>
      <c r="AU182" s="144" t="s">
        <v>80</v>
      </c>
      <c r="AY182" s="17" t="s">
        <v>155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80</v>
      </c>
      <c r="BK182" s="145">
        <f>ROUND(I182*H182,2)</f>
        <v>0</v>
      </c>
      <c r="BL182" s="17" t="s">
        <v>160</v>
      </c>
      <c r="BM182" s="144" t="s">
        <v>2242</v>
      </c>
    </row>
    <row r="183" spans="2:65" s="1" customFormat="1" ht="29.25">
      <c r="B183" s="32"/>
      <c r="D183" s="146" t="s">
        <v>162</v>
      </c>
      <c r="F183" s="147" t="s">
        <v>210</v>
      </c>
      <c r="I183" s="148"/>
      <c r="L183" s="32"/>
      <c r="M183" s="149"/>
      <c r="T183" s="56"/>
      <c r="AT183" s="17" t="s">
        <v>162</v>
      </c>
      <c r="AU183" s="17" t="s">
        <v>80</v>
      </c>
    </row>
    <row r="184" spans="2:65" s="1" customFormat="1">
      <c r="B184" s="32"/>
      <c r="D184" s="150" t="s">
        <v>164</v>
      </c>
      <c r="F184" s="151" t="s">
        <v>211</v>
      </c>
      <c r="I184" s="148"/>
      <c r="L184" s="32"/>
      <c r="M184" s="149"/>
      <c r="T184" s="56"/>
      <c r="AT184" s="17" t="s">
        <v>164</v>
      </c>
      <c r="AU184" s="17" t="s">
        <v>80</v>
      </c>
    </row>
    <row r="185" spans="2:65" s="13" customFormat="1">
      <c r="B185" s="158"/>
      <c r="D185" s="146" t="s">
        <v>166</v>
      </c>
      <c r="E185" s="159" t="s">
        <v>1</v>
      </c>
      <c r="F185" s="160" t="s">
        <v>914</v>
      </c>
      <c r="H185" s="161">
        <v>72</v>
      </c>
      <c r="I185" s="162"/>
      <c r="L185" s="158"/>
      <c r="M185" s="163"/>
      <c r="T185" s="164"/>
      <c r="AT185" s="159" t="s">
        <v>166</v>
      </c>
      <c r="AU185" s="159" t="s">
        <v>80</v>
      </c>
      <c r="AV185" s="13" t="s">
        <v>82</v>
      </c>
      <c r="AW185" s="13" t="s">
        <v>29</v>
      </c>
      <c r="AX185" s="13" t="s">
        <v>80</v>
      </c>
      <c r="AY185" s="159" t="s">
        <v>155</v>
      </c>
    </row>
    <row r="186" spans="2:65" s="1" customFormat="1" ht="24.2" customHeight="1">
      <c r="B186" s="131"/>
      <c r="C186" s="132" t="s">
        <v>240</v>
      </c>
      <c r="D186" s="132" t="s">
        <v>156</v>
      </c>
      <c r="E186" s="133" t="s">
        <v>214</v>
      </c>
      <c r="F186" s="134" t="s">
        <v>215</v>
      </c>
      <c r="G186" s="135" t="s">
        <v>179</v>
      </c>
      <c r="H186" s="136">
        <v>399.61900000000003</v>
      </c>
      <c r="I186" s="137"/>
      <c r="J186" s="138">
        <f>ROUND(I186*H186,2)</f>
        <v>0</v>
      </c>
      <c r="K186" s="139"/>
      <c r="L186" s="32"/>
      <c r="M186" s="140" t="s">
        <v>1</v>
      </c>
      <c r="N186" s="141" t="s">
        <v>37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160</v>
      </c>
      <c r="AT186" s="144" t="s">
        <v>156</v>
      </c>
      <c r="AU186" s="144" t="s">
        <v>80</v>
      </c>
      <c r="AY186" s="17" t="s">
        <v>155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80</v>
      </c>
      <c r="BK186" s="145">
        <f>ROUND(I186*H186,2)</f>
        <v>0</v>
      </c>
      <c r="BL186" s="17" t="s">
        <v>160</v>
      </c>
      <c r="BM186" s="144" t="s">
        <v>2243</v>
      </c>
    </row>
    <row r="187" spans="2:65" s="1" customFormat="1" ht="19.5">
      <c r="B187" s="32"/>
      <c r="D187" s="146" t="s">
        <v>162</v>
      </c>
      <c r="F187" s="147" t="s">
        <v>217</v>
      </c>
      <c r="I187" s="148"/>
      <c r="L187" s="32"/>
      <c r="M187" s="149"/>
      <c r="T187" s="56"/>
      <c r="AT187" s="17" t="s">
        <v>162</v>
      </c>
      <c r="AU187" s="17" t="s">
        <v>80</v>
      </c>
    </row>
    <row r="188" spans="2:65" s="1" customFormat="1">
      <c r="B188" s="32"/>
      <c r="D188" s="150" t="s">
        <v>164</v>
      </c>
      <c r="F188" s="151" t="s">
        <v>218</v>
      </c>
      <c r="I188" s="148"/>
      <c r="L188" s="32"/>
      <c r="M188" s="149"/>
      <c r="T188" s="56"/>
      <c r="AT188" s="17" t="s">
        <v>164</v>
      </c>
      <c r="AU188" s="17" t="s">
        <v>80</v>
      </c>
    </row>
    <row r="189" spans="2:65" s="13" customFormat="1">
      <c r="B189" s="158"/>
      <c r="D189" s="146" t="s">
        <v>166</v>
      </c>
      <c r="E189" s="159" t="s">
        <v>1</v>
      </c>
      <c r="F189" s="160" t="s">
        <v>2244</v>
      </c>
      <c r="H189" s="161">
        <v>399.61900000000003</v>
      </c>
      <c r="I189" s="162"/>
      <c r="L189" s="158"/>
      <c r="M189" s="163"/>
      <c r="T189" s="164"/>
      <c r="AT189" s="159" t="s">
        <v>166</v>
      </c>
      <c r="AU189" s="159" t="s">
        <v>80</v>
      </c>
      <c r="AV189" s="13" t="s">
        <v>82</v>
      </c>
      <c r="AW189" s="13" t="s">
        <v>29</v>
      </c>
      <c r="AX189" s="13" t="s">
        <v>80</v>
      </c>
      <c r="AY189" s="159" t="s">
        <v>155</v>
      </c>
    </row>
    <row r="190" spans="2:65" s="1" customFormat="1" ht="33" customHeight="1">
      <c r="B190" s="131"/>
      <c r="C190" s="132" t="s">
        <v>250</v>
      </c>
      <c r="D190" s="132" t="s">
        <v>156</v>
      </c>
      <c r="E190" s="133" t="s">
        <v>2245</v>
      </c>
      <c r="F190" s="134" t="s">
        <v>2246</v>
      </c>
      <c r="G190" s="135" t="s">
        <v>179</v>
      </c>
      <c r="H190" s="136">
        <v>42</v>
      </c>
      <c r="I190" s="137"/>
      <c r="J190" s="138">
        <f>ROUND(I190*H190,2)</f>
        <v>0</v>
      </c>
      <c r="K190" s="139"/>
      <c r="L190" s="32"/>
      <c r="M190" s="140" t="s">
        <v>1</v>
      </c>
      <c r="N190" s="141" t="s">
        <v>37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160</v>
      </c>
      <c r="AT190" s="144" t="s">
        <v>156</v>
      </c>
      <c r="AU190" s="144" t="s">
        <v>80</v>
      </c>
      <c r="AY190" s="17" t="s">
        <v>155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80</v>
      </c>
      <c r="BK190" s="145">
        <f>ROUND(I190*H190,2)</f>
        <v>0</v>
      </c>
      <c r="BL190" s="17" t="s">
        <v>160</v>
      </c>
      <c r="BM190" s="144" t="s">
        <v>2247</v>
      </c>
    </row>
    <row r="191" spans="2:65" s="1" customFormat="1" ht="39">
      <c r="B191" s="32"/>
      <c r="D191" s="146" t="s">
        <v>162</v>
      </c>
      <c r="F191" s="147" t="s">
        <v>2248</v>
      </c>
      <c r="I191" s="148"/>
      <c r="L191" s="32"/>
      <c r="M191" s="149"/>
      <c r="T191" s="56"/>
      <c r="AT191" s="17" t="s">
        <v>162</v>
      </c>
      <c r="AU191" s="17" t="s">
        <v>80</v>
      </c>
    </row>
    <row r="192" spans="2:65" s="1" customFormat="1">
      <c r="B192" s="32"/>
      <c r="D192" s="150" t="s">
        <v>164</v>
      </c>
      <c r="F192" s="151" t="s">
        <v>2249</v>
      </c>
      <c r="I192" s="148"/>
      <c r="L192" s="32"/>
      <c r="M192" s="149"/>
      <c r="T192" s="56"/>
      <c r="AT192" s="17" t="s">
        <v>164</v>
      </c>
      <c r="AU192" s="17" t="s">
        <v>80</v>
      </c>
    </row>
    <row r="193" spans="2:65" s="13" customFormat="1">
      <c r="B193" s="158"/>
      <c r="D193" s="146" t="s">
        <v>166</v>
      </c>
      <c r="E193" s="159" t="s">
        <v>1</v>
      </c>
      <c r="F193" s="160" t="s">
        <v>2250</v>
      </c>
      <c r="H193" s="161">
        <v>42</v>
      </c>
      <c r="I193" s="162"/>
      <c r="L193" s="158"/>
      <c r="M193" s="163"/>
      <c r="T193" s="164"/>
      <c r="AT193" s="159" t="s">
        <v>166</v>
      </c>
      <c r="AU193" s="159" t="s">
        <v>80</v>
      </c>
      <c r="AV193" s="13" t="s">
        <v>82</v>
      </c>
      <c r="AW193" s="13" t="s">
        <v>29</v>
      </c>
      <c r="AX193" s="13" t="s">
        <v>72</v>
      </c>
      <c r="AY193" s="159" t="s">
        <v>155</v>
      </c>
    </row>
    <row r="194" spans="2:65" s="14" customFormat="1">
      <c r="B194" s="165"/>
      <c r="D194" s="146" t="s">
        <v>166</v>
      </c>
      <c r="E194" s="166" t="s">
        <v>1</v>
      </c>
      <c r="F194" s="167" t="s">
        <v>170</v>
      </c>
      <c r="H194" s="168">
        <v>42</v>
      </c>
      <c r="I194" s="169"/>
      <c r="L194" s="165"/>
      <c r="M194" s="170"/>
      <c r="T194" s="171"/>
      <c r="AT194" s="166" t="s">
        <v>166</v>
      </c>
      <c r="AU194" s="166" t="s">
        <v>80</v>
      </c>
      <c r="AV194" s="14" t="s">
        <v>160</v>
      </c>
      <c r="AW194" s="14" t="s">
        <v>29</v>
      </c>
      <c r="AX194" s="14" t="s">
        <v>80</v>
      </c>
      <c r="AY194" s="166" t="s">
        <v>155</v>
      </c>
    </row>
    <row r="195" spans="2:65" s="1" customFormat="1" ht="16.5" customHeight="1">
      <c r="B195" s="131"/>
      <c r="C195" s="172" t="s">
        <v>259</v>
      </c>
      <c r="D195" s="172" t="s">
        <v>241</v>
      </c>
      <c r="E195" s="173" t="s">
        <v>2251</v>
      </c>
      <c r="F195" s="174" t="s">
        <v>2252</v>
      </c>
      <c r="G195" s="175" t="s">
        <v>208</v>
      </c>
      <c r="H195" s="176">
        <v>108</v>
      </c>
      <c r="I195" s="177"/>
      <c r="J195" s="178">
        <f>ROUND(I195*H195,2)</f>
        <v>0</v>
      </c>
      <c r="K195" s="179"/>
      <c r="L195" s="180"/>
      <c r="M195" s="181" t="s">
        <v>1</v>
      </c>
      <c r="N195" s="182" t="s">
        <v>37</v>
      </c>
      <c r="P195" s="142">
        <f>O195*H195</f>
        <v>0</v>
      </c>
      <c r="Q195" s="142">
        <v>1</v>
      </c>
      <c r="R195" s="142">
        <f>Q195*H195</f>
        <v>108</v>
      </c>
      <c r="S195" s="142">
        <v>0</v>
      </c>
      <c r="T195" s="143">
        <f>S195*H195</f>
        <v>0</v>
      </c>
      <c r="AR195" s="144" t="s">
        <v>213</v>
      </c>
      <c r="AT195" s="144" t="s">
        <v>241</v>
      </c>
      <c r="AU195" s="144" t="s">
        <v>80</v>
      </c>
      <c r="AY195" s="17" t="s">
        <v>155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80</v>
      </c>
      <c r="BK195" s="145">
        <f>ROUND(I195*H195,2)</f>
        <v>0</v>
      </c>
      <c r="BL195" s="17" t="s">
        <v>160</v>
      </c>
      <c r="BM195" s="144" t="s">
        <v>2253</v>
      </c>
    </row>
    <row r="196" spans="2:65" s="1" customFormat="1" ht="29.25">
      <c r="B196" s="32"/>
      <c r="D196" s="146" t="s">
        <v>162</v>
      </c>
      <c r="F196" s="147" t="s">
        <v>2254</v>
      </c>
      <c r="I196" s="148"/>
      <c r="L196" s="32"/>
      <c r="M196" s="149"/>
      <c r="T196" s="56"/>
      <c r="AT196" s="17" t="s">
        <v>162</v>
      </c>
      <c r="AU196" s="17" t="s">
        <v>80</v>
      </c>
    </row>
    <row r="197" spans="2:65" s="13" customFormat="1" ht="22.5">
      <c r="B197" s="158"/>
      <c r="D197" s="146" t="s">
        <v>166</v>
      </c>
      <c r="E197" s="159" t="s">
        <v>1</v>
      </c>
      <c r="F197" s="160" t="s">
        <v>2255</v>
      </c>
      <c r="H197" s="161">
        <v>60</v>
      </c>
      <c r="I197" s="162"/>
      <c r="L197" s="158"/>
      <c r="M197" s="163"/>
      <c r="T197" s="164"/>
      <c r="AT197" s="159" t="s">
        <v>166</v>
      </c>
      <c r="AU197" s="159" t="s">
        <v>80</v>
      </c>
      <c r="AV197" s="13" t="s">
        <v>82</v>
      </c>
      <c r="AW197" s="13" t="s">
        <v>29</v>
      </c>
      <c r="AX197" s="13" t="s">
        <v>72</v>
      </c>
      <c r="AY197" s="159" t="s">
        <v>155</v>
      </c>
    </row>
    <row r="198" spans="2:65" s="13" customFormat="1">
      <c r="B198" s="158"/>
      <c r="D198" s="146" t="s">
        <v>166</v>
      </c>
      <c r="E198" s="159" t="s">
        <v>1</v>
      </c>
      <c r="F198" s="160" t="s">
        <v>2256</v>
      </c>
      <c r="H198" s="161">
        <v>108</v>
      </c>
      <c r="I198" s="162"/>
      <c r="L198" s="158"/>
      <c r="M198" s="163"/>
      <c r="T198" s="164"/>
      <c r="AT198" s="159" t="s">
        <v>166</v>
      </c>
      <c r="AU198" s="159" t="s">
        <v>80</v>
      </c>
      <c r="AV198" s="13" t="s">
        <v>82</v>
      </c>
      <c r="AW198" s="13" t="s">
        <v>29</v>
      </c>
      <c r="AX198" s="13" t="s">
        <v>80</v>
      </c>
      <c r="AY198" s="159" t="s">
        <v>155</v>
      </c>
    </row>
    <row r="199" spans="2:65" s="1" customFormat="1" ht="24.2" customHeight="1">
      <c r="B199" s="131"/>
      <c r="C199" s="132" t="s">
        <v>8</v>
      </c>
      <c r="D199" s="132" t="s">
        <v>156</v>
      </c>
      <c r="E199" s="133" t="s">
        <v>927</v>
      </c>
      <c r="F199" s="134" t="s">
        <v>928</v>
      </c>
      <c r="G199" s="135" t="s">
        <v>159</v>
      </c>
      <c r="H199" s="136">
        <v>80.400000000000006</v>
      </c>
      <c r="I199" s="137"/>
      <c r="J199" s="138">
        <f>ROUND(I199*H199,2)</f>
        <v>0</v>
      </c>
      <c r="K199" s="139"/>
      <c r="L199" s="32"/>
      <c r="M199" s="140" t="s">
        <v>1</v>
      </c>
      <c r="N199" s="141" t="s">
        <v>37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160</v>
      </c>
      <c r="AT199" s="144" t="s">
        <v>156</v>
      </c>
      <c r="AU199" s="144" t="s">
        <v>80</v>
      </c>
      <c r="AY199" s="17" t="s">
        <v>155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80</v>
      </c>
      <c r="BK199" s="145">
        <f>ROUND(I199*H199,2)</f>
        <v>0</v>
      </c>
      <c r="BL199" s="17" t="s">
        <v>160</v>
      </c>
      <c r="BM199" s="144" t="s">
        <v>2257</v>
      </c>
    </row>
    <row r="200" spans="2:65" s="1" customFormat="1" ht="19.5">
      <c r="B200" s="32"/>
      <c r="D200" s="146" t="s">
        <v>162</v>
      </c>
      <c r="F200" s="147" t="s">
        <v>930</v>
      </c>
      <c r="I200" s="148"/>
      <c r="L200" s="32"/>
      <c r="M200" s="149"/>
      <c r="T200" s="56"/>
      <c r="AT200" s="17" t="s">
        <v>162</v>
      </c>
      <c r="AU200" s="17" t="s">
        <v>80</v>
      </c>
    </row>
    <row r="201" spans="2:65" s="1" customFormat="1">
      <c r="B201" s="32"/>
      <c r="D201" s="150" t="s">
        <v>164</v>
      </c>
      <c r="F201" s="151" t="s">
        <v>931</v>
      </c>
      <c r="I201" s="148"/>
      <c r="L201" s="32"/>
      <c r="M201" s="149"/>
      <c r="T201" s="56"/>
      <c r="AT201" s="17" t="s">
        <v>164</v>
      </c>
      <c r="AU201" s="17" t="s">
        <v>80</v>
      </c>
    </row>
    <row r="202" spans="2:65" s="13" customFormat="1">
      <c r="B202" s="158"/>
      <c r="D202" s="146" t="s">
        <v>166</v>
      </c>
      <c r="E202" s="159" t="s">
        <v>1</v>
      </c>
      <c r="F202" s="160" t="s">
        <v>932</v>
      </c>
      <c r="H202" s="161">
        <v>80.400000000000006</v>
      </c>
      <c r="I202" s="162"/>
      <c r="L202" s="158"/>
      <c r="M202" s="163"/>
      <c r="T202" s="164"/>
      <c r="AT202" s="159" t="s">
        <v>166</v>
      </c>
      <c r="AU202" s="159" t="s">
        <v>80</v>
      </c>
      <c r="AV202" s="13" t="s">
        <v>82</v>
      </c>
      <c r="AW202" s="13" t="s">
        <v>29</v>
      </c>
      <c r="AX202" s="13" t="s">
        <v>80</v>
      </c>
      <c r="AY202" s="159" t="s">
        <v>155</v>
      </c>
    </row>
    <row r="203" spans="2:65" s="1" customFormat="1" ht="33" customHeight="1">
      <c r="B203" s="131"/>
      <c r="C203" s="132" t="s">
        <v>272</v>
      </c>
      <c r="D203" s="132" t="s">
        <v>156</v>
      </c>
      <c r="E203" s="133" t="s">
        <v>222</v>
      </c>
      <c r="F203" s="134" t="s">
        <v>223</v>
      </c>
      <c r="G203" s="135" t="s">
        <v>159</v>
      </c>
      <c r="H203" s="136">
        <v>126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37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160</v>
      </c>
      <c r="AT203" s="144" t="s">
        <v>156</v>
      </c>
      <c r="AU203" s="144" t="s">
        <v>80</v>
      </c>
      <c r="AY203" s="17" t="s">
        <v>155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80</v>
      </c>
      <c r="BK203" s="145">
        <f>ROUND(I203*H203,2)</f>
        <v>0</v>
      </c>
      <c r="BL203" s="17" t="s">
        <v>160</v>
      </c>
      <c r="BM203" s="144" t="s">
        <v>2258</v>
      </c>
    </row>
    <row r="204" spans="2:65" s="1" customFormat="1" ht="29.25">
      <c r="B204" s="32"/>
      <c r="D204" s="146" t="s">
        <v>162</v>
      </c>
      <c r="F204" s="147" t="s">
        <v>225</v>
      </c>
      <c r="I204" s="148"/>
      <c r="L204" s="32"/>
      <c r="M204" s="149"/>
      <c r="T204" s="56"/>
      <c r="AT204" s="17" t="s">
        <v>162</v>
      </c>
      <c r="AU204" s="17" t="s">
        <v>80</v>
      </c>
    </row>
    <row r="205" spans="2:65" s="1" customFormat="1">
      <c r="B205" s="32"/>
      <c r="D205" s="150" t="s">
        <v>164</v>
      </c>
      <c r="F205" s="151" t="s">
        <v>226</v>
      </c>
      <c r="I205" s="148"/>
      <c r="L205" s="32"/>
      <c r="M205" s="149"/>
      <c r="T205" s="56"/>
      <c r="AT205" s="17" t="s">
        <v>164</v>
      </c>
      <c r="AU205" s="17" t="s">
        <v>80</v>
      </c>
    </row>
    <row r="206" spans="2:65" s="13" customFormat="1">
      <c r="B206" s="158"/>
      <c r="D206" s="146" t="s">
        <v>166</v>
      </c>
      <c r="E206" s="159" t="s">
        <v>1</v>
      </c>
      <c r="F206" s="160" t="s">
        <v>2259</v>
      </c>
      <c r="H206" s="161">
        <v>126</v>
      </c>
      <c r="I206" s="162"/>
      <c r="L206" s="158"/>
      <c r="M206" s="163"/>
      <c r="T206" s="164"/>
      <c r="AT206" s="159" t="s">
        <v>166</v>
      </c>
      <c r="AU206" s="159" t="s">
        <v>80</v>
      </c>
      <c r="AV206" s="13" t="s">
        <v>82</v>
      </c>
      <c r="AW206" s="13" t="s">
        <v>29</v>
      </c>
      <c r="AX206" s="13" t="s">
        <v>80</v>
      </c>
      <c r="AY206" s="159" t="s">
        <v>155</v>
      </c>
    </row>
    <row r="207" spans="2:65" s="1" customFormat="1" ht="24.2" customHeight="1">
      <c r="B207" s="131"/>
      <c r="C207" s="132" t="s">
        <v>280</v>
      </c>
      <c r="D207" s="132" t="s">
        <v>156</v>
      </c>
      <c r="E207" s="133" t="s">
        <v>934</v>
      </c>
      <c r="F207" s="134" t="s">
        <v>935</v>
      </c>
      <c r="G207" s="135" t="s">
        <v>159</v>
      </c>
      <c r="H207" s="136">
        <v>126</v>
      </c>
      <c r="I207" s="137"/>
      <c r="J207" s="138">
        <f>ROUND(I207*H207,2)</f>
        <v>0</v>
      </c>
      <c r="K207" s="139"/>
      <c r="L207" s="32"/>
      <c r="M207" s="140" t="s">
        <v>1</v>
      </c>
      <c r="N207" s="141" t="s">
        <v>37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160</v>
      </c>
      <c r="AT207" s="144" t="s">
        <v>156</v>
      </c>
      <c r="AU207" s="144" t="s">
        <v>80</v>
      </c>
      <c r="AY207" s="17" t="s">
        <v>155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80</v>
      </c>
      <c r="BK207" s="145">
        <f>ROUND(I207*H207,2)</f>
        <v>0</v>
      </c>
      <c r="BL207" s="17" t="s">
        <v>160</v>
      </c>
      <c r="BM207" s="144" t="s">
        <v>2260</v>
      </c>
    </row>
    <row r="208" spans="2:65" s="1" customFormat="1" ht="19.5">
      <c r="B208" s="32"/>
      <c r="D208" s="146" t="s">
        <v>162</v>
      </c>
      <c r="F208" s="147" t="s">
        <v>937</v>
      </c>
      <c r="I208" s="148"/>
      <c r="L208" s="32"/>
      <c r="M208" s="149"/>
      <c r="T208" s="56"/>
      <c r="AT208" s="17" t="s">
        <v>162</v>
      </c>
      <c r="AU208" s="17" t="s">
        <v>80</v>
      </c>
    </row>
    <row r="209" spans="2:65" s="1" customFormat="1">
      <c r="B209" s="32"/>
      <c r="D209" s="150" t="s">
        <v>164</v>
      </c>
      <c r="F209" s="151" t="s">
        <v>938</v>
      </c>
      <c r="I209" s="148"/>
      <c r="L209" s="32"/>
      <c r="M209" s="149"/>
      <c r="T209" s="56"/>
      <c r="AT209" s="17" t="s">
        <v>164</v>
      </c>
      <c r="AU209" s="17" t="s">
        <v>80</v>
      </c>
    </row>
    <row r="210" spans="2:65" s="13" customFormat="1">
      <c r="B210" s="158"/>
      <c r="D210" s="146" t="s">
        <v>166</v>
      </c>
      <c r="E210" s="159" t="s">
        <v>1</v>
      </c>
      <c r="F210" s="160" t="s">
        <v>2259</v>
      </c>
      <c r="H210" s="161">
        <v>126</v>
      </c>
      <c r="I210" s="162"/>
      <c r="L210" s="158"/>
      <c r="M210" s="163"/>
      <c r="T210" s="164"/>
      <c r="AT210" s="159" t="s">
        <v>166</v>
      </c>
      <c r="AU210" s="159" t="s">
        <v>80</v>
      </c>
      <c r="AV210" s="13" t="s">
        <v>82</v>
      </c>
      <c r="AW210" s="13" t="s">
        <v>29</v>
      </c>
      <c r="AX210" s="13" t="s">
        <v>80</v>
      </c>
      <c r="AY210" s="159" t="s">
        <v>155</v>
      </c>
    </row>
    <row r="211" spans="2:65" s="1" customFormat="1" ht="16.5" customHeight="1">
      <c r="B211" s="131"/>
      <c r="C211" s="172" t="s">
        <v>287</v>
      </c>
      <c r="D211" s="172" t="s">
        <v>241</v>
      </c>
      <c r="E211" s="173" t="s">
        <v>940</v>
      </c>
      <c r="F211" s="174" t="s">
        <v>941</v>
      </c>
      <c r="G211" s="175" t="s">
        <v>244</v>
      </c>
      <c r="H211" s="176">
        <v>1.89</v>
      </c>
      <c r="I211" s="177"/>
      <c r="J211" s="178">
        <f>ROUND(I211*H211,2)</f>
        <v>0</v>
      </c>
      <c r="K211" s="179"/>
      <c r="L211" s="180"/>
      <c r="M211" s="181" t="s">
        <v>1</v>
      </c>
      <c r="N211" s="182" t="s">
        <v>37</v>
      </c>
      <c r="P211" s="142">
        <f>O211*H211</f>
        <v>0</v>
      </c>
      <c r="Q211" s="142">
        <v>1E-3</v>
      </c>
      <c r="R211" s="142">
        <f>Q211*H211</f>
        <v>1.89E-3</v>
      </c>
      <c r="S211" s="142">
        <v>0</v>
      </c>
      <c r="T211" s="143">
        <f>S211*H211</f>
        <v>0</v>
      </c>
      <c r="AR211" s="144" t="s">
        <v>213</v>
      </c>
      <c r="AT211" s="144" t="s">
        <v>241</v>
      </c>
      <c r="AU211" s="144" t="s">
        <v>80</v>
      </c>
      <c r="AY211" s="17" t="s">
        <v>155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80</v>
      </c>
      <c r="BK211" s="145">
        <f>ROUND(I211*H211,2)</f>
        <v>0</v>
      </c>
      <c r="BL211" s="17" t="s">
        <v>160</v>
      </c>
      <c r="BM211" s="144" t="s">
        <v>2261</v>
      </c>
    </row>
    <row r="212" spans="2:65" s="1" customFormat="1">
      <c r="B212" s="32"/>
      <c r="D212" s="146" t="s">
        <v>162</v>
      </c>
      <c r="F212" s="147" t="s">
        <v>941</v>
      </c>
      <c r="I212" s="148"/>
      <c r="L212" s="32"/>
      <c r="M212" s="149"/>
      <c r="T212" s="56"/>
      <c r="AT212" s="17" t="s">
        <v>162</v>
      </c>
      <c r="AU212" s="17" t="s">
        <v>80</v>
      </c>
    </row>
    <row r="213" spans="2:65" s="13" customFormat="1">
      <c r="B213" s="158"/>
      <c r="D213" s="146" t="s">
        <v>166</v>
      </c>
      <c r="E213" s="159" t="s">
        <v>1</v>
      </c>
      <c r="F213" s="160" t="s">
        <v>2262</v>
      </c>
      <c r="H213" s="161">
        <v>1.89</v>
      </c>
      <c r="I213" s="162"/>
      <c r="L213" s="158"/>
      <c r="M213" s="163"/>
      <c r="T213" s="164"/>
      <c r="AT213" s="159" t="s">
        <v>166</v>
      </c>
      <c r="AU213" s="159" t="s">
        <v>80</v>
      </c>
      <c r="AV213" s="13" t="s">
        <v>82</v>
      </c>
      <c r="AW213" s="13" t="s">
        <v>29</v>
      </c>
      <c r="AX213" s="13" t="s">
        <v>80</v>
      </c>
      <c r="AY213" s="159" t="s">
        <v>155</v>
      </c>
    </row>
    <row r="214" spans="2:65" s="1" customFormat="1" ht="16.5" customHeight="1">
      <c r="B214" s="131"/>
      <c r="C214" s="132" t="s">
        <v>295</v>
      </c>
      <c r="D214" s="132" t="s">
        <v>156</v>
      </c>
      <c r="E214" s="133" t="s">
        <v>229</v>
      </c>
      <c r="F214" s="134" t="s">
        <v>230</v>
      </c>
      <c r="G214" s="135" t="s">
        <v>159</v>
      </c>
      <c r="H214" s="136">
        <v>126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37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160</v>
      </c>
      <c r="AT214" s="144" t="s">
        <v>156</v>
      </c>
      <c r="AU214" s="144" t="s">
        <v>80</v>
      </c>
      <c r="AY214" s="17" t="s">
        <v>155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80</v>
      </c>
      <c r="BK214" s="145">
        <f>ROUND(I214*H214,2)</f>
        <v>0</v>
      </c>
      <c r="BL214" s="17" t="s">
        <v>160</v>
      </c>
      <c r="BM214" s="144" t="s">
        <v>2263</v>
      </c>
    </row>
    <row r="215" spans="2:65" s="1" customFormat="1" ht="29.25">
      <c r="B215" s="32"/>
      <c r="D215" s="146" t="s">
        <v>162</v>
      </c>
      <c r="F215" s="147" t="s">
        <v>232</v>
      </c>
      <c r="I215" s="148"/>
      <c r="L215" s="32"/>
      <c r="M215" s="149"/>
      <c r="T215" s="56"/>
      <c r="AT215" s="17" t="s">
        <v>162</v>
      </c>
      <c r="AU215" s="17" t="s">
        <v>80</v>
      </c>
    </row>
    <row r="216" spans="2:65" s="1" customFormat="1">
      <c r="B216" s="32"/>
      <c r="D216" s="150" t="s">
        <v>164</v>
      </c>
      <c r="F216" s="151" t="s">
        <v>233</v>
      </c>
      <c r="I216" s="148"/>
      <c r="L216" s="32"/>
      <c r="M216" s="149"/>
      <c r="T216" s="56"/>
      <c r="AT216" s="17" t="s">
        <v>164</v>
      </c>
      <c r="AU216" s="17" t="s">
        <v>80</v>
      </c>
    </row>
    <row r="217" spans="2:65" s="13" customFormat="1">
      <c r="B217" s="158"/>
      <c r="D217" s="146" t="s">
        <v>166</v>
      </c>
      <c r="E217" s="159" t="s">
        <v>1</v>
      </c>
      <c r="F217" s="160" t="s">
        <v>2259</v>
      </c>
      <c r="H217" s="161">
        <v>126</v>
      </c>
      <c r="I217" s="162"/>
      <c r="L217" s="158"/>
      <c r="M217" s="163"/>
      <c r="T217" s="164"/>
      <c r="AT217" s="159" t="s">
        <v>166</v>
      </c>
      <c r="AU217" s="159" t="s">
        <v>80</v>
      </c>
      <c r="AV217" s="13" t="s">
        <v>82</v>
      </c>
      <c r="AW217" s="13" t="s">
        <v>29</v>
      </c>
      <c r="AX217" s="13" t="s">
        <v>80</v>
      </c>
      <c r="AY217" s="159" t="s">
        <v>155</v>
      </c>
    </row>
    <row r="218" spans="2:65" s="11" customFormat="1" ht="25.9" customHeight="1">
      <c r="B218" s="121"/>
      <c r="D218" s="122" t="s">
        <v>71</v>
      </c>
      <c r="E218" s="123" t="s">
        <v>82</v>
      </c>
      <c r="F218" s="123" t="s">
        <v>249</v>
      </c>
      <c r="I218" s="124"/>
      <c r="J218" s="125">
        <f>BK218</f>
        <v>0</v>
      </c>
      <c r="L218" s="121"/>
      <c r="M218" s="126"/>
      <c r="P218" s="127">
        <f>P219+SUM(P220:P248)</f>
        <v>0</v>
      </c>
      <c r="R218" s="127">
        <f>R219+SUM(R220:R248)</f>
        <v>40.15311706899999</v>
      </c>
      <c r="T218" s="128">
        <f>T219+SUM(T220:T248)</f>
        <v>0</v>
      </c>
      <c r="AR218" s="122" t="s">
        <v>80</v>
      </c>
      <c r="AT218" s="129" t="s">
        <v>71</v>
      </c>
      <c r="AU218" s="129" t="s">
        <v>72</v>
      </c>
      <c r="AY218" s="122" t="s">
        <v>155</v>
      </c>
      <c r="BK218" s="130">
        <f>BK219+SUM(BK220:BK248)</f>
        <v>0</v>
      </c>
    </row>
    <row r="219" spans="2:65" s="1" customFormat="1" ht="16.5" customHeight="1">
      <c r="B219" s="131"/>
      <c r="C219" s="132" t="s">
        <v>304</v>
      </c>
      <c r="D219" s="132" t="s">
        <v>156</v>
      </c>
      <c r="E219" s="133" t="s">
        <v>945</v>
      </c>
      <c r="F219" s="134" t="s">
        <v>946</v>
      </c>
      <c r="G219" s="135" t="s">
        <v>179</v>
      </c>
      <c r="H219" s="136">
        <v>2.65</v>
      </c>
      <c r="I219" s="137"/>
      <c r="J219" s="138">
        <f>ROUND(I219*H219,2)</f>
        <v>0</v>
      </c>
      <c r="K219" s="139"/>
      <c r="L219" s="32"/>
      <c r="M219" s="140" t="s">
        <v>1</v>
      </c>
      <c r="N219" s="141" t="s">
        <v>37</v>
      </c>
      <c r="P219" s="142">
        <f>O219*H219</f>
        <v>0</v>
      </c>
      <c r="Q219" s="142">
        <v>2.3323839999999998</v>
      </c>
      <c r="R219" s="142">
        <f>Q219*H219</f>
        <v>6.1808175999999992</v>
      </c>
      <c r="S219" s="142">
        <v>0</v>
      </c>
      <c r="T219" s="143">
        <f>S219*H219</f>
        <v>0</v>
      </c>
      <c r="AR219" s="144" t="s">
        <v>160</v>
      </c>
      <c r="AT219" s="144" t="s">
        <v>156</v>
      </c>
      <c r="AU219" s="144" t="s">
        <v>80</v>
      </c>
      <c r="AY219" s="17" t="s">
        <v>155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80</v>
      </c>
      <c r="BK219" s="145">
        <f>ROUND(I219*H219,2)</f>
        <v>0</v>
      </c>
      <c r="BL219" s="17" t="s">
        <v>160</v>
      </c>
      <c r="BM219" s="144" t="s">
        <v>2264</v>
      </c>
    </row>
    <row r="220" spans="2:65" s="1" customFormat="1" ht="19.5">
      <c r="B220" s="32"/>
      <c r="D220" s="146" t="s">
        <v>162</v>
      </c>
      <c r="F220" s="147" t="s">
        <v>948</v>
      </c>
      <c r="I220" s="148"/>
      <c r="L220" s="32"/>
      <c r="M220" s="149"/>
      <c r="T220" s="56"/>
      <c r="AT220" s="17" t="s">
        <v>162</v>
      </c>
      <c r="AU220" s="17" t="s">
        <v>80</v>
      </c>
    </row>
    <row r="221" spans="2:65" s="1" customFormat="1">
      <c r="B221" s="32"/>
      <c r="D221" s="150" t="s">
        <v>164</v>
      </c>
      <c r="F221" s="151" t="s">
        <v>949</v>
      </c>
      <c r="I221" s="148"/>
      <c r="L221" s="32"/>
      <c r="M221" s="149"/>
      <c r="T221" s="56"/>
      <c r="AT221" s="17" t="s">
        <v>164</v>
      </c>
      <c r="AU221" s="17" t="s">
        <v>80</v>
      </c>
    </row>
    <row r="222" spans="2:65" s="13" customFormat="1">
      <c r="B222" s="158"/>
      <c r="D222" s="146" t="s">
        <v>166</v>
      </c>
      <c r="E222" s="159" t="s">
        <v>1</v>
      </c>
      <c r="F222" s="160" t="s">
        <v>2265</v>
      </c>
      <c r="H222" s="161">
        <v>2.65</v>
      </c>
      <c r="I222" s="162"/>
      <c r="L222" s="158"/>
      <c r="M222" s="163"/>
      <c r="T222" s="164"/>
      <c r="AT222" s="159" t="s">
        <v>166</v>
      </c>
      <c r="AU222" s="159" t="s">
        <v>80</v>
      </c>
      <c r="AV222" s="13" t="s">
        <v>82</v>
      </c>
      <c r="AW222" s="13" t="s">
        <v>29</v>
      </c>
      <c r="AX222" s="13" t="s">
        <v>80</v>
      </c>
      <c r="AY222" s="159" t="s">
        <v>155</v>
      </c>
    </row>
    <row r="223" spans="2:65" s="1" customFormat="1" ht="21.75" customHeight="1">
      <c r="B223" s="131"/>
      <c r="C223" s="132" t="s">
        <v>7</v>
      </c>
      <c r="D223" s="132" t="s">
        <v>156</v>
      </c>
      <c r="E223" s="133" t="s">
        <v>951</v>
      </c>
      <c r="F223" s="134" t="s">
        <v>952</v>
      </c>
      <c r="G223" s="135" t="s">
        <v>179</v>
      </c>
      <c r="H223" s="136">
        <v>6.1</v>
      </c>
      <c r="I223" s="137"/>
      <c r="J223" s="138">
        <f>ROUND(I223*H223,2)</f>
        <v>0</v>
      </c>
      <c r="K223" s="139"/>
      <c r="L223" s="32"/>
      <c r="M223" s="140" t="s">
        <v>1</v>
      </c>
      <c r="N223" s="141" t="s">
        <v>37</v>
      </c>
      <c r="P223" s="142">
        <f>O223*H223</f>
        <v>0</v>
      </c>
      <c r="Q223" s="142">
        <v>0</v>
      </c>
      <c r="R223" s="142">
        <f>Q223*H223</f>
        <v>0</v>
      </c>
      <c r="S223" s="142">
        <v>0</v>
      </c>
      <c r="T223" s="143">
        <f>S223*H223</f>
        <v>0</v>
      </c>
      <c r="AR223" s="144" t="s">
        <v>160</v>
      </c>
      <c r="AT223" s="144" t="s">
        <v>156</v>
      </c>
      <c r="AU223" s="144" t="s">
        <v>80</v>
      </c>
      <c r="AY223" s="17" t="s">
        <v>155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80</v>
      </c>
      <c r="BK223" s="145">
        <f>ROUND(I223*H223,2)</f>
        <v>0</v>
      </c>
      <c r="BL223" s="17" t="s">
        <v>160</v>
      </c>
      <c r="BM223" s="144" t="s">
        <v>2266</v>
      </c>
    </row>
    <row r="224" spans="2:65" s="1" customFormat="1" ht="19.5">
      <c r="B224" s="32"/>
      <c r="D224" s="146" t="s">
        <v>162</v>
      </c>
      <c r="F224" s="147" t="s">
        <v>954</v>
      </c>
      <c r="I224" s="148"/>
      <c r="L224" s="32"/>
      <c r="M224" s="149"/>
      <c r="T224" s="56"/>
      <c r="AT224" s="17" t="s">
        <v>162</v>
      </c>
      <c r="AU224" s="17" t="s">
        <v>80</v>
      </c>
    </row>
    <row r="225" spans="2:65" s="1" customFormat="1">
      <c r="B225" s="32"/>
      <c r="D225" s="150" t="s">
        <v>164</v>
      </c>
      <c r="F225" s="151" t="s">
        <v>955</v>
      </c>
      <c r="I225" s="148"/>
      <c r="L225" s="32"/>
      <c r="M225" s="149"/>
      <c r="T225" s="56"/>
      <c r="AT225" s="17" t="s">
        <v>164</v>
      </c>
      <c r="AU225" s="17" t="s">
        <v>80</v>
      </c>
    </row>
    <row r="226" spans="2:65" s="13" customFormat="1" ht="22.5">
      <c r="B226" s="158"/>
      <c r="D226" s="146" t="s">
        <v>166</v>
      </c>
      <c r="E226" s="159" t="s">
        <v>1</v>
      </c>
      <c r="F226" s="160" t="s">
        <v>2267</v>
      </c>
      <c r="H226" s="161">
        <v>6.1</v>
      </c>
      <c r="I226" s="162"/>
      <c r="L226" s="158"/>
      <c r="M226" s="163"/>
      <c r="T226" s="164"/>
      <c r="AT226" s="159" t="s">
        <v>166</v>
      </c>
      <c r="AU226" s="159" t="s">
        <v>80</v>
      </c>
      <c r="AV226" s="13" t="s">
        <v>82</v>
      </c>
      <c r="AW226" s="13" t="s">
        <v>29</v>
      </c>
      <c r="AX226" s="13" t="s">
        <v>80</v>
      </c>
      <c r="AY226" s="159" t="s">
        <v>155</v>
      </c>
    </row>
    <row r="227" spans="2:65" s="1" customFormat="1" ht="16.5" customHeight="1">
      <c r="B227" s="131"/>
      <c r="C227" s="132" t="s">
        <v>320</v>
      </c>
      <c r="D227" s="132" t="s">
        <v>156</v>
      </c>
      <c r="E227" s="133" t="s">
        <v>957</v>
      </c>
      <c r="F227" s="134" t="s">
        <v>958</v>
      </c>
      <c r="G227" s="135" t="s">
        <v>159</v>
      </c>
      <c r="H227" s="136">
        <v>22.14</v>
      </c>
      <c r="I227" s="137"/>
      <c r="J227" s="138">
        <f>ROUND(I227*H227,2)</f>
        <v>0</v>
      </c>
      <c r="K227" s="139"/>
      <c r="L227" s="32"/>
      <c r="M227" s="140" t="s">
        <v>1</v>
      </c>
      <c r="N227" s="141" t="s">
        <v>37</v>
      </c>
      <c r="P227" s="142">
        <f>O227*H227</f>
        <v>0</v>
      </c>
      <c r="Q227" s="142">
        <v>1.4357E-3</v>
      </c>
      <c r="R227" s="142">
        <f>Q227*H227</f>
        <v>3.1786398E-2</v>
      </c>
      <c r="S227" s="142">
        <v>0</v>
      </c>
      <c r="T227" s="143">
        <f>S227*H227</f>
        <v>0</v>
      </c>
      <c r="AR227" s="144" t="s">
        <v>160</v>
      </c>
      <c r="AT227" s="144" t="s">
        <v>156</v>
      </c>
      <c r="AU227" s="144" t="s">
        <v>80</v>
      </c>
      <c r="AY227" s="17" t="s">
        <v>155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80</v>
      </c>
      <c r="BK227" s="145">
        <f>ROUND(I227*H227,2)</f>
        <v>0</v>
      </c>
      <c r="BL227" s="17" t="s">
        <v>160</v>
      </c>
      <c r="BM227" s="144" t="s">
        <v>2268</v>
      </c>
    </row>
    <row r="228" spans="2:65" s="1" customFormat="1">
      <c r="B228" s="32"/>
      <c r="D228" s="146" t="s">
        <v>162</v>
      </c>
      <c r="F228" s="147" t="s">
        <v>960</v>
      </c>
      <c r="I228" s="148"/>
      <c r="L228" s="32"/>
      <c r="M228" s="149"/>
      <c r="T228" s="56"/>
      <c r="AT228" s="17" t="s">
        <v>162</v>
      </c>
      <c r="AU228" s="17" t="s">
        <v>80</v>
      </c>
    </row>
    <row r="229" spans="2:65" s="1" customFormat="1">
      <c r="B229" s="32"/>
      <c r="D229" s="150" t="s">
        <v>164</v>
      </c>
      <c r="F229" s="151" t="s">
        <v>961</v>
      </c>
      <c r="I229" s="148"/>
      <c r="L229" s="32"/>
      <c r="M229" s="149"/>
      <c r="T229" s="56"/>
      <c r="AT229" s="17" t="s">
        <v>164</v>
      </c>
      <c r="AU229" s="17" t="s">
        <v>80</v>
      </c>
    </row>
    <row r="230" spans="2:65" s="13" customFormat="1">
      <c r="B230" s="158"/>
      <c r="D230" s="146" t="s">
        <v>166</v>
      </c>
      <c r="E230" s="159" t="s">
        <v>1</v>
      </c>
      <c r="F230" s="160" t="s">
        <v>2269</v>
      </c>
      <c r="H230" s="161">
        <v>6.98</v>
      </c>
      <c r="I230" s="162"/>
      <c r="L230" s="158"/>
      <c r="M230" s="163"/>
      <c r="T230" s="164"/>
      <c r="AT230" s="159" t="s">
        <v>166</v>
      </c>
      <c r="AU230" s="159" t="s">
        <v>80</v>
      </c>
      <c r="AV230" s="13" t="s">
        <v>82</v>
      </c>
      <c r="AW230" s="13" t="s">
        <v>29</v>
      </c>
      <c r="AX230" s="13" t="s">
        <v>72</v>
      </c>
      <c r="AY230" s="159" t="s">
        <v>155</v>
      </c>
    </row>
    <row r="231" spans="2:65" s="13" customFormat="1">
      <c r="B231" s="158"/>
      <c r="D231" s="146" t="s">
        <v>166</v>
      </c>
      <c r="E231" s="159" t="s">
        <v>1</v>
      </c>
      <c r="F231" s="160" t="s">
        <v>2270</v>
      </c>
      <c r="H231" s="161">
        <v>15.16</v>
      </c>
      <c r="I231" s="162"/>
      <c r="L231" s="158"/>
      <c r="M231" s="163"/>
      <c r="T231" s="164"/>
      <c r="AT231" s="159" t="s">
        <v>166</v>
      </c>
      <c r="AU231" s="159" t="s">
        <v>80</v>
      </c>
      <c r="AV231" s="13" t="s">
        <v>82</v>
      </c>
      <c r="AW231" s="13" t="s">
        <v>29</v>
      </c>
      <c r="AX231" s="13" t="s">
        <v>72</v>
      </c>
      <c r="AY231" s="159" t="s">
        <v>155</v>
      </c>
    </row>
    <row r="232" spans="2:65" s="14" customFormat="1">
      <c r="B232" s="165"/>
      <c r="D232" s="146" t="s">
        <v>166</v>
      </c>
      <c r="E232" s="166" t="s">
        <v>1</v>
      </c>
      <c r="F232" s="167" t="s">
        <v>170</v>
      </c>
      <c r="H232" s="168">
        <v>22.14</v>
      </c>
      <c r="I232" s="169"/>
      <c r="L232" s="165"/>
      <c r="M232" s="170"/>
      <c r="T232" s="171"/>
      <c r="AT232" s="166" t="s">
        <v>166</v>
      </c>
      <c r="AU232" s="166" t="s">
        <v>80</v>
      </c>
      <c r="AV232" s="14" t="s">
        <v>160</v>
      </c>
      <c r="AW232" s="14" t="s">
        <v>29</v>
      </c>
      <c r="AX232" s="14" t="s">
        <v>80</v>
      </c>
      <c r="AY232" s="166" t="s">
        <v>155</v>
      </c>
    </row>
    <row r="233" spans="2:65" s="1" customFormat="1" ht="16.5" customHeight="1">
      <c r="B233" s="131"/>
      <c r="C233" s="132" t="s">
        <v>328</v>
      </c>
      <c r="D233" s="132" t="s">
        <v>156</v>
      </c>
      <c r="E233" s="133" t="s">
        <v>964</v>
      </c>
      <c r="F233" s="134" t="s">
        <v>965</v>
      </c>
      <c r="G233" s="135" t="s">
        <v>159</v>
      </c>
      <c r="H233" s="136">
        <v>22.14</v>
      </c>
      <c r="I233" s="137"/>
      <c r="J233" s="138">
        <f>ROUND(I233*H233,2)</f>
        <v>0</v>
      </c>
      <c r="K233" s="139"/>
      <c r="L233" s="32"/>
      <c r="M233" s="140" t="s">
        <v>1</v>
      </c>
      <c r="N233" s="141" t="s">
        <v>37</v>
      </c>
      <c r="P233" s="142">
        <f>O233*H233</f>
        <v>0</v>
      </c>
      <c r="Q233" s="142">
        <v>3.6000000000000001E-5</v>
      </c>
      <c r="R233" s="142">
        <f>Q233*H233</f>
        <v>7.9704000000000005E-4</v>
      </c>
      <c r="S233" s="142">
        <v>0</v>
      </c>
      <c r="T233" s="143">
        <f>S233*H233</f>
        <v>0</v>
      </c>
      <c r="AR233" s="144" t="s">
        <v>160</v>
      </c>
      <c r="AT233" s="144" t="s">
        <v>156</v>
      </c>
      <c r="AU233" s="144" t="s">
        <v>80</v>
      </c>
      <c r="AY233" s="17" t="s">
        <v>155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80</v>
      </c>
      <c r="BK233" s="145">
        <f>ROUND(I233*H233,2)</f>
        <v>0</v>
      </c>
      <c r="BL233" s="17" t="s">
        <v>160</v>
      </c>
      <c r="BM233" s="144" t="s">
        <v>2271</v>
      </c>
    </row>
    <row r="234" spans="2:65" s="1" customFormat="1">
      <c r="B234" s="32"/>
      <c r="D234" s="146" t="s">
        <v>162</v>
      </c>
      <c r="F234" s="147" t="s">
        <v>967</v>
      </c>
      <c r="I234" s="148"/>
      <c r="L234" s="32"/>
      <c r="M234" s="149"/>
      <c r="T234" s="56"/>
      <c r="AT234" s="17" t="s">
        <v>162</v>
      </c>
      <c r="AU234" s="17" t="s">
        <v>80</v>
      </c>
    </row>
    <row r="235" spans="2:65" s="1" customFormat="1">
      <c r="B235" s="32"/>
      <c r="D235" s="150" t="s">
        <v>164</v>
      </c>
      <c r="F235" s="151" t="s">
        <v>968</v>
      </c>
      <c r="I235" s="148"/>
      <c r="L235" s="32"/>
      <c r="M235" s="149"/>
      <c r="T235" s="56"/>
      <c r="AT235" s="17" t="s">
        <v>164</v>
      </c>
      <c r="AU235" s="17" t="s">
        <v>80</v>
      </c>
    </row>
    <row r="236" spans="2:65" s="13" customFormat="1">
      <c r="B236" s="158"/>
      <c r="D236" s="146" t="s">
        <v>166</v>
      </c>
      <c r="E236" s="159" t="s">
        <v>1</v>
      </c>
      <c r="F236" s="160" t="s">
        <v>2272</v>
      </c>
      <c r="H236" s="161">
        <v>22.14</v>
      </c>
      <c r="I236" s="162"/>
      <c r="L236" s="158"/>
      <c r="M236" s="163"/>
      <c r="T236" s="164"/>
      <c r="AT236" s="159" t="s">
        <v>166</v>
      </c>
      <c r="AU236" s="159" t="s">
        <v>80</v>
      </c>
      <c r="AV236" s="13" t="s">
        <v>82</v>
      </c>
      <c r="AW236" s="13" t="s">
        <v>29</v>
      </c>
      <c r="AX236" s="13" t="s">
        <v>80</v>
      </c>
      <c r="AY236" s="159" t="s">
        <v>155</v>
      </c>
    </row>
    <row r="237" spans="2:65" s="1" customFormat="1" ht="16.5" customHeight="1">
      <c r="B237" s="131"/>
      <c r="C237" s="172" t="s">
        <v>335</v>
      </c>
      <c r="D237" s="172" t="s">
        <v>241</v>
      </c>
      <c r="E237" s="173" t="s">
        <v>970</v>
      </c>
      <c r="F237" s="174" t="s">
        <v>971</v>
      </c>
      <c r="G237" s="175" t="s">
        <v>159</v>
      </c>
      <c r="H237" s="176">
        <v>55.965000000000003</v>
      </c>
      <c r="I237" s="177"/>
      <c r="J237" s="178">
        <f>ROUND(I237*H237,2)</f>
        <v>0</v>
      </c>
      <c r="K237" s="179"/>
      <c r="L237" s="180"/>
      <c r="M237" s="181" t="s">
        <v>1</v>
      </c>
      <c r="N237" s="182" t="s">
        <v>37</v>
      </c>
      <c r="P237" s="142">
        <f>O237*H237</f>
        <v>0</v>
      </c>
      <c r="Q237" s="142">
        <v>7.8700000000000003E-3</v>
      </c>
      <c r="R237" s="142">
        <f>Q237*H237</f>
        <v>0.44044455000000005</v>
      </c>
      <c r="S237" s="142">
        <v>0</v>
      </c>
      <c r="T237" s="143">
        <f>S237*H237</f>
        <v>0</v>
      </c>
      <c r="AR237" s="144" t="s">
        <v>213</v>
      </c>
      <c r="AT237" s="144" t="s">
        <v>241</v>
      </c>
      <c r="AU237" s="144" t="s">
        <v>80</v>
      </c>
      <c r="AY237" s="17" t="s">
        <v>155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80</v>
      </c>
      <c r="BK237" s="145">
        <f>ROUND(I237*H237,2)</f>
        <v>0</v>
      </c>
      <c r="BL237" s="17" t="s">
        <v>160</v>
      </c>
      <c r="BM237" s="144" t="s">
        <v>2273</v>
      </c>
    </row>
    <row r="238" spans="2:65" s="1" customFormat="1" ht="19.5">
      <c r="B238" s="32"/>
      <c r="D238" s="146" t="s">
        <v>162</v>
      </c>
      <c r="F238" s="147" t="s">
        <v>973</v>
      </c>
      <c r="I238" s="148"/>
      <c r="L238" s="32"/>
      <c r="M238" s="149"/>
      <c r="T238" s="56"/>
      <c r="AT238" s="17" t="s">
        <v>162</v>
      </c>
      <c r="AU238" s="17" t="s">
        <v>80</v>
      </c>
    </row>
    <row r="239" spans="2:65" s="13" customFormat="1">
      <c r="B239" s="158"/>
      <c r="D239" s="146" t="s">
        <v>166</v>
      </c>
      <c r="E239" s="159" t="s">
        <v>1</v>
      </c>
      <c r="F239" s="160" t="s">
        <v>2274</v>
      </c>
      <c r="H239" s="161">
        <v>55.965000000000003</v>
      </c>
      <c r="I239" s="162"/>
      <c r="L239" s="158"/>
      <c r="M239" s="163"/>
      <c r="T239" s="164"/>
      <c r="AT239" s="159" t="s">
        <v>166</v>
      </c>
      <c r="AU239" s="159" t="s">
        <v>80</v>
      </c>
      <c r="AV239" s="13" t="s">
        <v>82</v>
      </c>
      <c r="AW239" s="13" t="s">
        <v>29</v>
      </c>
      <c r="AX239" s="13" t="s">
        <v>80</v>
      </c>
      <c r="AY239" s="159" t="s">
        <v>155</v>
      </c>
    </row>
    <row r="240" spans="2:65" s="1" customFormat="1" ht="24.2" customHeight="1">
      <c r="B240" s="131"/>
      <c r="C240" s="132" t="s">
        <v>343</v>
      </c>
      <c r="D240" s="132" t="s">
        <v>156</v>
      </c>
      <c r="E240" s="133" t="s">
        <v>710</v>
      </c>
      <c r="F240" s="134" t="s">
        <v>711</v>
      </c>
      <c r="G240" s="135" t="s">
        <v>179</v>
      </c>
      <c r="H240" s="136">
        <v>0.88800000000000001</v>
      </c>
      <c r="I240" s="137"/>
      <c r="J240" s="138">
        <f>ROUND(I240*H240,2)</f>
        <v>0</v>
      </c>
      <c r="K240" s="139"/>
      <c r="L240" s="32"/>
      <c r="M240" s="140" t="s">
        <v>1</v>
      </c>
      <c r="N240" s="141" t="s">
        <v>37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160</v>
      </c>
      <c r="AT240" s="144" t="s">
        <v>156</v>
      </c>
      <c r="AU240" s="144" t="s">
        <v>80</v>
      </c>
      <c r="AY240" s="17" t="s">
        <v>155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80</v>
      </c>
      <c r="BK240" s="145">
        <f>ROUND(I240*H240,2)</f>
        <v>0</v>
      </c>
      <c r="BL240" s="17" t="s">
        <v>160</v>
      </c>
      <c r="BM240" s="144" t="s">
        <v>2275</v>
      </c>
    </row>
    <row r="241" spans="2:65" s="1" customFormat="1" ht="19.5">
      <c r="B241" s="32"/>
      <c r="D241" s="146" t="s">
        <v>162</v>
      </c>
      <c r="F241" s="147" t="s">
        <v>713</v>
      </c>
      <c r="I241" s="148"/>
      <c r="L241" s="32"/>
      <c r="M241" s="149"/>
      <c r="T241" s="56"/>
      <c r="AT241" s="17" t="s">
        <v>162</v>
      </c>
      <c r="AU241" s="17" t="s">
        <v>80</v>
      </c>
    </row>
    <row r="242" spans="2:65" s="1" customFormat="1">
      <c r="B242" s="32"/>
      <c r="D242" s="150" t="s">
        <v>164</v>
      </c>
      <c r="F242" s="151" t="s">
        <v>714</v>
      </c>
      <c r="I242" s="148"/>
      <c r="L242" s="32"/>
      <c r="M242" s="149"/>
      <c r="T242" s="56"/>
      <c r="AT242" s="17" t="s">
        <v>164</v>
      </c>
      <c r="AU242" s="17" t="s">
        <v>80</v>
      </c>
    </row>
    <row r="243" spans="2:65" s="13" customFormat="1">
      <c r="B243" s="158"/>
      <c r="D243" s="146" t="s">
        <v>166</v>
      </c>
      <c r="E243" s="159" t="s">
        <v>1</v>
      </c>
      <c r="F243" s="160" t="s">
        <v>2276</v>
      </c>
      <c r="H243" s="161">
        <v>0.88800000000000001</v>
      </c>
      <c r="I243" s="162"/>
      <c r="L243" s="158"/>
      <c r="M243" s="163"/>
      <c r="T243" s="164"/>
      <c r="AT243" s="159" t="s">
        <v>166</v>
      </c>
      <c r="AU243" s="159" t="s">
        <v>80</v>
      </c>
      <c r="AV243" s="13" t="s">
        <v>82</v>
      </c>
      <c r="AW243" s="13" t="s">
        <v>29</v>
      </c>
      <c r="AX243" s="13" t="s">
        <v>80</v>
      </c>
      <c r="AY243" s="159" t="s">
        <v>155</v>
      </c>
    </row>
    <row r="244" spans="2:65" s="1" customFormat="1" ht="24.2" customHeight="1">
      <c r="B244" s="131"/>
      <c r="C244" s="132" t="s">
        <v>350</v>
      </c>
      <c r="D244" s="132" t="s">
        <v>156</v>
      </c>
      <c r="E244" s="133" t="s">
        <v>977</v>
      </c>
      <c r="F244" s="134" t="s">
        <v>978</v>
      </c>
      <c r="G244" s="135" t="s">
        <v>179</v>
      </c>
      <c r="H244" s="136">
        <v>2</v>
      </c>
      <c r="I244" s="137"/>
      <c r="J244" s="138">
        <f>ROUND(I244*H244,2)</f>
        <v>0</v>
      </c>
      <c r="K244" s="139"/>
      <c r="L244" s="32"/>
      <c r="M244" s="140" t="s">
        <v>1</v>
      </c>
      <c r="N244" s="141" t="s">
        <v>37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160</v>
      </c>
      <c r="AT244" s="144" t="s">
        <v>156</v>
      </c>
      <c r="AU244" s="144" t="s">
        <v>80</v>
      </c>
      <c r="AY244" s="17" t="s">
        <v>155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80</v>
      </c>
      <c r="BK244" s="145">
        <f>ROUND(I244*H244,2)</f>
        <v>0</v>
      </c>
      <c r="BL244" s="17" t="s">
        <v>160</v>
      </c>
      <c r="BM244" s="144" t="s">
        <v>2277</v>
      </c>
    </row>
    <row r="245" spans="2:65" s="1" customFormat="1" ht="19.5">
      <c r="B245" s="32"/>
      <c r="D245" s="146" t="s">
        <v>162</v>
      </c>
      <c r="F245" s="147" t="s">
        <v>980</v>
      </c>
      <c r="I245" s="148"/>
      <c r="L245" s="32"/>
      <c r="M245" s="149"/>
      <c r="T245" s="56"/>
      <c r="AT245" s="17" t="s">
        <v>162</v>
      </c>
      <c r="AU245" s="17" t="s">
        <v>80</v>
      </c>
    </row>
    <row r="246" spans="2:65" s="1" customFormat="1">
      <c r="B246" s="32"/>
      <c r="D246" s="150" t="s">
        <v>164</v>
      </c>
      <c r="F246" s="151" t="s">
        <v>981</v>
      </c>
      <c r="I246" s="148"/>
      <c r="L246" s="32"/>
      <c r="M246" s="149"/>
      <c r="T246" s="56"/>
      <c r="AT246" s="17" t="s">
        <v>164</v>
      </c>
      <c r="AU246" s="17" t="s">
        <v>80</v>
      </c>
    </row>
    <row r="247" spans="2:65" s="13" customFormat="1">
      <c r="B247" s="158"/>
      <c r="D247" s="146" t="s">
        <v>166</v>
      </c>
      <c r="E247" s="159" t="s">
        <v>1</v>
      </c>
      <c r="F247" s="160" t="s">
        <v>2278</v>
      </c>
      <c r="H247" s="161">
        <v>2</v>
      </c>
      <c r="I247" s="162"/>
      <c r="L247" s="158"/>
      <c r="M247" s="163"/>
      <c r="T247" s="164"/>
      <c r="AT247" s="159" t="s">
        <v>166</v>
      </c>
      <c r="AU247" s="159" t="s">
        <v>80</v>
      </c>
      <c r="AV247" s="13" t="s">
        <v>82</v>
      </c>
      <c r="AW247" s="13" t="s">
        <v>29</v>
      </c>
      <c r="AX247" s="13" t="s">
        <v>80</v>
      </c>
      <c r="AY247" s="159" t="s">
        <v>155</v>
      </c>
    </row>
    <row r="248" spans="2:65" s="11" customFormat="1" ht="22.9" customHeight="1">
      <c r="B248" s="121"/>
      <c r="D248" s="122" t="s">
        <v>71</v>
      </c>
      <c r="E248" s="183" t="s">
        <v>176</v>
      </c>
      <c r="F248" s="183" t="s">
        <v>311</v>
      </c>
      <c r="I248" s="124"/>
      <c r="J248" s="184">
        <f>BK248</f>
        <v>0</v>
      </c>
      <c r="L248" s="121"/>
      <c r="M248" s="126"/>
      <c r="P248" s="127">
        <f>P249+SUM(P250:P256)</f>
        <v>0</v>
      </c>
      <c r="R248" s="127">
        <f>R249+SUM(R250:R256)</f>
        <v>33.499271480999994</v>
      </c>
      <c r="T248" s="128">
        <f>T249+SUM(T250:T256)</f>
        <v>0</v>
      </c>
      <c r="AR248" s="122" t="s">
        <v>80</v>
      </c>
      <c r="AT248" s="129" t="s">
        <v>71</v>
      </c>
      <c r="AU248" s="129" t="s">
        <v>80</v>
      </c>
      <c r="AY248" s="122" t="s">
        <v>155</v>
      </c>
      <c r="BK248" s="130">
        <f>BK249+SUM(BK250:BK256)</f>
        <v>0</v>
      </c>
    </row>
    <row r="249" spans="2:65" s="1" customFormat="1" ht="16.5" customHeight="1">
      <c r="B249" s="131"/>
      <c r="C249" s="132" t="s">
        <v>359</v>
      </c>
      <c r="D249" s="132" t="s">
        <v>156</v>
      </c>
      <c r="E249" s="133" t="s">
        <v>983</v>
      </c>
      <c r="F249" s="134" t="s">
        <v>984</v>
      </c>
      <c r="G249" s="135" t="s">
        <v>208</v>
      </c>
      <c r="H249" s="136">
        <v>0.18</v>
      </c>
      <c r="I249" s="137"/>
      <c r="J249" s="138">
        <f>ROUND(I249*H249,2)</f>
        <v>0</v>
      </c>
      <c r="K249" s="139"/>
      <c r="L249" s="32"/>
      <c r="M249" s="140" t="s">
        <v>1</v>
      </c>
      <c r="N249" s="141" t="s">
        <v>37</v>
      </c>
      <c r="P249" s="142">
        <f>O249*H249</f>
        <v>0</v>
      </c>
      <c r="Q249" s="142">
        <v>1.0461436</v>
      </c>
      <c r="R249" s="142">
        <f>Q249*H249</f>
        <v>0.188305848</v>
      </c>
      <c r="S249" s="142">
        <v>0</v>
      </c>
      <c r="T249" s="143">
        <f>S249*H249</f>
        <v>0</v>
      </c>
      <c r="AR249" s="144" t="s">
        <v>160</v>
      </c>
      <c r="AT249" s="144" t="s">
        <v>156</v>
      </c>
      <c r="AU249" s="144" t="s">
        <v>82</v>
      </c>
      <c r="AY249" s="17" t="s">
        <v>155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80</v>
      </c>
      <c r="BK249" s="145">
        <f>ROUND(I249*H249,2)</f>
        <v>0</v>
      </c>
      <c r="BL249" s="17" t="s">
        <v>160</v>
      </c>
      <c r="BM249" s="144" t="s">
        <v>2279</v>
      </c>
    </row>
    <row r="250" spans="2:65" s="1" customFormat="1" ht="19.5">
      <c r="B250" s="32"/>
      <c r="D250" s="146" t="s">
        <v>162</v>
      </c>
      <c r="F250" s="147" t="s">
        <v>986</v>
      </c>
      <c r="I250" s="148"/>
      <c r="L250" s="32"/>
      <c r="M250" s="149"/>
      <c r="T250" s="56"/>
      <c r="AT250" s="17" t="s">
        <v>162</v>
      </c>
      <c r="AU250" s="17" t="s">
        <v>82</v>
      </c>
    </row>
    <row r="251" spans="2:65" s="1" customFormat="1">
      <c r="B251" s="32"/>
      <c r="D251" s="150" t="s">
        <v>164</v>
      </c>
      <c r="F251" s="151" t="s">
        <v>987</v>
      </c>
      <c r="I251" s="148"/>
      <c r="L251" s="32"/>
      <c r="M251" s="149"/>
      <c r="T251" s="56"/>
      <c r="AT251" s="17" t="s">
        <v>164</v>
      </c>
      <c r="AU251" s="17" t="s">
        <v>82</v>
      </c>
    </row>
    <row r="252" spans="2:65" s="13" customFormat="1">
      <c r="B252" s="158"/>
      <c r="D252" s="146" t="s">
        <v>166</v>
      </c>
      <c r="E252" s="159" t="s">
        <v>1</v>
      </c>
      <c r="F252" s="160" t="s">
        <v>2280</v>
      </c>
      <c r="H252" s="161">
        <v>0.18</v>
      </c>
      <c r="I252" s="162"/>
      <c r="L252" s="158"/>
      <c r="M252" s="163"/>
      <c r="T252" s="164"/>
      <c r="AT252" s="159" t="s">
        <v>166</v>
      </c>
      <c r="AU252" s="159" t="s">
        <v>82</v>
      </c>
      <c r="AV252" s="13" t="s">
        <v>82</v>
      </c>
      <c r="AW252" s="13" t="s">
        <v>29</v>
      </c>
      <c r="AX252" s="13" t="s">
        <v>80</v>
      </c>
      <c r="AY252" s="159" t="s">
        <v>155</v>
      </c>
    </row>
    <row r="253" spans="2:65" s="1" customFormat="1" ht="24.2" customHeight="1">
      <c r="B253" s="131"/>
      <c r="C253" s="132" t="s">
        <v>369</v>
      </c>
      <c r="D253" s="132" t="s">
        <v>156</v>
      </c>
      <c r="E253" s="133" t="s">
        <v>989</v>
      </c>
      <c r="F253" s="134" t="s">
        <v>990</v>
      </c>
      <c r="G253" s="135" t="s">
        <v>413</v>
      </c>
      <c r="H253" s="136">
        <v>11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37</v>
      </c>
      <c r="P253" s="142">
        <f>O253*H253</f>
        <v>0</v>
      </c>
      <c r="Q253" s="142">
        <v>0.144006</v>
      </c>
      <c r="R253" s="142">
        <f>Q253*H253</f>
        <v>1.584066</v>
      </c>
      <c r="S253" s="142">
        <v>0</v>
      </c>
      <c r="T253" s="143">
        <f>S253*H253</f>
        <v>0</v>
      </c>
      <c r="AR253" s="144" t="s">
        <v>160</v>
      </c>
      <c r="AT253" s="144" t="s">
        <v>156</v>
      </c>
      <c r="AU253" s="144" t="s">
        <v>82</v>
      </c>
      <c r="AY253" s="17" t="s">
        <v>155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80</v>
      </c>
      <c r="BK253" s="145">
        <f>ROUND(I253*H253,2)</f>
        <v>0</v>
      </c>
      <c r="BL253" s="17" t="s">
        <v>160</v>
      </c>
      <c r="BM253" s="144" t="s">
        <v>2281</v>
      </c>
    </row>
    <row r="254" spans="2:65" s="1" customFormat="1" ht="19.5">
      <c r="B254" s="32"/>
      <c r="D254" s="146" t="s">
        <v>162</v>
      </c>
      <c r="F254" s="147" t="s">
        <v>992</v>
      </c>
      <c r="I254" s="148"/>
      <c r="L254" s="32"/>
      <c r="M254" s="149"/>
      <c r="T254" s="56"/>
      <c r="AT254" s="17" t="s">
        <v>162</v>
      </c>
      <c r="AU254" s="17" t="s">
        <v>82</v>
      </c>
    </row>
    <row r="255" spans="2:65" s="1" customFormat="1">
      <c r="B255" s="32"/>
      <c r="D255" s="150" t="s">
        <v>164</v>
      </c>
      <c r="F255" s="151" t="s">
        <v>993</v>
      </c>
      <c r="I255" s="148"/>
      <c r="L255" s="32"/>
      <c r="M255" s="149"/>
      <c r="T255" s="56"/>
      <c r="AT255" s="17" t="s">
        <v>164</v>
      </c>
      <c r="AU255" s="17" t="s">
        <v>82</v>
      </c>
    </row>
    <row r="256" spans="2:65" s="11" customFormat="1" ht="20.85" customHeight="1">
      <c r="B256" s="121"/>
      <c r="D256" s="122" t="s">
        <v>71</v>
      </c>
      <c r="E256" s="183" t="s">
        <v>160</v>
      </c>
      <c r="F256" s="183" t="s">
        <v>358</v>
      </c>
      <c r="I256" s="124"/>
      <c r="J256" s="184">
        <f>BK256</f>
        <v>0</v>
      </c>
      <c r="L256" s="121"/>
      <c r="M256" s="126"/>
      <c r="P256" s="127">
        <f>SUM(P257:P266)</f>
        <v>0</v>
      </c>
      <c r="R256" s="127">
        <f>SUM(R257:R266)</f>
        <v>31.726899632999999</v>
      </c>
      <c r="T256" s="128">
        <f>SUM(T257:T266)</f>
        <v>0</v>
      </c>
      <c r="AR256" s="122" t="s">
        <v>80</v>
      </c>
      <c r="AT256" s="129" t="s">
        <v>71</v>
      </c>
      <c r="AU256" s="129" t="s">
        <v>82</v>
      </c>
      <c r="AY256" s="122" t="s">
        <v>155</v>
      </c>
      <c r="BK256" s="130">
        <f>SUM(BK257:BK266)</f>
        <v>0</v>
      </c>
    </row>
    <row r="257" spans="2:65" s="1" customFormat="1" ht="24.2" customHeight="1">
      <c r="B257" s="131"/>
      <c r="C257" s="132" t="s">
        <v>376</v>
      </c>
      <c r="D257" s="132" t="s">
        <v>156</v>
      </c>
      <c r="E257" s="133" t="s">
        <v>1477</v>
      </c>
      <c r="F257" s="134" t="s">
        <v>1478</v>
      </c>
      <c r="G257" s="135" t="s">
        <v>159</v>
      </c>
      <c r="H257" s="136">
        <v>30.766999999999999</v>
      </c>
      <c r="I257" s="137"/>
      <c r="J257" s="138">
        <f>ROUND(I257*H257,2)</f>
        <v>0</v>
      </c>
      <c r="K257" s="139"/>
      <c r="L257" s="32"/>
      <c r="M257" s="140" t="s">
        <v>1</v>
      </c>
      <c r="N257" s="141" t="s">
        <v>37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160</v>
      </c>
      <c r="AT257" s="144" t="s">
        <v>156</v>
      </c>
      <c r="AU257" s="144" t="s">
        <v>176</v>
      </c>
      <c r="AY257" s="17" t="s">
        <v>155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80</v>
      </c>
      <c r="BK257" s="145">
        <f>ROUND(I257*H257,2)</f>
        <v>0</v>
      </c>
      <c r="BL257" s="17" t="s">
        <v>160</v>
      </c>
      <c r="BM257" s="144" t="s">
        <v>2282</v>
      </c>
    </row>
    <row r="258" spans="2:65" s="1" customFormat="1" ht="19.5">
      <c r="B258" s="32"/>
      <c r="D258" s="146" t="s">
        <v>162</v>
      </c>
      <c r="F258" s="147" t="s">
        <v>1480</v>
      </c>
      <c r="I258" s="148"/>
      <c r="L258" s="32"/>
      <c r="M258" s="149"/>
      <c r="T258" s="56"/>
      <c r="AT258" s="17" t="s">
        <v>162</v>
      </c>
      <c r="AU258" s="17" t="s">
        <v>176</v>
      </c>
    </row>
    <row r="259" spans="2:65" s="1" customFormat="1">
      <c r="B259" s="32"/>
      <c r="D259" s="150" t="s">
        <v>164</v>
      </c>
      <c r="F259" s="151" t="s">
        <v>1481</v>
      </c>
      <c r="I259" s="148"/>
      <c r="L259" s="32"/>
      <c r="M259" s="149"/>
      <c r="T259" s="56"/>
      <c r="AT259" s="17" t="s">
        <v>164</v>
      </c>
      <c r="AU259" s="17" t="s">
        <v>176</v>
      </c>
    </row>
    <row r="260" spans="2:65" s="13" customFormat="1">
      <c r="B260" s="158"/>
      <c r="D260" s="146" t="s">
        <v>166</v>
      </c>
      <c r="E260" s="159" t="s">
        <v>1</v>
      </c>
      <c r="F260" s="160" t="s">
        <v>2283</v>
      </c>
      <c r="H260" s="161">
        <v>30.766999999999999</v>
      </c>
      <c r="I260" s="162"/>
      <c r="L260" s="158"/>
      <c r="M260" s="163"/>
      <c r="T260" s="164"/>
      <c r="AT260" s="159" t="s">
        <v>166</v>
      </c>
      <c r="AU260" s="159" t="s">
        <v>176</v>
      </c>
      <c r="AV260" s="13" t="s">
        <v>82</v>
      </c>
      <c r="AW260" s="13" t="s">
        <v>29</v>
      </c>
      <c r="AX260" s="13" t="s">
        <v>80</v>
      </c>
      <c r="AY260" s="159" t="s">
        <v>155</v>
      </c>
    </row>
    <row r="261" spans="2:65" s="1" customFormat="1" ht="24.2" customHeight="1">
      <c r="B261" s="131"/>
      <c r="C261" s="132" t="s">
        <v>384</v>
      </c>
      <c r="D261" s="132" t="s">
        <v>156</v>
      </c>
      <c r="E261" s="133" t="s">
        <v>360</v>
      </c>
      <c r="F261" s="134" t="s">
        <v>1000</v>
      </c>
      <c r="G261" s="135" t="s">
        <v>159</v>
      </c>
      <c r="H261" s="136">
        <v>30.766999999999999</v>
      </c>
      <c r="I261" s="137"/>
      <c r="J261" s="138">
        <f>ROUND(I261*H261,2)</f>
        <v>0</v>
      </c>
      <c r="K261" s="139"/>
      <c r="L261" s="32"/>
      <c r="M261" s="140" t="s">
        <v>1</v>
      </c>
      <c r="N261" s="141" t="s">
        <v>37</v>
      </c>
      <c r="P261" s="142">
        <f>O261*H261</f>
        <v>0</v>
      </c>
      <c r="Q261" s="142">
        <v>1.031199</v>
      </c>
      <c r="R261" s="142">
        <f>Q261*H261</f>
        <v>31.726899632999999</v>
      </c>
      <c r="S261" s="142">
        <v>0</v>
      </c>
      <c r="T261" s="143">
        <f>S261*H261</f>
        <v>0</v>
      </c>
      <c r="AR261" s="144" t="s">
        <v>160</v>
      </c>
      <c r="AT261" s="144" t="s">
        <v>156</v>
      </c>
      <c r="AU261" s="144" t="s">
        <v>176</v>
      </c>
      <c r="AY261" s="17" t="s">
        <v>155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80</v>
      </c>
      <c r="BK261" s="145">
        <f>ROUND(I261*H261,2)</f>
        <v>0</v>
      </c>
      <c r="BL261" s="17" t="s">
        <v>160</v>
      </c>
      <c r="BM261" s="144" t="s">
        <v>2284</v>
      </c>
    </row>
    <row r="262" spans="2:65" s="1" customFormat="1" ht="29.25">
      <c r="B262" s="32"/>
      <c r="D262" s="146" t="s">
        <v>162</v>
      </c>
      <c r="F262" s="147" t="s">
        <v>363</v>
      </c>
      <c r="I262" s="148"/>
      <c r="L262" s="32"/>
      <c r="M262" s="149"/>
      <c r="T262" s="56"/>
      <c r="AT262" s="17" t="s">
        <v>162</v>
      </c>
      <c r="AU262" s="17" t="s">
        <v>176</v>
      </c>
    </row>
    <row r="263" spans="2:65" s="1" customFormat="1">
      <c r="B263" s="32"/>
      <c r="D263" s="150" t="s">
        <v>164</v>
      </c>
      <c r="F263" s="151" t="s">
        <v>364</v>
      </c>
      <c r="I263" s="148"/>
      <c r="L263" s="32"/>
      <c r="M263" s="149"/>
      <c r="T263" s="56"/>
      <c r="AT263" s="17" t="s">
        <v>164</v>
      </c>
      <c r="AU263" s="17" t="s">
        <v>176</v>
      </c>
    </row>
    <row r="264" spans="2:65" s="13" customFormat="1">
      <c r="B264" s="158"/>
      <c r="D264" s="146" t="s">
        <v>166</v>
      </c>
      <c r="E264" s="159" t="s">
        <v>1</v>
      </c>
      <c r="F264" s="160" t="s">
        <v>2285</v>
      </c>
      <c r="H264" s="161">
        <v>21.481000000000002</v>
      </c>
      <c r="I264" s="162"/>
      <c r="L264" s="158"/>
      <c r="M264" s="163"/>
      <c r="T264" s="164"/>
      <c r="AT264" s="159" t="s">
        <v>166</v>
      </c>
      <c r="AU264" s="159" t="s">
        <v>176</v>
      </c>
      <c r="AV264" s="13" t="s">
        <v>82</v>
      </c>
      <c r="AW264" s="13" t="s">
        <v>29</v>
      </c>
      <c r="AX264" s="13" t="s">
        <v>72</v>
      </c>
      <c r="AY264" s="159" t="s">
        <v>155</v>
      </c>
    </row>
    <row r="265" spans="2:65" s="13" customFormat="1">
      <c r="B265" s="158"/>
      <c r="D265" s="146" t="s">
        <v>166</v>
      </c>
      <c r="E265" s="159" t="s">
        <v>1</v>
      </c>
      <c r="F265" s="160" t="s">
        <v>2286</v>
      </c>
      <c r="H265" s="161">
        <v>9.2859999999999996</v>
      </c>
      <c r="I265" s="162"/>
      <c r="L265" s="158"/>
      <c r="M265" s="163"/>
      <c r="T265" s="164"/>
      <c r="AT265" s="159" t="s">
        <v>166</v>
      </c>
      <c r="AU265" s="159" t="s">
        <v>176</v>
      </c>
      <c r="AV265" s="13" t="s">
        <v>82</v>
      </c>
      <c r="AW265" s="13" t="s">
        <v>29</v>
      </c>
      <c r="AX265" s="13" t="s">
        <v>72</v>
      </c>
      <c r="AY265" s="159" t="s">
        <v>155</v>
      </c>
    </row>
    <row r="266" spans="2:65" s="14" customFormat="1">
      <c r="B266" s="165"/>
      <c r="D266" s="146" t="s">
        <v>166</v>
      </c>
      <c r="E266" s="166" t="s">
        <v>1</v>
      </c>
      <c r="F266" s="167" t="s">
        <v>170</v>
      </c>
      <c r="H266" s="168">
        <v>30.767000000000003</v>
      </c>
      <c r="I266" s="169"/>
      <c r="L266" s="165"/>
      <c r="M266" s="170"/>
      <c r="T266" s="171"/>
      <c r="AT266" s="166" t="s">
        <v>166</v>
      </c>
      <c r="AU266" s="166" t="s">
        <v>176</v>
      </c>
      <c r="AV266" s="14" t="s">
        <v>160</v>
      </c>
      <c r="AW266" s="14" t="s">
        <v>29</v>
      </c>
      <c r="AX266" s="14" t="s">
        <v>80</v>
      </c>
      <c r="AY266" s="166" t="s">
        <v>155</v>
      </c>
    </row>
    <row r="267" spans="2:65" s="11" customFormat="1" ht="25.9" customHeight="1">
      <c r="B267" s="121"/>
      <c r="D267" s="122" t="s">
        <v>71</v>
      </c>
      <c r="E267" s="123" t="s">
        <v>599</v>
      </c>
      <c r="F267" s="123" t="s">
        <v>600</v>
      </c>
      <c r="I267" s="124"/>
      <c r="J267" s="125">
        <f>BK267</f>
        <v>0</v>
      </c>
      <c r="L267" s="121"/>
      <c r="M267" s="126"/>
      <c r="P267" s="127">
        <f>SUM(P268:P286)</f>
        <v>0</v>
      </c>
      <c r="R267" s="127">
        <f>SUM(R268:R286)</f>
        <v>0.106</v>
      </c>
      <c r="T267" s="128">
        <f>SUM(T268:T286)</f>
        <v>0</v>
      </c>
      <c r="AR267" s="122" t="s">
        <v>80</v>
      </c>
      <c r="AT267" s="129" t="s">
        <v>71</v>
      </c>
      <c r="AU267" s="129" t="s">
        <v>72</v>
      </c>
      <c r="AY267" s="122" t="s">
        <v>155</v>
      </c>
      <c r="BK267" s="130">
        <f>SUM(BK268:BK286)</f>
        <v>0</v>
      </c>
    </row>
    <row r="268" spans="2:65" s="1" customFormat="1" ht="24.2" customHeight="1">
      <c r="B268" s="131"/>
      <c r="C268" s="132" t="s">
        <v>391</v>
      </c>
      <c r="D268" s="132" t="s">
        <v>156</v>
      </c>
      <c r="E268" s="133" t="s">
        <v>1004</v>
      </c>
      <c r="F268" s="134" t="s">
        <v>1005</v>
      </c>
      <c r="G268" s="135" t="s">
        <v>159</v>
      </c>
      <c r="H268" s="136">
        <v>103.626</v>
      </c>
      <c r="I268" s="137"/>
      <c r="J268" s="138">
        <f>ROUND(I268*H268,2)</f>
        <v>0</v>
      </c>
      <c r="K268" s="139"/>
      <c r="L268" s="32"/>
      <c r="M268" s="140" t="s">
        <v>1</v>
      </c>
      <c r="N268" s="141" t="s">
        <v>37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160</v>
      </c>
      <c r="AT268" s="144" t="s">
        <v>156</v>
      </c>
      <c r="AU268" s="144" t="s">
        <v>80</v>
      </c>
      <c r="AY268" s="17" t="s">
        <v>155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80</v>
      </c>
      <c r="BK268" s="145">
        <f>ROUND(I268*H268,2)</f>
        <v>0</v>
      </c>
      <c r="BL268" s="17" t="s">
        <v>160</v>
      </c>
      <c r="BM268" s="144" t="s">
        <v>2287</v>
      </c>
    </row>
    <row r="269" spans="2:65" s="1" customFormat="1" ht="19.5">
      <c r="B269" s="32"/>
      <c r="D269" s="146" t="s">
        <v>162</v>
      </c>
      <c r="F269" s="147" t="s">
        <v>1007</v>
      </c>
      <c r="I269" s="148"/>
      <c r="L269" s="32"/>
      <c r="M269" s="149"/>
      <c r="T269" s="56"/>
      <c r="AT269" s="17" t="s">
        <v>162</v>
      </c>
      <c r="AU269" s="17" t="s">
        <v>80</v>
      </c>
    </row>
    <row r="270" spans="2:65" s="1" customFormat="1">
      <c r="B270" s="32"/>
      <c r="D270" s="150" t="s">
        <v>164</v>
      </c>
      <c r="F270" s="151" t="s">
        <v>1008</v>
      </c>
      <c r="I270" s="148"/>
      <c r="L270" s="32"/>
      <c r="M270" s="149"/>
      <c r="T270" s="56"/>
      <c r="AT270" s="17" t="s">
        <v>164</v>
      </c>
      <c r="AU270" s="17" t="s">
        <v>80</v>
      </c>
    </row>
    <row r="271" spans="2:65" s="13" customFormat="1">
      <c r="B271" s="158"/>
      <c r="D271" s="146" t="s">
        <v>166</v>
      </c>
      <c r="E271" s="159" t="s">
        <v>1</v>
      </c>
      <c r="F271" s="160" t="s">
        <v>2288</v>
      </c>
      <c r="H271" s="161">
        <v>103.626</v>
      </c>
      <c r="I271" s="162"/>
      <c r="L271" s="158"/>
      <c r="M271" s="163"/>
      <c r="T271" s="164"/>
      <c r="AT271" s="159" t="s">
        <v>166</v>
      </c>
      <c r="AU271" s="159" t="s">
        <v>80</v>
      </c>
      <c r="AV271" s="13" t="s">
        <v>82</v>
      </c>
      <c r="AW271" s="13" t="s">
        <v>29</v>
      </c>
      <c r="AX271" s="13" t="s">
        <v>72</v>
      </c>
      <c r="AY271" s="159" t="s">
        <v>155</v>
      </c>
    </row>
    <row r="272" spans="2:65" s="14" customFormat="1">
      <c r="B272" s="165"/>
      <c r="D272" s="146" t="s">
        <v>166</v>
      </c>
      <c r="E272" s="166" t="s">
        <v>1</v>
      </c>
      <c r="F272" s="167" t="s">
        <v>170</v>
      </c>
      <c r="H272" s="168">
        <v>103.626</v>
      </c>
      <c r="I272" s="169"/>
      <c r="L272" s="165"/>
      <c r="M272" s="170"/>
      <c r="T272" s="171"/>
      <c r="AT272" s="166" t="s">
        <v>166</v>
      </c>
      <c r="AU272" s="166" t="s">
        <v>80</v>
      </c>
      <c r="AV272" s="14" t="s">
        <v>160</v>
      </c>
      <c r="AW272" s="14" t="s">
        <v>29</v>
      </c>
      <c r="AX272" s="14" t="s">
        <v>80</v>
      </c>
      <c r="AY272" s="166" t="s">
        <v>155</v>
      </c>
    </row>
    <row r="273" spans="2:65" s="1" customFormat="1" ht="16.5" customHeight="1">
      <c r="B273" s="131"/>
      <c r="C273" s="172" t="s">
        <v>397</v>
      </c>
      <c r="D273" s="172" t="s">
        <v>241</v>
      </c>
      <c r="E273" s="173" t="s">
        <v>1010</v>
      </c>
      <c r="F273" s="174" t="s">
        <v>1011</v>
      </c>
      <c r="G273" s="175" t="s">
        <v>208</v>
      </c>
      <c r="H273" s="176">
        <v>3.3000000000000002E-2</v>
      </c>
      <c r="I273" s="177"/>
      <c r="J273" s="178">
        <f>ROUND(I273*H273,2)</f>
        <v>0</v>
      </c>
      <c r="K273" s="179"/>
      <c r="L273" s="180"/>
      <c r="M273" s="181" t="s">
        <v>1</v>
      </c>
      <c r="N273" s="182" t="s">
        <v>37</v>
      </c>
      <c r="P273" s="142">
        <f>O273*H273</f>
        <v>0</v>
      </c>
      <c r="Q273" s="142">
        <v>1</v>
      </c>
      <c r="R273" s="142">
        <f>Q273*H273</f>
        <v>3.3000000000000002E-2</v>
      </c>
      <c r="S273" s="142">
        <v>0</v>
      </c>
      <c r="T273" s="143">
        <f>S273*H273</f>
        <v>0</v>
      </c>
      <c r="AR273" s="144" t="s">
        <v>213</v>
      </c>
      <c r="AT273" s="144" t="s">
        <v>241</v>
      </c>
      <c r="AU273" s="144" t="s">
        <v>80</v>
      </c>
      <c r="AY273" s="17" t="s">
        <v>155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7" t="s">
        <v>80</v>
      </c>
      <c r="BK273" s="145">
        <f>ROUND(I273*H273,2)</f>
        <v>0</v>
      </c>
      <c r="BL273" s="17" t="s">
        <v>160</v>
      </c>
      <c r="BM273" s="144" t="s">
        <v>2289</v>
      </c>
    </row>
    <row r="274" spans="2:65" s="1" customFormat="1">
      <c r="B274" s="32"/>
      <c r="D274" s="146" t="s">
        <v>162</v>
      </c>
      <c r="F274" s="147" t="s">
        <v>1011</v>
      </c>
      <c r="I274" s="148"/>
      <c r="L274" s="32"/>
      <c r="M274" s="149"/>
      <c r="T274" s="56"/>
      <c r="AT274" s="17" t="s">
        <v>162</v>
      </c>
      <c r="AU274" s="17" t="s">
        <v>80</v>
      </c>
    </row>
    <row r="275" spans="2:65" s="1" customFormat="1" ht="19.5">
      <c r="B275" s="32"/>
      <c r="D275" s="146" t="s">
        <v>301</v>
      </c>
      <c r="F275" s="185" t="s">
        <v>1013</v>
      </c>
      <c r="I275" s="148"/>
      <c r="L275" s="32"/>
      <c r="M275" s="149"/>
      <c r="T275" s="56"/>
      <c r="AT275" s="17" t="s">
        <v>301</v>
      </c>
      <c r="AU275" s="17" t="s">
        <v>80</v>
      </c>
    </row>
    <row r="276" spans="2:65" s="1" customFormat="1" ht="24.2" customHeight="1">
      <c r="B276" s="131"/>
      <c r="C276" s="132" t="s">
        <v>403</v>
      </c>
      <c r="D276" s="132" t="s">
        <v>156</v>
      </c>
      <c r="E276" s="133" t="s">
        <v>1014</v>
      </c>
      <c r="F276" s="134" t="s">
        <v>1015</v>
      </c>
      <c r="G276" s="135" t="s">
        <v>159</v>
      </c>
      <c r="H276" s="136">
        <v>207.25200000000001</v>
      </c>
      <c r="I276" s="137"/>
      <c r="J276" s="138">
        <f>ROUND(I276*H276,2)</f>
        <v>0</v>
      </c>
      <c r="K276" s="139"/>
      <c r="L276" s="32"/>
      <c r="M276" s="140" t="s">
        <v>1</v>
      </c>
      <c r="N276" s="141" t="s">
        <v>37</v>
      </c>
      <c r="P276" s="142">
        <f>O276*H276</f>
        <v>0</v>
      </c>
      <c r="Q276" s="142">
        <v>0</v>
      </c>
      <c r="R276" s="142">
        <f>Q276*H276</f>
        <v>0</v>
      </c>
      <c r="S276" s="142">
        <v>0</v>
      </c>
      <c r="T276" s="143">
        <f>S276*H276</f>
        <v>0</v>
      </c>
      <c r="AR276" s="144" t="s">
        <v>160</v>
      </c>
      <c r="AT276" s="144" t="s">
        <v>156</v>
      </c>
      <c r="AU276" s="144" t="s">
        <v>80</v>
      </c>
      <c r="AY276" s="17" t="s">
        <v>155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80</v>
      </c>
      <c r="BK276" s="145">
        <f>ROUND(I276*H276,2)</f>
        <v>0</v>
      </c>
      <c r="BL276" s="17" t="s">
        <v>160</v>
      </c>
      <c r="BM276" s="144" t="s">
        <v>2290</v>
      </c>
    </row>
    <row r="277" spans="2:65" s="1" customFormat="1" ht="19.5">
      <c r="B277" s="32"/>
      <c r="D277" s="146" t="s">
        <v>162</v>
      </c>
      <c r="F277" s="147" t="s">
        <v>1017</v>
      </c>
      <c r="I277" s="148"/>
      <c r="L277" s="32"/>
      <c r="M277" s="149"/>
      <c r="T277" s="56"/>
      <c r="AT277" s="17" t="s">
        <v>162</v>
      </c>
      <c r="AU277" s="17" t="s">
        <v>80</v>
      </c>
    </row>
    <row r="278" spans="2:65" s="1" customFormat="1">
      <c r="B278" s="32"/>
      <c r="D278" s="150" t="s">
        <v>164</v>
      </c>
      <c r="F278" s="151" t="s">
        <v>1018</v>
      </c>
      <c r="I278" s="148"/>
      <c r="L278" s="32"/>
      <c r="M278" s="149"/>
      <c r="T278" s="56"/>
      <c r="AT278" s="17" t="s">
        <v>164</v>
      </c>
      <c r="AU278" s="17" t="s">
        <v>80</v>
      </c>
    </row>
    <row r="279" spans="2:65" s="13" customFormat="1">
      <c r="B279" s="158"/>
      <c r="D279" s="146" t="s">
        <v>166</v>
      </c>
      <c r="E279" s="159" t="s">
        <v>1</v>
      </c>
      <c r="F279" s="160" t="s">
        <v>2291</v>
      </c>
      <c r="H279" s="161">
        <v>207.25200000000001</v>
      </c>
      <c r="I279" s="162"/>
      <c r="L279" s="158"/>
      <c r="M279" s="163"/>
      <c r="T279" s="164"/>
      <c r="AT279" s="159" t="s">
        <v>166</v>
      </c>
      <c r="AU279" s="159" t="s">
        <v>80</v>
      </c>
      <c r="AV279" s="13" t="s">
        <v>82</v>
      </c>
      <c r="AW279" s="13" t="s">
        <v>29</v>
      </c>
      <c r="AX279" s="13" t="s">
        <v>72</v>
      </c>
      <c r="AY279" s="159" t="s">
        <v>155</v>
      </c>
    </row>
    <row r="280" spans="2:65" s="14" customFormat="1">
      <c r="B280" s="165"/>
      <c r="D280" s="146" t="s">
        <v>166</v>
      </c>
      <c r="E280" s="166" t="s">
        <v>1</v>
      </c>
      <c r="F280" s="167" t="s">
        <v>170</v>
      </c>
      <c r="H280" s="168">
        <v>207.25200000000001</v>
      </c>
      <c r="I280" s="169"/>
      <c r="L280" s="165"/>
      <c r="M280" s="170"/>
      <c r="T280" s="171"/>
      <c r="AT280" s="166" t="s">
        <v>166</v>
      </c>
      <c r="AU280" s="166" t="s">
        <v>80</v>
      </c>
      <c r="AV280" s="14" t="s">
        <v>160</v>
      </c>
      <c r="AW280" s="14" t="s">
        <v>29</v>
      </c>
      <c r="AX280" s="14" t="s">
        <v>80</v>
      </c>
      <c r="AY280" s="166" t="s">
        <v>155</v>
      </c>
    </row>
    <row r="281" spans="2:65" s="1" customFormat="1" ht="16.5" customHeight="1">
      <c r="B281" s="131"/>
      <c r="C281" s="172" t="s">
        <v>410</v>
      </c>
      <c r="D281" s="172" t="s">
        <v>241</v>
      </c>
      <c r="E281" s="173" t="s">
        <v>1020</v>
      </c>
      <c r="F281" s="174" t="s">
        <v>1021</v>
      </c>
      <c r="G281" s="175" t="s">
        <v>208</v>
      </c>
      <c r="H281" s="176">
        <v>7.2999999999999995E-2</v>
      </c>
      <c r="I281" s="177"/>
      <c r="J281" s="178">
        <f>ROUND(I281*H281,2)</f>
        <v>0</v>
      </c>
      <c r="K281" s="179"/>
      <c r="L281" s="180"/>
      <c r="M281" s="181" t="s">
        <v>1</v>
      </c>
      <c r="N281" s="182" t="s">
        <v>37</v>
      </c>
      <c r="P281" s="142">
        <f>O281*H281</f>
        <v>0</v>
      </c>
      <c r="Q281" s="142">
        <v>1</v>
      </c>
      <c r="R281" s="142">
        <f>Q281*H281</f>
        <v>7.2999999999999995E-2</v>
      </c>
      <c r="S281" s="142">
        <v>0</v>
      </c>
      <c r="T281" s="143">
        <f>S281*H281</f>
        <v>0</v>
      </c>
      <c r="AR281" s="144" t="s">
        <v>213</v>
      </c>
      <c r="AT281" s="144" t="s">
        <v>241</v>
      </c>
      <c r="AU281" s="144" t="s">
        <v>80</v>
      </c>
      <c r="AY281" s="17" t="s">
        <v>155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80</v>
      </c>
      <c r="BK281" s="145">
        <f>ROUND(I281*H281,2)</f>
        <v>0</v>
      </c>
      <c r="BL281" s="17" t="s">
        <v>160</v>
      </c>
      <c r="BM281" s="144" t="s">
        <v>2292</v>
      </c>
    </row>
    <row r="282" spans="2:65" s="1" customFormat="1">
      <c r="B282" s="32"/>
      <c r="D282" s="146" t="s">
        <v>162</v>
      </c>
      <c r="F282" s="147" t="s">
        <v>1021</v>
      </c>
      <c r="I282" s="148"/>
      <c r="L282" s="32"/>
      <c r="M282" s="149"/>
      <c r="T282" s="56"/>
      <c r="AT282" s="17" t="s">
        <v>162</v>
      </c>
      <c r="AU282" s="17" t="s">
        <v>80</v>
      </c>
    </row>
    <row r="283" spans="2:65" s="1" customFormat="1" ht="19.5">
      <c r="B283" s="32"/>
      <c r="D283" s="146" t="s">
        <v>301</v>
      </c>
      <c r="F283" s="185" t="s">
        <v>605</v>
      </c>
      <c r="I283" s="148"/>
      <c r="L283" s="32"/>
      <c r="M283" s="149"/>
      <c r="T283" s="56"/>
      <c r="AT283" s="17" t="s">
        <v>301</v>
      </c>
      <c r="AU283" s="17" t="s">
        <v>80</v>
      </c>
    </row>
    <row r="284" spans="2:65" s="1" customFormat="1" ht="24.2" customHeight="1">
      <c r="B284" s="131"/>
      <c r="C284" s="132" t="s">
        <v>417</v>
      </c>
      <c r="D284" s="132" t="s">
        <v>156</v>
      </c>
      <c r="E284" s="133" t="s">
        <v>614</v>
      </c>
      <c r="F284" s="134" t="s">
        <v>615</v>
      </c>
      <c r="G284" s="135" t="s">
        <v>208</v>
      </c>
      <c r="H284" s="136">
        <v>0.06</v>
      </c>
      <c r="I284" s="137"/>
      <c r="J284" s="138">
        <f>ROUND(I284*H284,2)</f>
        <v>0</v>
      </c>
      <c r="K284" s="139"/>
      <c r="L284" s="32"/>
      <c r="M284" s="140" t="s">
        <v>1</v>
      </c>
      <c r="N284" s="141" t="s">
        <v>37</v>
      </c>
      <c r="P284" s="142">
        <f>O284*H284</f>
        <v>0</v>
      </c>
      <c r="Q284" s="142">
        <v>0</v>
      </c>
      <c r="R284" s="142">
        <f>Q284*H284</f>
        <v>0</v>
      </c>
      <c r="S284" s="142">
        <v>0</v>
      </c>
      <c r="T284" s="143">
        <f>S284*H284</f>
        <v>0</v>
      </c>
      <c r="AR284" s="144" t="s">
        <v>272</v>
      </c>
      <c r="AT284" s="144" t="s">
        <v>156</v>
      </c>
      <c r="AU284" s="144" t="s">
        <v>80</v>
      </c>
      <c r="AY284" s="17" t="s">
        <v>155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80</v>
      </c>
      <c r="BK284" s="145">
        <f>ROUND(I284*H284,2)</f>
        <v>0</v>
      </c>
      <c r="BL284" s="17" t="s">
        <v>272</v>
      </c>
      <c r="BM284" s="144" t="s">
        <v>2293</v>
      </c>
    </row>
    <row r="285" spans="2:65" s="1" customFormat="1" ht="29.25">
      <c r="B285" s="32"/>
      <c r="D285" s="146" t="s">
        <v>162</v>
      </c>
      <c r="F285" s="147" t="s">
        <v>617</v>
      </c>
      <c r="I285" s="148"/>
      <c r="L285" s="32"/>
      <c r="M285" s="149"/>
      <c r="T285" s="56"/>
      <c r="AT285" s="17" t="s">
        <v>162</v>
      </c>
      <c r="AU285" s="17" t="s">
        <v>80</v>
      </c>
    </row>
    <row r="286" spans="2:65" s="1" customFormat="1">
      <c r="B286" s="32"/>
      <c r="D286" s="150" t="s">
        <v>164</v>
      </c>
      <c r="F286" s="151" t="s">
        <v>618</v>
      </c>
      <c r="I286" s="148"/>
      <c r="L286" s="32"/>
      <c r="M286" s="149"/>
      <c r="T286" s="56"/>
      <c r="AT286" s="17" t="s">
        <v>164</v>
      </c>
      <c r="AU286" s="17" t="s">
        <v>80</v>
      </c>
    </row>
    <row r="287" spans="2:65" s="11" customFormat="1" ht="25.9" customHeight="1">
      <c r="B287" s="121"/>
      <c r="D287" s="122" t="s">
        <v>71</v>
      </c>
      <c r="E287" s="123" t="s">
        <v>221</v>
      </c>
      <c r="F287" s="123" t="s">
        <v>383</v>
      </c>
      <c r="I287" s="124"/>
      <c r="J287" s="125">
        <f>BK287</f>
        <v>0</v>
      </c>
      <c r="L287" s="121"/>
      <c r="M287" s="126"/>
      <c r="P287" s="127">
        <f>SUM(P288:P296)</f>
        <v>0</v>
      </c>
      <c r="R287" s="127">
        <f>SUM(R288:R296)</f>
        <v>21.028970000000001</v>
      </c>
      <c r="T287" s="128">
        <f>SUM(T288:T296)</f>
        <v>0</v>
      </c>
      <c r="AR287" s="122" t="s">
        <v>80</v>
      </c>
      <c r="AT287" s="129" t="s">
        <v>71</v>
      </c>
      <c r="AU287" s="129" t="s">
        <v>72</v>
      </c>
      <c r="AY287" s="122" t="s">
        <v>155</v>
      </c>
      <c r="BK287" s="130">
        <f>SUM(BK288:BK296)</f>
        <v>0</v>
      </c>
    </row>
    <row r="288" spans="2:65" s="1" customFormat="1" ht="24.2" customHeight="1">
      <c r="B288" s="131"/>
      <c r="C288" s="132" t="s">
        <v>424</v>
      </c>
      <c r="D288" s="132" t="s">
        <v>156</v>
      </c>
      <c r="E288" s="133" t="s">
        <v>411</v>
      </c>
      <c r="F288" s="134" t="s">
        <v>412</v>
      </c>
      <c r="G288" s="135" t="s">
        <v>413</v>
      </c>
      <c r="H288" s="136">
        <v>2</v>
      </c>
      <c r="I288" s="137"/>
      <c r="J288" s="138">
        <f>ROUND(I288*H288,2)</f>
        <v>0</v>
      </c>
      <c r="K288" s="139"/>
      <c r="L288" s="32"/>
      <c r="M288" s="140" t="s">
        <v>1</v>
      </c>
      <c r="N288" s="141" t="s">
        <v>37</v>
      </c>
      <c r="P288" s="142">
        <f>O288*H288</f>
        <v>0</v>
      </c>
      <c r="Q288" s="142">
        <v>6.4850000000000003E-3</v>
      </c>
      <c r="R288" s="142">
        <f>Q288*H288</f>
        <v>1.2970000000000001E-2</v>
      </c>
      <c r="S288" s="142">
        <v>0</v>
      </c>
      <c r="T288" s="143">
        <f>S288*H288</f>
        <v>0</v>
      </c>
      <c r="AR288" s="144" t="s">
        <v>160</v>
      </c>
      <c r="AT288" s="144" t="s">
        <v>156</v>
      </c>
      <c r="AU288" s="144" t="s">
        <v>80</v>
      </c>
      <c r="AY288" s="17" t="s">
        <v>155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80</v>
      </c>
      <c r="BK288" s="145">
        <f>ROUND(I288*H288,2)</f>
        <v>0</v>
      </c>
      <c r="BL288" s="17" t="s">
        <v>160</v>
      </c>
      <c r="BM288" s="144" t="s">
        <v>2294</v>
      </c>
    </row>
    <row r="289" spans="2:65" s="1" customFormat="1" ht="19.5">
      <c r="B289" s="32"/>
      <c r="D289" s="146" t="s">
        <v>162</v>
      </c>
      <c r="F289" s="147" t="s">
        <v>415</v>
      </c>
      <c r="I289" s="148"/>
      <c r="L289" s="32"/>
      <c r="M289" s="149"/>
      <c r="T289" s="56"/>
      <c r="AT289" s="17" t="s">
        <v>162</v>
      </c>
      <c r="AU289" s="17" t="s">
        <v>80</v>
      </c>
    </row>
    <row r="290" spans="2:65" s="1" customFormat="1">
      <c r="B290" s="32"/>
      <c r="D290" s="150" t="s">
        <v>164</v>
      </c>
      <c r="F290" s="151" t="s">
        <v>416</v>
      </c>
      <c r="I290" s="148"/>
      <c r="L290" s="32"/>
      <c r="M290" s="149"/>
      <c r="T290" s="56"/>
      <c r="AT290" s="17" t="s">
        <v>164</v>
      </c>
      <c r="AU290" s="17" t="s">
        <v>80</v>
      </c>
    </row>
    <row r="291" spans="2:65" s="1" customFormat="1" ht="16.5" customHeight="1">
      <c r="B291" s="131"/>
      <c r="C291" s="172" t="s">
        <v>432</v>
      </c>
      <c r="D291" s="172" t="s">
        <v>241</v>
      </c>
      <c r="E291" s="173" t="s">
        <v>1025</v>
      </c>
      <c r="F291" s="174" t="s">
        <v>1026</v>
      </c>
      <c r="G291" s="175" t="s">
        <v>413</v>
      </c>
      <c r="H291" s="176">
        <v>9</v>
      </c>
      <c r="I291" s="177"/>
      <c r="J291" s="178">
        <f>ROUND(I291*H291,2)</f>
        <v>0</v>
      </c>
      <c r="K291" s="179"/>
      <c r="L291" s="180"/>
      <c r="M291" s="181" t="s">
        <v>1</v>
      </c>
      <c r="N291" s="182" t="s">
        <v>37</v>
      </c>
      <c r="P291" s="142">
        <f>O291*H291</f>
        <v>0</v>
      </c>
      <c r="Q291" s="142">
        <v>1.8109999999999999</v>
      </c>
      <c r="R291" s="142">
        <f>Q291*H291</f>
        <v>16.298999999999999</v>
      </c>
      <c r="S291" s="142">
        <v>0</v>
      </c>
      <c r="T291" s="143">
        <f>S291*H291</f>
        <v>0</v>
      </c>
      <c r="AR291" s="144" t="s">
        <v>213</v>
      </c>
      <c r="AT291" s="144" t="s">
        <v>241</v>
      </c>
      <c r="AU291" s="144" t="s">
        <v>80</v>
      </c>
      <c r="AY291" s="17" t="s">
        <v>155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80</v>
      </c>
      <c r="BK291" s="145">
        <f>ROUND(I291*H291,2)</f>
        <v>0</v>
      </c>
      <c r="BL291" s="17" t="s">
        <v>160</v>
      </c>
      <c r="BM291" s="144" t="s">
        <v>2295</v>
      </c>
    </row>
    <row r="292" spans="2:65" s="1" customFormat="1">
      <c r="B292" s="32"/>
      <c r="D292" s="146" t="s">
        <v>162</v>
      </c>
      <c r="F292" s="147" t="s">
        <v>1026</v>
      </c>
      <c r="I292" s="148"/>
      <c r="L292" s="32"/>
      <c r="M292" s="149"/>
      <c r="T292" s="56"/>
      <c r="AT292" s="17" t="s">
        <v>162</v>
      </c>
      <c r="AU292" s="17" t="s">
        <v>80</v>
      </c>
    </row>
    <row r="293" spans="2:65" s="1" customFormat="1" ht="16.5" customHeight="1">
      <c r="B293" s="131"/>
      <c r="C293" s="172" t="s">
        <v>439</v>
      </c>
      <c r="D293" s="172" t="s">
        <v>241</v>
      </c>
      <c r="E293" s="173" t="s">
        <v>1029</v>
      </c>
      <c r="F293" s="174" t="s">
        <v>1030</v>
      </c>
      <c r="G293" s="175" t="s">
        <v>413</v>
      </c>
      <c r="H293" s="176">
        <v>1</v>
      </c>
      <c r="I293" s="177"/>
      <c r="J293" s="178">
        <f>ROUND(I293*H293,2)</f>
        <v>0</v>
      </c>
      <c r="K293" s="179"/>
      <c r="L293" s="180"/>
      <c r="M293" s="181" t="s">
        <v>1</v>
      </c>
      <c r="N293" s="182" t="s">
        <v>37</v>
      </c>
      <c r="P293" s="142">
        <f>O293*H293</f>
        <v>0</v>
      </c>
      <c r="Q293" s="142">
        <v>2.347</v>
      </c>
      <c r="R293" s="142">
        <f>Q293*H293</f>
        <v>2.347</v>
      </c>
      <c r="S293" s="142">
        <v>0</v>
      </c>
      <c r="T293" s="143">
        <f>S293*H293</f>
        <v>0</v>
      </c>
      <c r="AR293" s="144" t="s">
        <v>213</v>
      </c>
      <c r="AT293" s="144" t="s">
        <v>241</v>
      </c>
      <c r="AU293" s="144" t="s">
        <v>80</v>
      </c>
      <c r="AY293" s="17" t="s">
        <v>155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80</v>
      </c>
      <c r="BK293" s="145">
        <f>ROUND(I293*H293,2)</f>
        <v>0</v>
      </c>
      <c r="BL293" s="17" t="s">
        <v>160</v>
      </c>
      <c r="BM293" s="144" t="s">
        <v>2296</v>
      </c>
    </row>
    <row r="294" spans="2:65" s="1" customFormat="1">
      <c r="B294" s="32"/>
      <c r="D294" s="146" t="s">
        <v>162</v>
      </c>
      <c r="F294" s="147" t="s">
        <v>1030</v>
      </c>
      <c r="I294" s="148"/>
      <c r="L294" s="32"/>
      <c r="M294" s="149"/>
      <c r="T294" s="56"/>
      <c r="AT294" s="17" t="s">
        <v>162</v>
      </c>
      <c r="AU294" s="17" t="s">
        <v>80</v>
      </c>
    </row>
    <row r="295" spans="2:65" s="1" customFormat="1" ht="16.5" customHeight="1">
      <c r="B295" s="131"/>
      <c r="C295" s="172" t="s">
        <v>445</v>
      </c>
      <c r="D295" s="172" t="s">
        <v>241</v>
      </c>
      <c r="E295" s="173" t="s">
        <v>1033</v>
      </c>
      <c r="F295" s="174" t="s">
        <v>1034</v>
      </c>
      <c r="G295" s="175" t="s">
        <v>413</v>
      </c>
      <c r="H295" s="176">
        <v>1</v>
      </c>
      <c r="I295" s="177"/>
      <c r="J295" s="178">
        <f>ROUND(I295*H295,2)</f>
        <v>0</v>
      </c>
      <c r="K295" s="179"/>
      <c r="L295" s="180"/>
      <c r="M295" s="181" t="s">
        <v>1</v>
      </c>
      <c r="N295" s="182" t="s">
        <v>37</v>
      </c>
      <c r="P295" s="142">
        <f>O295*H295</f>
        <v>0</v>
      </c>
      <c r="Q295" s="142">
        <v>2.37</v>
      </c>
      <c r="R295" s="142">
        <f>Q295*H295</f>
        <v>2.37</v>
      </c>
      <c r="S295" s="142">
        <v>0</v>
      </c>
      <c r="T295" s="143">
        <f>S295*H295</f>
        <v>0</v>
      </c>
      <c r="AR295" s="144" t="s">
        <v>213</v>
      </c>
      <c r="AT295" s="144" t="s">
        <v>241</v>
      </c>
      <c r="AU295" s="144" t="s">
        <v>80</v>
      </c>
      <c r="AY295" s="17" t="s">
        <v>155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80</v>
      </c>
      <c r="BK295" s="145">
        <f>ROUND(I295*H295,2)</f>
        <v>0</v>
      </c>
      <c r="BL295" s="17" t="s">
        <v>160</v>
      </c>
      <c r="BM295" s="144" t="s">
        <v>2297</v>
      </c>
    </row>
    <row r="296" spans="2:65" s="1" customFormat="1">
      <c r="B296" s="32"/>
      <c r="D296" s="146" t="s">
        <v>162</v>
      </c>
      <c r="F296" s="147" t="s">
        <v>1034</v>
      </c>
      <c r="I296" s="148"/>
      <c r="L296" s="32"/>
      <c r="M296" s="149"/>
      <c r="T296" s="56"/>
      <c r="AT296" s="17" t="s">
        <v>162</v>
      </c>
      <c r="AU296" s="17" t="s">
        <v>80</v>
      </c>
    </row>
    <row r="297" spans="2:65" s="11" customFormat="1" ht="25.9" customHeight="1">
      <c r="B297" s="121"/>
      <c r="D297" s="122" t="s">
        <v>71</v>
      </c>
      <c r="E297" s="123" t="s">
        <v>1049</v>
      </c>
      <c r="F297" s="123" t="s">
        <v>1050</v>
      </c>
      <c r="I297" s="124"/>
      <c r="J297" s="125">
        <f>BK297</f>
        <v>0</v>
      </c>
      <c r="L297" s="121"/>
      <c r="M297" s="126"/>
      <c r="P297" s="127">
        <f>SUM(P298:P304)</f>
        <v>0</v>
      </c>
      <c r="R297" s="127">
        <f>SUM(R298:R304)</f>
        <v>1.2556799999999999</v>
      </c>
      <c r="T297" s="128">
        <f>SUM(T298:T304)</f>
        <v>26.055360000000004</v>
      </c>
      <c r="AR297" s="122" t="s">
        <v>80</v>
      </c>
      <c r="AT297" s="129" t="s">
        <v>71</v>
      </c>
      <c r="AU297" s="129" t="s">
        <v>72</v>
      </c>
      <c r="AY297" s="122" t="s">
        <v>155</v>
      </c>
      <c r="BK297" s="130">
        <f>SUM(BK298:BK304)</f>
        <v>0</v>
      </c>
    </row>
    <row r="298" spans="2:65" s="1" customFormat="1" ht="16.5" customHeight="1">
      <c r="B298" s="131"/>
      <c r="C298" s="132" t="s">
        <v>452</v>
      </c>
      <c r="D298" s="132" t="s">
        <v>156</v>
      </c>
      <c r="E298" s="133" t="s">
        <v>1051</v>
      </c>
      <c r="F298" s="134" t="s">
        <v>1052</v>
      </c>
      <c r="G298" s="135" t="s">
        <v>179</v>
      </c>
      <c r="H298" s="136">
        <v>10.464</v>
      </c>
      <c r="I298" s="137"/>
      <c r="J298" s="138">
        <f>ROUND(I298*H298,2)</f>
        <v>0</v>
      </c>
      <c r="K298" s="139"/>
      <c r="L298" s="32"/>
      <c r="M298" s="140" t="s">
        <v>1</v>
      </c>
      <c r="N298" s="141" t="s">
        <v>37</v>
      </c>
      <c r="P298" s="142">
        <f>O298*H298</f>
        <v>0</v>
      </c>
      <c r="Q298" s="142">
        <v>0.12</v>
      </c>
      <c r="R298" s="142">
        <f>Q298*H298</f>
        <v>1.2556799999999999</v>
      </c>
      <c r="S298" s="142">
        <v>2.4900000000000002</v>
      </c>
      <c r="T298" s="143">
        <f>S298*H298</f>
        <v>26.055360000000004</v>
      </c>
      <c r="AR298" s="144" t="s">
        <v>160</v>
      </c>
      <c r="AT298" s="144" t="s">
        <v>156</v>
      </c>
      <c r="AU298" s="144" t="s">
        <v>80</v>
      </c>
      <c r="AY298" s="17" t="s">
        <v>155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7" t="s">
        <v>80</v>
      </c>
      <c r="BK298" s="145">
        <f>ROUND(I298*H298,2)</f>
        <v>0</v>
      </c>
      <c r="BL298" s="17" t="s">
        <v>160</v>
      </c>
      <c r="BM298" s="144" t="s">
        <v>2298</v>
      </c>
    </row>
    <row r="299" spans="2:65" s="1" customFormat="1">
      <c r="B299" s="32"/>
      <c r="D299" s="146" t="s">
        <v>162</v>
      </c>
      <c r="F299" s="147" t="s">
        <v>1054</v>
      </c>
      <c r="I299" s="148"/>
      <c r="L299" s="32"/>
      <c r="M299" s="149"/>
      <c r="T299" s="56"/>
      <c r="AT299" s="17" t="s">
        <v>162</v>
      </c>
      <c r="AU299" s="17" t="s">
        <v>80</v>
      </c>
    </row>
    <row r="300" spans="2:65" s="1" customFormat="1">
      <c r="B300" s="32"/>
      <c r="D300" s="150" t="s">
        <v>164</v>
      </c>
      <c r="F300" s="151" t="s">
        <v>1055</v>
      </c>
      <c r="I300" s="148"/>
      <c r="L300" s="32"/>
      <c r="M300" s="149"/>
      <c r="T300" s="56"/>
      <c r="AT300" s="17" t="s">
        <v>164</v>
      </c>
      <c r="AU300" s="17" t="s">
        <v>80</v>
      </c>
    </row>
    <row r="301" spans="2:65" s="13" customFormat="1">
      <c r="B301" s="158"/>
      <c r="D301" s="146" t="s">
        <v>166</v>
      </c>
      <c r="E301" s="159" t="s">
        <v>1</v>
      </c>
      <c r="F301" s="160" t="s">
        <v>2299</v>
      </c>
      <c r="H301" s="161">
        <v>3.1680000000000001</v>
      </c>
      <c r="I301" s="162"/>
      <c r="L301" s="158"/>
      <c r="M301" s="163"/>
      <c r="T301" s="164"/>
      <c r="AT301" s="159" t="s">
        <v>166</v>
      </c>
      <c r="AU301" s="159" t="s">
        <v>80</v>
      </c>
      <c r="AV301" s="13" t="s">
        <v>82</v>
      </c>
      <c r="AW301" s="13" t="s">
        <v>29</v>
      </c>
      <c r="AX301" s="13" t="s">
        <v>72</v>
      </c>
      <c r="AY301" s="159" t="s">
        <v>155</v>
      </c>
    </row>
    <row r="302" spans="2:65" s="13" customFormat="1">
      <c r="B302" s="158"/>
      <c r="D302" s="146" t="s">
        <v>166</v>
      </c>
      <c r="E302" s="159" t="s">
        <v>1</v>
      </c>
      <c r="F302" s="160" t="s">
        <v>2300</v>
      </c>
      <c r="H302" s="161">
        <v>2.4</v>
      </c>
      <c r="I302" s="162"/>
      <c r="L302" s="158"/>
      <c r="M302" s="163"/>
      <c r="T302" s="164"/>
      <c r="AT302" s="159" t="s">
        <v>166</v>
      </c>
      <c r="AU302" s="159" t="s">
        <v>80</v>
      </c>
      <c r="AV302" s="13" t="s">
        <v>82</v>
      </c>
      <c r="AW302" s="13" t="s">
        <v>29</v>
      </c>
      <c r="AX302" s="13" t="s">
        <v>72</v>
      </c>
      <c r="AY302" s="159" t="s">
        <v>155</v>
      </c>
    </row>
    <row r="303" spans="2:65" s="13" customFormat="1">
      <c r="B303" s="158"/>
      <c r="D303" s="146" t="s">
        <v>166</v>
      </c>
      <c r="E303" s="159" t="s">
        <v>1</v>
      </c>
      <c r="F303" s="160" t="s">
        <v>2301</v>
      </c>
      <c r="H303" s="161">
        <v>4.8959999999999999</v>
      </c>
      <c r="I303" s="162"/>
      <c r="L303" s="158"/>
      <c r="M303" s="163"/>
      <c r="T303" s="164"/>
      <c r="AT303" s="159" t="s">
        <v>166</v>
      </c>
      <c r="AU303" s="159" t="s">
        <v>80</v>
      </c>
      <c r="AV303" s="13" t="s">
        <v>82</v>
      </c>
      <c r="AW303" s="13" t="s">
        <v>29</v>
      </c>
      <c r="AX303" s="13" t="s">
        <v>72</v>
      </c>
      <c r="AY303" s="159" t="s">
        <v>155</v>
      </c>
    </row>
    <row r="304" spans="2:65" s="14" customFormat="1">
      <c r="B304" s="165"/>
      <c r="D304" s="146" t="s">
        <v>166</v>
      </c>
      <c r="E304" s="166" t="s">
        <v>1</v>
      </c>
      <c r="F304" s="167" t="s">
        <v>170</v>
      </c>
      <c r="H304" s="168">
        <v>10.463999999999999</v>
      </c>
      <c r="I304" s="169"/>
      <c r="L304" s="165"/>
      <c r="M304" s="170"/>
      <c r="T304" s="171"/>
      <c r="AT304" s="166" t="s">
        <v>166</v>
      </c>
      <c r="AU304" s="166" t="s">
        <v>80</v>
      </c>
      <c r="AV304" s="14" t="s">
        <v>160</v>
      </c>
      <c r="AW304" s="14" t="s">
        <v>29</v>
      </c>
      <c r="AX304" s="14" t="s">
        <v>80</v>
      </c>
      <c r="AY304" s="166" t="s">
        <v>155</v>
      </c>
    </row>
    <row r="305" spans="2:65" s="11" customFormat="1" ht="25.9" customHeight="1">
      <c r="B305" s="121"/>
      <c r="D305" s="122" t="s">
        <v>71</v>
      </c>
      <c r="E305" s="123" t="s">
        <v>1060</v>
      </c>
      <c r="F305" s="123" t="s">
        <v>1061</v>
      </c>
      <c r="I305" s="124"/>
      <c r="J305" s="125">
        <f>BK305</f>
        <v>0</v>
      </c>
      <c r="L305" s="121"/>
      <c r="M305" s="126"/>
      <c r="P305" s="127">
        <f>SUM(P306:P308)</f>
        <v>0</v>
      </c>
      <c r="R305" s="127">
        <f>SUM(R306:R308)</f>
        <v>3.0492000000000002E-2</v>
      </c>
      <c r="T305" s="128">
        <f>SUM(T306:T308)</f>
        <v>0</v>
      </c>
      <c r="AR305" s="122" t="s">
        <v>80</v>
      </c>
      <c r="AT305" s="129" t="s">
        <v>71</v>
      </c>
      <c r="AU305" s="129" t="s">
        <v>72</v>
      </c>
      <c r="AY305" s="122" t="s">
        <v>155</v>
      </c>
      <c r="BK305" s="130">
        <f>SUM(BK306:BK308)</f>
        <v>0</v>
      </c>
    </row>
    <row r="306" spans="2:65" s="1" customFormat="1" ht="24.2" customHeight="1">
      <c r="B306" s="131"/>
      <c r="C306" s="132" t="s">
        <v>459</v>
      </c>
      <c r="D306" s="132" t="s">
        <v>156</v>
      </c>
      <c r="E306" s="133" t="s">
        <v>1062</v>
      </c>
      <c r="F306" s="134" t="s">
        <v>1063</v>
      </c>
      <c r="G306" s="135" t="s">
        <v>413</v>
      </c>
      <c r="H306" s="136">
        <v>11</v>
      </c>
      <c r="I306" s="137"/>
      <c r="J306" s="138">
        <f>ROUND(I306*H306,2)</f>
        <v>0</v>
      </c>
      <c r="K306" s="139"/>
      <c r="L306" s="32"/>
      <c r="M306" s="140" t="s">
        <v>1</v>
      </c>
      <c r="N306" s="141" t="s">
        <v>37</v>
      </c>
      <c r="P306" s="142">
        <f>O306*H306</f>
        <v>0</v>
      </c>
      <c r="Q306" s="142">
        <v>2.7720000000000002E-3</v>
      </c>
      <c r="R306" s="142">
        <f>Q306*H306</f>
        <v>3.0492000000000002E-2</v>
      </c>
      <c r="S306" s="142">
        <v>0</v>
      </c>
      <c r="T306" s="143">
        <f>S306*H306</f>
        <v>0</v>
      </c>
      <c r="AR306" s="144" t="s">
        <v>160</v>
      </c>
      <c r="AT306" s="144" t="s">
        <v>156</v>
      </c>
      <c r="AU306" s="144" t="s">
        <v>80</v>
      </c>
      <c r="AY306" s="17" t="s">
        <v>155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7" t="s">
        <v>80</v>
      </c>
      <c r="BK306" s="145">
        <f>ROUND(I306*H306,2)</f>
        <v>0</v>
      </c>
      <c r="BL306" s="17" t="s">
        <v>160</v>
      </c>
      <c r="BM306" s="144" t="s">
        <v>2302</v>
      </c>
    </row>
    <row r="307" spans="2:65" s="1" customFormat="1" ht="19.5">
      <c r="B307" s="32"/>
      <c r="D307" s="146" t="s">
        <v>162</v>
      </c>
      <c r="F307" s="147" t="s">
        <v>1065</v>
      </c>
      <c r="I307" s="148"/>
      <c r="L307" s="32"/>
      <c r="M307" s="149"/>
      <c r="T307" s="56"/>
      <c r="AT307" s="17" t="s">
        <v>162</v>
      </c>
      <c r="AU307" s="17" t="s">
        <v>80</v>
      </c>
    </row>
    <row r="308" spans="2:65" s="1" customFormat="1">
      <c r="B308" s="32"/>
      <c r="D308" s="150" t="s">
        <v>164</v>
      </c>
      <c r="F308" s="151" t="s">
        <v>1066</v>
      </c>
      <c r="I308" s="148"/>
      <c r="L308" s="32"/>
      <c r="M308" s="149"/>
      <c r="T308" s="56"/>
      <c r="AT308" s="17" t="s">
        <v>164</v>
      </c>
      <c r="AU308" s="17" t="s">
        <v>80</v>
      </c>
    </row>
    <row r="309" spans="2:65" s="11" customFormat="1" ht="25.9" customHeight="1">
      <c r="B309" s="121"/>
      <c r="D309" s="122" t="s">
        <v>71</v>
      </c>
      <c r="E309" s="123" t="s">
        <v>247</v>
      </c>
      <c r="F309" s="123" t="s">
        <v>248</v>
      </c>
      <c r="I309" s="124"/>
      <c r="J309" s="125">
        <f>BK309</f>
        <v>0</v>
      </c>
      <c r="L309" s="121"/>
      <c r="M309" s="126"/>
      <c r="P309" s="127">
        <f>P310+P330</f>
        <v>0</v>
      </c>
      <c r="R309" s="127">
        <f>R310+R330</f>
        <v>0</v>
      </c>
      <c r="T309" s="128">
        <f>T310+T330</f>
        <v>0</v>
      </c>
      <c r="AR309" s="122" t="s">
        <v>80</v>
      </c>
      <c r="AT309" s="129" t="s">
        <v>71</v>
      </c>
      <c r="AU309" s="129" t="s">
        <v>72</v>
      </c>
      <c r="AY309" s="122" t="s">
        <v>155</v>
      </c>
      <c r="BK309" s="130">
        <f>BK310+BK330</f>
        <v>0</v>
      </c>
    </row>
    <row r="310" spans="2:65" s="11" customFormat="1" ht="22.9" customHeight="1">
      <c r="B310" s="121"/>
      <c r="D310" s="122" t="s">
        <v>71</v>
      </c>
      <c r="E310" s="183" t="s">
        <v>552</v>
      </c>
      <c r="F310" s="183" t="s">
        <v>553</v>
      </c>
      <c r="I310" s="124"/>
      <c r="J310" s="184">
        <f>BK310</f>
        <v>0</v>
      </c>
      <c r="L310" s="121"/>
      <c r="M310" s="126"/>
      <c r="P310" s="127">
        <f>SUM(P311:P329)</f>
        <v>0</v>
      </c>
      <c r="R310" s="127">
        <f>SUM(R311:R329)</f>
        <v>0</v>
      </c>
      <c r="T310" s="128">
        <f>SUM(T311:T329)</f>
        <v>0</v>
      </c>
      <c r="AR310" s="122" t="s">
        <v>80</v>
      </c>
      <c r="AT310" s="129" t="s">
        <v>71</v>
      </c>
      <c r="AU310" s="129" t="s">
        <v>80</v>
      </c>
      <c r="AY310" s="122" t="s">
        <v>155</v>
      </c>
      <c r="BK310" s="130">
        <f>SUM(BK311:BK329)</f>
        <v>0</v>
      </c>
    </row>
    <row r="311" spans="2:65" s="1" customFormat="1" ht="16.5" customHeight="1">
      <c r="B311" s="131"/>
      <c r="C311" s="132" t="s">
        <v>466</v>
      </c>
      <c r="D311" s="132" t="s">
        <v>156</v>
      </c>
      <c r="E311" s="133" t="s">
        <v>555</v>
      </c>
      <c r="F311" s="134" t="s">
        <v>556</v>
      </c>
      <c r="G311" s="135" t="s">
        <v>208</v>
      </c>
      <c r="H311" s="136">
        <v>26.055</v>
      </c>
      <c r="I311" s="137"/>
      <c r="J311" s="138">
        <f>ROUND(I311*H311,2)</f>
        <v>0</v>
      </c>
      <c r="K311" s="139"/>
      <c r="L311" s="32"/>
      <c r="M311" s="140" t="s">
        <v>1</v>
      </c>
      <c r="N311" s="141" t="s">
        <v>37</v>
      </c>
      <c r="P311" s="142">
        <f>O311*H311</f>
        <v>0</v>
      </c>
      <c r="Q311" s="142">
        <v>0</v>
      </c>
      <c r="R311" s="142">
        <f>Q311*H311</f>
        <v>0</v>
      </c>
      <c r="S311" s="142">
        <v>0</v>
      </c>
      <c r="T311" s="143">
        <f>S311*H311</f>
        <v>0</v>
      </c>
      <c r="AR311" s="144" t="s">
        <v>160</v>
      </c>
      <c r="AT311" s="144" t="s">
        <v>156</v>
      </c>
      <c r="AU311" s="144" t="s">
        <v>82</v>
      </c>
      <c r="AY311" s="17" t="s">
        <v>155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7" t="s">
        <v>80</v>
      </c>
      <c r="BK311" s="145">
        <f>ROUND(I311*H311,2)</f>
        <v>0</v>
      </c>
      <c r="BL311" s="17" t="s">
        <v>160</v>
      </c>
      <c r="BM311" s="144" t="s">
        <v>2303</v>
      </c>
    </row>
    <row r="312" spans="2:65" s="1" customFormat="1" ht="29.25">
      <c r="B312" s="32"/>
      <c r="D312" s="146" t="s">
        <v>162</v>
      </c>
      <c r="F312" s="147" t="s">
        <v>558</v>
      </c>
      <c r="I312" s="148"/>
      <c r="L312" s="32"/>
      <c r="M312" s="149"/>
      <c r="T312" s="56"/>
      <c r="AT312" s="17" t="s">
        <v>162</v>
      </c>
      <c r="AU312" s="17" t="s">
        <v>82</v>
      </c>
    </row>
    <row r="313" spans="2:65" s="1" customFormat="1">
      <c r="B313" s="32"/>
      <c r="D313" s="150" t="s">
        <v>164</v>
      </c>
      <c r="F313" s="151" t="s">
        <v>559</v>
      </c>
      <c r="I313" s="148"/>
      <c r="L313" s="32"/>
      <c r="M313" s="149"/>
      <c r="T313" s="56"/>
      <c r="AT313" s="17" t="s">
        <v>164</v>
      </c>
      <c r="AU313" s="17" t="s">
        <v>82</v>
      </c>
    </row>
    <row r="314" spans="2:65" s="1" customFormat="1" ht="24.2" customHeight="1">
      <c r="B314" s="131"/>
      <c r="C314" s="132" t="s">
        <v>473</v>
      </c>
      <c r="D314" s="132" t="s">
        <v>156</v>
      </c>
      <c r="E314" s="133" t="s">
        <v>567</v>
      </c>
      <c r="F314" s="134" t="s">
        <v>568</v>
      </c>
      <c r="G314" s="135" t="s">
        <v>208</v>
      </c>
      <c r="H314" s="136">
        <v>26.055</v>
      </c>
      <c r="I314" s="137"/>
      <c r="J314" s="138">
        <f>ROUND(I314*H314,2)</f>
        <v>0</v>
      </c>
      <c r="K314" s="139"/>
      <c r="L314" s="32"/>
      <c r="M314" s="140" t="s">
        <v>1</v>
      </c>
      <c r="N314" s="141" t="s">
        <v>37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160</v>
      </c>
      <c r="AT314" s="144" t="s">
        <v>156</v>
      </c>
      <c r="AU314" s="144" t="s">
        <v>82</v>
      </c>
      <c r="AY314" s="17" t="s">
        <v>155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7" t="s">
        <v>80</v>
      </c>
      <c r="BK314" s="145">
        <f>ROUND(I314*H314,2)</f>
        <v>0</v>
      </c>
      <c r="BL314" s="17" t="s">
        <v>160</v>
      </c>
      <c r="BM314" s="144" t="s">
        <v>2304</v>
      </c>
    </row>
    <row r="315" spans="2:65" s="1" customFormat="1" ht="19.5">
      <c r="B315" s="32"/>
      <c r="D315" s="146" t="s">
        <v>162</v>
      </c>
      <c r="F315" s="147" t="s">
        <v>570</v>
      </c>
      <c r="I315" s="148"/>
      <c r="L315" s="32"/>
      <c r="M315" s="149"/>
      <c r="T315" s="56"/>
      <c r="AT315" s="17" t="s">
        <v>162</v>
      </c>
      <c r="AU315" s="17" t="s">
        <v>82</v>
      </c>
    </row>
    <row r="316" spans="2:65" s="1" customFormat="1">
      <c r="B316" s="32"/>
      <c r="D316" s="150" t="s">
        <v>164</v>
      </c>
      <c r="F316" s="151" t="s">
        <v>571</v>
      </c>
      <c r="I316" s="148"/>
      <c r="L316" s="32"/>
      <c r="M316" s="149"/>
      <c r="T316" s="56"/>
      <c r="AT316" s="17" t="s">
        <v>164</v>
      </c>
      <c r="AU316" s="17" t="s">
        <v>82</v>
      </c>
    </row>
    <row r="317" spans="2:65" s="1" customFormat="1" ht="16.5" customHeight="1">
      <c r="B317" s="131"/>
      <c r="C317" s="132" t="s">
        <v>479</v>
      </c>
      <c r="D317" s="132" t="s">
        <v>156</v>
      </c>
      <c r="E317" s="133" t="s">
        <v>573</v>
      </c>
      <c r="F317" s="134" t="s">
        <v>574</v>
      </c>
      <c r="G317" s="135" t="s">
        <v>208</v>
      </c>
      <c r="H317" s="136">
        <v>651.375</v>
      </c>
      <c r="I317" s="137"/>
      <c r="J317" s="138">
        <f>ROUND(I317*H317,2)</f>
        <v>0</v>
      </c>
      <c r="K317" s="139"/>
      <c r="L317" s="32"/>
      <c r="M317" s="140" t="s">
        <v>1</v>
      </c>
      <c r="N317" s="141" t="s">
        <v>37</v>
      </c>
      <c r="P317" s="142">
        <f>O317*H317</f>
        <v>0</v>
      </c>
      <c r="Q317" s="142">
        <v>0</v>
      </c>
      <c r="R317" s="142">
        <f>Q317*H317</f>
        <v>0</v>
      </c>
      <c r="S317" s="142">
        <v>0</v>
      </c>
      <c r="T317" s="143">
        <f>S317*H317</f>
        <v>0</v>
      </c>
      <c r="AR317" s="144" t="s">
        <v>160</v>
      </c>
      <c r="AT317" s="144" t="s">
        <v>156</v>
      </c>
      <c r="AU317" s="144" t="s">
        <v>82</v>
      </c>
      <c r="AY317" s="17" t="s">
        <v>155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7" t="s">
        <v>80</v>
      </c>
      <c r="BK317" s="145">
        <f>ROUND(I317*H317,2)</f>
        <v>0</v>
      </c>
      <c r="BL317" s="17" t="s">
        <v>160</v>
      </c>
      <c r="BM317" s="144" t="s">
        <v>2305</v>
      </c>
    </row>
    <row r="318" spans="2:65" s="1" customFormat="1" ht="29.25">
      <c r="B318" s="32"/>
      <c r="D318" s="146" t="s">
        <v>162</v>
      </c>
      <c r="F318" s="147" t="s">
        <v>576</v>
      </c>
      <c r="I318" s="148"/>
      <c r="L318" s="32"/>
      <c r="M318" s="149"/>
      <c r="T318" s="56"/>
      <c r="AT318" s="17" t="s">
        <v>162</v>
      </c>
      <c r="AU318" s="17" t="s">
        <v>82</v>
      </c>
    </row>
    <row r="319" spans="2:65" s="1" customFormat="1">
      <c r="B319" s="32"/>
      <c r="D319" s="150" t="s">
        <v>164</v>
      </c>
      <c r="F319" s="151" t="s">
        <v>577</v>
      </c>
      <c r="I319" s="148"/>
      <c r="L319" s="32"/>
      <c r="M319" s="149"/>
      <c r="T319" s="56"/>
      <c r="AT319" s="17" t="s">
        <v>164</v>
      </c>
      <c r="AU319" s="17" t="s">
        <v>82</v>
      </c>
    </row>
    <row r="320" spans="2:65" s="13" customFormat="1">
      <c r="B320" s="158"/>
      <c r="D320" s="146" t="s">
        <v>166</v>
      </c>
      <c r="E320" s="159" t="s">
        <v>1</v>
      </c>
      <c r="F320" s="160" t="s">
        <v>2306</v>
      </c>
      <c r="H320" s="161">
        <v>651.375</v>
      </c>
      <c r="I320" s="162"/>
      <c r="L320" s="158"/>
      <c r="M320" s="163"/>
      <c r="T320" s="164"/>
      <c r="AT320" s="159" t="s">
        <v>166</v>
      </c>
      <c r="AU320" s="159" t="s">
        <v>82</v>
      </c>
      <c r="AV320" s="13" t="s">
        <v>82</v>
      </c>
      <c r="AW320" s="13" t="s">
        <v>29</v>
      </c>
      <c r="AX320" s="13" t="s">
        <v>80</v>
      </c>
      <c r="AY320" s="159" t="s">
        <v>155</v>
      </c>
    </row>
    <row r="321" spans="2:65" s="1" customFormat="1" ht="24.2" customHeight="1">
      <c r="B321" s="131"/>
      <c r="C321" s="132" t="s">
        <v>487</v>
      </c>
      <c r="D321" s="132" t="s">
        <v>156</v>
      </c>
      <c r="E321" s="133" t="s">
        <v>1071</v>
      </c>
      <c r="F321" s="134" t="s">
        <v>1072</v>
      </c>
      <c r="G321" s="135" t="s">
        <v>208</v>
      </c>
      <c r="H321" s="136">
        <v>26.055</v>
      </c>
      <c r="I321" s="137"/>
      <c r="J321" s="138">
        <f>ROUND(I321*H321,2)</f>
        <v>0</v>
      </c>
      <c r="K321" s="139"/>
      <c r="L321" s="32"/>
      <c r="M321" s="140" t="s">
        <v>1</v>
      </c>
      <c r="N321" s="141" t="s">
        <v>37</v>
      </c>
      <c r="P321" s="142">
        <f>O321*H321</f>
        <v>0</v>
      </c>
      <c r="Q321" s="142">
        <v>0</v>
      </c>
      <c r="R321" s="142">
        <f>Q321*H321</f>
        <v>0</v>
      </c>
      <c r="S321" s="142">
        <v>0</v>
      </c>
      <c r="T321" s="143">
        <f>S321*H321</f>
        <v>0</v>
      </c>
      <c r="AR321" s="144" t="s">
        <v>160</v>
      </c>
      <c r="AT321" s="144" t="s">
        <v>156</v>
      </c>
      <c r="AU321" s="144" t="s">
        <v>82</v>
      </c>
      <c r="AY321" s="17" t="s">
        <v>155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7" t="s">
        <v>80</v>
      </c>
      <c r="BK321" s="145">
        <f>ROUND(I321*H321,2)</f>
        <v>0</v>
      </c>
      <c r="BL321" s="17" t="s">
        <v>160</v>
      </c>
      <c r="BM321" s="144" t="s">
        <v>2307</v>
      </c>
    </row>
    <row r="322" spans="2:65" s="1" customFormat="1" ht="19.5">
      <c r="B322" s="32"/>
      <c r="D322" s="146" t="s">
        <v>162</v>
      </c>
      <c r="F322" s="147" t="s">
        <v>1074</v>
      </c>
      <c r="I322" s="148"/>
      <c r="L322" s="32"/>
      <c r="M322" s="149"/>
      <c r="T322" s="56"/>
      <c r="AT322" s="17" t="s">
        <v>162</v>
      </c>
      <c r="AU322" s="17" t="s">
        <v>82</v>
      </c>
    </row>
    <row r="323" spans="2:65" s="1" customFormat="1">
      <c r="B323" s="32"/>
      <c r="D323" s="150" t="s">
        <v>164</v>
      </c>
      <c r="F323" s="151" t="s">
        <v>1075</v>
      </c>
      <c r="I323" s="148"/>
      <c r="L323" s="32"/>
      <c r="M323" s="149"/>
      <c r="T323" s="56"/>
      <c r="AT323" s="17" t="s">
        <v>164</v>
      </c>
      <c r="AU323" s="17" t="s">
        <v>82</v>
      </c>
    </row>
    <row r="324" spans="2:65" s="1" customFormat="1" ht="24.2" customHeight="1">
      <c r="B324" s="131"/>
      <c r="C324" s="132" t="s">
        <v>495</v>
      </c>
      <c r="D324" s="132" t="s">
        <v>156</v>
      </c>
      <c r="E324" s="133" t="s">
        <v>2308</v>
      </c>
      <c r="F324" s="134" t="s">
        <v>1072</v>
      </c>
      <c r="G324" s="135" t="s">
        <v>208</v>
      </c>
      <c r="H324" s="136">
        <v>26.055</v>
      </c>
      <c r="I324" s="137"/>
      <c r="J324" s="138">
        <f>ROUND(I324*H324,2)</f>
        <v>0</v>
      </c>
      <c r="K324" s="139"/>
      <c r="L324" s="32"/>
      <c r="M324" s="140" t="s">
        <v>1</v>
      </c>
      <c r="N324" s="141" t="s">
        <v>37</v>
      </c>
      <c r="P324" s="142">
        <f>O324*H324</f>
        <v>0</v>
      </c>
      <c r="Q324" s="142">
        <v>0</v>
      </c>
      <c r="R324" s="142">
        <f>Q324*H324</f>
        <v>0</v>
      </c>
      <c r="S324" s="142">
        <v>0</v>
      </c>
      <c r="T324" s="143">
        <f>S324*H324</f>
        <v>0</v>
      </c>
      <c r="AR324" s="144" t="s">
        <v>160</v>
      </c>
      <c r="AT324" s="144" t="s">
        <v>156</v>
      </c>
      <c r="AU324" s="144" t="s">
        <v>82</v>
      </c>
      <c r="AY324" s="17" t="s">
        <v>155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80</v>
      </c>
      <c r="BK324" s="145">
        <f>ROUND(I324*H324,2)</f>
        <v>0</v>
      </c>
      <c r="BL324" s="17" t="s">
        <v>160</v>
      </c>
      <c r="BM324" s="144" t="s">
        <v>2309</v>
      </c>
    </row>
    <row r="325" spans="2:65" s="1" customFormat="1" ht="19.5">
      <c r="B325" s="32"/>
      <c r="D325" s="146" t="s">
        <v>162</v>
      </c>
      <c r="F325" s="147" t="s">
        <v>1074</v>
      </c>
      <c r="I325" s="148"/>
      <c r="L325" s="32"/>
      <c r="M325" s="149"/>
      <c r="T325" s="56"/>
      <c r="AT325" s="17" t="s">
        <v>162</v>
      </c>
      <c r="AU325" s="17" t="s">
        <v>82</v>
      </c>
    </row>
    <row r="326" spans="2:65" s="1" customFormat="1">
      <c r="B326" s="32"/>
      <c r="D326" s="150" t="s">
        <v>164</v>
      </c>
      <c r="F326" s="151" t="s">
        <v>2310</v>
      </c>
      <c r="I326" s="148"/>
      <c r="L326" s="32"/>
      <c r="M326" s="149"/>
      <c r="T326" s="56"/>
      <c r="AT326" s="17" t="s">
        <v>164</v>
      </c>
      <c r="AU326" s="17" t="s">
        <v>82</v>
      </c>
    </row>
    <row r="327" spans="2:65" s="1" customFormat="1" ht="44.25" customHeight="1">
      <c r="B327" s="131"/>
      <c r="C327" s="132" t="s">
        <v>500</v>
      </c>
      <c r="D327" s="132" t="s">
        <v>156</v>
      </c>
      <c r="E327" s="133" t="s">
        <v>586</v>
      </c>
      <c r="F327" s="134" t="s">
        <v>210</v>
      </c>
      <c r="G327" s="135" t="s">
        <v>208</v>
      </c>
      <c r="H327" s="136">
        <v>26.055</v>
      </c>
      <c r="I327" s="137"/>
      <c r="J327" s="138">
        <f>ROUND(I327*H327,2)</f>
        <v>0</v>
      </c>
      <c r="K327" s="139"/>
      <c r="L327" s="32"/>
      <c r="M327" s="140" t="s">
        <v>1</v>
      </c>
      <c r="N327" s="141" t="s">
        <v>37</v>
      </c>
      <c r="P327" s="142">
        <f>O327*H327</f>
        <v>0</v>
      </c>
      <c r="Q327" s="142">
        <v>0</v>
      </c>
      <c r="R327" s="142">
        <f>Q327*H327</f>
        <v>0</v>
      </c>
      <c r="S327" s="142">
        <v>0</v>
      </c>
      <c r="T327" s="143">
        <f>S327*H327</f>
        <v>0</v>
      </c>
      <c r="AR327" s="144" t="s">
        <v>160</v>
      </c>
      <c r="AT327" s="144" t="s">
        <v>156</v>
      </c>
      <c r="AU327" s="144" t="s">
        <v>82</v>
      </c>
      <c r="AY327" s="17" t="s">
        <v>155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7" t="s">
        <v>80</v>
      </c>
      <c r="BK327" s="145">
        <f>ROUND(I327*H327,2)</f>
        <v>0</v>
      </c>
      <c r="BL327" s="17" t="s">
        <v>160</v>
      </c>
      <c r="BM327" s="144" t="s">
        <v>2311</v>
      </c>
    </row>
    <row r="328" spans="2:65" s="1" customFormat="1" ht="29.25">
      <c r="B328" s="32"/>
      <c r="D328" s="146" t="s">
        <v>162</v>
      </c>
      <c r="F328" s="147" t="s">
        <v>210</v>
      </c>
      <c r="I328" s="148"/>
      <c r="L328" s="32"/>
      <c r="M328" s="149"/>
      <c r="T328" s="56"/>
      <c r="AT328" s="17" t="s">
        <v>162</v>
      </c>
      <c r="AU328" s="17" t="s">
        <v>82</v>
      </c>
    </row>
    <row r="329" spans="2:65" s="1" customFormat="1">
      <c r="B329" s="32"/>
      <c r="D329" s="150" t="s">
        <v>164</v>
      </c>
      <c r="F329" s="151" t="s">
        <v>588</v>
      </c>
      <c r="I329" s="148"/>
      <c r="L329" s="32"/>
      <c r="M329" s="149"/>
      <c r="T329" s="56"/>
      <c r="AT329" s="17" t="s">
        <v>164</v>
      </c>
      <c r="AU329" s="17" t="s">
        <v>82</v>
      </c>
    </row>
    <row r="330" spans="2:65" s="11" customFormat="1" ht="22.9" customHeight="1">
      <c r="B330" s="121"/>
      <c r="D330" s="122" t="s">
        <v>71</v>
      </c>
      <c r="E330" s="183" t="s">
        <v>589</v>
      </c>
      <c r="F330" s="183" t="s">
        <v>590</v>
      </c>
      <c r="I330" s="124"/>
      <c r="J330" s="184">
        <f>BK330</f>
        <v>0</v>
      </c>
      <c r="L330" s="121"/>
      <c r="M330" s="126"/>
      <c r="P330" s="127">
        <f>SUM(P331:P333)</f>
        <v>0</v>
      </c>
      <c r="R330" s="127">
        <f>SUM(R331:R333)</f>
        <v>0</v>
      </c>
      <c r="T330" s="128">
        <f>SUM(T331:T333)</f>
        <v>0</v>
      </c>
      <c r="AR330" s="122" t="s">
        <v>80</v>
      </c>
      <c r="AT330" s="129" t="s">
        <v>71</v>
      </c>
      <c r="AU330" s="129" t="s">
        <v>80</v>
      </c>
      <c r="AY330" s="122" t="s">
        <v>155</v>
      </c>
      <c r="BK330" s="130">
        <f>SUM(BK331:BK333)</f>
        <v>0</v>
      </c>
    </row>
    <row r="331" spans="2:65" s="1" customFormat="1" ht="24.2" customHeight="1">
      <c r="B331" s="131"/>
      <c r="C331" s="132" t="s">
        <v>423</v>
      </c>
      <c r="D331" s="132" t="s">
        <v>156</v>
      </c>
      <c r="E331" s="133" t="s">
        <v>592</v>
      </c>
      <c r="F331" s="134" t="s">
        <v>593</v>
      </c>
      <c r="G331" s="135" t="s">
        <v>208</v>
      </c>
      <c r="H331" s="136">
        <v>170.81</v>
      </c>
      <c r="I331" s="137"/>
      <c r="J331" s="138">
        <f>ROUND(I331*H331,2)</f>
        <v>0</v>
      </c>
      <c r="K331" s="139"/>
      <c r="L331" s="32"/>
      <c r="M331" s="140" t="s">
        <v>1</v>
      </c>
      <c r="N331" s="141" t="s">
        <v>37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160</v>
      </c>
      <c r="AT331" s="144" t="s">
        <v>156</v>
      </c>
      <c r="AU331" s="144" t="s">
        <v>82</v>
      </c>
      <c r="AY331" s="17" t="s">
        <v>155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80</v>
      </c>
      <c r="BK331" s="145">
        <f>ROUND(I331*H331,2)</f>
        <v>0</v>
      </c>
      <c r="BL331" s="17" t="s">
        <v>160</v>
      </c>
      <c r="BM331" s="144" t="s">
        <v>2312</v>
      </c>
    </row>
    <row r="332" spans="2:65" s="1" customFormat="1" ht="29.25">
      <c r="B332" s="32"/>
      <c r="D332" s="146" t="s">
        <v>162</v>
      </c>
      <c r="F332" s="147" t="s">
        <v>595</v>
      </c>
      <c r="I332" s="148"/>
      <c r="L332" s="32"/>
      <c r="M332" s="149"/>
      <c r="T332" s="56"/>
      <c r="AT332" s="17" t="s">
        <v>162</v>
      </c>
      <c r="AU332" s="17" t="s">
        <v>82</v>
      </c>
    </row>
    <row r="333" spans="2:65" s="1" customFormat="1">
      <c r="B333" s="32"/>
      <c r="D333" s="150" t="s">
        <v>164</v>
      </c>
      <c r="F333" s="151" t="s">
        <v>596</v>
      </c>
      <c r="I333" s="148"/>
      <c r="L333" s="32"/>
      <c r="M333" s="149"/>
      <c r="T333" s="56"/>
      <c r="AT333" s="17" t="s">
        <v>164</v>
      </c>
      <c r="AU333" s="17" t="s">
        <v>82</v>
      </c>
    </row>
    <row r="334" spans="2:65" s="11" customFormat="1" ht="25.9" customHeight="1">
      <c r="B334" s="121"/>
      <c r="D334" s="122" t="s">
        <v>71</v>
      </c>
      <c r="E334" s="123" t="s">
        <v>619</v>
      </c>
      <c r="F334" s="123" t="s">
        <v>620</v>
      </c>
      <c r="I334" s="124"/>
      <c r="J334" s="125">
        <f>BK334</f>
        <v>0</v>
      </c>
      <c r="L334" s="121"/>
      <c r="M334" s="126"/>
      <c r="P334" s="127">
        <f>P335+P339+P352+P356+P360</f>
        <v>0</v>
      </c>
      <c r="R334" s="127">
        <f>R335+R339+R352+R356+R360</f>
        <v>0</v>
      </c>
      <c r="T334" s="128">
        <f>T335+T339+T352+T356+T360</f>
        <v>0</v>
      </c>
      <c r="AR334" s="122" t="s">
        <v>191</v>
      </c>
      <c r="AT334" s="129" t="s">
        <v>71</v>
      </c>
      <c r="AU334" s="129" t="s">
        <v>72</v>
      </c>
      <c r="AY334" s="122" t="s">
        <v>155</v>
      </c>
      <c r="BK334" s="130">
        <f>BK335+BK339+BK352+BK356+BK360</f>
        <v>0</v>
      </c>
    </row>
    <row r="335" spans="2:65" s="11" customFormat="1" ht="22.9" customHeight="1">
      <c r="B335" s="121"/>
      <c r="D335" s="122" t="s">
        <v>71</v>
      </c>
      <c r="E335" s="183" t="s">
        <v>621</v>
      </c>
      <c r="F335" s="183" t="s">
        <v>622</v>
      </c>
      <c r="I335" s="124"/>
      <c r="J335" s="184">
        <f>BK335</f>
        <v>0</v>
      </c>
      <c r="L335" s="121"/>
      <c r="M335" s="126"/>
      <c r="P335" s="127">
        <f>SUM(P336:P338)</f>
        <v>0</v>
      </c>
      <c r="R335" s="127">
        <f>SUM(R336:R338)</f>
        <v>0</v>
      </c>
      <c r="T335" s="128">
        <f>SUM(T336:T338)</f>
        <v>0</v>
      </c>
      <c r="AR335" s="122" t="s">
        <v>191</v>
      </c>
      <c r="AT335" s="129" t="s">
        <v>71</v>
      </c>
      <c r="AU335" s="129" t="s">
        <v>80</v>
      </c>
      <c r="AY335" s="122" t="s">
        <v>155</v>
      </c>
      <c r="BK335" s="130">
        <f>SUM(BK336:BK338)</f>
        <v>0</v>
      </c>
    </row>
    <row r="336" spans="2:65" s="1" customFormat="1" ht="16.5" customHeight="1">
      <c r="B336" s="131"/>
      <c r="C336" s="132" t="s">
        <v>515</v>
      </c>
      <c r="D336" s="132" t="s">
        <v>156</v>
      </c>
      <c r="E336" s="133" t="s">
        <v>624</v>
      </c>
      <c r="F336" s="134" t="s">
        <v>625</v>
      </c>
      <c r="G336" s="135" t="s">
        <v>626</v>
      </c>
      <c r="H336" s="136">
        <v>1</v>
      </c>
      <c r="I336" s="137"/>
      <c r="J336" s="138">
        <f>ROUND(I336*H336,2)</f>
        <v>0</v>
      </c>
      <c r="K336" s="139"/>
      <c r="L336" s="32"/>
      <c r="M336" s="140" t="s">
        <v>1</v>
      </c>
      <c r="N336" s="141" t="s">
        <v>37</v>
      </c>
      <c r="P336" s="142">
        <f>O336*H336</f>
        <v>0</v>
      </c>
      <c r="Q336" s="142">
        <v>0</v>
      </c>
      <c r="R336" s="142">
        <f>Q336*H336</f>
        <v>0</v>
      </c>
      <c r="S336" s="142">
        <v>0</v>
      </c>
      <c r="T336" s="143">
        <f>S336*H336</f>
        <v>0</v>
      </c>
      <c r="AR336" s="144" t="s">
        <v>627</v>
      </c>
      <c r="AT336" s="144" t="s">
        <v>156</v>
      </c>
      <c r="AU336" s="144" t="s">
        <v>82</v>
      </c>
      <c r="AY336" s="17" t="s">
        <v>155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80</v>
      </c>
      <c r="BK336" s="145">
        <f>ROUND(I336*H336,2)</f>
        <v>0</v>
      </c>
      <c r="BL336" s="17" t="s">
        <v>627</v>
      </c>
      <c r="BM336" s="144" t="s">
        <v>2313</v>
      </c>
    </row>
    <row r="337" spans="2:65" s="1" customFormat="1">
      <c r="B337" s="32"/>
      <c r="D337" s="146" t="s">
        <v>162</v>
      </c>
      <c r="F337" s="147" t="s">
        <v>625</v>
      </c>
      <c r="I337" s="148"/>
      <c r="L337" s="32"/>
      <c r="M337" s="149"/>
      <c r="T337" s="56"/>
      <c r="AT337" s="17" t="s">
        <v>162</v>
      </c>
      <c r="AU337" s="17" t="s">
        <v>82</v>
      </c>
    </row>
    <row r="338" spans="2:65" s="1" customFormat="1">
      <c r="B338" s="32"/>
      <c r="D338" s="150" t="s">
        <v>164</v>
      </c>
      <c r="F338" s="151" t="s">
        <v>629</v>
      </c>
      <c r="I338" s="148"/>
      <c r="L338" s="32"/>
      <c r="M338" s="149"/>
      <c r="T338" s="56"/>
      <c r="AT338" s="17" t="s">
        <v>164</v>
      </c>
      <c r="AU338" s="17" t="s">
        <v>82</v>
      </c>
    </row>
    <row r="339" spans="2:65" s="11" customFormat="1" ht="22.9" customHeight="1">
      <c r="B339" s="121"/>
      <c r="D339" s="122" t="s">
        <v>71</v>
      </c>
      <c r="E339" s="183" t="s">
        <v>630</v>
      </c>
      <c r="F339" s="183" t="s">
        <v>631</v>
      </c>
      <c r="I339" s="124"/>
      <c r="J339" s="184">
        <f>BK339</f>
        <v>0</v>
      </c>
      <c r="L339" s="121"/>
      <c r="M339" s="126"/>
      <c r="P339" s="127">
        <f>SUM(P340:P351)</f>
        <v>0</v>
      </c>
      <c r="R339" s="127">
        <f>SUM(R340:R351)</f>
        <v>0</v>
      </c>
      <c r="T339" s="128">
        <f>SUM(T340:T351)</f>
        <v>0</v>
      </c>
      <c r="AR339" s="122" t="s">
        <v>191</v>
      </c>
      <c r="AT339" s="129" t="s">
        <v>71</v>
      </c>
      <c r="AU339" s="129" t="s">
        <v>80</v>
      </c>
      <c r="AY339" s="122" t="s">
        <v>155</v>
      </c>
      <c r="BK339" s="130">
        <f>SUM(BK340:BK351)</f>
        <v>0</v>
      </c>
    </row>
    <row r="340" spans="2:65" s="1" customFormat="1" ht="16.5" customHeight="1">
      <c r="B340" s="131"/>
      <c r="C340" s="132" t="s">
        <v>522</v>
      </c>
      <c r="D340" s="132" t="s">
        <v>156</v>
      </c>
      <c r="E340" s="133" t="s">
        <v>633</v>
      </c>
      <c r="F340" s="134" t="s">
        <v>631</v>
      </c>
      <c r="G340" s="135" t="s">
        <v>626</v>
      </c>
      <c r="H340" s="136">
        <v>1</v>
      </c>
      <c r="I340" s="137"/>
      <c r="J340" s="138">
        <f>ROUND(I340*H340,2)</f>
        <v>0</v>
      </c>
      <c r="K340" s="139"/>
      <c r="L340" s="32"/>
      <c r="M340" s="140" t="s">
        <v>1</v>
      </c>
      <c r="N340" s="141" t="s">
        <v>37</v>
      </c>
      <c r="P340" s="142">
        <f>O340*H340</f>
        <v>0</v>
      </c>
      <c r="Q340" s="142">
        <v>0</v>
      </c>
      <c r="R340" s="142">
        <f>Q340*H340</f>
        <v>0</v>
      </c>
      <c r="S340" s="142">
        <v>0</v>
      </c>
      <c r="T340" s="143">
        <f>S340*H340</f>
        <v>0</v>
      </c>
      <c r="AR340" s="144" t="s">
        <v>627</v>
      </c>
      <c r="AT340" s="144" t="s">
        <v>156</v>
      </c>
      <c r="AU340" s="144" t="s">
        <v>82</v>
      </c>
      <c r="AY340" s="17" t="s">
        <v>155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7" t="s">
        <v>80</v>
      </c>
      <c r="BK340" s="145">
        <f>ROUND(I340*H340,2)</f>
        <v>0</v>
      </c>
      <c r="BL340" s="17" t="s">
        <v>627</v>
      </c>
      <c r="BM340" s="144" t="s">
        <v>2314</v>
      </c>
    </row>
    <row r="341" spans="2:65" s="1" customFormat="1">
      <c r="B341" s="32"/>
      <c r="D341" s="146" t="s">
        <v>162</v>
      </c>
      <c r="F341" s="147" t="s">
        <v>631</v>
      </c>
      <c r="I341" s="148"/>
      <c r="L341" s="32"/>
      <c r="M341" s="149"/>
      <c r="T341" s="56"/>
      <c r="AT341" s="17" t="s">
        <v>162</v>
      </c>
      <c r="AU341" s="17" t="s">
        <v>82</v>
      </c>
    </row>
    <row r="342" spans="2:65" s="1" customFormat="1">
      <c r="B342" s="32"/>
      <c r="D342" s="150" t="s">
        <v>164</v>
      </c>
      <c r="F342" s="151" t="s">
        <v>635</v>
      </c>
      <c r="I342" s="148"/>
      <c r="L342" s="32"/>
      <c r="M342" s="149"/>
      <c r="T342" s="56"/>
      <c r="AT342" s="17" t="s">
        <v>164</v>
      </c>
      <c r="AU342" s="17" t="s">
        <v>82</v>
      </c>
    </row>
    <row r="343" spans="2:65" s="1" customFormat="1" ht="16.5" customHeight="1">
      <c r="B343" s="131"/>
      <c r="C343" s="132" t="s">
        <v>529</v>
      </c>
      <c r="D343" s="132" t="s">
        <v>156</v>
      </c>
      <c r="E343" s="133" t="s">
        <v>637</v>
      </c>
      <c r="F343" s="134" t="s">
        <v>638</v>
      </c>
      <c r="G343" s="135" t="s">
        <v>626</v>
      </c>
      <c r="H343" s="136">
        <v>1</v>
      </c>
      <c r="I343" s="137"/>
      <c r="J343" s="138">
        <f>ROUND(I343*H343,2)</f>
        <v>0</v>
      </c>
      <c r="K343" s="139"/>
      <c r="L343" s="32"/>
      <c r="M343" s="140" t="s">
        <v>1</v>
      </c>
      <c r="N343" s="141" t="s">
        <v>37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627</v>
      </c>
      <c r="AT343" s="144" t="s">
        <v>156</v>
      </c>
      <c r="AU343" s="144" t="s">
        <v>82</v>
      </c>
      <c r="AY343" s="17" t="s">
        <v>155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80</v>
      </c>
      <c r="BK343" s="145">
        <f>ROUND(I343*H343,2)</f>
        <v>0</v>
      </c>
      <c r="BL343" s="17" t="s">
        <v>627</v>
      </c>
      <c r="BM343" s="144" t="s">
        <v>2315</v>
      </c>
    </row>
    <row r="344" spans="2:65" s="1" customFormat="1">
      <c r="B344" s="32"/>
      <c r="D344" s="146" t="s">
        <v>162</v>
      </c>
      <c r="F344" s="147" t="s">
        <v>638</v>
      </c>
      <c r="I344" s="148"/>
      <c r="L344" s="32"/>
      <c r="M344" s="149"/>
      <c r="T344" s="56"/>
      <c r="AT344" s="17" t="s">
        <v>162</v>
      </c>
      <c r="AU344" s="17" t="s">
        <v>82</v>
      </c>
    </row>
    <row r="345" spans="2:65" s="1" customFormat="1">
      <c r="B345" s="32"/>
      <c r="D345" s="150" t="s">
        <v>164</v>
      </c>
      <c r="F345" s="151" t="s">
        <v>640</v>
      </c>
      <c r="I345" s="148"/>
      <c r="L345" s="32"/>
      <c r="M345" s="149"/>
      <c r="T345" s="56"/>
      <c r="AT345" s="17" t="s">
        <v>164</v>
      </c>
      <c r="AU345" s="17" t="s">
        <v>82</v>
      </c>
    </row>
    <row r="346" spans="2:65" s="1" customFormat="1" ht="16.5" customHeight="1">
      <c r="B346" s="131"/>
      <c r="C346" s="132" t="s">
        <v>537</v>
      </c>
      <c r="D346" s="132" t="s">
        <v>156</v>
      </c>
      <c r="E346" s="133" t="s">
        <v>642</v>
      </c>
      <c r="F346" s="134" t="s">
        <v>643</v>
      </c>
      <c r="G346" s="135" t="s">
        <v>626</v>
      </c>
      <c r="H346" s="136">
        <v>1</v>
      </c>
      <c r="I346" s="137"/>
      <c r="J346" s="138">
        <f>ROUND(I346*H346,2)</f>
        <v>0</v>
      </c>
      <c r="K346" s="139"/>
      <c r="L346" s="32"/>
      <c r="M346" s="140" t="s">
        <v>1</v>
      </c>
      <c r="N346" s="141" t="s">
        <v>37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627</v>
      </c>
      <c r="AT346" s="144" t="s">
        <v>156</v>
      </c>
      <c r="AU346" s="144" t="s">
        <v>82</v>
      </c>
      <c r="AY346" s="17" t="s">
        <v>155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80</v>
      </c>
      <c r="BK346" s="145">
        <f>ROUND(I346*H346,2)</f>
        <v>0</v>
      </c>
      <c r="BL346" s="17" t="s">
        <v>627</v>
      </c>
      <c r="BM346" s="144" t="s">
        <v>2316</v>
      </c>
    </row>
    <row r="347" spans="2:65" s="1" customFormat="1">
      <c r="B347" s="32"/>
      <c r="D347" s="146" t="s">
        <v>162</v>
      </c>
      <c r="F347" s="147" t="s">
        <v>643</v>
      </c>
      <c r="I347" s="148"/>
      <c r="L347" s="32"/>
      <c r="M347" s="149"/>
      <c r="T347" s="56"/>
      <c r="AT347" s="17" t="s">
        <v>162</v>
      </c>
      <c r="AU347" s="17" t="s">
        <v>82</v>
      </c>
    </row>
    <row r="348" spans="2:65" s="1" customFormat="1">
      <c r="B348" s="32"/>
      <c r="D348" s="150" t="s">
        <v>164</v>
      </c>
      <c r="F348" s="151" t="s">
        <v>645</v>
      </c>
      <c r="I348" s="148"/>
      <c r="L348" s="32"/>
      <c r="M348" s="149"/>
      <c r="T348" s="56"/>
      <c r="AT348" s="17" t="s">
        <v>164</v>
      </c>
      <c r="AU348" s="17" t="s">
        <v>82</v>
      </c>
    </row>
    <row r="349" spans="2:65" s="1" customFormat="1" ht="16.5" customHeight="1">
      <c r="B349" s="131"/>
      <c r="C349" s="132" t="s">
        <v>544</v>
      </c>
      <c r="D349" s="132" t="s">
        <v>156</v>
      </c>
      <c r="E349" s="133" t="s">
        <v>647</v>
      </c>
      <c r="F349" s="134" t="s">
        <v>648</v>
      </c>
      <c r="G349" s="135" t="s">
        <v>626</v>
      </c>
      <c r="H349" s="136">
        <v>1</v>
      </c>
      <c r="I349" s="137"/>
      <c r="J349" s="138">
        <f>ROUND(I349*H349,2)</f>
        <v>0</v>
      </c>
      <c r="K349" s="139"/>
      <c r="L349" s="32"/>
      <c r="M349" s="140" t="s">
        <v>1</v>
      </c>
      <c r="N349" s="141" t="s">
        <v>37</v>
      </c>
      <c r="P349" s="142">
        <f>O349*H349</f>
        <v>0</v>
      </c>
      <c r="Q349" s="142">
        <v>0</v>
      </c>
      <c r="R349" s="142">
        <f>Q349*H349</f>
        <v>0</v>
      </c>
      <c r="S349" s="142">
        <v>0</v>
      </c>
      <c r="T349" s="143">
        <f>S349*H349</f>
        <v>0</v>
      </c>
      <c r="AR349" s="144" t="s">
        <v>627</v>
      </c>
      <c r="AT349" s="144" t="s">
        <v>156</v>
      </c>
      <c r="AU349" s="144" t="s">
        <v>82</v>
      </c>
      <c r="AY349" s="17" t="s">
        <v>155</v>
      </c>
      <c r="BE349" s="145">
        <f>IF(N349="základní",J349,0)</f>
        <v>0</v>
      </c>
      <c r="BF349" s="145">
        <f>IF(N349="snížená",J349,0)</f>
        <v>0</v>
      </c>
      <c r="BG349" s="145">
        <f>IF(N349="zákl. přenesená",J349,0)</f>
        <v>0</v>
      </c>
      <c r="BH349" s="145">
        <f>IF(N349="sníž. přenesená",J349,0)</f>
        <v>0</v>
      </c>
      <c r="BI349" s="145">
        <f>IF(N349="nulová",J349,0)</f>
        <v>0</v>
      </c>
      <c r="BJ349" s="17" t="s">
        <v>80</v>
      </c>
      <c r="BK349" s="145">
        <f>ROUND(I349*H349,2)</f>
        <v>0</v>
      </c>
      <c r="BL349" s="17" t="s">
        <v>627</v>
      </c>
      <c r="BM349" s="144" t="s">
        <v>2317</v>
      </c>
    </row>
    <row r="350" spans="2:65" s="1" customFormat="1">
      <c r="B350" s="32"/>
      <c r="D350" s="146" t="s">
        <v>162</v>
      </c>
      <c r="F350" s="147" t="s">
        <v>648</v>
      </c>
      <c r="I350" s="148"/>
      <c r="L350" s="32"/>
      <c r="M350" s="149"/>
      <c r="T350" s="56"/>
      <c r="AT350" s="17" t="s">
        <v>162</v>
      </c>
      <c r="AU350" s="17" t="s">
        <v>82</v>
      </c>
    </row>
    <row r="351" spans="2:65" s="1" customFormat="1">
      <c r="B351" s="32"/>
      <c r="D351" s="150" t="s">
        <v>164</v>
      </c>
      <c r="F351" s="151" t="s">
        <v>650</v>
      </c>
      <c r="I351" s="148"/>
      <c r="L351" s="32"/>
      <c r="M351" s="149"/>
      <c r="T351" s="56"/>
      <c r="AT351" s="17" t="s">
        <v>164</v>
      </c>
      <c r="AU351" s="17" t="s">
        <v>82</v>
      </c>
    </row>
    <row r="352" spans="2:65" s="11" customFormat="1" ht="22.9" customHeight="1">
      <c r="B352" s="121"/>
      <c r="D352" s="122" t="s">
        <v>71</v>
      </c>
      <c r="E352" s="183" t="s">
        <v>651</v>
      </c>
      <c r="F352" s="183" t="s">
        <v>652</v>
      </c>
      <c r="I352" s="124"/>
      <c r="J352" s="184">
        <f>BK352</f>
        <v>0</v>
      </c>
      <c r="L352" s="121"/>
      <c r="M352" s="126"/>
      <c r="P352" s="127">
        <f>SUM(P353:P355)</f>
        <v>0</v>
      </c>
      <c r="R352" s="127">
        <f>SUM(R353:R355)</f>
        <v>0</v>
      </c>
      <c r="T352" s="128">
        <f>SUM(T353:T355)</f>
        <v>0</v>
      </c>
      <c r="AR352" s="122" t="s">
        <v>191</v>
      </c>
      <c r="AT352" s="129" t="s">
        <v>71</v>
      </c>
      <c r="AU352" s="129" t="s">
        <v>80</v>
      </c>
      <c r="AY352" s="122" t="s">
        <v>155</v>
      </c>
      <c r="BK352" s="130">
        <f>SUM(BK353:BK355)</f>
        <v>0</v>
      </c>
    </row>
    <row r="353" spans="2:65" s="1" customFormat="1" ht="16.5" customHeight="1">
      <c r="B353" s="131"/>
      <c r="C353" s="132" t="s">
        <v>554</v>
      </c>
      <c r="D353" s="132" t="s">
        <v>156</v>
      </c>
      <c r="E353" s="133" t="s">
        <v>654</v>
      </c>
      <c r="F353" s="134" t="s">
        <v>655</v>
      </c>
      <c r="G353" s="135" t="s">
        <v>626</v>
      </c>
      <c r="H353" s="136">
        <v>1</v>
      </c>
      <c r="I353" s="137"/>
      <c r="J353" s="138">
        <f>ROUND(I353*H353,2)</f>
        <v>0</v>
      </c>
      <c r="K353" s="139"/>
      <c r="L353" s="32"/>
      <c r="M353" s="140" t="s">
        <v>1</v>
      </c>
      <c r="N353" s="141" t="s">
        <v>37</v>
      </c>
      <c r="P353" s="142">
        <f>O353*H353</f>
        <v>0</v>
      </c>
      <c r="Q353" s="142">
        <v>0</v>
      </c>
      <c r="R353" s="142">
        <f>Q353*H353</f>
        <v>0</v>
      </c>
      <c r="S353" s="142">
        <v>0</v>
      </c>
      <c r="T353" s="143">
        <f>S353*H353</f>
        <v>0</v>
      </c>
      <c r="AR353" s="144" t="s">
        <v>627</v>
      </c>
      <c r="AT353" s="144" t="s">
        <v>156</v>
      </c>
      <c r="AU353" s="144" t="s">
        <v>82</v>
      </c>
      <c r="AY353" s="17" t="s">
        <v>155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80</v>
      </c>
      <c r="BK353" s="145">
        <f>ROUND(I353*H353,2)</f>
        <v>0</v>
      </c>
      <c r="BL353" s="17" t="s">
        <v>627</v>
      </c>
      <c r="BM353" s="144" t="s">
        <v>2318</v>
      </c>
    </row>
    <row r="354" spans="2:65" s="1" customFormat="1">
      <c r="B354" s="32"/>
      <c r="D354" s="146" t="s">
        <v>162</v>
      </c>
      <c r="F354" s="147" t="s">
        <v>655</v>
      </c>
      <c r="I354" s="148"/>
      <c r="L354" s="32"/>
      <c r="M354" s="149"/>
      <c r="T354" s="56"/>
      <c r="AT354" s="17" t="s">
        <v>162</v>
      </c>
      <c r="AU354" s="17" t="s">
        <v>82</v>
      </c>
    </row>
    <row r="355" spans="2:65" s="1" customFormat="1">
      <c r="B355" s="32"/>
      <c r="D355" s="150" t="s">
        <v>164</v>
      </c>
      <c r="F355" s="151" t="s">
        <v>657</v>
      </c>
      <c r="I355" s="148"/>
      <c r="L355" s="32"/>
      <c r="M355" s="149"/>
      <c r="T355" s="56"/>
      <c r="AT355" s="17" t="s">
        <v>164</v>
      </c>
      <c r="AU355" s="17" t="s">
        <v>82</v>
      </c>
    </row>
    <row r="356" spans="2:65" s="11" customFormat="1" ht="22.9" customHeight="1">
      <c r="B356" s="121"/>
      <c r="D356" s="122" t="s">
        <v>71</v>
      </c>
      <c r="E356" s="183" t="s">
        <v>658</v>
      </c>
      <c r="F356" s="183" t="s">
        <v>659</v>
      </c>
      <c r="I356" s="124"/>
      <c r="J356" s="184">
        <f>BK356</f>
        <v>0</v>
      </c>
      <c r="L356" s="121"/>
      <c r="M356" s="126"/>
      <c r="P356" s="127">
        <f>SUM(P357:P359)</f>
        <v>0</v>
      </c>
      <c r="R356" s="127">
        <f>SUM(R357:R359)</f>
        <v>0</v>
      </c>
      <c r="T356" s="128">
        <f>SUM(T357:T359)</f>
        <v>0</v>
      </c>
      <c r="AR356" s="122" t="s">
        <v>191</v>
      </c>
      <c r="AT356" s="129" t="s">
        <v>71</v>
      </c>
      <c r="AU356" s="129" t="s">
        <v>80</v>
      </c>
      <c r="AY356" s="122" t="s">
        <v>155</v>
      </c>
      <c r="BK356" s="130">
        <f>SUM(BK357:BK359)</f>
        <v>0</v>
      </c>
    </row>
    <row r="357" spans="2:65" s="1" customFormat="1" ht="16.5" customHeight="1">
      <c r="B357" s="131"/>
      <c r="C357" s="132" t="s">
        <v>560</v>
      </c>
      <c r="D357" s="132" t="s">
        <v>156</v>
      </c>
      <c r="E357" s="133" t="s">
        <v>661</v>
      </c>
      <c r="F357" s="134" t="s">
        <v>662</v>
      </c>
      <c r="G357" s="135" t="s">
        <v>626</v>
      </c>
      <c r="H357" s="136">
        <v>1</v>
      </c>
      <c r="I357" s="137"/>
      <c r="J357" s="138">
        <f>ROUND(I357*H357,2)</f>
        <v>0</v>
      </c>
      <c r="K357" s="139"/>
      <c r="L357" s="32"/>
      <c r="M357" s="140" t="s">
        <v>1</v>
      </c>
      <c r="N357" s="141" t="s">
        <v>37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627</v>
      </c>
      <c r="AT357" s="144" t="s">
        <v>156</v>
      </c>
      <c r="AU357" s="144" t="s">
        <v>82</v>
      </c>
      <c r="AY357" s="17" t="s">
        <v>155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80</v>
      </c>
      <c r="BK357" s="145">
        <f>ROUND(I357*H357,2)</f>
        <v>0</v>
      </c>
      <c r="BL357" s="17" t="s">
        <v>627</v>
      </c>
      <c r="BM357" s="144" t="s">
        <v>2319</v>
      </c>
    </row>
    <row r="358" spans="2:65" s="1" customFormat="1">
      <c r="B358" s="32"/>
      <c r="D358" s="146" t="s">
        <v>162</v>
      </c>
      <c r="F358" s="147" t="s">
        <v>662</v>
      </c>
      <c r="I358" s="148"/>
      <c r="L358" s="32"/>
      <c r="M358" s="149"/>
      <c r="T358" s="56"/>
      <c r="AT358" s="17" t="s">
        <v>162</v>
      </c>
      <c r="AU358" s="17" t="s">
        <v>82</v>
      </c>
    </row>
    <row r="359" spans="2:65" s="1" customFormat="1">
      <c r="B359" s="32"/>
      <c r="D359" s="150" t="s">
        <v>164</v>
      </c>
      <c r="F359" s="151" t="s">
        <v>664</v>
      </c>
      <c r="I359" s="148"/>
      <c r="L359" s="32"/>
      <c r="M359" s="149"/>
      <c r="T359" s="56"/>
      <c r="AT359" s="17" t="s">
        <v>164</v>
      </c>
      <c r="AU359" s="17" t="s">
        <v>82</v>
      </c>
    </row>
    <row r="360" spans="2:65" s="11" customFormat="1" ht="22.9" customHeight="1">
      <c r="B360" s="121"/>
      <c r="D360" s="122" t="s">
        <v>71</v>
      </c>
      <c r="E360" s="183" t="s">
        <v>665</v>
      </c>
      <c r="F360" s="183" t="s">
        <v>666</v>
      </c>
      <c r="I360" s="124"/>
      <c r="J360" s="184">
        <f>BK360</f>
        <v>0</v>
      </c>
      <c r="L360" s="121"/>
      <c r="M360" s="126"/>
      <c r="P360" s="127">
        <f>SUM(P361:P363)</f>
        <v>0</v>
      </c>
      <c r="R360" s="127">
        <f>SUM(R361:R363)</f>
        <v>0</v>
      </c>
      <c r="T360" s="128">
        <f>SUM(T361:T363)</f>
        <v>0</v>
      </c>
      <c r="AR360" s="122" t="s">
        <v>191</v>
      </c>
      <c r="AT360" s="129" t="s">
        <v>71</v>
      </c>
      <c r="AU360" s="129" t="s">
        <v>80</v>
      </c>
      <c r="AY360" s="122" t="s">
        <v>155</v>
      </c>
      <c r="BK360" s="130">
        <f>SUM(BK361:BK363)</f>
        <v>0</v>
      </c>
    </row>
    <row r="361" spans="2:65" s="1" customFormat="1" ht="16.5" customHeight="1">
      <c r="B361" s="131"/>
      <c r="C361" s="132" t="s">
        <v>566</v>
      </c>
      <c r="D361" s="132" t="s">
        <v>156</v>
      </c>
      <c r="E361" s="133" t="s">
        <v>668</v>
      </c>
      <c r="F361" s="134" t="s">
        <v>669</v>
      </c>
      <c r="G361" s="135" t="s">
        <v>626</v>
      </c>
      <c r="H361" s="136">
        <v>1</v>
      </c>
      <c r="I361" s="137"/>
      <c r="J361" s="138">
        <f>ROUND(I361*H361,2)</f>
        <v>0</v>
      </c>
      <c r="K361" s="139"/>
      <c r="L361" s="32"/>
      <c r="M361" s="140" t="s">
        <v>1</v>
      </c>
      <c r="N361" s="141" t="s">
        <v>37</v>
      </c>
      <c r="P361" s="142">
        <f>O361*H361</f>
        <v>0</v>
      </c>
      <c r="Q361" s="142">
        <v>0</v>
      </c>
      <c r="R361" s="142">
        <f>Q361*H361</f>
        <v>0</v>
      </c>
      <c r="S361" s="142">
        <v>0</v>
      </c>
      <c r="T361" s="143">
        <f>S361*H361</f>
        <v>0</v>
      </c>
      <c r="AR361" s="144" t="s">
        <v>627</v>
      </c>
      <c r="AT361" s="144" t="s">
        <v>156</v>
      </c>
      <c r="AU361" s="144" t="s">
        <v>82</v>
      </c>
      <c r="AY361" s="17" t="s">
        <v>155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80</v>
      </c>
      <c r="BK361" s="145">
        <f>ROUND(I361*H361,2)</f>
        <v>0</v>
      </c>
      <c r="BL361" s="17" t="s">
        <v>627</v>
      </c>
      <c r="BM361" s="144" t="s">
        <v>2320</v>
      </c>
    </row>
    <row r="362" spans="2:65" s="1" customFormat="1">
      <c r="B362" s="32"/>
      <c r="D362" s="146" t="s">
        <v>162</v>
      </c>
      <c r="F362" s="147" t="s">
        <v>669</v>
      </c>
      <c r="I362" s="148"/>
      <c r="L362" s="32"/>
      <c r="M362" s="149"/>
      <c r="T362" s="56"/>
      <c r="AT362" s="17" t="s">
        <v>162</v>
      </c>
      <c r="AU362" s="17" t="s">
        <v>82</v>
      </c>
    </row>
    <row r="363" spans="2:65" s="1" customFormat="1">
      <c r="B363" s="32"/>
      <c r="D363" s="150" t="s">
        <v>164</v>
      </c>
      <c r="F363" s="151" t="s">
        <v>671</v>
      </c>
      <c r="I363" s="148"/>
      <c r="L363" s="32"/>
      <c r="M363" s="186"/>
      <c r="N363" s="187"/>
      <c r="O363" s="187"/>
      <c r="P363" s="187"/>
      <c r="Q363" s="187"/>
      <c r="R363" s="187"/>
      <c r="S363" s="187"/>
      <c r="T363" s="188"/>
      <c r="AT363" s="17" t="s">
        <v>164</v>
      </c>
      <c r="AU363" s="17" t="s">
        <v>82</v>
      </c>
    </row>
    <row r="364" spans="2:65" s="1" customFormat="1" ht="6.95" customHeight="1">
      <c r="B364" s="44"/>
      <c r="C364" s="45"/>
      <c r="D364" s="45"/>
      <c r="E364" s="45"/>
      <c r="F364" s="45"/>
      <c r="G364" s="45"/>
      <c r="H364" s="45"/>
      <c r="I364" s="45"/>
      <c r="J364" s="45"/>
      <c r="K364" s="45"/>
      <c r="L364" s="32"/>
    </row>
  </sheetData>
  <autoFilter ref="C132:K363" xr:uid="{00000000-0009-0000-0000-00000B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B00-000000000000}"/>
    <hyperlink ref="F143" r:id="rId2" xr:uid="{00000000-0004-0000-0B00-000001000000}"/>
    <hyperlink ref="F147" r:id="rId3" xr:uid="{00000000-0004-0000-0B00-000002000000}"/>
    <hyperlink ref="F151" r:id="rId4" xr:uid="{00000000-0004-0000-0B00-000003000000}"/>
    <hyperlink ref="F155" r:id="rId5" xr:uid="{00000000-0004-0000-0B00-000004000000}"/>
    <hyperlink ref="F161" r:id="rId6" xr:uid="{00000000-0004-0000-0B00-000005000000}"/>
    <hyperlink ref="F165" r:id="rId7" xr:uid="{00000000-0004-0000-0B00-000006000000}"/>
    <hyperlink ref="F170" r:id="rId8" xr:uid="{00000000-0004-0000-0B00-000007000000}"/>
    <hyperlink ref="F174" r:id="rId9" xr:uid="{00000000-0004-0000-0B00-000008000000}"/>
    <hyperlink ref="F178" r:id="rId10" xr:uid="{00000000-0004-0000-0B00-000009000000}"/>
    <hyperlink ref="F184" r:id="rId11" xr:uid="{00000000-0004-0000-0B00-00000A000000}"/>
    <hyperlink ref="F188" r:id="rId12" xr:uid="{00000000-0004-0000-0B00-00000B000000}"/>
    <hyperlink ref="F192" r:id="rId13" xr:uid="{00000000-0004-0000-0B00-00000C000000}"/>
    <hyperlink ref="F201" r:id="rId14" xr:uid="{00000000-0004-0000-0B00-00000D000000}"/>
    <hyperlink ref="F205" r:id="rId15" xr:uid="{00000000-0004-0000-0B00-00000E000000}"/>
    <hyperlink ref="F209" r:id="rId16" xr:uid="{00000000-0004-0000-0B00-00000F000000}"/>
    <hyperlink ref="F216" r:id="rId17" xr:uid="{00000000-0004-0000-0B00-000010000000}"/>
    <hyperlink ref="F221" r:id="rId18" xr:uid="{00000000-0004-0000-0B00-000011000000}"/>
    <hyperlink ref="F225" r:id="rId19" xr:uid="{00000000-0004-0000-0B00-000012000000}"/>
    <hyperlink ref="F229" r:id="rId20" xr:uid="{00000000-0004-0000-0B00-000013000000}"/>
    <hyperlink ref="F235" r:id="rId21" xr:uid="{00000000-0004-0000-0B00-000014000000}"/>
    <hyperlink ref="F242" r:id="rId22" xr:uid="{00000000-0004-0000-0B00-000015000000}"/>
    <hyperlink ref="F246" r:id="rId23" xr:uid="{00000000-0004-0000-0B00-000016000000}"/>
    <hyperlink ref="F251" r:id="rId24" xr:uid="{00000000-0004-0000-0B00-000017000000}"/>
    <hyperlink ref="F255" r:id="rId25" xr:uid="{00000000-0004-0000-0B00-000018000000}"/>
    <hyperlink ref="F259" r:id="rId26" xr:uid="{00000000-0004-0000-0B00-000019000000}"/>
    <hyperlink ref="F263" r:id="rId27" xr:uid="{00000000-0004-0000-0B00-00001A000000}"/>
    <hyperlink ref="F270" r:id="rId28" xr:uid="{00000000-0004-0000-0B00-00001B000000}"/>
    <hyperlink ref="F278" r:id="rId29" xr:uid="{00000000-0004-0000-0B00-00001C000000}"/>
    <hyperlink ref="F286" r:id="rId30" xr:uid="{00000000-0004-0000-0B00-00001D000000}"/>
    <hyperlink ref="F290" r:id="rId31" xr:uid="{00000000-0004-0000-0B00-00001E000000}"/>
    <hyperlink ref="F300" r:id="rId32" xr:uid="{00000000-0004-0000-0B00-00001F000000}"/>
    <hyperlink ref="F308" r:id="rId33" xr:uid="{00000000-0004-0000-0B00-000020000000}"/>
    <hyperlink ref="F313" r:id="rId34" xr:uid="{00000000-0004-0000-0B00-000021000000}"/>
    <hyperlink ref="F316" r:id="rId35" xr:uid="{00000000-0004-0000-0B00-000022000000}"/>
    <hyperlink ref="F319" r:id="rId36" xr:uid="{00000000-0004-0000-0B00-000023000000}"/>
    <hyperlink ref="F323" r:id="rId37" xr:uid="{00000000-0004-0000-0B00-000024000000}"/>
    <hyperlink ref="F326" r:id="rId38" xr:uid="{00000000-0004-0000-0B00-000025000000}"/>
    <hyperlink ref="F329" r:id="rId39" xr:uid="{00000000-0004-0000-0B00-000026000000}"/>
    <hyperlink ref="F333" r:id="rId40" xr:uid="{00000000-0004-0000-0B00-000027000000}"/>
    <hyperlink ref="F338" r:id="rId41" xr:uid="{00000000-0004-0000-0B00-000028000000}"/>
    <hyperlink ref="F342" r:id="rId42" xr:uid="{00000000-0004-0000-0B00-000029000000}"/>
    <hyperlink ref="F345" r:id="rId43" xr:uid="{00000000-0004-0000-0B00-00002A000000}"/>
    <hyperlink ref="F348" r:id="rId44" xr:uid="{00000000-0004-0000-0B00-00002B000000}"/>
    <hyperlink ref="F351" r:id="rId45" xr:uid="{00000000-0004-0000-0B00-00002C000000}"/>
    <hyperlink ref="F355" r:id="rId46" xr:uid="{00000000-0004-0000-0B00-00002D000000}"/>
    <hyperlink ref="F359" r:id="rId47" xr:uid="{00000000-0004-0000-0B00-00002E000000}"/>
    <hyperlink ref="F363" r:id="rId48" xr:uid="{00000000-0004-0000-0B00-00002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3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115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2321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ROUND((SUM(BE125:BE238)),  2)</f>
        <v>0</v>
      </c>
      <c r="I33" s="92">
        <v>0.21</v>
      </c>
      <c r="J33" s="91">
        <f>ROUND(((SUM(BE125:BE238))*I33),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ROUND((SUM(BF125:BF238)),  2)</f>
        <v>0</v>
      </c>
      <c r="I34" s="92">
        <v>0.15</v>
      </c>
      <c r="J34" s="91">
        <f>ROUND(((SUM(BF125:BF238))*I34),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ROUND((SUM(BG125:BG238)),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ROUND((SUM(BH125:BH238)),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ROUND((SUM(BI125:BI238)),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01-21-10 - Železniční propustek v km 162,121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J125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8" customFormat="1" ht="24.95" customHeight="1">
      <c r="B98" s="104"/>
      <c r="D98" s="105" t="s">
        <v>870</v>
      </c>
      <c r="E98" s="106"/>
      <c r="F98" s="106"/>
      <c r="G98" s="106"/>
      <c r="H98" s="106"/>
      <c r="I98" s="106"/>
      <c r="J98" s="107">
        <f>J153</f>
        <v>0</v>
      </c>
      <c r="L98" s="104"/>
    </row>
    <row r="99" spans="2:12" s="8" customFormat="1" ht="24.95" customHeight="1">
      <c r="B99" s="104"/>
      <c r="D99" s="105" t="s">
        <v>1439</v>
      </c>
      <c r="E99" s="106"/>
      <c r="F99" s="106"/>
      <c r="G99" s="106"/>
      <c r="H99" s="106"/>
      <c r="I99" s="106"/>
      <c r="J99" s="107">
        <f>J158</f>
        <v>0</v>
      </c>
      <c r="L99" s="104"/>
    </row>
    <row r="100" spans="2:12" s="8" customFormat="1" ht="24.95" customHeight="1">
      <c r="B100" s="104"/>
      <c r="D100" s="105" t="s">
        <v>872</v>
      </c>
      <c r="E100" s="106"/>
      <c r="F100" s="106"/>
      <c r="G100" s="106"/>
      <c r="H100" s="106"/>
      <c r="I100" s="106"/>
      <c r="J100" s="107">
        <f>J165</f>
        <v>0</v>
      </c>
      <c r="L100" s="104"/>
    </row>
    <row r="101" spans="2:12" s="8" customFormat="1" ht="24.95" customHeight="1">
      <c r="B101" s="104"/>
      <c r="D101" s="105" t="s">
        <v>1440</v>
      </c>
      <c r="E101" s="106"/>
      <c r="F101" s="106"/>
      <c r="G101" s="106"/>
      <c r="H101" s="106"/>
      <c r="I101" s="106"/>
      <c r="J101" s="107">
        <f>J199</f>
        <v>0</v>
      </c>
      <c r="L101" s="104"/>
    </row>
    <row r="102" spans="2:12" s="8" customFormat="1" ht="24.95" customHeight="1">
      <c r="B102" s="104"/>
      <c r="D102" s="105" t="s">
        <v>1441</v>
      </c>
      <c r="E102" s="106"/>
      <c r="F102" s="106"/>
      <c r="G102" s="106"/>
      <c r="H102" s="106"/>
      <c r="I102" s="106"/>
      <c r="J102" s="107">
        <f>J217</f>
        <v>0</v>
      </c>
      <c r="L102" s="104"/>
    </row>
    <row r="103" spans="2:12" s="8" customFormat="1" ht="24.95" customHeight="1">
      <c r="B103" s="104"/>
      <c r="D103" s="105" t="s">
        <v>135</v>
      </c>
      <c r="E103" s="106"/>
      <c r="F103" s="106"/>
      <c r="G103" s="106"/>
      <c r="H103" s="106"/>
      <c r="I103" s="106"/>
      <c r="J103" s="107">
        <f>J221</f>
        <v>0</v>
      </c>
      <c r="L103" s="104"/>
    </row>
    <row r="104" spans="2:12" s="9" customFormat="1" ht="19.899999999999999" customHeight="1">
      <c r="B104" s="108"/>
      <c r="D104" s="109" t="s">
        <v>137</v>
      </c>
      <c r="E104" s="110"/>
      <c r="F104" s="110"/>
      <c r="G104" s="110"/>
      <c r="H104" s="110"/>
      <c r="I104" s="110"/>
      <c r="J104" s="111">
        <f>J222</f>
        <v>0</v>
      </c>
      <c r="L104" s="108"/>
    </row>
    <row r="105" spans="2:12" s="9" customFormat="1" ht="19.899999999999999" customHeight="1">
      <c r="B105" s="108"/>
      <c r="D105" s="109" t="s">
        <v>140</v>
      </c>
      <c r="E105" s="110"/>
      <c r="F105" s="110"/>
      <c r="G105" s="110"/>
      <c r="H105" s="110"/>
      <c r="I105" s="110"/>
      <c r="J105" s="111">
        <f>J235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141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36" t="str">
        <f>E7</f>
        <v>Oprava trati v úseku Blatno – Petrohrad_OPRAVA č.1</v>
      </c>
      <c r="F115" s="237"/>
      <c r="G115" s="237"/>
      <c r="H115" s="237"/>
      <c r="L115" s="32"/>
    </row>
    <row r="116" spans="2:65" s="1" customFormat="1" ht="12" customHeight="1">
      <c r="B116" s="32"/>
      <c r="C116" s="27" t="s">
        <v>117</v>
      </c>
      <c r="L116" s="32"/>
    </row>
    <row r="117" spans="2:65" s="1" customFormat="1" ht="16.5" customHeight="1">
      <c r="B117" s="32"/>
      <c r="E117" s="231" t="str">
        <f>E9</f>
        <v>SO 01-21-10 - Železniční propustek v km 162,121</v>
      </c>
      <c r="F117" s="235"/>
      <c r="G117" s="235"/>
      <c r="H117" s="235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19</v>
      </c>
      <c r="F119" s="25" t="str">
        <f>F12</f>
        <v xml:space="preserve"> </v>
      </c>
      <c r="I119" s="27" t="s">
        <v>21</v>
      </c>
      <c r="J119" s="52" t="str">
        <f>IF(J12="","",J12)</f>
        <v>30. 8. 2022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23</v>
      </c>
      <c r="F121" s="25" t="str">
        <f>E15</f>
        <v xml:space="preserve"> </v>
      </c>
      <c r="I121" s="27" t="s">
        <v>28</v>
      </c>
      <c r="J121" s="30" t="str">
        <f>E21</f>
        <v xml:space="preserve"> </v>
      </c>
      <c r="L121" s="32"/>
    </row>
    <row r="122" spans="2:65" s="1" customFormat="1" ht="15.2" customHeight="1">
      <c r="B122" s="32"/>
      <c r="C122" s="27" t="s">
        <v>26</v>
      </c>
      <c r="F122" s="25" t="str">
        <f>IF(E18="","",E18)</f>
        <v>Vyplň údaj</v>
      </c>
      <c r="I122" s="27" t="s">
        <v>30</v>
      </c>
      <c r="J122" s="30" t="str">
        <f>E24</f>
        <v xml:space="preserve"> 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142</v>
      </c>
      <c r="D124" s="114" t="s">
        <v>57</v>
      </c>
      <c r="E124" s="114" t="s">
        <v>53</v>
      </c>
      <c r="F124" s="114" t="s">
        <v>54</v>
      </c>
      <c r="G124" s="114" t="s">
        <v>143</v>
      </c>
      <c r="H124" s="114" t="s">
        <v>144</v>
      </c>
      <c r="I124" s="114" t="s">
        <v>145</v>
      </c>
      <c r="J124" s="115" t="s">
        <v>121</v>
      </c>
      <c r="K124" s="116" t="s">
        <v>146</v>
      </c>
      <c r="L124" s="112"/>
      <c r="M124" s="59" t="s">
        <v>1</v>
      </c>
      <c r="N124" s="60" t="s">
        <v>36</v>
      </c>
      <c r="O124" s="60" t="s">
        <v>147</v>
      </c>
      <c r="P124" s="60" t="s">
        <v>148</v>
      </c>
      <c r="Q124" s="60" t="s">
        <v>149</v>
      </c>
      <c r="R124" s="60" t="s">
        <v>150</v>
      </c>
      <c r="S124" s="60" t="s">
        <v>151</v>
      </c>
      <c r="T124" s="61" t="s">
        <v>152</v>
      </c>
    </row>
    <row r="125" spans="2:65" s="1" customFormat="1" ht="22.9" customHeight="1">
      <c r="B125" s="32"/>
      <c r="C125" s="64" t="s">
        <v>153</v>
      </c>
      <c r="J125" s="117">
        <f>BK125</f>
        <v>0</v>
      </c>
      <c r="L125" s="32"/>
      <c r="M125" s="62"/>
      <c r="N125" s="53"/>
      <c r="O125" s="53"/>
      <c r="P125" s="118">
        <f>P126+P153+P158+P165+P199+P217+P221</f>
        <v>0</v>
      </c>
      <c r="Q125" s="53"/>
      <c r="R125" s="118">
        <f>R126+R153+R158+R165+R199+R217+R221</f>
        <v>76.744507026000008</v>
      </c>
      <c r="S125" s="53"/>
      <c r="T125" s="119">
        <f>T126+T153+T158+T165+T199+T217+T221</f>
        <v>6.4101420000000005</v>
      </c>
      <c r="AT125" s="17" t="s">
        <v>71</v>
      </c>
      <c r="AU125" s="17" t="s">
        <v>123</v>
      </c>
      <c r="BK125" s="120">
        <f>BK126+BK153+BK158+BK165+BK199+BK217+BK221</f>
        <v>0</v>
      </c>
    </row>
    <row r="126" spans="2:65" s="11" customFormat="1" ht="25.9" customHeight="1">
      <c r="B126" s="121"/>
      <c r="D126" s="122" t="s">
        <v>71</v>
      </c>
      <c r="E126" s="123" t="s">
        <v>80</v>
      </c>
      <c r="F126" s="123" t="s">
        <v>154</v>
      </c>
      <c r="I126" s="124"/>
      <c r="J126" s="125">
        <f>BK126</f>
        <v>0</v>
      </c>
      <c r="L126" s="121"/>
      <c r="M126" s="126"/>
      <c r="P126" s="127">
        <f>SUM(P127:P152)</f>
        <v>0</v>
      </c>
      <c r="R126" s="127">
        <f>SUM(R127:R152)</f>
        <v>0</v>
      </c>
      <c r="T126" s="128">
        <f>SUM(T127:T152)</f>
        <v>0</v>
      </c>
      <c r="AR126" s="122" t="s">
        <v>80</v>
      </c>
      <c r="AT126" s="129" t="s">
        <v>71</v>
      </c>
      <c r="AU126" s="129" t="s">
        <v>72</v>
      </c>
      <c r="AY126" s="122" t="s">
        <v>155</v>
      </c>
      <c r="BK126" s="130">
        <f>SUM(BK127:BK152)</f>
        <v>0</v>
      </c>
    </row>
    <row r="127" spans="2:65" s="1" customFormat="1" ht="33" customHeight="1">
      <c r="B127" s="131"/>
      <c r="C127" s="132" t="s">
        <v>80</v>
      </c>
      <c r="D127" s="132" t="s">
        <v>156</v>
      </c>
      <c r="E127" s="133" t="s">
        <v>157</v>
      </c>
      <c r="F127" s="134" t="s">
        <v>158</v>
      </c>
      <c r="G127" s="135" t="s">
        <v>159</v>
      </c>
      <c r="H127" s="136">
        <v>200</v>
      </c>
      <c r="I127" s="137"/>
      <c r="J127" s="138">
        <f>ROUND(I127*H127,2)</f>
        <v>0</v>
      </c>
      <c r="K127" s="139"/>
      <c r="L127" s="32"/>
      <c r="M127" s="140" t="s">
        <v>1</v>
      </c>
      <c r="N127" s="141" t="s">
        <v>37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160</v>
      </c>
      <c r="AT127" s="144" t="s">
        <v>156</v>
      </c>
      <c r="AU127" s="144" t="s">
        <v>80</v>
      </c>
      <c r="AY127" s="17" t="s">
        <v>155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80</v>
      </c>
      <c r="BK127" s="145">
        <f>ROUND(I127*H127,2)</f>
        <v>0</v>
      </c>
      <c r="BL127" s="17" t="s">
        <v>160</v>
      </c>
      <c r="BM127" s="144" t="s">
        <v>2322</v>
      </c>
    </row>
    <row r="128" spans="2:65" s="1" customFormat="1" ht="29.25">
      <c r="B128" s="32"/>
      <c r="D128" s="146" t="s">
        <v>162</v>
      </c>
      <c r="F128" s="147" t="s">
        <v>163</v>
      </c>
      <c r="I128" s="148"/>
      <c r="L128" s="32"/>
      <c r="M128" s="149"/>
      <c r="T128" s="56"/>
      <c r="AT128" s="17" t="s">
        <v>162</v>
      </c>
      <c r="AU128" s="17" t="s">
        <v>80</v>
      </c>
    </row>
    <row r="129" spans="2:65" s="1" customFormat="1">
      <c r="B129" s="32"/>
      <c r="D129" s="150" t="s">
        <v>164</v>
      </c>
      <c r="F129" s="151" t="s">
        <v>165</v>
      </c>
      <c r="I129" s="148"/>
      <c r="L129" s="32"/>
      <c r="M129" s="149"/>
      <c r="T129" s="56"/>
      <c r="AT129" s="17" t="s">
        <v>164</v>
      </c>
      <c r="AU129" s="17" t="s">
        <v>80</v>
      </c>
    </row>
    <row r="130" spans="2:65" s="13" customFormat="1">
      <c r="B130" s="158"/>
      <c r="D130" s="146" t="s">
        <v>166</v>
      </c>
      <c r="E130" s="159" t="s">
        <v>1</v>
      </c>
      <c r="F130" s="160" t="s">
        <v>2323</v>
      </c>
      <c r="H130" s="161">
        <v>200</v>
      </c>
      <c r="I130" s="162"/>
      <c r="L130" s="158"/>
      <c r="M130" s="163"/>
      <c r="T130" s="164"/>
      <c r="AT130" s="159" t="s">
        <v>166</v>
      </c>
      <c r="AU130" s="159" t="s">
        <v>80</v>
      </c>
      <c r="AV130" s="13" t="s">
        <v>82</v>
      </c>
      <c r="AW130" s="13" t="s">
        <v>29</v>
      </c>
      <c r="AX130" s="13" t="s">
        <v>80</v>
      </c>
      <c r="AY130" s="159" t="s">
        <v>155</v>
      </c>
    </row>
    <row r="131" spans="2:65" s="1" customFormat="1" ht="33" customHeight="1">
      <c r="B131" s="131"/>
      <c r="C131" s="132" t="s">
        <v>82</v>
      </c>
      <c r="D131" s="132" t="s">
        <v>156</v>
      </c>
      <c r="E131" s="133" t="s">
        <v>897</v>
      </c>
      <c r="F131" s="134" t="s">
        <v>898</v>
      </c>
      <c r="G131" s="135" t="s">
        <v>179</v>
      </c>
      <c r="H131" s="136">
        <v>33.58</v>
      </c>
      <c r="I131" s="137"/>
      <c r="J131" s="138">
        <f>ROUND(I131*H131,2)</f>
        <v>0</v>
      </c>
      <c r="K131" s="139"/>
      <c r="L131" s="32"/>
      <c r="M131" s="140" t="s">
        <v>1</v>
      </c>
      <c r="N131" s="141" t="s">
        <v>37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160</v>
      </c>
      <c r="AT131" s="144" t="s">
        <v>156</v>
      </c>
      <c r="AU131" s="144" t="s">
        <v>80</v>
      </c>
      <c r="AY131" s="17" t="s">
        <v>155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80</v>
      </c>
      <c r="BK131" s="145">
        <f>ROUND(I131*H131,2)</f>
        <v>0</v>
      </c>
      <c r="BL131" s="17" t="s">
        <v>160</v>
      </c>
      <c r="BM131" s="144" t="s">
        <v>2324</v>
      </c>
    </row>
    <row r="132" spans="2:65" s="1" customFormat="1" ht="29.25">
      <c r="B132" s="32"/>
      <c r="D132" s="146" t="s">
        <v>162</v>
      </c>
      <c r="F132" s="147" t="s">
        <v>900</v>
      </c>
      <c r="I132" s="148"/>
      <c r="L132" s="32"/>
      <c r="M132" s="149"/>
      <c r="T132" s="56"/>
      <c r="AT132" s="17" t="s">
        <v>162</v>
      </c>
      <c r="AU132" s="17" t="s">
        <v>80</v>
      </c>
    </row>
    <row r="133" spans="2:65" s="1" customFormat="1">
      <c r="B133" s="32"/>
      <c r="D133" s="150" t="s">
        <v>164</v>
      </c>
      <c r="F133" s="151" t="s">
        <v>901</v>
      </c>
      <c r="I133" s="148"/>
      <c r="L133" s="32"/>
      <c r="M133" s="149"/>
      <c r="T133" s="56"/>
      <c r="AT133" s="17" t="s">
        <v>164</v>
      </c>
      <c r="AU133" s="17" t="s">
        <v>80</v>
      </c>
    </row>
    <row r="134" spans="2:65" s="13" customFormat="1">
      <c r="B134" s="158"/>
      <c r="D134" s="146" t="s">
        <v>166</v>
      </c>
      <c r="E134" s="159" t="s">
        <v>1</v>
      </c>
      <c r="F134" s="160" t="s">
        <v>2325</v>
      </c>
      <c r="H134" s="161">
        <v>2.4</v>
      </c>
      <c r="I134" s="162"/>
      <c r="L134" s="158"/>
      <c r="M134" s="163"/>
      <c r="T134" s="164"/>
      <c r="AT134" s="159" t="s">
        <v>166</v>
      </c>
      <c r="AU134" s="159" t="s">
        <v>80</v>
      </c>
      <c r="AV134" s="13" t="s">
        <v>82</v>
      </c>
      <c r="AW134" s="13" t="s">
        <v>29</v>
      </c>
      <c r="AX134" s="13" t="s">
        <v>72</v>
      </c>
      <c r="AY134" s="159" t="s">
        <v>155</v>
      </c>
    </row>
    <row r="135" spans="2:65" s="13" customFormat="1">
      <c r="B135" s="158"/>
      <c r="D135" s="146" t="s">
        <v>166</v>
      </c>
      <c r="E135" s="159" t="s">
        <v>1</v>
      </c>
      <c r="F135" s="160" t="s">
        <v>2326</v>
      </c>
      <c r="H135" s="161">
        <v>2.8</v>
      </c>
      <c r="I135" s="162"/>
      <c r="L135" s="158"/>
      <c r="M135" s="163"/>
      <c r="T135" s="164"/>
      <c r="AT135" s="159" t="s">
        <v>166</v>
      </c>
      <c r="AU135" s="159" t="s">
        <v>80</v>
      </c>
      <c r="AV135" s="13" t="s">
        <v>82</v>
      </c>
      <c r="AW135" s="13" t="s">
        <v>29</v>
      </c>
      <c r="AX135" s="13" t="s">
        <v>72</v>
      </c>
      <c r="AY135" s="159" t="s">
        <v>155</v>
      </c>
    </row>
    <row r="136" spans="2:65" s="13" customFormat="1">
      <c r="B136" s="158"/>
      <c r="D136" s="146" t="s">
        <v>166</v>
      </c>
      <c r="E136" s="159" t="s">
        <v>1</v>
      </c>
      <c r="F136" s="160" t="s">
        <v>2327</v>
      </c>
      <c r="H136" s="161">
        <v>12.94</v>
      </c>
      <c r="I136" s="162"/>
      <c r="L136" s="158"/>
      <c r="M136" s="163"/>
      <c r="T136" s="164"/>
      <c r="AT136" s="159" t="s">
        <v>166</v>
      </c>
      <c r="AU136" s="159" t="s">
        <v>80</v>
      </c>
      <c r="AV136" s="13" t="s">
        <v>82</v>
      </c>
      <c r="AW136" s="13" t="s">
        <v>29</v>
      </c>
      <c r="AX136" s="13" t="s">
        <v>72</v>
      </c>
      <c r="AY136" s="159" t="s">
        <v>155</v>
      </c>
    </row>
    <row r="137" spans="2:65" s="13" customFormat="1" ht="22.5">
      <c r="B137" s="158"/>
      <c r="D137" s="146" t="s">
        <v>166</v>
      </c>
      <c r="E137" s="159" t="s">
        <v>1</v>
      </c>
      <c r="F137" s="160" t="s">
        <v>2328</v>
      </c>
      <c r="H137" s="161">
        <v>15.44</v>
      </c>
      <c r="I137" s="162"/>
      <c r="L137" s="158"/>
      <c r="M137" s="163"/>
      <c r="T137" s="164"/>
      <c r="AT137" s="159" t="s">
        <v>166</v>
      </c>
      <c r="AU137" s="159" t="s">
        <v>80</v>
      </c>
      <c r="AV137" s="13" t="s">
        <v>82</v>
      </c>
      <c r="AW137" s="13" t="s">
        <v>29</v>
      </c>
      <c r="AX137" s="13" t="s">
        <v>72</v>
      </c>
      <c r="AY137" s="159" t="s">
        <v>155</v>
      </c>
    </row>
    <row r="138" spans="2:65" s="14" customFormat="1">
      <c r="B138" s="165"/>
      <c r="D138" s="146" t="s">
        <v>166</v>
      </c>
      <c r="E138" s="166" t="s">
        <v>1</v>
      </c>
      <c r="F138" s="167" t="s">
        <v>170</v>
      </c>
      <c r="H138" s="168">
        <v>33.58</v>
      </c>
      <c r="I138" s="169"/>
      <c r="L138" s="165"/>
      <c r="M138" s="170"/>
      <c r="T138" s="171"/>
      <c r="AT138" s="166" t="s">
        <v>166</v>
      </c>
      <c r="AU138" s="166" t="s">
        <v>80</v>
      </c>
      <c r="AV138" s="14" t="s">
        <v>160</v>
      </c>
      <c r="AW138" s="14" t="s">
        <v>29</v>
      </c>
      <c r="AX138" s="14" t="s">
        <v>80</v>
      </c>
      <c r="AY138" s="166" t="s">
        <v>155</v>
      </c>
    </row>
    <row r="139" spans="2:65" s="1" customFormat="1" ht="37.9" customHeight="1">
      <c r="B139" s="131"/>
      <c r="C139" s="132" t="s">
        <v>176</v>
      </c>
      <c r="D139" s="132" t="s">
        <v>156</v>
      </c>
      <c r="E139" s="133" t="s">
        <v>186</v>
      </c>
      <c r="F139" s="134" t="s">
        <v>187</v>
      </c>
      <c r="G139" s="135" t="s">
        <v>179</v>
      </c>
      <c r="H139" s="136">
        <v>33.58</v>
      </c>
      <c r="I139" s="137"/>
      <c r="J139" s="138">
        <f>ROUND(I139*H139,2)</f>
        <v>0</v>
      </c>
      <c r="K139" s="139"/>
      <c r="L139" s="32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160</v>
      </c>
      <c r="AT139" s="144" t="s">
        <v>156</v>
      </c>
      <c r="AU139" s="144" t="s">
        <v>80</v>
      </c>
      <c r="AY139" s="17" t="s">
        <v>155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80</v>
      </c>
      <c r="BK139" s="145">
        <f>ROUND(I139*H139,2)</f>
        <v>0</v>
      </c>
      <c r="BL139" s="17" t="s">
        <v>160</v>
      </c>
      <c r="BM139" s="144" t="s">
        <v>2329</v>
      </c>
    </row>
    <row r="140" spans="2:65" s="1" customFormat="1" ht="39">
      <c r="B140" s="32"/>
      <c r="D140" s="146" t="s">
        <v>162</v>
      </c>
      <c r="F140" s="147" t="s">
        <v>189</v>
      </c>
      <c r="I140" s="148"/>
      <c r="L140" s="32"/>
      <c r="M140" s="149"/>
      <c r="T140" s="56"/>
      <c r="AT140" s="17" t="s">
        <v>162</v>
      </c>
      <c r="AU140" s="17" t="s">
        <v>80</v>
      </c>
    </row>
    <row r="141" spans="2:65" s="1" customFormat="1">
      <c r="B141" s="32"/>
      <c r="D141" s="150" t="s">
        <v>164</v>
      </c>
      <c r="F141" s="151" t="s">
        <v>190</v>
      </c>
      <c r="I141" s="148"/>
      <c r="L141" s="32"/>
      <c r="M141" s="149"/>
      <c r="T141" s="56"/>
      <c r="AT141" s="17" t="s">
        <v>164</v>
      </c>
      <c r="AU141" s="17" t="s">
        <v>80</v>
      </c>
    </row>
    <row r="142" spans="2:65" s="13" customFormat="1">
      <c r="B142" s="158"/>
      <c r="D142" s="146" t="s">
        <v>166</v>
      </c>
      <c r="E142" s="159" t="s">
        <v>1</v>
      </c>
      <c r="F142" s="160" t="s">
        <v>2330</v>
      </c>
      <c r="H142" s="161">
        <v>33.58</v>
      </c>
      <c r="I142" s="162"/>
      <c r="L142" s="158"/>
      <c r="M142" s="163"/>
      <c r="T142" s="164"/>
      <c r="AT142" s="159" t="s">
        <v>166</v>
      </c>
      <c r="AU142" s="159" t="s">
        <v>80</v>
      </c>
      <c r="AV142" s="13" t="s">
        <v>82</v>
      </c>
      <c r="AW142" s="13" t="s">
        <v>29</v>
      </c>
      <c r="AX142" s="13" t="s">
        <v>72</v>
      </c>
      <c r="AY142" s="159" t="s">
        <v>155</v>
      </c>
    </row>
    <row r="143" spans="2:65" s="14" customFormat="1">
      <c r="B143" s="165"/>
      <c r="D143" s="146" t="s">
        <v>166</v>
      </c>
      <c r="E143" s="166" t="s">
        <v>1</v>
      </c>
      <c r="F143" s="167" t="s">
        <v>170</v>
      </c>
      <c r="H143" s="168">
        <v>33.58</v>
      </c>
      <c r="I143" s="169"/>
      <c r="L143" s="165"/>
      <c r="M143" s="170"/>
      <c r="T143" s="171"/>
      <c r="AT143" s="166" t="s">
        <v>166</v>
      </c>
      <c r="AU143" s="166" t="s">
        <v>80</v>
      </c>
      <c r="AV143" s="14" t="s">
        <v>160</v>
      </c>
      <c r="AW143" s="14" t="s">
        <v>29</v>
      </c>
      <c r="AX143" s="14" t="s">
        <v>80</v>
      </c>
      <c r="AY143" s="166" t="s">
        <v>155</v>
      </c>
    </row>
    <row r="144" spans="2:65" s="1" customFormat="1" ht="37.9" customHeight="1">
      <c r="B144" s="131"/>
      <c r="C144" s="132" t="s">
        <v>160</v>
      </c>
      <c r="D144" s="132" t="s">
        <v>156</v>
      </c>
      <c r="E144" s="133" t="s">
        <v>192</v>
      </c>
      <c r="F144" s="134" t="s">
        <v>193</v>
      </c>
      <c r="G144" s="135" t="s">
        <v>179</v>
      </c>
      <c r="H144" s="136">
        <v>335.8</v>
      </c>
      <c r="I144" s="137"/>
      <c r="J144" s="138">
        <f>ROUND(I144*H144,2)</f>
        <v>0</v>
      </c>
      <c r="K144" s="139"/>
      <c r="L144" s="32"/>
      <c r="M144" s="140" t="s">
        <v>1</v>
      </c>
      <c r="N144" s="141" t="s">
        <v>37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160</v>
      </c>
      <c r="AT144" s="144" t="s">
        <v>156</v>
      </c>
      <c r="AU144" s="144" t="s">
        <v>80</v>
      </c>
      <c r="AY144" s="17" t="s">
        <v>155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80</v>
      </c>
      <c r="BK144" s="145">
        <f>ROUND(I144*H144,2)</f>
        <v>0</v>
      </c>
      <c r="BL144" s="17" t="s">
        <v>160</v>
      </c>
      <c r="BM144" s="144" t="s">
        <v>2331</v>
      </c>
    </row>
    <row r="145" spans="2:65" s="1" customFormat="1" ht="48.75">
      <c r="B145" s="32"/>
      <c r="D145" s="146" t="s">
        <v>162</v>
      </c>
      <c r="F145" s="147" t="s">
        <v>195</v>
      </c>
      <c r="I145" s="148"/>
      <c r="L145" s="32"/>
      <c r="M145" s="149"/>
      <c r="T145" s="56"/>
      <c r="AT145" s="17" t="s">
        <v>162</v>
      </c>
      <c r="AU145" s="17" t="s">
        <v>80</v>
      </c>
    </row>
    <row r="146" spans="2:65" s="1" customFormat="1">
      <c r="B146" s="32"/>
      <c r="D146" s="150" t="s">
        <v>164</v>
      </c>
      <c r="F146" s="151" t="s">
        <v>196</v>
      </c>
      <c r="I146" s="148"/>
      <c r="L146" s="32"/>
      <c r="M146" s="149"/>
      <c r="T146" s="56"/>
      <c r="AT146" s="17" t="s">
        <v>164</v>
      </c>
      <c r="AU146" s="17" t="s">
        <v>80</v>
      </c>
    </row>
    <row r="147" spans="2:65" s="12" customFormat="1">
      <c r="B147" s="152"/>
      <c r="D147" s="146" t="s">
        <v>166</v>
      </c>
      <c r="E147" s="153" t="s">
        <v>1</v>
      </c>
      <c r="F147" s="154" t="s">
        <v>2332</v>
      </c>
      <c r="H147" s="153" t="s">
        <v>1</v>
      </c>
      <c r="I147" s="155"/>
      <c r="L147" s="152"/>
      <c r="M147" s="156"/>
      <c r="T147" s="157"/>
      <c r="AT147" s="153" t="s">
        <v>166</v>
      </c>
      <c r="AU147" s="153" t="s">
        <v>80</v>
      </c>
      <c r="AV147" s="12" t="s">
        <v>80</v>
      </c>
      <c r="AW147" s="12" t="s">
        <v>29</v>
      </c>
      <c r="AX147" s="12" t="s">
        <v>72</v>
      </c>
      <c r="AY147" s="153" t="s">
        <v>155</v>
      </c>
    </row>
    <row r="148" spans="2:65" s="13" customFormat="1">
      <c r="B148" s="158"/>
      <c r="D148" s="146" t="s">
        <v>166</v>
      </c>
      <c r="E148" s="159" t="s">
        <v>1</v>
      </c>
      <c r="F148" s="160" t="s">
        <v>2333</v>
      </c>
      <c r="H148" s="161">
        <v>335.8</v>
      </c>
      <c r="I148" s="162"/>
      <c r="L148" s="158"/>
      <c r="M148" s="163"/>
      <c r="T148" s="164"/>
      <c r="AT148" s="159" t="s">
        <v>166</v>
      </c>
      <c r="AU148" s="159" t="s">
        <v>80</v>
      </c>
      <c r="AV148" s="13" t="s">
        <v>82</v>
      </c>
      <c r="AW148" s="13" t="s">
        <v>29</v>
      </c>
      <c r="AX148" s="13" t="s">
        <v>80</v>
      </c>
      <c r="AY148" s="159" t="s">
        <v>155</v>
      </c>
    </row>
    <row r="149" spans="2:65" s="1" customFormat="1" ht="33" customHeight="1">
      <c r="B149" s="131"/>
      <c r="C149" s="132" t="s">
        <v>191</v>
      </c>
      <c r="D149" s="132" t="s">
        <v>156</v>
      </c>
      <c r="E149" s="133" t="s">
        <v>206</v>
      </c>
      <c r="F149" s="134" t="s">
        <v>207</v>
      </c>
      <c r="G149" s="135" t="s">
        <v>208</v>
      </c>
      <c r="H149" s="136">
        <v>60.444000000000003</v>
      </c>
      <c r="I149" s="137"/>
      <c r="J149" s="138">
        <f>ROUND(I149*H149,2)</f>
        <v>0</v>
      </c>
      <c r="K149" s="139"/>
      <c r="L149" s="32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160</v>
      </c>
      <c r="AT149" s="144" t="s">
        <v>156</v>
      </c>
      <c r="AU149" s="144" t="s">
        <v>80</v>
      </c>
      <c r="AY149" s="17" t="s">
        <v>155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80</v>
      </c>
      <c r="BK149" s="145">
        <f>ROUND(I149*H149,2)</f>
        <v>0</v>
      </c>
      <c r="BL149" s="17" t="s">
        <v>160</v>
      </c>
      <c r="BM149" s="144" t="s">
        <v>2334</v>
      </c>
    </row>
    <row r="150" spans="2:65" s="1" customFormat="1" ht="29.25">
      <c r="B150" s="32"/>
      <c r="D150" s="146" t="s">
        <v>162</v>
      </c>
      <c r="F150" s="147" t="s">
        <v>210</v>
      </c>
      <c r="I150" s="148"/>
      <c r="L150" s="32"/>
      <c r="M150" s="149"/>
      <c r="T150" s="56"/>
      <c r="AT150" s="17" t="s">
        <v>162</v>
      </c>
      <c r="AU150" s="17" t="s">
        <v>80</v>
      </c>
    </row>
    <row r="151" spans="2:65" s="1" customFormat="1">
      <c r="B151" s="32"/>
      <c r="D151" s="150" t="s">
        <v>164</v>
      </c>
      <c r="F151" s="151" t="s">
        <v>211</v>
      </c>
      <c r="I151" s="148"/>
      <c r="L151" s="32"/>
      <c r="M151" s="149"/>
      <c r="T151" s="56"/>
      <c r="AT151" s="17" t="s">
        <v>164</v>
      </c>
      <c r="AU151" s="17" t="s">
        <v>80</v>
      </c>
    </row>
    <row r="152" spans="2:65" s="13" customFormat="1">
      <c r="B152" s="158"/>
      <c r="D152" s="146" t="s">
        <v>166</v>
      </c>
      <c r="E152" s="159" t="s">
        <v>1</v>
      </c>
      <c r="F152" s="160" t="s">
        <v>2335</v>
      </c>
      <c r="H152" s="161">
        <v>60.444000000000003</v>
      </c>
      <c r="I152" s="162"/>
      <c r="L152" s="158"/>
      <c r="M152" s="163"/>
      <c r="T152" s="164"/>
      <c r="AT152" s="159" t="s">
        <v>166</v>
      </c>
      <c r="AU152" s="159" t="s">
        <v>80</v>
      </c>
      <c r="AV152" s="13" t="s">
        <v>82</v>
      </c>
      <c r="AW152" s="13" t="s">
        <v>29</v>
      </c>
      <c r="AX152" s="13" t="s">
        <v>80</v>
      </c>
      <c r="AY152" s="159" t="s">
        <v>155</v>
      </c>
    </row>
    <row r="153" spans="2:65" s="11" customFormat="1" ht="25.9" customHeight="1">
      <c r="B153" s="121"/>
      <c r="D153" s="122" t="s">
        <v>71</v>
      </c>
      <c r="E153" s="123" t="s">
        <v>82</v>
      </c>
      <c r="F153" s="123" t="s">
        <v>249</v>
      </c>
      <c r="I153" s="124"/>
      <c r="J153" s="125">
        <f>BK153</f>
        <v>0</v>
      </c>
      <c r="L153" s="121"/>
      <c r="M153" s="126"/>
      <c r="P153" s="127">
        <f>SUM(P154:P157)</f>
        <v>0</v>
      </c>
      <c r="R153" s="127">
        <f>SUM(R154:R157)</f>
        <v>0</v>
      </c>
      <c r="T153" s="128">
        <f>SUM(T154:T157)</f>
        <v>0</v>
      </c>
      <c r="AR153" s="122" t="s">
        <v>80</v>
      </c>
      <c r="AT153" s="129" t="s">
        <v>71</v>
      </c>
      <c r="AU153" s="129" t="s">
        <v>72</v>
      </c>
      <c r="AY153" s="122" t="s">
        <v>155</v>
      </c>
      <c r="BK153" s="130">
        <f>SUM(BK154:BK157)</f>
        <v>0</v>
      </c>
    </row>
    <row r="154" spans="2:65" s="1" customFormat="1" ht="24.2" customHeight="1">
      <c r="B154" s="131"/>
      <c r="C154" s="132" t="s">
        <v>198</v>
      </c>
      <c r="D154" s="132" t="s">
        <v>156</v>
      </c>
      <c r="E154" s="133" t="s">
        <v>2336</v>
      </c>
      <c r="F154" s="134" t="s">
        <v>2337</v>
      </c>
      <c r="G154" s="135" t="s">
        <v>179</v>
      </c>
      <c r="H154" s="136">
        <v>1.92</v>
      </c>
      <c r="I154" s="137"/>
      <c r="J154" s="138">
        <f>ROUND(I154*H154,2)</f>
        <v>0</v>
      </c>
      <c r="K154" s="139"/>
      <c r="L154" s="32"/>
      <c r="M154" s="140" t="s">
        <v>1</v>
      </c>
      <c r="N154" s="141" t="s">
        <v>37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160</v>
      </c>
      <c r="AT154" s="144" t="s">
        <v>156</v>
      </c>
      <c r="AU154" s="144" t="s">
        <v>80</v>
      </c>
      <c r="AY154" s="17" t="s">
        <v>155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80</v>
      </c>
      <c r="BK154" s="145">
        <f>ROUND(I154*H154,2)</f>
        <v>0</v>
      </c>
      <c r="BL154" s="17" t="s">
        <v>160</v>
      </c>
      <c r="BM154" s="144" t="s">
        <v>2338</v>
      </c>
    </row>
    <row r="155" spans="2:65" s="1" customFormat="1" ht="19.5">
      <c r="B155" s="32"/>
      <c r="D155" s="146" t="s">
        <v>162</v>
      </c>
      <c r="F155" s="147" t="s">
        <v>2339</v>
      </c>
      <c r="I155" s="148"/>
      <c r="L155" s="32"/>
      <c r="M155" s="149"/>
      <c r="T155" s="56"/>
      <c r="AT155" s="17" t="s">
        <v>162</v>
      </c>
      <c r="AU155" s="17" t="s">
        <v>80</v>
      </c>
    </row>
    <row r="156" spans="2:65" s="1" customFormat="1">
      <c r="B156" s="32"/>
      <c r="D156" s="150" t="s">
        <v>164</v>
      </c>
      <c r="F156" s="151" t="s">
        <v>2340</v>
      </c>
      <c r="I156" s="148"/>
      <c r="L156" s="32"/>
      <c r="M156" s="149"/>
      <c r="T156" s="56"/>
      <c r="AT156" s="17" t="s">
        <v>164</v>
      </c>
      <c r="AU156" s="17" t="s">
        <v>80</v>
      </c>
    </row>
    <row r="157" spans="2:65" s="13" customFormat="1">
      <c r="B157" s="158"/>
      <c r="D157" s="146" t="s">
        <v>166</v>
      </c>
      <c r="E157" s="159" t="s">
        <v>1</v>
      </c>
      <c r="F157" s="160" t="s">
        <v>2341</v>
      </c>
      <c r="H157" s="161">
        <v>1.92</v>
      </c>
      <c r="I157" s="162"/>
      <c r="L157" s="158"/>
      <c r="M157" s="163"/>
      <c r="T157" s="164"/>
      <c r="AT157" s="159" t="s">
        <v>166</v>
      </c>
      <c r="AU157" s="159" t="s">
        <v>80</v>
      </c>
      <c r="AV157" s="13" t="s">
        <v>82</v>
      </c>
      <c r="AW157" s="13" t="s">
        <v>29</v>
      </c>
      <c r="AX157" s="13" t="s">
        <v>80</v>
      </c>
      <c r="AY157" s="159" t="s">
        <v>155</v>
      </c>
    </row>
    <row r="158" spans="2:65" s="11" customFormat="1" ht="25.9" customHeight="1">
      <c r="B158" s="121"/>
      <c r="D158" s="122" t="s">
        <v>71</v>
      </c>
      <c r="E158" s="123" t="s">
        <v>160</v>
      </c>
      <c r="F158" s="123" t="s">
        <v>358</v>
      </c>
      <c r="I158" s="124"/>
      <c r="J158" s="125">
        <f>BK158</f>
        <v>0</v>
      </c>
      <c r="L158" s="121"/>
      <c r="M158" s="126"/>
      <c r="P158" s="127">
        <f>SUM(P159:P164)</f>
        <v>0</v>
      </c>
      <c r="R158" s="127">
        <f>SUM(R159:R164)</f>
        <v>72.850084554000006</v>
      </c>
      <c r="T158" s="128">
        <f>SUM(T159:T164)</f>
        <v>0</v>
      </c>
      <c r="AR158" s="122" t="s">
        <v>80</v>
      </c>
      <c r="AT158" s="129" t="s">
        <v>71</v>
      </c>
      <c r="AU158" s="129" t="s">
        <v>72</v>
      </c>
      <c r="AY158" s="122" t="s">
        <v>155</v>
      </c>
      <c r="BK158" s="130">
        <f>SUM(BK159:BK164)</f>
        <v>0</v>
      </c>
    </row>
    <row r="159" spans="2:65" s="1" customFormat="1" ht="33" customHeight="1">
      <c r="B159" s="131"/>
      <c r="C159" s="132" t="s">
        <v>205</v>
      </c>
      <c r="D159" s="132" t="s">
        <v>156</v>
      </c>
      <c r="E159" s="133" t="s">
        <v>360</v>
      </c>
      <c r="F159" s="134" t="s">
        <v>2342</v>
      </c>
      <c r="G159" s="135" t="s">
        <v>159</v>
      </c>
      <c r="H159" s="136">
        <v>70.646000000000001</v>
      </c>
      <c r="I159" s="137"/>
      <c r="J159" s="138">
        <f>ROUND(I159*H159,2)</f>
        <v>0</v>
      </c>
      <c r="K159" s="139"/>
      <c r="L159" s="32"/>
      <c r="M159" s="140" t="s">
        <v>1</v>
      </c>
      <c r="N159" s="141" t="s">
        <v>37</v>
      </c>
      <c r="P159" s="142">
        <f>O159*H159</f>
        <v>0</v>
      </c>
      <c r="Q159" s="142">
        <v>1.031199</v>
      </c>
      <c r="R159" s="142">
        <f>Q159*H159</f>
        <v>72.850084554000006</v>
      </c>
      <c r="S159" s="142">
        <v>0</v>
      </c>
      <c r="T159" s="143">
        <f>S159*H159</f>
        <v>0</v>
      </c>
      <c r="AR159" s="144" t="s">
        <v>160</v>
      </c>
      <c r="AT159" s="144" t="s">
        <v>156</v>
      </c>
      <c r="AU159" s="144" t="s">
        <v>80</v>
      </c>
      <c r="AY159" s="17" t="s">
        <v>155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80</v>
      </c>
      <c r="BK159" s="145">
        <f>ROUND(I159*H159,2)</f>
        <v>0</v>
      </c>
      <c r="BL159" s="17" t="s">
        <v>160</v>
      </c>
      <c r="BM159" s="144" t="s">
        <v>2343</v>
      </c>
    </row>
    <row r="160" spans="2:65" s="1" customFormat="1" ht="29.25">
      <c r="B160" s="32"/>
      <c r="D160" s="146" t="s">
        <v>162</v>
      </c>
      <c r="F160" s="147" t="s">
        <v>363</v>
      </c>
      <c r="I160" s="148"/>
      <c r="L160" s="32"/>
      <c r="M160" s="149"/>
      <c r="T160" s="56"/>
      <c r="AT160" s="17" t="s">
        <v>162</v>
      </c>
      <c r="AU160" s="17" t="s">
        <v>80</v>
      </c>
    </row>
    <row r="161" spans="2:65" s="1" customFormat="1">
      <c r="B161" s="32"/>
      <c r="D161" s="150" t="s">
        <v>164</v>
      </c>
      <c r="F161" s="151" t="s">
        <v>364</v>
      </c>
      <c r="I161" s="148"/>
      <c r="L161" s="32"/>
      <c r="M161" s="149"/>
      <c r="T161" s="56"/>
      <c r="AT161" s="17" t="s">
        <v>164</v>
      </c>
      <c r="AU161" s="17" t="s">
        <v>80</v>
      </c>
    </row>
    <row r="162" spans="2:65" s="13" customFormat="1">
      <c r="B162" s="158"/>
      <c r="D162" s="146" t="s">
        <v>166</v>
      </c>
      <c r="E162" s="159" t="s">
        <v>1</v>
      </c>
      <c r="F162" s="160" t="s">
        <v>2344</v>
      </c>
      <c r="H162" s="161">
        <v>34.238</v>
      </c>
      <c r="I162" s="162"/>
      <c r="L162" s="158"/>
      <c r="M162" s="163"/>
      <c r="T162" s="164"/>
      <c r="AT162" s="159" t="s">
        <v>166</v>
      </c>
      <c r="AU162" s="159" t="s">
        <v>80</v>
      </c>
      <c r="AV162" s="13" t="s">
        <v>82</v>
      </c>
      <c r="AW162" s="13" t="s">
        <v>29</v>
      </c>
      <c r="AX162" s="13" t="s">
        <v>72</v>
      </c>
      <c r="AY162" s="159" t="s">
        <v>155</v>
      </c>
    </row>
    <row r="163" spans="2:65" s="13" customFormat="1">
      <c r="B163" s="158"/>
      <c r="D163" s="146" t="s">
        <v>166</v>
      </c>
      <c r="E163" s="159" t="s">
        <v>1</v>
      </c>
      <c r="F163" s="160" t="s">
        <v>2345</v>
      </c>
      <c r="H163" s="161">
        <v>36.408000000000001</v>
      </c>
      <c r="I163" s="162"/>
      <c r="L163" s="158"/>
      <c r="M163" s="163"/>
      <c r="T163" s="164"/>
      <c r="AT163" s="159" t="s">
        <v>166</v>
      </c>
      <c r="AU163" s="159" t="s">
        <v>80</v>
      </c>
      <c r="AV163" s="13" t="s">
        <v>82</v>
      </c>
      <c r="AW163" s="13" t="s">
        <v>29</v>
      </c>
      <c r="AX163" s="13" t="s">
        <v>72</v>
      </c>
      <c r="AY163" s="159" t="s">
        <v>155</v>
      </c>
    </row>
    <row r="164" spans="2:65" s="14" customFormat="1">
      <c r="B164" s="165"/>
      <c r="D164" s="146" t="s">
        <v>166</v>
      </c>
      <c r="E164" s="166" t="s">
        <v>1</v>
      </c>
      <c r="F164" s="167" t="s">
        <v>170</v>
      </c>
      <c r="H164" s="168">
        <v>70.646000000000001</v>
      </c>
      <c r="I164" s="169"/>
      <c r="L164" s="165"/>
      <c r="M164" s="170"/>
      <c r="T164" s="171"/>
      <c r="AT164" s="166" t="s">
        <v>166</v>
      </c>
      <c r="AU164" s="166" t="s">
        <v>80</v>
      </c>
      <c r="AV164" s="14" t="s">
        <v>160</v>
      </c>
      <c r="AW164" s="14" t="s">
        <v>29</v>
      </c>
      <c r="AX164" s="14" t="s">
        <v>80</v>
      </c>
      <c r="AY164" s="166" t="s">
        <v>155</v>
      </c>
    </row>
    <row r="165" spans="2:65" s="11" customFormat="1" ht="25.9" customHeight="1">
      <c r="B165" s="121"/>
      <c r="D165" s="122" t="s">
        <v>71</v>
      </c>
      <c r="E165" s="123" t="s">
        <v>221</v>
      </c>
      <c r="F165" s="123" t="s">
        <v>383</v>
      </c>
      <c r="I165" s="124"/>
      <c r="J165" s="125">
        <f>BK165</f>
        <v>0</v>
      </c>
      <c r="L165" s="121"/>
      <c r="M165" s="126"/>
      <c r="P165" s="127">
        <f>SUM(P166:P198)</f>
        <v>0</v>
      </c>
      <c r="R165" s="127">
        <f>SUM(R166:R198)</f>
        <v>3.8944224720000005</v>
      </c>
      <c r="T165" s="128">
        <f>SUM(T166:T198)</f>
        <v>6.4101420000000005</v>
      </c>
      <c r="AR165" s="122" t="s">
        <v>80</v>
      </c>
      <c r="AT165" s="129" t="s">
        <v>71</v>
      </c>
      <c r="AU165" s="129" t="s">
        <v>72</v>
      </c>
      <c r="AY165" s="122" t="s">
        <v>155</v>
      </c>
      <c r="BK165" s="130">
        <f>SUM(BK166:BK198)</f>
        <v>0</v>
      </c>
    </row>
    <row r="166" spans="2:65" s="1" customFormat="1" ht="24.2" customHeight="1">
      <c r="B166" s="131"/>
      <c r="C166" s="132" t="s">
        <v>213</v>
      </c>
      <c r="D166" s="132" t="s">
        <v>156</v>
      </c>
      <c r="E166" s="133" t="s">
        <v>501</v>
      </c>
      <c r="F166" s="134" t="s">
        <v>502</v>
      </c>
      <c r="G166" s="135" t="s">
        <v>159</v>
      </c>
      <c r="H166" s="136">
        <v>82.37</v>
      </c>
      <c r="I166" s="137"/>
      <c r="J166" s="138">
        <f>ROUND(I166*H166,2)</f>
        <v>0</v>
      </c>
      <c r="K166" s="139"/>
      <c r="L166" s="32"/>
      <c r="M166" s="140" t="s">
        <v>1</v>
      </c>
      <c r="N166" s="141" t="s">
        <v>37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160</v>
      </c>
      <c r="AT166" s="144" t="s">
        <v>156</v>
      </c>
      <c r="AU166" s="144" t="s">
        <v>80</v>
      </c>
      <c r="AY166" s="17" t="s">
        <v>155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80</v>
      </c>
      <c r="BK166" s="145">
        <f>ROUND(I166*H166,2)</f>
        <v>0</v>
      </c>
      <c r="BL166" s="17" t="s">
        <v>160</v>
      </c>
      <c r="BM166" s="144" t="s">
        <v>2346</v>
      </c>
    </row>
    <row r="167" spans="2:65" s="1" customFormat="1">
      <c r="B167" s="32"/>
      <c r="D167" s="146" t="s">
        <v>162</v>
      </c>
      <c r="F167" s="147" t="s">
        <v>502</v>
      </c>
      <c r="I167" s="148"/>
      <c r="L167" s="32"/>
      <c r="M167" s="149"/>
      <c r="T167" s="56"/>
      <c r="AT167" s="17" t="s">
        <v>162</v>
      </c>
      <c r="AU167" s="17" t="s">
        <v>80</v>
      </c>
    </row>
    <row r="168" spans="2:65" s="1" customFormat="1">
      <c r="B168" s="32"/>
      <c r="D168" s="150" t="s">
        <v>164</v>
      </c>
      <c r="F168" s="151" t="s">
        <v>504</v>
      </c>
      <c r="I168" s="148"/>
      <c r="L168" s="32"/>
      <c r="M168" s="149"/>
      <c r="T168" s="56"/>
      <c r="AT168" s="17" t="s">
        <v>164</v>
      </c>
      <c r="AU168" s="17" t="s">
        <v>80</v>
      </c>
    </row>
    <row r="169" spans="2:65" s="13" customFormat="1">
      <c r="B169" s="158"/>
      <c r="D169" s="146" t="s">
        <v>166</v>
      </c>
      <c r="E169" s="159" t="s">
        <v>1</v>
      </c>
      <c r="F169" s="160" t="s">
        <v>2347</v>
      </c>
      <c r="H169" s="161">
        <v>63.030999999999999</v>
      </c>
      <c r="I169" s="162"/>
      <c r="L169" s="158"/>
      <c r="M169" s="163"/>
      <c r="T169" s="164"/>
      <c r="AT169" s="159" t="s">
        <v>166</v>
      </c>
      <c r="AU169" s="159" t="s">
        <v>80</v>
      </c>
      <c r="AV169" s="13" t="s">
        <v>82</v>
      </c>
      <c r="AW169" s="13" t="s">
        <v>29</v>
      </c>
      <c r="AX169" s="13" t="s">
        <v>72</v>
      </c>
      <c r="AY169" s="159" t="s">
        <v>155</v>
      </c>
    </row>
    <row r="170" spans="2:65" s="13" customFormat="1">
      <c r="B170" s="158"/>
      <c r="D170" s="146" t="s">
        <v>166</v>
      </c>
      <c r="E170" s="159" t="s">
        <v>1</v>
      </c>
      <c r="F170" s="160" t="s">
        <v>2348</v>
      </c>
      <c r="H170" s="161">
        <v>14.938000000000001</v>
      </c>
      <c r="I170" s="162"/>
      <c r="L170" s="158"/>
      <c r="M170" s="163"/>
      <c r="T170" s="164"/>
      <c r="AT170" s="159" t="s">
        <v>166</v>
      </c>
      <c r="AU170" s="159" t="s">
        <v>80</v>
      </c>
      <c r="AV170" s="13" t="s">
        <v>82</v>
      </c>
      <c r="AW170" s="13" t="s">
        <v>29</v>
      </c>
      <c r="AX170" s="13" t="s">
        <v>72</v>
      </c>
      <c r="AY170" s="159" t="s">
        <v>155</v>
      </c>
    </row>
    <row r="171" spans="2:65" s="13" customFormat="1">
      <c r="B171" s="158"/>
      <c r="D171" s="146" t="s">
        <v>166</v>
      </c>
      <c r="E171" s="159" t="s">
        <v>1</v>
      </c>
      <c r="F171" s="160" t="s">
        <v>2349</v>
      </c>
      <c r="H171" s="161">
        <v>4.4009999999999998</v>
      </c>
      <c r="I171" s="162"/>
      <c r="L171" s="158"/>
      <c r="M171" s="163"/>
      <c r="T171" s="164"/>
      <c r="AT171" s="159" t="s">
        <v>166</v>
      </c>
      <c r="AU171" s="159" t="s">
        <v>80</v>
      </c>
      <c r="AV171" s="13" t="s">
        <v>82</v>
      </c>
      <c r="AW171" s="13" t="s">
        <v>29</v>
      </c>
      <c r="AX171" s="13" t="s">
        <v>72</v>
      </c>
      <c r="AY171" s="159" t="s">
        <v>155</v>
      </c>
    </row>
    <row r="172" spans="2:65" s="14" customFormat="1">
      <c r="B172" s="165"/>
      <c r="D172" s="146" t="s">
        <v>166</v>
      </c>
      <c r="E172" s="166" t="s">
        <v>1</v>
      </c>
      <c r="F172" s="167" t="s">
        <v>170</v>
      </c>
      <c r="H172" s="168">
        <v>82.36999999999999</v>
      </c>
      <c r="I172" s="169"/>
      <c r="L172" s="165"/>
      <c r="M172" s="170"/>
      <c r="T172" s="171"/>
      <c r="AT172" s="166" t="s">
        <v>166</v>
      </c>
      <c r="AU172" s="166" t="s">
        <v>80</v>
      </c>
      <c r="AV172" s="14" t="s">
        <v>160</v>
      </c>
      <c r="AW172" s="14" t="s">
        <v>29</v>
      </c>
      <c r="AX172" s="14" t="s">
        <v>80</v>
      </c>
      <c r="AY172" s="166" t="s">
        <v>155</v>
      </c>
    </row>
    <row r="173" spans="2:65" s="1" customFormat="1" ht="21.75" customHeight="1">
      <c r="B173" s="131"/>
      <c r="C173" s="132" t="s">
        <v>221</v>
      </c>
      <c r="D173" s="132" t="s">
        <v>156</v>
      </c>
      <c r="E173" s="133" t="s">
        <v>2350</v>
      </c>
      <c r="F173" s="134" t="s">
        <v>2351</v>
      </c>
      <c r="G173" s="135" t="s">
        <v>159</v>
      </c>
      <c r="H173" s="136">
        <v>13.964</v>
      </c>
      <c r="I173" s="137"/>
      <c r="J173" s="138">
        <f>ROUND(I173*H173,2)</f>
        <v>0</v>
      </c>
      <c r="K173" s="139"/>
      <c r="L173" s="32"/>
      <c r="M173" s="140" t="s">
        <v>1</v>
      </c>
      <c r="N173" s="141" t="s">
        <v>37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160</v>
      </c>
      <c r="AT173" s="144" t="s">
        <v>156</v>
      </c>
      <c r="AU173" s="144" t="s">
        <v>80</v>
      </c>
      <c r="AY173" s="17" t="s">
        <v>155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80</v>
      </c>
      <c r="BK173" s="145">
        <f>ROUND(I173*H173,2)</f>
        <v>0</v>
      </c>
      <c r="BL173" s="17" t="s">
        <v>160</v>
      </c>
      <c r="BM173" s="144" t="s">
        <v>2352</v>
      </c>
    </row>
    <row r="174" spans="2:65" s="1" customFormat="1">
      <c r="B174" s="32"/>
      <c r="D174" s="146" t="s">
        <v>162</v>
      </c>
      <c r="F174" s="147" t="s">
        <v>2351</v>
      </c>
      <c r="I174" s="148"/>
      <c r="L174" s="32"/>
      <c r="M174" s="149"/>
      <c r="T174" s="56"/>
      <c r="AT174" s="17" t="s">
        <v>162</v>
      </c>
      <c r="AU174" s="17" t="s">
        <v>80</v>
      </c>
    </row>
    <row r="175" spans="2:65" s="1" customFormat="1">
      <c r="B175" s="32"/>
      <c r="D175" s="150" t="s">
        <v>164</v>
      </c>
      <c r="F175" s="151" t="s">
        <v>2353</v>
      </c>
      <c r="I175" s="148"/>
      <c r="L175" s="32"/>
      <c r="M175" s="149"/>
      <c r="T175" s="56"/>
      <c r="AT175" s="17" t="s">
        <v>164</v>
      </c>
      <c r="AU175" s="17" t="s">
        <v>80</v>
      </c>
    </row>
    <row r="176" spans="2:65" s="13" customFormat="1">
      <c r="B176" s="158"/>
      <c r="D176" s="146" t="s">
        <v>166</v>
      </c>
      <c r="E176" s="159" t="s">
        <v>1</v>
      </c>
      <c r="F176" s="160" t="s">
        <v>2354</v>
      </c>
      <c r="H176" s="161">
        <v>13.964</v>
      </c>
      <c r="I176" s="162"/>
      <c r="L176" s="158"/>
      <c r="M176" s="163"/>
      <c r="T176" s="164"/>
      <c r="AT176" s="159" t="s">
        <v>166</v>
      </c>
      <c r="AU176" s="159" t="s">
        <v>80</v>
      </c>
      <c r="AV176" s="13" t="s">
        <v>82</v>
      </c>
      <c r="AW176" s="13" t="s">
        <v>29</v>
      </c>
      <c r="AX176" s="13" t="s">
        <v>80</v>
      </c>
      <c r="AY176" s="159" t="s">
        <v>155</v>
      </c>
    </row>
    <row r="177" spans="2:65" s="1" customFormat="1" ht="24.2" customHeight="1">
      <c r="B177" s="131"/>
      <c r="C177" s="132" t="s">
        <v>228</v>
      </c>
      <c r="D177" s="132" t="s">
        <v>156</v>
      </c>
      <c r="E177" s="133" t="s">
        <v>510</v>
      </c>
      <c r="F177" s="134" t="s">
        <v>511</v>
      </c>
      <c r="G177" s="135" t="s">
        <v>159</v>
      </c>
      <c r="H177" s="136">
        <v>81.396000000000001</v>
      </c>
      <c r="I177" s="137"/>
      <c r="J177" s="138">
        <f>ROUND(I177*H177,2)</f>
        <v>0</v>
      </c>
      <c r="K177" s="139"/>
      <c r="L177" s="32"/>
      <c r="M177" s="140" t="s">
        <v>1</v>
      </c>
      <c r="N177" s="141" t="s">
        <v>37</v>
      </c>
      <c r="P177" s="142">
        <f>O177*H177</f>
        <v>0</v>
      </c>
      <c r="Q177" s="142">
        <v>0</v>
      </c>
      <c r="R177" s="142">
        <f>Q177*H177</f>
        <v>0</v>
      </c>
      <c r="S177" s="142">
        <v>3.95E-2</v>
      </c>
      <c r="T177" s="143">
        <f>S177*H177</f>
        <v>3.2151420000000002</v>
      </c>
      <c r="AR177" s="144" t="s">
        <v>160</v>
      </c>
      <c r="AT177" s="144" t="s">
        <v>156</v>
      </c>
      <c r="AU177" s="144" t="s">
        <v>80</v>
      </c>
      <c r="AY177" s="17" t="s">
        <v>155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80</v>
      </c>
      <c r="BK177" s="145">
        <f>ROUND(I177*H177,2)</f>
        <v>0</v>
      </c>
      <c r="BL177" s="17" t="s">
        <v>160</v>
      </c>
      <c r="BM177" s="144" t="s">
        <v>2355</v>
      </c>
    </row>
    <row r="178" spans="2:65" s="1" customFormat="1" ht="19.5">
      <c r="B178" s="32"/>
      <c r="D178" s="146" t="s">
        <v>162</v>
      </c>
      <c r="F178" s="147" t="s">
        <v>513</v>
      </c>
      <c r="I178" s="148"/>
      <c r="L178" s="32"/>
      <c r="M178" s="149"/>
      <c r="T178" s="56"/>
      <c r="AT178" s="17" t="s">
        <v>162</v>
      </c>
      <c r="AU178" s="17" t="s">
        <v>80</v>
      </c>
    </row>
    <row r="179" spans="2:65" s="1" customFormat="1">
      <c r="B179" s="32"/>
      <c r="D179" s="150" t="s">
        <v>164</v>
      </c>
      <c r="F179" s="151" t="s">
        <v>514</v>
      </c>
      <c r="I179" s="148"/>
      <c r="L179" s="32"/>
      <c r="M179" s="149"/>
      <c r="T179" s="56"/>
      <c r="AT179" s="17" t="s">
        <v>164</v>
      </c>
      <c r="AU179" s="17" t="s">
        <v>80</v>
      </c>
    </row>
    <row r="180" spans="2:65" s="13" customFormat="1">
      <c r="B180" s="158"/>
      <c r="D180" s="146" t="s">
        <v>166</v>
      </c>
      <c r="E180" s="159" t="s">
        <v>1</v>
      </c>
      <c r="F180" s="160" t="s">
        <v>2347</v>
      </c>
      <c r="H180" s="161">
        <v>63.030999999999999</v>
      </c>
      <c r="I180" s="162"/>
      <c r="L180" s="158"/>
      <c r="M180" s="163"/>
      <c r="T180" s="164"/>
      <c r="AT180" s="159" t="s">
        <v>166</v>
      </c>
      <c r="AU180" s="159" t="s">
        <v>80</v>
      </c>
      <c r="AV180" s="13" t="s">
        <v>82</v>
      </c>
      <c r="AW180" s="13" t="s">
        <v>29</v>
      </c>
      <c r="AX180" s="13" t="s">
        <v>72</v>
      </c>
      <c r="AY180" s="159" t="s">
        <v>155</v>
      </c>
    </row>
    <row r="181" spans="2:65" s="13" customFormat="1">
      <c r="B181" s="158"/>
      <c r="D181" s="146" t="s">
        <v>166</v>
      </c>
      <c r="E181" s="159" t="s">
        <v>1</v>
      </c>
      <c r="F181" s="160" t="s">
        <v>2354</v>
      </c>
      <c r="H181" s="161">
        <v>13.964</v>
      </c>
      <c r="I181" s="162"/>
      <c r="L181" s="158"/>
      <c r="M181" s="163"/>
      <c r="T181" s="164"/>
      <c r="AT181" s="159" t="s">
        <v>166</v>
      </c>
      <c r="AU181" s="159" t="s">
        <v>80</v>
      </c>
      <c r="AV181" s="13" t="s">
        <v>82</v>
      </c>
      <c r="AW181" s="13" t="s">
        <v>29</v>
      </c>
      <c r="AX181" s="13" t="s">
        <v>72</v>
      </c>
      <c r="AY181" s="159" t="s">
        <v>155</v>
      </c>
    </row>
    <row r="182" spans="2:65" s="13" customFormat="1">
      <c r="B182" s="158"/>
      <c r="D182" s="146" t="s">
        <v>166</v>
      </c>
      <c r="E182" s="159" t="s">
        <v>1</v>
      </c>
      <c r="F182" s="160" t="s">
        <v>2349</v>
      </c>
      <c r="H182" s="161">
        <v>4.4009999999999998</v>
      </c>
      <c r="I182" s="162"/>
      <c r="L182" s="158"/>
      <c r="M182" s="163"/>
      <c r="T182" s="164"/>
      <c r="AT182" s="159" t="s">
        <v>166</v>
      </c>
      <c r="AU182" s="159" t="s">
        <v>80</v>
      </c>
      <c r="AV182" s="13" t="s">
        <v>82</v>
      </c>
      <c r="AW182" s="13" t="s">
        <v>29</v>
      </c>
      <c r="AX182" s="13" t="s">
        <v>72</v>
      </c>
      <c r="AY182" s="159" t="s">
        <v>155</v>
      </c>
    </row>
    <row r="183" spans="2:65" s="14" customFormat="1">
      <c r="B183" s="165"/>
      <c r="D183" s="146" t="s">
        <v>166</v>
      </c>
      <c r="E183" s="166" t="s">
        <v>1</v>
      </c>
      <c r="F183" s="167" t="s">
        <v>170</v>
      </c>
      <c r="H183" s="168">
        <v>81.396000000000001</v>
      </c>
      <c r="I183" s="169"/>
      <c r="L183" s="165"/>
      <c r="M183" s="170"/>
      <c r="T183" s="171"/>
      <c r="AT183" s="166" t="s">
        <v>166</v>
      </c>
      <c r="AU183" s="166" t="s">
        <v>80</v>
      </c>
      <c r="AV183" s="14" t="s">
        <v>160</v>
      </c>
      <c r="AW183" s="14" t="s">
        <v>29</v>
      </c>
      <c r="AX183" s="14" t="s">
        <v>80</v>
      </c>
      <c r="AY183" s="166" t="s">
        <v>155</v>
      </c>
    </row>
    <row r="184" spans="2:65" s="1" customFormat="1" ht="24.2" customHeight="1">
      <c r="B184" s="131"/>
      <c r="C184" s="132" t="s">
        <v>234</v>
      </c>
      <c r="D184" s="132" t="s">
        <v>156</v>
      </c>
      <c r="E184" s="133" t="s">
        <v>516</v>
      </c>
      <c r="F184" s="134" t="s">
        <v>517</v>
      </c>
      <c r="G184" s="135" t="s">
        <v>159</v>
      </c>
      <c r="H184" s="136">
        <v>8.1300000000000008</v>
      </c>
      <c r="I184" s="137"/>
      <c r="J184" s="138">
        <f>ROUND(I184*H184,2)</f>
        <v>0</v>
      </c>
      <c r="K184" s="139"/>
      <c r="L184" s="32"/>
      <c r="M184" s="140" t="s">
        <v>1</v>
      </c>
      <c r="N184" s="141" t="s">
        <v>37</v>
      </c>
      <c r="P184" s="142">
        <f>O184*H184</f>
        <v>0</v>
      </c>
      <c r="Q184" s="142">
        <v>8.5500000000000003E-3</v>
      </c>
      <c r="R184" s="142">
        <f>Q184*H184</f>
        <v>6.9511500000000004E-2</v>
      </c>
      <c r="S184" s="142">
        <v>0</v>
      </c>
      <c r="T184" s="143">
        <f>S184*H184</f>
        <v>0</v>
      </c>
      <c r="AR184" s="144" t="s">
        <v>160</v>
      </c>
      <c r="AT184" s="144" t="s">
        <v>156</v>
      </c>
      <c r="AU184" s="144" t="s">
        <v>80</v>
      </c>
      <c r="AY184" s="17" t="s">
        <v>155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80</v>
      </c>
      <c r="BK184" s="145">
        <f>ROUND(I184*H184,2)</f>
        <v>0</v>
      </c>
      <c r="BL184" s="17" t="s">
        <v>160</v>
      </c>
      <c r="BM184" s="144" t="s">
        <v>2356</v>
      </c>
    </row>
    <row r="185" spans="2:65" s="1" customFormat="1" ht="19.5">
      <c r="B185" s="32"/>
      <c r="D185" s="146" t="s">
        <v>162</v>
      </c>
      <c r="F185" s="147" t="s">
        <v>519</v>
      </c>
      <c r="I185" s="148"/>
      <c r="L185" s="32"/>
      <c r="M185" s="149"/>
      <c r="T185" s="56"/>
      <c r="AT185" s="17" t="s">
        <v>162</v>
      </c>
      <c r="AU185" s="17" t="s">
        <v>80</v>
      </c>
    </row>
    <row r="186" spans="2:65" s="1" customFormat="1">
      <c r="B186" s="32"/>
      <c r="D186" s="150" t="s">
        <v>164</v>
      </c>
      <c r="F186" s="151" t="s">
        <v>520</v>
      </c>
      <c r="I186" s="148"/>
      <c r="L186" s="32"/>
      <c r="M186" s="149"/>
      <c r="T186" s="56"/>
      <c r="AT186" s="17" t="s">
        <v>164</v>
      </c>
      <c r="AU186" s="17" t="s">
        <v>80</v>
      </c>
    </row>
    <row r="187" spans="2:65" s="13" customFormat="1">
      <c r="B187" s="158"/>
      <c r="D187" s="146" t="s">
        <v>166</v>
      </c>
      <c r="E187" s="159" t="s">
        <v>1</v>
      </c>
      <c r="F187" s="160" t="s">
        <v>2357</v>
      </c>
      <c r="H187" s="161">
        <v>8.1300000000000008</v>
      </c>
      <c r="I187" s="162"/>
      <c r="L187" s="158"/>
      <c r="M187" s="163"/>
      <c r="T187" s="164"/>
      <c r="AT187" s="159" t="s">
        <v>166</v>
      </c>
      <c r="AU187" s="159" t="s">
        <v>80</v>
      </c>
      <c r="AV187" s="13" t="s">
        <v>82</v>
      </c>
      <c r="AW187" s="13" t="s">
        <v>29</v>
      </c>
      <c r="AX187" s="13" t="s">
        <v>80</v>
      </c>
      <c r="AY187" s="159" t="s">
        <v>155</v>
      </c>
    </row>
    <row r="188" spans="2:65" s="1" customFormat="1" ht="24.2" customHeight="1">
      <c r="B188" s="131"/>
      <c r="C188" s="132" t="s">
        <v>240</v>
      </c>
      <c r="D188" s="132" t="s">
        <v>156</v>
      </c>
      <c r="E188" s="133" t="s">
        <v>530</v>
      </c>
      <c r="F188" s="134" t="s">
        <v>531</v>
      </c>
      <c r="G188" s="135" t="s">
        <v>179</v>
      </c>
      <c r="H188" s="136">
        <v>1.278</v>
      </c>
      <c r="I188" s="137"/>
      <c r="J188" s="138">
        <f>ROUND(I188*H188,2)</f>
        <v>0</v>
      </c>
      <c r="K188" s="139"/>
      <c r="L188" s="32"/>
      <c r="M188" s="140" t="s">
        <v>1</v>
      </c>
      <c r="N188" s="141" t="s">
        <v>37</v>
      </c>
      <c r="P188" s="142">
        <f>O188*H188</f>
        <v>0</v>
      </c>
      <c r="Q188" s="142">
        <v>0.50375000000000003</v>
      </c>
      <c r="R188" s="142">
        <f>Q188*H188</f>
        <v>0.6437925000000001</v>
      </c>
      <c r="S188" s="142">
        <v>2.5</v>
      </c>
      <c r="T188" s="143">
        <f>S188*H188</f>
        <v>3.1950000000000003</v>
      </c>
      <c r="AR188" s="144" t="s">
        <v>160</v>
      </c>
      <c r="AT188" s="144" t="s">
        <v>156</v>
      </c>
      <c r="AU188" s="144" t="s">
        <v>80</v>
      </c>
      <c r="AY188" s="17" t="s">
        <v>155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80</v>
      </c>
      <c r="BK188" s="145">
        <f>ROUND(I188*H188,2)</f>
        <v>0</v>
      </c>
      <c r="BL188" s="17" t="s">
        <v>160</v>
      </c>
      <c r="BM188" s="144" t="s">
        <v>2358</v>
      </c>
    </row>
    <row r="189" spans="2:65" s="1" customFormat="1" ht="19.5">
      <c r="B189" s="32"/>
      <c r="D189" s="146" t="s">
        <v>162</v>
      </c>
      <c r="F189" s="147" t="s">
        <v>533</v>
      </c>
      <c r="I189" s="148"/>
      <c r="L189" s="32"/>
      <c r="M189" s="149"/>
      <c r="T189" s="56"/>
      <c r="AT189" s="17" t="s">
        <v>162</v>
      </c>
      <c r="AU189" s="17" t="s">
        <v>80</v>
      </c>
    </row>
    <row r="190" spans="2:65" s="1" customFormat="1">
      <c r="B190" s="32"/>
      <c r="D190" s="150" t="s">
        <v>164</v>
      </c>
      <c r="F190" s="151" t="s">
        <v>534</v>
      </c>
      <c r="I190" s="148"/>
      <c r="L190" s="32"/>
      <c r="M190" s="149"/>
      <c r="T190" s="56"/>
      <c r="AT190" s="17" t="s">
        <v>164</v>
      </c>
      <c r="AU190" s="17" t="s">
        <v>80</v>
      </c>
    </row>
    <row r="191" spans="2:65" s="13" customFormat="1" ht="22.5">
      <c r="B191" s="158"/>
      <c r="D191" s="146" t="s">
        <v>166</v>
      </c>
      <c r="E191" s="159" t="s">
        <v>1</v>
      </c>
      <c r="F191" s="160" t="s">
        <v>2359</v>
      </c>
      <c r="H191" s="161">
        <v>1.278</v>
      </c>
      <c r="I191" s="162"/>
      <c r="L191" s="158"/>
      <c r="M191" s="163"/>
      <c r="T191" s="164"/>
      <c r="AT191" s="159" t="s">
        <v>166</v>
      </c>
      <c r="AU191" s="159" t="s">
        <v>80</v>
      </c>
      <c r="AV191" s="13" t="s">
        <v>82</v>
      </c>
      <c r="AW191" s="13" t="s">
        <v>29</v>
      </c>
      <c r="AX191" s="13" t="s">
        <v>80</v>
      </c>
      <c r="AY191" s="159" t="s">
        <v>155</v>
      </c>
    </row>
    <row r="192" spans="2:65" s="1" customFormat="1" ht="24.2" customHeight="1">
      <c r="B192" s="131"/>
      <c r="C192" s="132" t="s">
        <v>250</v>
      </c>
      <c r="D192" s="132" t="s">
        <v>156</v>
      </c>
      <c r="E192" s="133" t="s">
        <v>538</v>
      </c>
      <c r="F192" s="134" t="s">
        <v>539</v>
      </c>
      <c r="G192" s="135" t="s">
        <v>159</v>
      </c>
      <c r="H192" s="136">
        <v>81.396000000000001</v>
      </c>
      <c r="I192" s="137"/>
      <c r="J192" s="138">
        <f>ROUND(I192*H192,2)</f>
        <v>0</v>
      </c>
      <c r="K192" s="139"/>
      <c r="L192" s="32"/>
      <c r="M192" s="140" t="s">
        <v>1</v>
      </c>
      <c r="N192" s="141" t="s">
        <v>37</v>
      </c>
      <c r="P192" s="142">
        <f>O192*H192</f>
        <v>0</v>
      </c>
      <c r="Q192" s="142">
        <v>3.9081999999999999E-2</v>
      </c>
      <c r="R192" s="142">
        <f>Q192*H192</f>
        <v>3.1811184720000001</v>
      </c>
      <c r="S192" s="142">
        <v>0</v>
      </c>
      <c r="T192" s="143">
        <f>S192*H192</f>
        <v>0</v>
      </c>
      <c r="AR192" s="144" t="s">
        <v>160</v>
      </c>
      <c r="AT192" s="144" t="s">
        <v>156</v>
      </c>
      <c r="AU192" s="144" t="s">
        <v>80</v>
      </c>
      <c r="AY192" s="17" t="s">
        <v>155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80</v>
      </c>
      <c r="BK192" s="145">
        <f>ROUND(I192*H192,2)</f>
        <v>0</v>
      </c>
      <c r="BL192" s="17" t="s">
        <v>160</v>
      </c>
      <c r="BM192" s="144" t="s">
        <v>2360</v>
      </c>
    </row>
    <row r="193" spans="2:65" s="1" customFormat="1" ht="19.5">
      <c r="B193" s="32"/>
      <c r="D193" s="146" t="s">
        <v>162</v>
      </c>
      <c r="F193" s="147" t="s">
        <v>541</v>
      </c>
      <c r="I193" s="148"/>
      <c r="L193" s="32"/>
      <c r="M193" s="149"/>
      <c r="T193" s="56"/>
      <c r="AT193" s="17" t="s">
        <v>162</v>
      </c>
      <c r="AU193" s="17" t="s">
        <v>80</v>
      </c>
    </row>
    <row r="194" spans="2:65" s="1" customFormat="1">
      <c r="B194" s="32"/>
      <c r="D194" s="150" t="s">
        <v>164</v>
      </c>
      <c r="F194" s="151" t="s">
        <v>542</v>
      </c>
      <c r="I194" s="148"/>
      <c r="L194" s="32"/>
      <c r="M194" s="149"/>
      <c r="T194" s="56"/>
      <c r="AT194" s="17" t="s">
        <v>164</v>
      </c>
      <c r="AU194" s="17" t="s">
        <v>80</v>
      </c>
    </row>
    <row r="195" spans="2:65" s="13" customFormat="1">
      <c r="B195" s="158"/>
      <c r="D195" s="146" t="s">
        <v>166</v>
      </c>
      <c r="E195" s="159" t="s">
        <v>1</v>
      </c>
      <c r="F195" s="160" t="s">
        <v>2347</v>
      </c>
      <c r="H195" s="161">
        <v>63.030999999999999</v>
      </c>
      <c r="I195" s="162"/>
      <c r="L195" s="158"/>
      <c r="M195" s="163"/>
      <c r="T195" s="164"/>
      <c r="AT195" s="159" t="s">
        <v>166</v>
      </c>
      <c r="AU195" s="159" t="s">
        <v>80</v>
      </c>
      <c r="AV195" s="13" t="s">
        <v>82</v>
      </c>
      <c r="AW195" s="13" t="s">
        <v>29</v>
      </c>
      <c r="AX195" s="13" t="s">
        <v>72</v>
      </c>
      <c r="AY195" s="159" t="s">
        <v>155</v>
      </c>
    </row>
    <row r="196" spans="2:65" s="13" customFormat="1">
      <c r="B196" s="158"/>
      <c r="D196" s="146" t="s">
        <v>166</v>
      </c>
      <c r="E196" s="159" t="s">
        <v>1</v>
      </c>
      <c r="F196" s="160" t="s">
        <v>2354</v>
      </c>
      <c r="H196" s="161">
        <v>13.964</v>
      </c>
      <c r="I196" s="162"/>
      <c r="L196" s="158"/>
      <c r="M196" s="163"/>
      <c r="T196" s="164"/>
      <c r="AT196" s="159" t="s">
        <v>166</v>
      </c>
      <c r="AU196" s="159" t="s">
        <v>80</v>
      </c>
      <c r="AV196" s="13" t="s">
        <v>82</v>
      </c>
      <c r="AW196" s="13" t="s">
        <v>29</v>
      </c>
      <c r="AX196" s="13" t="s">
        <v>72</v>
      </c>
      <c r="AY196" s="159" t="s">
        <v>155</v>
      </c>
    </row>
    <row r="197" spans="2:65" s="13" customFormat="1">
      <c r="B197" s="158"/>
      <c r="D197" s="146" t="s">
        <v>166</v>
      </c>
      <c r="E197" s="159" t="s">
        <v>1</v>
      </c>
      <c r="F197" s="160" t="s">
        <v>2349</v>
      </c>
      <c r="H197" s="161">
        <v>4.4009999999999998</v>
      </c>
      <c r="I197" s="162"/>
      <c r="L197" s="158"/>
      <c r="M197" s="163"/>
      <c r="T197" s="164"/>
      <c r="AT197" s="159" t="s">
        <v>166</v>
      </c>
      <c r="AU197" s="159" t="s">
        <v>80</v>
      </c>
      <c r="AV197" s="13" t="s">
        <v>82</v>
      </c>
      <c r="AW197" s="13" t="s">
        <v>29</v>
      </c>
      <c r="AX197" s="13" t="s">
        <v>72</v>
      </c>
      <c r="AY197" s="159" t="s">
        <v>155</v>
      </c>
    </row>
    <row r="198" spans="2:65" s="14" customFormat="1">
      <c r="B198" s="165"/>
      <c r="D198" s="146" t="s">
        <v>166</v>
      </c>
      <c r="E198" s="166" t="s">
        <v>1</v>
      </c>
      <c r="F198" s="167" t="s">
        <v>170</v>
      </c>
      <c r="H198" s="168">
        <v>81.396000000000001</v>
      </c>
      <c r="I198" s="169"/>
      <c r="L198" s="165"/>
      <c r="M198" s="170"/>
      <c r="T198" s="171"/>
      <c r="AT198" s="166" t="s">
        <v>166</v>
      </c>
      <c r="AU198" s="166" t="s">
        <v>80</v>
      </c>
      <c r="AV198" s="14" t="s">
        <v>160</v>
      </c>
      <c r="AW198" s="14" t="s">
        <v>29</v>
      </c>
      <c r="AX198" s="14" t="s">
        <v>80</v>
      </c>
      <c r="AY198" s="166" t="s">
        <v>155</v>
      </c>
    </row>
    <row r="199" spans="2:65" s="11" customFormat="1" ht="25.9" customHeight="1">
      <c r="B199" s="121"/>
      <c r="D199" s="122" t="s">
        <v>71</v>
      </c>
      <c r="E199" s="123" t="s">
        <v>552</v>
      </c>
      <c r="F199" s="123" t="s">
        <v>553</v>
      </c>
      <c r="I199" s="124"/>
      <c r="J199" s="125">
        <f>BK199</f>
        <v>0</v>
      </c>
      <c r="L199" s="121"/>
      <c r="M199" s="126"/>
      <c r="P199" s="127">
        <f>SUM(P200:P216)</f>
        <v>0</v>
      </c>
      <c r="R199" s="127">
        <f>SUM(R200:R216)</f>
        <v>0</v>
      </c>
      <c r="T199" s="128">
        <f>SUM(T200:T216)</f>
        <v>0</v>
      </c>
      <c r="AR199" s="122" t="s">
        <v>80</v>
      </c>
      <c r="AT199" s="129" t="s">
        <v>71</v>
      </c>
      <c r="AU199" s="129" t="s">
        <v>72</v>
      </c>
      <c r="AY199" s="122" t="s">
        <v>155</v>
      </c>
      <c r="BK199" s="130">
        <f>SUM(BK200:BK216)</f>
        <v>0</v>
      </c>
    </row>
    <row r="200" spans="2:65" s="1" customFormat="1" ht="16.5" customHeight="1">
      <c r="B200" s="131"/>
      <c r="C200" s="132" t="s">
        <v>259</v>
      </c>
      <c r="D200" s="132" t="s">
        <v>156</v>
      </c>
      <c r="E200" s="133" t="s">
        <v>555</v>
      </c>
      <c r="F200" s="134" t="s">
        <v>556</v>
      </c>
      <c r="G200" s="135" t="s">
        <v>208</v>
      </c>
      <c r="H200" s="136">
        <v>6.41</v>
      </c>
      <c r="I200" s="137"/>
      <c r="J200" s="138">
        <f>ROUND(I200*H200,2)</f>
        <v>0</v>
      </c>
      <c r="K200" s="139"/>
      <c r="L200" s="32"/>
      <c r="M200" s="140" t="s">
        <v>1</v>
      </c>
      <c r="N200" s="141" t="s">
        <v>37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160</v>
      </c>
      <c r="AT200" s="144" t="s">
        <v>156</v>
      </c>
      <c r="AU200" s="144" t="s">
        <v>80</v>
      </c>
      <c r="AY200" s="17" t="s">
        <v>155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80</v>
      </c>
      <c r="BK200" s="145">
        <f>ROUND(I200*H200,2)</f>
        <v>0</v>
      </c>
      <c r="BL200" s="17" t="s">
        <v>160</v>
      </c>
      <c r="BM200" s="144" t="s">
        <v>2361</v>
      </c>
    </row>
    <row r="201" spans="2:65" s="1" customFormat="1" ht="29.25">
      <c r="B201" s="32"/>
      <c r="D201" s="146" t="s">
        <v>162</v>
      </c>
      <c r="F201" s="147" t="s">
        <v>558</v>
      </c>
      <c r="I201" s="148"/>
      <c r="L201" s="32"/>
      <c r="M201" s="149"/>
      <c r="T201" s="56"/>
      <c r="AT201" s="17" t="s">
        <v>162</v>
      </c>
      <c r="AU201" s="17" t="s">
        <v>80</v>
      </c>
    </row>
    <row r="202" spans="2:65" s="1" customFormat="1">
      <c r="B202" s="32"/>
      <c r="D202" s="150" t="s">
        <v>164</v>
      </c>
      <c r="F202" s="151" t="s">
        <v>559</v>
      </c>
      <c r="I202" s="148"/>
      <c r="L202" s="32"/>
      <c r="M202" s="149"/>
      <c r="T202" s="56"/>
      <c r="AT202" s="17" t="s">
        <v>164</v>
      </c>
      <c r="AU202" s="17" t="s">
        <v>80</v>
      </c>
    </row>
    <row r="203" spans="2:65" s="1" customFormat="1" ht="24.2" customHeight="1">
      <c r="B203" s="131"/>
      <c r="C203" s="132" t="s">
        <v>8</v>
      </c>
      <c r="D203" s="132" t="s">
        <v>156</v>
      </c>
      <c r="E203" s="133" t="s">
        <v>567</v>
      </c>
      <c r="F203" s="134" t="s">
        <v>568</v>
      </c>
      <c r="G203" s="135" t="s">
        <v>208</v>
      </c>
      <c r="H203" s="136">
        <v>6.41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37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160</v>
      </c>
      <c r="AT203" s="144" t="s">
        <v>156</v>
      </c>
      <c r="AU203" s="144" t="s">
        <v>80</v>
      </c>
      <c r="AY203" s="17" t="s">
        <v>155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80</v>
      </c>
      <c r="BK203" s="145">
        <f>ROUND(I203*H203,2)</f>
        <v>0</v>
      </c>
      <c r="BL203" s="17" t="s">
        <v>160</v>
      </c>
      <c r="BM203" s="144" t="s">
        <v>2362</v>
      </c>
    </row>
    <row r="204" spans="2:65" s="1" customFormat="1" ht="19.5">
      <c r="B204" s="32"/>
      <c r="D204" s="146" t="s">
        <v>162</v>
      </c>
      <c r="F204" s="147" t="s">
        <v>570</v>
      </c>
      <c r="I204" s="148"/>
      <c r="L204" s="32"/>
      <c r="M204" s="149"/>
      <c r="T204" s="56"/>
      <c r="AT204" s="17" t="s">
        <v>162</v>
      </c>
      <c r="AU204" s="17" t="s">
        <v>80</v>
      </c>
    </row>
    <row r="205" spans="2:65" s="1" customFormat="1">
      <c r="B205" s="32"/>
      <c r="D205" s="150" t="s">
        <v>164</v>
      </c>
      <c r="F205" s="151" t="s">
        <v>571</v>
      </c>
      <c r="I205" s="148"/>
      <c r="L205" s="32"/>
      <c r="M205" s="149"/>
      <c r="T205" s="56"/>
      <c r="AT205" s="17" t="s">
        <v>164</v>
      </c>
      <c r="AU205" s="17" t="s">
        <v>80</v>
      </c>
    </row>
    <row r="206" spans="2:65" s="1" customFormat="1" ht="16.5" customHeight="1">
      <c r="B206" s="131"/>
      <c r="C206" s="132" t="s">
        <v>272</v>
      </c>
      <c r="D206" s="132" t="s">
        <v>156</v>
      </c>
      <c r="E206" s="133" t="s">
        <v>573</v>
      </c>
      <c r="F206" s="134" t="s">
        <v>574</v>
      </c>
      <c r="G206" s="135" t="s">
        <v>208</v>
      </c>
      <c r="H206" s="136">
        <v>128.19999999999999</v>
      </c>
      <c r="I206" s="137"/>
      <c r="J206" s="138">
        <f>ROUND(I206*H206,2)</f>
        <v>0</v>
      </c>
      <c r="K206" s="139"/>
      <c r="L206" s="32"/>
      <c r="M206" s="140" t="s">
        <v>1</v>
      </c>
      <c r="N206" s="141" t="s">
        <v>37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160</v>
      </c>
      <c r="AT206" s="144" t="s">
        <v>156</v>
      </c>
      <c r="AU206" s="144" t="s">
        <v>80</v>
      </c>
      <c r="AY206" s="17" t="s">
        <v>155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80</v>
      </c>
      <c r="BK206" s="145">
        <f>ROUND(I206*H206,2)</f>
        <v>0</v>
      </c>
      <c r="BL206" s="17" t="s">
        <v>160</v>
      </c>
      <c r="BM206" s="144" t="s">
        <v>2363</v>
      </c>
    </row>
    <row r="207" spans="2:65" s="1" customFormat="1" ht="29.25">
      <c r="B207" s="32"/>
      <c r="D207" s="146" t="s">
        <v>162</v>
      </c>
      <c r="F207" s="147" t="s">
        <v>576</v>
      </c>
      <c r="I207" s="148"/>
      <c r="L207" s="32"/>
      <c r="M207" s="149"/>
      <c r="T207" s="56"/>
      <c r="AT207" s="17" t="s">
        <v>162</v>
      </c>
      <c r="AU207" s="17" t="s">
        <v>80</v>
      </c>
    </row>
    <row r="208" spans="2:65" s="1" customFormat="1">
      <c r="B208" s="32"/>
      <c r="D208" s="150" t="s">
        <v>164</v>
      </c>
      <c r="F208" s="151" t="s">
        <v>577</v>
      </c>
      <c r="I208" s="148"/>
      <c r="L208" s="32"/>
      <c r="M208" s="149"/>
      <c r="T208" s="56"/>
      <c r="AT208" s="17" t="s">
        <v>164</v>
      </c>
      <c r="AU208" s="17" t="s">
        <v>80</v>
      </c>
    </row>
    <row r="209" spans="2:65" s="13" customFormat="1">
      <c r="B209" s="158"/>
      <c r="D209" s="146" t="s">
        <v>166</v>
      </c>
      <c r="E209" s="159" t="s">
        <v>1</v>
      </c>
      <c r="F209" s="160" t="s">
        <v>2364</v>
      </c>
      <c r="H209" s="161">
        <v>128.19999999999999</v>
      </c>
      <c r="I209" s="162"/>
      <c r="L209" s="158"/>
      <c r="M209" s="163"/>
      <c r="T209" s="164"/>
      <c r="AT209" s="159" t="s">
        <v>166</v>
      </c>
      <c r="AU209" s="159" t="s">
        <v>80</v>
      </c>
      <c r="AV209" s="13" t="s">
        <v>82</v>
      </c>
      <c r="AW209" s="13" t="s">
        <v>29</v>
      </c>
      <c r="AX209" s="13" t="s">
        <v>80</v>
      </c>
      <c r="AY209" s="159" t="s">
        <v>155</v>
      </c>
    </row>
    <row r="210" spans="2:65" s="1" customFormat="1" ht="24.2" customHeight="1">
      <c r="B210" s="131"/>
      <c r="C210" s="132" t="s">
        <v>280</v>
      </c>
      <c r="D210" s="132" t="s">
        <v>156</v>
      </c>
      <c r="E210" s="133" t="s">
        <v>1071</v>
      </c>
      <c r="F210" s="134" t="s">
        <v>1072</v>
      </c>
      <c r="G210" s="135" t="s">
        <v>208</v>
      </c>
      <c r="H210" s="136">
        <v>6.41</v>
      </c>
      <c r="I210" s="137"/>
      <c r="J210" s="138">
        <f>ROUND(I210*H210,2)</f>
        <v>0</v>
      </c>
      <c r="K210" s="139"/>
      <c r="L210" s="32"/>
      <c r="M210" s="140" t="s">
        <v>1</v>
      </c>
      <c r="N210" s="141" t="s">
        <v>37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160</v>
      </c>
      <c r="AT210" s="144" t="s">
        <v>156</v>
      </c>
      <c r="AU210" s="144" t="s">
        <v>80</v>
      </c>
      <c r="AY210" s="17" t="s">
        <v>155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80</v>
      </c>
      <c r="BK210" s="145">
        <f>ROUND(I210*H210,2)</f>
        <v>0</v>
      </c>
      <c r="BL210" s="17" t="s">
        <v>160</v>
      </c>
      <c r="BM210" s="144" t="s">
        <v>2365</v>
      </c>
    </row>
    <row r="211" spans="2:65" s="1" customFormat="1" ht="19.5">
      <c r="B211" s="32"/>
      <c r="D211" s="146" t="s">
        <v>162</v>
      </c>
      <c r="F211" s="147" t="s">
        <v>1074</v>
      </c>
      <c r="I211" s="148"/>
      <c r="L211" s="32"/>
      <c r="M211" s="149"/>
      <c r="T211" s="56"/>
      <c r="AT211" s="17" t="s">
        <v>162</v>
      </c>
      <c r="AU211" s="17" t="s">
        <v>80</v>
      </c>
    </row>
    <row r="212" spans="2:65" s="1" customFormat="1">
      <c r="B212" s="32"/>
      <c r="D212" s="150" t="s">
        <v>164</v>
      </c>
      <c r="F212" s="151" t="s">
        <v>1075</v>
      </c>
      <c r="I212" s="148"/>
      <c r="L212" s="32"/>
      <c r="M212" s="149"/>
      <c r="T212" s="56"/>
      <c r="AT212" s="17" t="s">
        <v>164</v>
      </c>
      <c r="AU212" s="17" t="s">
        <v>80</v>
      </c>
    </row>
    <row r="213" spans="2:65" s="1" customFormat="1" ht="44.25" customHeight="1">
      <c r="B213" s="131"/>
      <c r="C213" s="132" t="s">
        <v>287</v>
      </c>
      <c r="D213" s="132" t="s">
        <v>156</v>
      </c>
      <c r="E213" s="133" t="s">
        <v>586</v>
      </c>
      <c r="F213" s="134" t="s">
        <v>210</v>
      </c>
      <c r="G213" s="135" t="s">
        <v>208</v>
      </c>
      <c r="H213" s="136">
        <v>6.41</v>
      </c>
      <c r="I213" s="137"/>
      <c r="J213" s="138">
        <f>ROUND(I213*H213,2)</f>
        <v>0</v>
      </c>
      <c r="K213" s="139"/>
      <c r="L213" s="32"/>
      <c r="M213" s="140" t="s">
        <v>1</v>
      </c>
      <c r="N213" s="141" t="s">
        <v>37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160</v>
      </c>
      <c r="AT213" s="144" t="s">
        <v>156</v>
      </c>
      <c r="AU213" s="144" t="s">
        <v>80</v>
      </c>
      <c r="AY213" s="17" t="s">
        <v>155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7" t="s">
        <v>80</v>
      </c>
      <c r="BK213" s="145">
        <f>ROUND(I213*H213,2)</f>
        <v>0</v>
      </c>
      <c r="BL213" s="17" t="s">
        <v>160</v>
      </c>
      <c r="BM213" s="144" t="s">
        <v>2366</v>
      </c>
    </row>
    <row r="214" spans="2:65" s="1" customFormat="1" ht="29.25">
      <c r="B214" s="32"/>
      <c r="D214" s="146" t="s">
        <v>162</v>
      </c>
      <c r="F214" s="147" t="s">
        <v>210</v>
      </c>
      <c r="I214" s="148"/>
      <c r="L214" s="32"/>
      <c r="M214" s="149"/>
      <c r="T214" s="56"/>
      <c r="AT214" s="17" t="s">
        <v>162</v>
      </c>
      <c r="AU214" s="17" t="s">
        <v>80</v>
      </c>
    </row>
    <row r="215" spans="2:65" s="1" customFormat="1">
      <c r="B215" s="32"/>
      <c r="D215" s="150" t="s">
        <v>164</v>
      </c>
      <c r="F215" s="151" t="s">
        <v>588</v>
      </c>
      <c r="I215" s="148"/>
      <c r="L215" s="32"/>
      <c r="M215" s="149"/>
      <c r="T215" s="56"/>
      <c r="AT215" s="17" t="s">
        <v>164</v>
      </c>
      <c r="AU215" s="17" t="s">
        <v>80</v>
      </c>
    </row>
    <row r="216" spans="2:65" s="13" customFormat="1">
      <c r="B216" s="158"/>
      <c r="D216" s="146" t="s">
        <v>166</v>
      </c>
      <c r="E216" s="159" t="s">
        <v>1</v>
      </c>
      <c r="F216" s="160" t="s">
        <v>2367</v>
      </c>
      <c r="H216" s="161">
        <v>6.41</v>
      </c>
      <c r="I216" s="162"/>
      <c r="L216" s="158"/>
      <c r="M216" s="163"/>
      <c r="T216" s="164"/>
      <c r="AT216" s="159" t="s">
        <v>166</v>
      </c>
      <c r="AU216" s="159" t="s">
        <v>80</v>
      </c>
      <c r="AV216" s="13" t="s">
        <v>82</v>
      </c>
      <c r="AW216" s="13" t="s">
        <v>29</v>
      </c>
      <c r="AX216" s="13" t="s">
        <v>80</v>
      </c>
      <c r="AY216" s="159" t="s">
        <v>155</v>
      </c>
    </row>
    <row r="217" spans="2:65" s="11" customFormat="1" ht="25.9" customHeight="1">
      <c r="B217" s="121"/>
      <c r="D217" s="122" t="s">
        <v>71</v>
      </c>
      <c r="E217" s="123" t="s">
        <v>589</v>
      </c>
      <c r="F217" s="123" t="s">
        <v>590</v>
      </c>
      <c r="I217" s="124"/>
      <c r="J217" s="125">
        <f>BK217</f>
        <v>0</v>
      </c>
      <c r="L217" s="121"/>
      <c r="M217" s="126"/>
      <c r="P217" s="127">
        <f>SUM(P218:P220)</f>
        <v>0</v>
      </c>
      <c r="R217" s="127">
        <f>SUM(R218:R220)</f>
        <v>0</v>
      </c>
      <c r="T217" s="128">
        <f>SUM(T218:T220)</f>
        <v>0</v>
      </c>
      <c r="AR217" s="122" t="s">
        <v>80</v>
      </c>
      <c r="AT217" s="129" t="s">
        <v>71</v>
      </c>
      <c r="AU217" s="129" t="s">
        <v>72</v>
      </c>
      <c r="AY217" s="122" t="s">
        <v>155</v>
      </c>
      <c r="BK217" s="130">
        <f>SUM(BK218:BK220)</f>
        <v>0</v>
      </c>
    </row>
    <row r="218" spans="2:65" s="1" customFormat="1" ht="24.2" customHeight="1">
      <c r="B218" s="131"/>
      <c r="C218" s="132" t="s">
        <v>295</v>
      </c>
      <c r="D218" s="132" t="s">
        <v>156</v>
      </c>
      <c r="E218" s="133" t="s">
        <v>592</v>
      </c>
      <c r="F218" s="134" t="s">
        <v>593</v>
      </c>
      <c r="G218" s="135" t="s">
        <v>208</v>
      </c>
      <c r="H218" s="136">
        <v>76.745000000000005</v>
      </c>
      <c r="I218" s="137"/>
      <c r="J218" s="138">
        <f>ROUND(I218*H218,2)</f>
        <v>0</v>
      </c>
      <c r="K218" s="139"/>
      <c r="L218" s="32"/>
      <c r="M218" s="140" t="s">
        <v>1</v>
      </c>
      <c r="N218" s="141" t="s">
        <v>37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160</v>
      </c>
      <c r="AT218" s="144" t="s">
        <v>156</v>
      </c>
      <c r="AU218" s="144" t="s">
        <v>80</v>
      </c>
      <c r="AY218" s="17" t="s">
        <v>155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80</v>
      </c>
      <c r="BK218" s="145">
        <f>ROUND(I218*H218,2)</f>
        <v>0</v>
      </c>
      <c r="BL218" s="17" t="s">
        <v>160</v>
      </c>
      <c r="BM218" s="144" t="s">
        <v>2368</v>
      </c>
    </row>
    <row r="219" spans="2:65" s="1" customFormat="1" ht="29.25">
      <c r="B219" s="32"/>
      <c r="D219" s="146" t="s">
        <v>162</v>
      </c>
      <c r="F219" s="147" t="s">
        <v>595</v>
      </c>
      <c r="I219" s="148"/>
      <c r="L219" s="32"/>
      <c r="M219" s="149"/>
      <c r="T219" s="56"/>
      <c r="AT219" s="17" t="s">
        <v>162</v>
      </c>
      <c r="AU219" s="17" t="s">
        <v>80</v>
      </c>
    </row>
    <row r="220" spans="2:65" s="1" customFormat="1">
      <c r="B220" s="32"/>
      <c r="D220" s="150" t="s">
        <v>164</v>
      </c>
      <c r="F220" s="151" t="s">
        <v>596</v>
      </c>
      <c r="I220" s="148"/>
      <c r="L220" s="32"/>
      <c r="M220" s="149"/>
      <c r="T220" s="56"/>
      <c r="AT220" s="17" t="s">
        <v>164</v>
      </c>
      <c r="AU220" s="17" t="s">
        <v>80</v>
      </c>
    </row>
    <row r="221" spans="2:65" s="11" customFormat="1" ht="25.9" customHeight="1">
      <c r="B221" s="121"/>
      <c r="D221" s="122" t="s">
        <v>71</v>
      </c>
      <c r="E221" s="123" t="s">
        <v>619</v>
      </c>
      <c r="F221" s="123" t="s">
        <v>620</v>
      </c>
      <c r="I221" s="124"/>
      <c r="J221" s="125">
        <f>BK221</f>
        <v>0</v>
      </c>
      <c r="L221" s="121"/>
      <c r="M221" s="126"/>
      <c r="P221" s="127">
        <f>P222+P235</f>
        <v>0</v>
      </c>
      <c r="R221" s="127">
        <f>R222+R235</f>
        <v>0</v>
      </c>
      <c r="T221" s="128">
        <f>T222+T235</f>
        <v>0</v>
      </c>
      <c r="AR221" s="122" t="s">
        <v>191</v>
      </c>
      <c r="AT221" s="129" t="s">
        <v>71</v>
      </c>
      <c r="AU221" s="129" t="s">
        <v>72</v>
      </c>
      <c r="AY221" s="122" t="s">
        <v>155</v>
      </c>
      <c r="BK221" s="130">
        <f>BK222+BK235</f>
        <v>0</v>
      </c>
    </row>
    <row r="222" spans="2:65" s="11" customFormat="1" ht="22.9" customHeight="1">
      <c r="B222" s="121"/>
      <c r="D222" s="122" t="s">
        <v>71</v>
      </c>
      <c r="E222" s="183" t="s">
        <v>630</v>
      </c>
      <c r="F222" s="183" t="s">
        <v>631</v>
      </c>
      <c r="I222" s="124"/>
      <c r="J222" s="184">
        <f>BK222</f>
        <v>0</v>
      </c>
      <c r="L222" s="121"/>
      <c r="M222" s="126"/>
      <c r="P222" s="127">
        <f>SUM(P223:P234)</f>
        <v>0</v>
      </c>
      <c r="R222" s="127">
        <f>SUM(R223:R234)</f>
        <v>0</v>
      </c>
      <c r="T222" s="128">
        <f>SUM(T223:T234)</f>
        <v>0</v>
      </c>
      <c r="AR222" s="122" t="s">
        <v>191</v>
      </c>
      <c r="AT222" s="129" t="s">
        <v>71</v>
      </c>
      <c r="AU222" s="129" t="s">
        <v>80</v>
      </c>
      <c r="AY222" s="122" t="s">
        <v>155</v>
      </c>
      <c r="BK222" s="130">
        <f>SUM(BK223:BK234)</f>
        <v>0</v>
      </c>
    </row>
    <row r="223" spans="2:65" s="1" customFormat="1" ht="16.5" customHeight="1">
      <c r="B223" s="131"/>
      <c r="C223" s="132" t="s">
        <v>304</v>
      </c>
      <c r="D223" s="132" t="s">
        <v>156</v>
      </c>
      <c r="E223" s="133" t="s">
        <v>633</v>
      </c>
      <c r="F223" s="134" t="s">
        <v>631</v>
      </c>
      <c r="G223" s="135" t="s">
        <v>626</v>
      </c>
      <c r="H223" s="136">
        <v>1</v>
      </c>
      <c r="I223" s="137"/>
      <c r="J223" s="138">
        <f>ROUND(I223*H223,2)</f>
        <v>0</v>
      </c>
      <c r="K223" s="139"/>
      <c r="L223" s="32"/>
      <c r="M223" s="140" t="s">
        <v>1</v>
      </c>
      <c r="N223" s="141" t="s">
        <v>37</v>
      </c>
      <c r="P223" s="142">
        <f>O223*H223</f>
        <v>0</v>
      </c>
      <c r="Q223" s="142">
        <v>0</v>
      </c>
      <c r="R223" s="142">
        <f>Q223*H223</f>
        <v>0</v>
      </c>
      <c r="S223" s="142">
        <v>0</v>
      </c>
      <c r="T223" s="143">
        <f>S223*H223</f>
        <v>0</v>
      </c>
      <c r="AR223" s="144" t="s">
        <v>627</v>
      </c>
      <c r="AT223" s="144" t="s">
        <v>156</v>
      </c>
      <c r="AU223" s="144" t="s">
        <v>82</v>
      </c>
      <c r="AY223" s="17" t="s">
        <v>155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80</v>
      </c>
      <c r="BK223" s="145">
        <f>ROUND(I223*H223,2)</f>
        <v>0</v>
      </c>
      <c r="BL223" s="17" t="s">
        <v>627</v>
      </c>
      <c r="BM223" s="144" t="s">
        <v>2369</v>
      </c>
    </row>
    <row r="224" spans="2:65" s="1" customFormat="1">
      <c r="B224" s="32"/>
      <c r="D224" s="146" t="s">
        <v>162</v>
      </c>
      <c r="F224" s="147" t="s">
        <v>631</v>
      </c>
      <c r="I224" s="148"/>
      <c r="L224" s="32"/>
      <c r="M224" s="149"/>
      <c r="T224" s="56"/>
      <c r="AT224" s="17" t="s">
        <v>162</v>
      </c>
      <c r="AU224" s="17" t="s">
        <v>82</v>
      </c>
    </row>
    <row r="225" spans="2:65" s="1" customFormat="1">
      <c r="B225" s="32"/>
      <c r="D225" s="150" t="s">
        <v>164</v>
      </c>
      <c r="F225" s="151" t="s">
        <v>635</v>
      </c>
      <c r="I225" s="148"/>
      <c r="L225" s="32"/>
      <c r="M225" s="149"/>
      <c r="T225" s="56"/>
      <c r="AT225" s="17" t="s">
        <v>164</v>
      </c>
      <c r="AU225" s="17" t="s">
        <v>82</v>
      </c>
    </row>
    <row r="226" spans="2:65" s="1" customFormat="1" ht="16.5" customHeight="1">
      <c r="B226" s="131"/>
      <c r="C226" s="132" t="s">
        <v>7</v>
      </c>
      <c r="D226" s="132" t="s">
        <v>156</v>
      </c>
      <c r="E226" s="133" t="s">
        <v>637</v>
      </c>
      <c r="F226" s="134" t="s">
        <v>638</v>
      </c>
      <c r="G226" s="135" t="s">
        <v>626</v>
      </c>
      <c r="H226" s="136">
        <v>1</v>
      </c>
      <c r="I226" s="137"/>
      <c r="J226" s="138">
        <f>ROUND(I226*H226,2)</f>
        <v>0</v>
      </c>
      <c r="K226" s="139"/>
      <c r="L226" s="32"/>
      <c r="M226" s="140" t="s">
        <v>1</v>
      </c>
      <c r="N226" s="141" t="s">
        <v>37</v>
      </c>
      <c r="P226" s="142">
        <f>O226*H226</f>
        <v>0</v>
      </c>
      <c r="Q226" s="142">
        <v>0</v>
      </c>
      <c r="R226" s="142">
        <f>Q226*H226</f>
        <v>0</v>
      </c>
      <c r="S226" s="142">
        <v>0</v>
      </c>
      <c r="T226" s="143">
        <f>S226*H226</f>
        <v>0</v>
      </c>
      <c r="AR226" s="144" t="s">
        <v>627</v>
      </c>
      <c r="AT226" s="144" t="s">
        <v>156</v>
      </c>
      <c r="AU226" s="144" t="s">
        <v>82</v>
      </c>
      <c r="AY226" s="17" t="s">
        <v>155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80</v>
      </c>
      <c r="BK226" s="145">
        <f>ROUND(I226*H226,2)</f>
        <v>0</v>
      </c>
      <c r="BL226" s="17" t="s">
        <v>627</v>
      </c>
      <c r="BM226" s="144" t="s">
        <v>2370</v>
      </c>
    </row>
    <row r="227" spans="2:65" s="1" customFormat="1">
      <c r="B227" s="32"/>
      <c r="D227" s="146" t="s">
        <v>162</v>
      </c>
      <c r="F227" s="147" t="s">
        <v>638</v>
      </c>
      <c r="I227" s="148"/>
      <c r="L227" s="32"/>
      <c r="M227" s="149"/>
      <c r="T227" s="56"/>
      <c r="AT227" s="17" t="s">
        <v>162</v>
      </c>
      <c r="AU227" s="17" t="s">
        <v>82</v>
      </c>
    </row>
    <row r="228" spans="2:65" s="1" customFormat="1">
      <c r="B228" s="32"/>
      <c r="D228" s="150" t="s">
        <v>164</v>
      </c>
      <c r="F228" s="151" t="s">
        <v>640</v>
      </c>
      <c r="I228" s="148"/>
      <c r="L228" s="32"/>
      <c r="M228" s="149"/>
      <c r="T228" s="56"/>
      <c r="AT228" s="17" t="s">
        <v>164</v>
      </c>
      <c r="AU228" s="17" t="s">
        <v>82</v>
      </c>
    </row>
    <row r="229" spans="2:65" s="1" customFormat="1" ht="16.5" customHeight="1">
      <c r="B229" s="131"/>
      <c r="C229" s="132" t="s">
        <v>320</v>
      </c>
      <c r="D229" s="132" t="s">
        <v>156</v>
      </c>
      <c r="E229" s="133" t="s">
        <v>642</v>
      </c>
      <c r="F229" s="134" t="s">
        <v>643</v>
      </c>
      <c r="G229" s="135" t="s">
        <v>626</v>
      </c>
      <c r="H229" s="136">
        <v>1</v>
      </c>
      <c r="I229" s="137"/>
      <c r="J229" s="138">
        <f>ROUND(I229*H229,2)</f>
        <v>0</v>
      </c>
      <c r="K229" s="139"/>
      <c r="L229" s="32"/>
      <c r="M229" s="140" t="s">
        <v>1</v>
      </c>
      <c r="N229" s="141" t="s">
        <v>37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627</v>
      </c>
      <c r="AT229" s="144" t="s">
        <v>156</v>
      </c>
      <c r="AU229" s="144" t="s">
        <v>82</v>
      </c>
      <c r="AY229" s="17" t="s">
        <v>155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80</v>
      </c>
      <c r="BK229" s="145">
        <f>ROUND(I229*H229,2)</f>
        <v>0</v>
      </c>
      <c r="BL229" s="17" t="s">
        <v>627</v>
      </c>
      <c r="BM229" s="144" t="s">
        <v>2371</v>
      </c>
    </row>
    <row r="230" spans="2:65" s="1" customFormat="1">
      <c r="B230" s="32"/>
      <c r="D230" s="146" t="s">
        <v>162</v>
      </c>
      <c r="F230" s="147" t="s">
        <v>643</v>
      </c>
      <c r="I230" s="148"/>
      <c r="L230" s="32"/>
      <c r="M230" s="149"/>
      <c r="T230" s="56"/>
      <c r="AT230" s="17" t="s">
        <v>162</v>
      </c>
      <c r="AU230" s="17" t="s">
        <v>82</v>
      </c>
    </row>
    <row r="231" spans="2:65" s="1" customFormat="1">
      <c r="B231" s="32"/>
      <c r="D231" s="150" t="s">
        <v>164</v>
      </c>
      <c r="F231" s="151" t="s">
        <v>645</v>
      </c>
      <c r="I231" s="148"/>
      <c r="L231" s="32"/>
      <c r="M231" s="149"/>
      <c r="T231" s="56"/>
      <c r="AT231" s="17" t="s">
        <v>164</v>
      </c>
      <c r="AU231" s="17" t="s">
        <v>82</v>
      </c>
    </row>
    <row r="232" spans="2:65" s="1" customFormat="1" ht="16.5" customHeight="1">
      <c r="B232" s="131"/>
      <c r="C232" s="132" t="s">
        <v>328</v>
      </c>
      <c r="D232" s="132" t="s">
        <v>156</v>
      </c>
      <c r="E232" s="133" t="s">
        <v>647</v>
      </c>
      <c r="F232" s="134" t="s">
        <v>648</v>
      </c>
      <c r="G232" s="135" t="s">
        <v>626</v>
      </c>
      <c r="H232" s="136">
        <v>1</v>
      </c>
      <c r="I232" s="137"/>
      <c r="J232" s="138">
        <f>ROUND(I232*H232,2)</f>
        <v>0</v>
      </c>
      <c r="K232" s="139"/>
      <c r="L232" s="32"/>
      <c r="M232" s="140" t="s">
        <v>1</v>
      </c>
      <c r="N232" s="141" t="s">
        <v>37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627</v>
      </c>
      <c r="AT232" s="144" t="s">
        <v>156</v>
      </c>
      <c r="AU232" s="144" t="s">
        <v>82</v>
      </c>
      <c r="AY232" s="17" t="s">
        <v>155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80</v>
      </c>
      <c r="BK232" s="145">
        <f>ROUND(I232*H232,2)</f>
        <v>0</v>
      </c>
      <c r="BL232" s="17" t="s">
        <v>627</v>
      </c>
      <c r="BM232" s="144" t="s">
        <v>2372</v>
      </c>
    </row>
    <row r="233" spans="2:65" s="1" customFormat="1">
      <c r="B233" s="32"/>
      <c r="D233" s="146" t="s">
        <v>162</v>
      </c>
      <c r="F233" s="147" t="s">
        <v>648</v>
      </c>
      <c r="I233" s="148"/>
      <c r="L233" s="32"/>
      <c r="M233" s="149"/>
      <c r="T233" s="56"/>
      <c r="AT233" s="17" t="s">
        <v>162</v>
      </c>
      <c r="AU233" s="17" t="s">
        <v>82</v>
      </c>
    </row>
    <row r="234" spans="2:65" s="1" customFormat="1">
      <c r="B234" s="32"/>
      <c r="D234" s="150" t="s">
        <v>164</v>
      </c>
      <c r="F234" s="151" t="s">
        <v>650</v>
      </c>
      <c r="I234" s="148"/>
      <c r="L234" s="32"/>
      <c r="M234" s="149"/>
      <c r="T234" s="56"/>
      <c r="AT234" s="17" t="s">
        <v>164</v>
      </c>
      <c r="AU234" s="17" t="s">
        <v>82</v>
      </c>
    </row>
    <row r="235" spans="2:65" s="11" customFormat="1" ht="22.9" customHeight="1">
      <c r="B235" s="121"/>
      <c r="D235" s="122" t="s">
        <v>71</v>
      </c>
      <c r="E235" s="183" t="s">
        <v>665</v>
      </c>
      <c r="F235" s="183" t="s">
        <v>666</v>
      </c>
      <c r="I235" s="124"/>
      <c r="J235" s="184">
        <f>BK235</f>
        <v>0</v>
      </c>
      <c r="L235" s="121"/>
      <c r="M235" s="126"/>
      <c r="P235" s="127">
        <f>SUM(P236:P238)</f>
        <v>0</v>
      </c>
      <c r="R235" s="127">
        <f>SUM(R236:R238)</f>
        <v>0</v>
      </c>
      <c r="T235" s="128">
        <f>SUM(T236:T238)</f>
        <v>0</v>
      </c>
      <c r="AR235" s="122" t="s">
        <v>191</v>
      </c>
      <c r="AT235" s="129" t="s">
        <v>71</v>
      </c>
      <c r="AU235" s="129" t="s">
        <v>80</v>
      </c>
      <c r="AY235" s="122" t="s">
        <v>155</v>
      </c>
      <c r="BK235" s="130">
        <f>SUM(BK236:BK238)</f>
        <v>0</v>
      </c>
    </row>
    <row r="236" spans="2:65" s="1" customFormat="1" ht="16.5" customHeight="1">
      <c r="B236" s="131"/>
      <c r="C236" s="132" t="s">
        <v>335</v>
      </c>
      <c r="D236" s="132" t="s">
        <v>156</v>
      </c>
      <c r="E236" s="133" t="s">
        <v>668</v>
      </c>
      <c r="F236" s="134" t="s">
        <v>669</v>
      </c>
      <c r="G236" s="135" t="s">
        <v>626</v>
      </c>
      <c r="H236" s="136">
        <v>1</v>
      </c>
      <c r="I236" s="137"/>
      <c r="J236" s="138">
        <f>ROUND(I236*H236,2)</f>
        <v>0</v>
      </c>
      <c r="K236" s="139"/>
      <c r="L236" s="32"/>
      <c r="M236" s="140" t="s">
        <v>1</v>
      </c>
      <c r="N236" s="141" t="s">
        <v>37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627</v>
      </c>
      <c r="AT236" s="144" t="s">
        <v>156</v>
      </c>
      <c r="AU236" s="144" t="s">
        <v>82</v>
      </c>
      <c r="AY236" s="17" t="s">
        <v>155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80</v>
      </c>
      <c r="BK236" s="145">
        <f>ROUND(I236*H236,2)</f>
        <v>0</v>
      </c>
      <c r="BL236" s="17" t="s">
        <v>627</v>
      </c>
      <c r="BM236" s="144" t="s">
        <v>2373</v>
      </c>
    </row>
    <row r="237" spans="2:65" s="1" customFormat="1">
      <c r="B237" s="32"/>
      <c r="D237" s="146" t="s">
        <v>162</v>
      </c>
      <c r="F237" s="147" t="s">
        <v>669</v>
      </c>
      <c r="I237" s="148"/>
      <c r="L237" s="32"/>
      <c r="M237" s="149"/>
      <c r="T237" s="56"/>
      <c r="AT237" s="17" t="s">
        <v>162</v>
      </c>
      <c r="AU237" s="17" t="s">
        <v>82</v>
      </c>
    </row>
    <row r="238" spans="2:65" s="1" customFormat="1">
      <c r="B238" s="32"/>
      <c r="D238" s="150" t="s">
        <v>164</v>
      </c>
      <c r="F238" s="151" t="s">
        <v>671</v>
      </c>
      <c r="I238" s="148"/>
      <c r="L238" s="32"/>
      <c r="M238" s="186"/>
      <c r="N238" s="187"/>
      <c r="O238" s="187"/>
      <c r="P238" s="187"/>
      <c r="Q238" s="187"/>
      <c r="R238" s="187"/>
      <c r="S238" s="187"/>
      <c r="T238" s="188"/>
      <c r="AT238" s="17" t="s">
        <v>164</v>
      </c>
      <c r="AU238" s="17" t="s">
        <v>82</v>
      </c>
    </row>
    <row r="239" spans="2:65" s="1" customFormat="1" ht="6.95" customHeight="1">
      <c r="B239" s="44"/>
      <c r="C239" s="45"/>
      <c r="D239" s="45"/>
      <c r="E239" s="45"/>
      <c r="F239" s="45"/>
      <c r="G239" s="45"/>
      <c r="H239" s="45"/>
      <c r="I239" s="45"/>
      <c r="J239" s="45"/>
      <c r="K239" s="45"/>
      <c r="L239" s="32"/>
    </row>
  </sheetData>
  <autoFilter ref="C124:K238" xr:uid="{00000000-0009-0000-0000-00000C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129" r:id="rId1" xr:uid="{00000000-0004-0000-0C00-000000000000}"/>
    <hyperlink ref="F133" r:id="rId2" xr:uid="{00000000-0004-0000-0C00-000001000000}"/>
    <hyperlink ref="F141" r:id="rId3" xr:uid="{00000000-0004-0000-0C00-000002000000}"/>
    <hyperlink ref="F146" r:id="rId4" xr:uid="{00000000-0004-0000-0C00-000003000000}"/>
    <hyperlink ref="F151" r:id="rId5" xr:uid="{00000000-0004-0000-0C00-000004000000}"/>
    <hyperlink ref="F156" r:id="rId6" xr:uid="{00000000-0004-0000-0C00-000005000000}"/>
    <hyperlink ref="F161" r:id="rId7" xr:uid="{00000000-0004-0000-0C00-000006000000}"/>
    <hyperlink ref="F168" r:id="rId8" xr:uid="{00000000-0004-0000-0C00-000007000000}"/>
    <hyperlink ref="F175" r:id="rId9" xr:uid="{00000000-0004-0000-0C00-000008000000}"/>
    <hyperlink ref="F179" r:id="rId10" xr:uid="{00000000-0004-0000-0C00-000009000000}"/>
    <hyperlink ref="F186" r:id="rId11" xr:uid="{00000000-0004-0000-0C00-00000A000000}"/>
    <hyperlink ref="F190" r:id="rId12" xr:uid="{00000000-0004-0000-0C00-00000B000000}"/>
    <hyperlink ref="F194" r:id="rId13" xr:uid="{00000000-0004-0000-0C00-00000C000000}"/>
    <hyperlink ref="F202" r:id="rId14" xr:uid="{00000000-0004-0000-0C00-00000D000000}"/>
    <hyperlink ref="F205" r:id="rId15" xr:uid="{00000000-0004-0000-0C00-00000E000000}"/>
    <hyperlink ref="F208" r:id="rId16" xr:uid="{00000000-0004-0000-0C00-00000F000000}"/>
    <hyperlink ref="F212" r:id="rId17" xr:uid="{00000000-0004-0000-0C00-000010000000}"/>
    <hyperlink ref="F215" r:id="rId18" xr:uid="{00000000-0004-0000-0C00-000011000000}"/>
    <hyperlink ref="F220" r:id="rId19" xr:uid="{00000000-0004-0000-0C00-000012000000}"/>
    <hyperlink ref="F225" r:id="rId20" xr:uid="{00000000-0004-0000-0C00-000013000000}"/>
    <hyperlink ref="F228" r:id="rId21" xr:uid="{00000000-0004-0000-0C00-000014000000}"/>
    <hyperlink ref="F231" r:id="rId22" xr:uid="{00000000-0004-0000-0C00-000015000000}"/>
    <hyperlink ref="F234" r:id="rId23" xr:uid="{00000000-0004-0000-0C00-000016000000}"/>
    <hyperlink ref="F238" r:id="rId24" xr:uid="{00000000-0004-0000-0C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79"/>
  <sheetViews>
    <sheetView showGridLines="0" topLeftCell="A136" workbookViewId="0">
      <selection activeCell="I160" sqref="I16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118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ROUND((SUM(BE133:BE478)),  2)</f>
        <v>0</v>
      </c>
      <c r="I33" s="92">
        <v>0.21</v>
      </c>
      <c r="J33" s="91">
        <f>ROUND(((SUM(BE133:BE478))*I33),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ROUND((SUM(BF133:BF478)),  2)</f>
        <v>0</v>
      </c>
      <c r="I34" s="92">
        <v>0.15</v>
      </c>
      <c r="J34" s="91">
        <f>ROUND(((SUM(BF133:BF478))*I34),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ROUND((SUM(BG133:BG478)),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ROUND((SUM(BH133:BH478)),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ROUND((SUM(BI133:BI478)),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01-20-01 - Železniční most v km 161,841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J133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8" customFormat="1" ht="24.95" customHeight="1">
      <c r="B98" s="104"/>
      <c r="D98" s="105" t="s">
        <v>125</v>
      </c>
      <c r="E98" s="106"/>
      <c r="F98" s="106"/>
      <c r="G98" s="106"/>
      <c r="H98" s="106"/>
      <c r="I98" s="106"/>
      <c r="J98" s="107">
        <f>J195</f>
        <v>0</v>
      </c>
      <c r="L98" s="104"/>
    </row>
    <row r="99" spans="2:12" s="9" customFormat="1" ht="19.899999999999999" customHeight="1">
      <c r="B99" s="108"/>
      <c r="D99" s="109" t="s">
        <v>126</v>
      </c>
      <c r="E99" s="110"/>
      <c r="F99" s="110"/>
      <c r="G99" s="110"/>
      <c r="H99" s="110"/>
      <c r="I99" s="110"/>
      <c r="J99" s="111">
        <f>J196</f>
        <v>0</v>
      </c>
      <c r="L99" s="108"/>
    </row>
    <row r="100" spans="2:12" s="9" customFormat="1" ht="19.899999999999999" customHeight="1">
      <c r="B100" s="108"/>
      <c r="D100" s="109" t="s">
        <v>127</v>
      </c>
      <c r="E100" s="110"/>
      <c r="F100" s="110"/>
      <c r="G100" s="110"/>
      <c r="H100" s="110"/>
      <c r="I100" s="110"/>
      <c r="J100" s="111">
        <f>J238</f>
        <v>0</v>
      </c>
      <c r="L100" s="108"/>
    </row>
    <row r="101" spans="2:12" s="9" customFormat="1" ht="14.85" customHeight="1">
      <c r="B101" s="108"/>
      <c r="D101" s="109" t="s">
        <v>128</v>
      </c>
      <c r="E101" s="110"/>
      <c r="F101" s="110"/>
      <c r="G101" s="110"/>
      <c r="H101" s="110"/>
      <c r="I101" s="110"/>
      <c r="J101" s="111">
        <f>J273</f>
        <v>0</v>
      </c>
      <c r="L101" s="108"/>
    </row>
    <row r="102" spans="2:12" s="9" customFormat="1" ht="19.899999999999999" customHeight="1">
      <c r="B102" s="108"/>
      <c r="D102" s="109" t="s">
        <v>129</v>
      </c>
      <c r="E102" s="110"/>
      <c r="F102" s="110"/>
      <c r="G102" s="110"/>
      <c r="H102" s="110"/>
      <c r="I102" s="110"/>
      <c r="J102" s="111">
        <f>J281</f>
        <v>0</v>
      </c>
      <c r="L102" s="108"/>
    </row>
    <row r="103" spans="2:12" s="9" customFormat="1" ht="19.899999999999999" customHeight="1">
      <c r="B103" s="108"/>
      <c r="D103" s="109" t="s">
        <v>130</v>
      </c>
      <c r="E103" s="110"/>
      <c r="F103" s="110"/>
      <c r="G103" s="110"/>
      <c r="H103" s="110"/>
      <c r="I103" s="110"/>
      <c r="J103" s="111">
        <f>J290</f>
        <v>0</v>
      </c>
      <c r="L103" s="108"/>
    </row>
    <row r="104" spans="2:12" s="9" customFormat="1" ht="19.899999999999999" customHeight="1">
      <c r="B104" s="108"/>
      <c r="D104" s="109" t="s">
        <v>131</v>
      </c>
      <c r="E104" s="110"/>
      <c r="F104" s="110"/>
      <c r="G104" s="110"/>
      <c r="H104" s="110"/>
      <c r="I104" s="110"/>
      <c r="J104" s="111">
        <f>J413</f>
        <v>0</v>
      </c>
      <c r="L104" s="108"/>
    </row>
    <row r="105" spans="2:12" s="9" customFormat="1" ht="19.899999999999999" customHeight="1">
      <c r="B105" s="108"/>
      <c r="D105" s="109" t="s">
        <v>132</v>
      </c>
      <c r="E105" s="110"/>
      <c r="F105" s="110"/>
      <c r="G105" s="110"/>
      <c r="H105" s="110"/>
      <c r="I105" s="110"/>
      <c r="J105" s="111">
        <f>J433</f>
        <v>0</v>
      </c>
      <c r="L105" s="108"/>
    </row>
    <row r="106" spans="2:12" s="8" customFormat="1" ht="24.95" customHeight="1">
      <c r="B106" s="104"/>
      <c r="D106" s="105" t="s">
        <v>133</v>
      </c>
      <c r="E106" s="106"/>
      <c r="F106" s="106"/>
      <c r="G106" s="106"/>
      <c r="H106" s="106"/>
      <c r="I106" s="106"/>
      <c r="J106" s="107">
        <f>J437</f>
        <v>0</v>
      </c>
      <c r="L106" s="104"/>
    </row>
    <row r="107" spans="2:12" s="9" customFormat="1" ht="19.899999999999999" customHeight="1">
      <c r="B107" s="108"/>
      <c r="D107" s="109" t="s">
        <v>134</v>
      </c>
      <c r="E107" s="110"/>
      <c r="F107" s="110"/>
      <c r="G107" s="110"/>
      <c r="H107" s="110"/>
      <c r="I107" s="110"/>
      <c r="J107" s="111">
        <f>J438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J449</f>
        <v>0</v>
      </c>
      <c r="L108" s="104"/>
    </row>
    <row r="109" spans="2:12" s="9" customFormat="1" ht="19.899999999999999" customHeight="1">
      <c r="B109" s="108"/>
      <c r="D109" s="109" t="s">
        <v>136</v>
      </c>
      <c r="E109" s="110"/>
      <c r="F109" s="110"/>
      <c r="G109" s="110"/>
      <c r="H109" s="110"/>
      <c r="I109" s="110"/>
      <c r="J109" s="111">
        <f>J450</f>
        <v>0</v>
      </c>
      <c r="L109" s="108"/>
    </row>
    <row r="110" spans="2:12" s="9" customFormat="1" ht="19.899999999999999" customHeight="1">
      <c r="B110" s="108"/>
      <c r="D110" s="109" t="s">
        <v>137</v>
      </c>
      <c r="E110" s="110"/>
      <c r="F110" s="110"/>
      <c r="G110" s="110"/>
      <c r="H110" s="110"/>
      <c r="I110" s="110"/>
      <c r="J110" s="111">
        <f>J454</f>
        <v>0</v>
      </c>
      <c r="L110" s="108"/>
    </row>
    <row r="111" spans="2:12" s="9" customFormat="1" ht="19.899999999999999" customHeight="1">
      <c r="B111" s="108"/>
      <c r="D111" s="109" t="s">
        <v>138</v>
      </c>
      <c r="E111" s="110"/>
      <c r="F111" s="110"/>
      <c r="G111" s="110"/>
      <c r="H111" s="110"/>
      <c r="I111" s="110"/>
      <c r="J111" s="111">
        <f>J467</f>
        <v>0</v>
      </c>
      <c r="L111" s="108"/>
    </row>
    <row r="112" spans="2:12" s="9" customFormat="1" ht="19.899999999999999" customHeight="1">
      <c r="B112" s="108"/>
      <c r="D112" s="109" t="s">
        <v>139</v>
      </c>
      <c r="E112" s="110"/>
      <c r="F112" s="110"/>
      <c r="G112" s="110"/>
      <c r="H112" s="110"/>
      <c r="I112" s="110"/>
      <c r="J112" s="111">
        <f>J471</f>
        <v>0</v>
      </c>
      <c r="L112" s="108"/>
    </row>
    <row r="113" spans="2:12" s="9" customFormat="1" ht="19.899999999999999" customHeight="1">
      <c r="B113" s="108"/>
      <c r="D113" s="109" t="s">
        <v>140</v>
      </c>
      <c r="E113" s="110"/>
      <c r="F113" s="110"/>
      <c r="G113" s="110"/>
      <c r="H113" s="110"/>
      <c r="I113" s="110"/>
      <c r="J113" s="111">
        <f>J475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6" t="str">
        <f>E7</f>
        <v>Oprava trati v úseku Blatno – Petrohrad_OPRAVA č.1</v>
      </c>
      <c r="F123" s="237"/>
      <c r="G123" s="237"/>
      <c r="H123" s="237"/>
      <c r="L123" s="32"/>
    </row>
    <row r="124" spans="2:12" s="1" customFormat="1" ht="12" customHeight="1">
      <c r="B124" s="32"/>
      <c r="C124" s="27" t="s">
        <v>117</v>
      </c>
      <c r="L124" s="32"/>
    </row>
    <row r="125" spans="2:12" s="1" customFormat="1" ht="16.5" customHeight="1">
      <c r="B125" s="32"/>
      <c r="E125" s="231" t="str">
        <f>E9</f>
        <v>SO 01-20-01 - Železniční most v km 161,841</v>
      </c>
      <c r="F125" s="235"/>
      <c r="G125" s="235"/>
      <c r="H125" s="235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 xml:space="preserve"> </v>
      </c>
      <c r="I127" s="27" t="s">
        <v>21</v>
      </c>
      <c r="J127" s="52" t="str">
        <f>IF(J12="","",J12)</f>
        <v>30. 8. 2022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23</v>
      </c>
      <c r="F129" s="25" t="str">
        <f>E15</f>
        <v xml:space="preserve"> </v>
      </c>
      <c r="I129" s="27" t="s">
        <v>28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26</v>
      </c>
      <c r="F130" s="25" t="str">
        <f>IF(E18="","",E18)</f>
        <v>Vyplň údaj</v>
      </c>
      <c r="I130" s="27" t="s">
        <v>30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142</v>
      </c>
      <c r="D132" s="114" t="s">
        <v>57</v>
      </c>
      <c r="E132" s="114" t="s">
        <v>53</v>
      </c>
      <c r="F132" s="114" t="s">
        <v>54</v>
      </c>
      <c r="G132" s="114" t="s">
        <v>143</v>
      </c>
      <c r="H132" s="114" t="s">
        <v>144</v>
      </c>
      <c r="I132" s="114" t="s">
        <v>145</v>
      </c>
      <c r="J132" s="115" t="s">
        <v>121</v>
      </c>
      <c r="K132" s="116" t="s">
        <v>146</v>
      </c>
      <c r="L132" s="112"/>
      <c r="M132" s="59" t="s">
        <v>1</v>
      </c>
      <c r="N132" s="60" t="s">
        <v>36</v>
      </c>
      <c r="O132" s="60" t="s">
        <v>147</v>
      </c>
      <c r="P132" s="60" t="s">
        <v>148</v>
      </c>
      <c r="Q132" s="60" t="s">
        <v>149</v>
      </c>
      <c r="R132" s="60" t="s">
        <v>150</v>
      </c>
      <c r="S132" s="60" t="s">
        <v>151</v>
      </c>
      <c r="T132" s="61" t="s">
        <v>152</v>
      </c>
    </row>
    <row r="133" spans="2:65" s="1" customFormat="1" ht="22.9" customHeight="1">
      <c r="B133" s="32"/>
      <c r="C133" s="64" t="s">
        <v>153</v>
      </c>
      <c r="J133" s="117">
        <f>BK133</f>
        <v>0</v>
      </c>
      <c r="L133" s="32"/>
      <c r="M133" s="62"/>
      <c r="N133" s="53"/>
      <c r="O133" s="53"/>
      <c r="P133" s="118">
        <f>P134+P195+P437+P449</f>
        <v>0</v>
      </c>
      <c r="Q133" s="53"/>
      <c r="R133" s="118">
        <f>R134+R195+R437+R449</f>
        <v>409.01715619978398</v>
      </c>
      <c r="S133" s="53"/>
      <c r="T133" s="119">
        <f>T134+T195+T437+T449</f>
        <v>146.941304</v>
      </c>
      <c r="AT133" s="17" t="s">
        <v>71</v>
      </c>
      <c r="AU133" s="17" t="s">
        <v>123</v>
      </c>
      <c r="BK133" s="120">
        <f>BK134+BK195+BK437+BK449</f>
        <v>0</v>
      </c>
    </row>
    <row r="134" spans="2:65" s="11" customFormat="1" ht="25.9" customHeight="1">
      <c r="B134" s="121"/>
      <c r="D134" s="122" t="s">
        <v>71</v>
      </c>
      <c r="E134" s="123" t="s">
        <v>80</v>
      </c>
      <c r="F134" s="123" t="s">
        <v>154</v>
      </c>
      <c r="I134" s="124"/>
      <c r="J134" s="125">
        <f>BK134</f>
        <v>0</v>
      </c>
      <c r="L134" s="121"/>
      <c r="M134" s="126"/>
      <c r="P134" s="127">
        <f>SUM(P135:P194)</f>
        <v>0</v>
      </c>
      <c r="R134" s="127">
        <f>SUM(R135:R194)</f>
        <v>1.4266434000000001</v>
      </c>
      <c r="T134" s="128">
        <f>SUM(T135:T194)</f>
        <v>0</v>
      </c>
      <c r="AR134" s="122" t="s">
        <v>80</v>
      </c>
      <c r="AT134" s="129" t="s">
        <v>71</v>
      </c>
      <c r="AU134" s="129" t="s">
        <v>72</v>
      </c>
      <c r="AY134" s="122" t="s">
        <v>155</v>
      </c>
      <c r="BK134" s="130">
        <f>SUM(BK135:BK194)</f>
        <v>0</v>
      </c>
    </row>
    <row r="135" spans="2:65" s="1" customFormat="1" ht="33" customHeight="1">
      <c r="B135" s="131"/>
      <c r="C135" s="132" t="s">
        <v>80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357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161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2" customFormat="1">
      <c r="B138" s="152"/>
      <c r="D138" s="146" t="s">
        <v>166</v>
      </c>
      <c r="E138" s="153" t="s">
        <v>1</v>
      </c>
      <c r="F138" s="154" t="s">
        <v>167</v>
      </c>
      <c r="H138" s="153" t="s">
        <v>1</v>
      </c>
      <c r="I138" s="155"/>
      <c r="L138" s="152"/>
      <c r="M138" s="156"/>
      <c r="T138" s="157"/>
      <c r="AT138" s="153" t="s">
        <v>166</v>
      </c>
      <c r="AU138" s="153" t="s">
        <v>80</v>
      </c>
      <c r="AV138" s="12" t="s">
        <v>80</v>
      </c>
      <c r="AW138" s="12" t="s">
        <v>29</v>
      </c>
      <c r="AX138" s="12" t="s">
        <v>72</v>
      </c>
      <c r="AY138" s="153" t="s">
        <v>155</v>
      </c>
    </row>
    <row r="139" spans="2:65" s="13" customFormat="1">
      <c r="B139" s="158"/>
      <c r="D139" s="146" t="s">
        <v>166</v>
      </c>
      <c r="E139" s="159" t="s">
        <v>1</v>
      </c>
      <c r="F139" s="160" t="s">
        <v>168</v>
      </c>
      <c r="H139" s="161">
        <v>186</v>
      </c>
      <c r="I139" s="162"/>
      <c r="L139" s="158"/>
      <c r="M139" s="163"/>
      <c r="T139" s="164"/>
      <c r="AT139" s="159" t="s">
        <v>166</v>
      </c>
      <c r="AU139" s="159" t="s">
        <v>80</v>
      </c>
      <c r="AV139" s="13" t="s">
        <v>82</v>
      </c>
      <c r="AW139" s="13" t="s">
        <v>29</v>
      </c>
      <c r="AX139" s="13" t="s">
        <v>72</v>
      </c>
      <c r="AY139" s="159" t="s">
        <v>155</v>
      </c>
    </row>
    <row r="140" spans="2:65" s="13" customFormat="1">
      <c r="B140" s="158"/>
      <c r="D140" s="146" t="s">
        <v>166</v>
      </c>
      <c r="E140" s="159" t="s">
        <v>1</v>
      </c>
      <c r="F140" s="160" t="s">
        <v>169</v>
      </c>
      <c r="H140" s="161">
        <v>171</v>
      </c>
      <c r="I140" s="162"/>
      <c r="L140" s="158"/>
      <c r="M140" s="163"/>
      <c r="T140" s="164"/>
      <c r="AT140" s="159" t="s">
        <v>166</v>
      </c>
      <c r="AU140" s="159" t="s">
        <v>80</v>
      </c>
      <c r="AV140" s="13" t="s">
        <v>82</v>
      </c>
      <c r="AW140" s="13" t="s">
        <v>29</v>
      </c>
      <c r="AX140" s="13" t="s">
        <v>72</v>
      </c>
      <c r="AY140" s="159" t="s">
        <v>155</v>
      </c>
    </row>
    <row r="141" spans="2:65" s="14" customFormat="1">
      <c r="B141" s="165"/>
      <c r="D141" s="146" t="s">
        <v>166</v>
      </c>
      <c r="E141" s="166" t="s">
        <v>1</v>
      </c>
      <c r="F141" s="167" t="s">
        <v>170</v>
      </c>
      <c r="H141" s="168">
        <v>357</v>
      </c>
      <c r="I141" s="169"/>
      <c r="L141" s="165"/>
      <c r="M141" s="170"/>
      <c r="T141" s="171"/>
      <c r="AT141" s="166" t="s">
        <v>166</v>
      </c>
      <c r="AU141" s="166" t="s">
        <v>80</v>
      </c>
      <c r="AV141" s="14" t="s">
        <v>160</v>
      </c>
      <c r="AW141" s="14" t="s">
        <v>29</v>
      </c>
      <c r="AX141" s="14" t="s">
        <v>80</v>
      </c>
      <c r="AY141" s="166" t="s">
        <v>155</v>
      </c>
    </row>
    <row r="142" spans="2:65" s="1" customFormat="1" ht="24.2" customHeight="1">
      <c r="B142" s="131"/>
      <c r="C142" s="132" t="s">
        <v>82</v>
      </c>
      <c r="D142" s="132" t="s">
        <v>156</v>
      </c>
      <c r="E142" s="133" t="s">
        <v>171</v>
      </c>
      <c r="F142" s="134" t="s">
        <v>172</v>
      </c>
      <c r="G142" s="135" t="s">
        <v>159</v>
      </c>
      <c r="H142" s="136">
        <v>357</v>
      </c>
      <c r="I142" s="137"/>
      <c r="J142" s="138">
        <f>ROUND(I142*H142,2)</f>
        <v>0</v>
      </c>
      <c r="K142" s="139"/>
      <c r="L142" s="32"/>
      <c r="M142" s="140" t="s">
        <v>1</v>
      </c>
      <c r="N142" s="141" t="s">
        <v>37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160</v>
      </c>
      <c r="AT142" s="144" t="s">
        <v>156</v>
      </c>
      <c r="AU142" s="144" t="s">
        <v>80</v>
      </c>
      <c r="AY142" s="17" t="s">
        <v>155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80</v>
      </c>
      <c r="BK142" s="145">
        <f>ROUND(I142*H142,2)</f>
        <v>0</v>
      </c>
      <c r="BL142" s="17" t="s">
        <v>160</v>
      </c>
      <c r="BM142" s="144" t="s">
        <v>173</v>
      </c>
    </row>
    <row r="143" spans="2:65" s="1" customFormat="1" ht="19.5">
      <c r="B143" s="32"/>
      <c r="D143" s="146" t="s">
        <v>162</v>
      </c>
      <c r="F143" s="147" t="s">
        <v>174</v>
      </c>
      <c r="I143" s="148"/>
      <c r="L143" s="32"/>
      <c r="M143" s="149"/>
      <c r="T143" s="56"/>
      <c r="AT143" s="17" t="s">
        <v>162</v>
      </c>
      <c r="AU143" s="17" t="s">
        <v>80</v>
      </c>
    </row>
    <row r="144" spans="2:65" s="1" customFormat="1">
      <c r="B144" s="32"/>
      <c r="D144" s="150" t="s">
        <v>164</v>
      </c>
      <c r="F144" s="151" t="s">
        <v>175</v>
      </c>
      <c r="I144" s="148"/>
      <c r="L144" s="32"/>
      <c r="M144" s="149"/>
      <c r="T144" s="56"/>
      <c r="AT144" s="17" t="s">
        <v>164</v>
      </c>
      <c r="AU144" s="17" t="s">
        <v>80</v>
      </c>
    </row>
    <row r="145" spans="2:65" s="12" customFormat="1">
      <c r="B145" s="152"/>
      <c r="D145" s="146" t="s">
        <v>166</v>
      </c>
      <c r="E145" s="153" t="s">
        <v>1</v>
      </c>
      <c r="F145" s="154" t="s">
        <v>167</v>
      </c>
      <c r="H145" s="153" t="s">
        <v>1</v>
      </c>
      <c r="I145" s="155"/>
      <c r="L145" s="152"/>
      <c r="M145" s="156"/>
      <c r="T145" s="157"/>
      <c r="AT145" s="153" t="s">
        <v>166</v>
      </c>
      <c r="AU145" s="153" t="s">
        <v>80</v>
      </c>
      <c r="AV145" s="12" t="s">
        <v>80</v>
      </c>
      <c r="AW145" s="12" t="s">
        <v>29</v>
      </c>
      <c r="AX145" s="12" t="s">
        <v>72</v>
      </c>
      <c r="AY145" s="153" t="s">
        <v>155</v>
      </c>
    </row>
    <row r="146" spans="2:65" s="13" customFormat="1">
      <c r="B146" s="158"/>
      <c r="D146" s="146" t="s">
        <v>166</v>
      </c>
      <c r="E146" s="159" t="s">
        <v>1</v>
      </c>
      <c r="F146" s="160" t="s">
        <v>168</v>
      </c>
      <c r="H146" s="161">
        <v>186</v>
      </c>
      <c r="I146" s="162"/>
      <c r="L146" s="158"/>
      <c r="M146" s="163"/>
      <c r="T146" s="164"/>
      <c r="AT146" s="159" t="s">
        <v>166</v>
      </c>
      <c r="AU146" s="159" t="s">
        <v>80</v>
      </c>
      <c r="AV146" s="13" t="s">
        <v>82</v>
      </c>
      <c r="AW146" s="13" t="s">
        <v>29</v>
      </c>
      <c r="AX146" s="13" t="s">
        <v>72</v>
      </c>
      <c r="AY146" s="159" t="s">
        <v>155</v>
      </c>
    </row>
    <row r="147" spans="2:65" s="13" customFormat="1">
      <c r="B147" s="158"/>
      <c r="D147" s="146" t="s">
        <v>166</v>
      </c>
      <c r="E147" s="159" t="s">
        <v>1</v>
      </c>
      <c r="F147" s="160" t="s">
        <v>169</v>
      </c>
      <c r="H147" s="161">
        <v>171</v>
      </c>
      <c r="I147" s="162"/>
      <c r="L147" s="158"/>
      <c r="M147" s="163"/>
      <c r="T147" s="164"/>
      <c r="AT147" s="159" t="s">
        <v>166</v>
      </c>
      <c r="AU147" s="159" t="s">
        <v>80</v>
      </c>
      <c r="AV147" s="13" t="s">
        <v>82</v>
      </c>
      <c r="AW147" s="13" t="s">
        <v>29</v>
      </c>
      <c r="AX147" s="13" t="s">
        <v>72</v>
      </c>
      <c r="AY147" s="159" t="s">
        <v>155</v>
      </c>
    </row>
    <row r="148" spans="2:65" s="14" customFormat="1">
      <c r="B148" s="165"/>
      <c r="D148" s="146" t="s">
        <v>166</v>
      </c>
      <c r="E148" s="166" t="s">
        <v>1</v>
      </c>
      <c r="F148" s="167" t="s">
        <v>170</v>
      </c>
      <c r="H148" s="168">
        <v>357</v>
      </c>
      <c r="I148" s="169"/>
      <c r="L148" s="165"/>
      <c r="M148" s="170"/>
      <c r="T148" s="171"/>
      <c r="AT148" s="166" t="s">
        <v>166</v>
      </c>
      <c r="AU148" s="166" t="s">
        <v>80</v>
      </c>
      <c r="AV148" s="14" t="s">
        <v>160</v>
      </c>
      <c r="AW148" s="14" t="s">
        <v>29</v>
      </c>
      <c r="AX148" s="14" t="s">
        <v>80</v>
      </c>
      <c r="AY148" s="166" t="s">
        <v>155</v>
      </c>
    </row>
    <row r="149" spans="2:65" s="1" customFormat="1" ht="33" customHeight="1">
      <c r="B149" s="131"/>
      <c r="C149" s="132" t="s">
        <v>176</v>
      </c>
      <c r="D149" s="132" t="s">
        <v>156</v>
      </c>
      <c r="E149" s="133" t="s">
        <v>177</v>
      </c>
      <c r="F149" s="134" t="s">
        <v>178</v>
      </c>
      <c r="G149" s="135" t="s">
        <v>179</v>
      </c>
      <c r="H149" s="136">
        <v>58.741</v>
      </c>
      <c r="I149" s="137"/>
      <c r="J149" s="138">
        <f>ROUND(I149*H149,2)</f>
        <v>0</v>
      </c>
      <c r="K149" s="139"/>
      <c r="L149" s="32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160</v>
      </c>
      <c r="AT149" s="144" t="s">
        <v>156</v>
      </c>
      <c r="AU149" s="144" t="s">
        <v>80</v>
      </c>
      <c r="AY149" s="17" t="s">
        <v>155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80</v>
      </c>
      <c r="BK149" s="145">
        <f>ROUND(I149*H149,2)</f>
        <v>0</v>
      </c>
      <c r="BL149" s="17" t="s">
        <v>160</v>
      </c>
      <c r="BM149" s="144" t="s">
        <v>180</v>
      </c>
    </row>
    <row r="150" spans="2:65" s="1" customFormat="1" ht="29.25">
      <c r="B150" s="32"/>
      <c r="D150" s="146" t="s">
        <v>162</v>
      </c>
      <c r="F150" s="147" t="s">
        <v>181</v>
      </c>
      <c r="I150" s="148"/>
      <c r="L150" s="32"/>
      <c r="M150" s="149"/>
      <c r="T150" s="56"/>
      <c r="AT150" s="17" t="s">
        <v>162</v>
      </c>
      <c r="AU150" s="17" t="s">
        <v>80</v>
      </c>
    </row>
    <row r="151" spans="2:65" s="1" customFormat="1">
      <c r="B151" s="32"/>
      <c r="D151" s="150" t="s">
        <v>164</v>
      </c>
      <c r="F151" s="151" t="s">
        <v>182</v>
      </c>
      <c r="I151" s="148"/>
      <c r="L151" s="32"/>
      <c r="M151" s="149"/>
      <c r="T151" s="56"/>
      <c r="AT151" s="17" t="s">
        <v>164</v>
      </c>
      <c r="AU151" s="17" t="s">
        <v>80</v>
      </c>
    </row>
    <row r="152" spans="2:65" s="13" customFormat="1">
      <c r="B152" s="158"/>
      <c r="D152" s="146" t="s">
        <v>166</v>
      </c>
      <c r="E152" s="159" t="s">
        <v>1</v>
      </c>
      <c r="F152" s="160" t="s">
        <v>183</v>
      </c>
      <c r="H152" s="161">
        <v>47.31</v>
      </c>
      <c r="I152" s="162"/>
      <c r="L152" s="158"/>
      <c r="M152" s="163"/>
      <c r="T152" s="164"/>
      <c r="AT152" s="159" t="s">
        <v>166</v>
      </c>
      <c r="AU152" s="159" t="s">
        <v>80</v>
      </c>
      <c r="AV152" s="13" t="s">
        <v>82</v>
      </c>
      <c r="AW152" s="13" t="s">
        <v>29</v>
      </c>
      <c r="AX152" s="13" t="s">
        <v>72</v>
      </c>
      <c r="AY152" s="159" t="s">
        <v>155</v>
      </c>
    </row>
    <row r="153" spans="2:65" s="13" customFormat="1">
      <c r="B153" s="158"/>
      <c r="D153" s="146" t="s">
        <v>166</v>
      </c>
      <c r="E153" s="159" t="s">
        <v>1</v>
      </c>
      <c r="F153" s="160" t="s">
        <v>184</v>
      </c>
      <c r="H153" s="161">
        <v>1.75</v>
      </c>
      <c r="I153" s="162"/>
      <c r="L153" s="158"/>
      <c r="M153" s="163"/>
      <c r="T153" s="164"/>
      <c r="AT153" s="159" t="s">
        <v>166</v>
      </c>
      <c r="AU153" s="159" t="s">
        <v>80</v>
      </c>
      <c r="AV153" s="13" t="s">
        <v>82</v>
      </c>
      <c r="AW153" s="13" t="s">
        <v>29</v>
      </c>
      <c r="AX153" s="13" t="s">
        <v>72</v>
      </c>
      <c r="AY153" s="159" t="s">
        <v>155</v>
      </c>
    </row>
    <row r="154" spans="2:65" s="13" customFormat="1">
      <c r="B154" s="158"/>
      <c r="D154" s="146" t="s">
        <v>166</v>
      </c>
      <c r="E154" s="159" t="s">
        <v>1</v>
      </c>
      <c r="F154" s="160" t="s">
        <v>185</v>
      </c>
      <c r="H154" s="161">
        <v>9.6809999999999992</v>
      </c>
      <c r="I154" s="162"/>
      <c r="L154" s="158"/>
      <c r="M154" s="163"/>
      <c r="T154" s="164"/>
      <c r="AT154" s="159" t="s">
        <v>166</v>
      </c>
      <c r="AU154" s="159" t="s">
        <v>80</v>
      </c>
      <c r="AV154" s="13" t="s">
        <v>82</v>
      </c>
      <c r="AW154" s="13" t="s">
        <v>29</v>
      </c>
      <c r="AX154" s="13" t="s">
        <v>72</v>
      </c>
      <c r="AY154" s="159" t="s">
        <v>155</v>
      </c>
    </row>
    <row r="155" spans="2:65" s="14" customFormat="1">
      <c r="B155" s="165"/>
      <c r="D155" s="146" t="s">
        <v>166</v>
      </c>
      <c r="E155" s="166" t="s">
        <v>1</v>
      </c>
      <c r="F155" s="167" t="s">
        <v>170</v>
      </c>
      <c r="H155" s="168">
        <v>58.741</v>
      </c>
      <c r="I155" s="169"/>
      <c r="L155" s="165"/>
      <c r="M155" s="170"/>
      <c r="T155" s="171"/>
      <c r="AT155" s="166" t="s">
        <v>166</v>
      </c>
      <c r="AU155" s="166" t="s">
        <v>80</v>
      </c>
      <c r="AV155" s="14" t="s">
        <v>160</v>
      </c>
      <c r="AW155" s="14" t="s">
        <v>29</v>
      </c>
      <c r="AX155" s="14" t="s">
        <v>80</v>
      </c>
      <c r="AY155" s="166" t="s">
        <v>155</v>
      </c>
    </row>
    <row r="156" spans="2:65" s="1" customFormat="1" ht="37.9" customHeight="1">
      <c r="B156" s="131"/>
      <c r="C156" s="132" t="s">
        <v>160</v>
      </c>
      <c r="D156" s="132" t="s">
        <v>156</v>
      </c>
      <c r="E156" s="133" t="s">
        <v>186</v>
      </c>
      <c r="F156" s="134" t="s">
        <v>187</v>
      </c>
      <c r="G156" s="135" t="s">
        <v>179</v>
      </c>
      <c r="H156" s="136">
        <v>11.430999999999999</v>
      </c>
      <c r="I156" s="137"/>
      <c r="J156" s="138">
        <f>ROUND(I156*H156,2)</f>
        <v>0</v>
      </c>
      <c r="K156" s="139"/>
      <c r="L156" s="32"/>
      <c r="M156" s="140" t="s">
        <v>1</v>
      </c>
      <c r="N156" s="141" t="s">
        <v>37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160</v>
      </c>
      <c r="AT156" s="144" t="s">
        <v>156</v>
      </c>
      <c r="AU156" s="144" t="s">
        <v>80</v>
      </c>
      <c r="AY156" s="17" t="s">
        <v>155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80</v>
      </c>
      <c r="BK156" s="145">
        <f>ROUND(I156*H156,2)</f>
        <v>0</v>
      </c>
      <c r="BL156" s="17" t="s">
        <v>160</v>
      </c>
      <c r="BM156" s="144" t="s">
        <v>188</v>
      </c>
    </row>
    <row r="157" spans="2:65" s="1" customFormat="1" ht="39">
      <c r="B157" s="32"/>
      <c r="D157" s="146" t="s">
        <v>162</v>
      </c>
      <c r="F157" s="147" t="s">
        <v>189</v>
      </c>
      <c r="I157" s="148"/>
      <c r="L157" s="32"/>
      <c r="M157" s="149"/>
      <c r="T157" s="56"/>
      <c r="AT157" s="17" t="s">
        <v>162</v>
      </c>
      <c r="AU157" s="17" t="s">
        <v>80</v>
      </c>
    </row>
    <row r="158" spans="2:65" s="1" customFormat="1">
      <c r="B158" s="32"/>
      <c r="D158" s="150" t="s">
        <v>164</v>
      </c>
      <c r="F158" s="151" t="s">
        <v>190</v>
      </c>
      <c r="I158" s="148"/>
      <c r="L158" s="32"/>
      <c r="M158" s="149"/>
      <c r="T158" s="56"/>
      <c r="AT158" s="17" t="s">
        <v>164</v>
      </c>
      <c r="AU158" s="17" t="s">
        <v>80</v>
      </c>
    </row>
    <row r="159" spans="2:65" s="13" customFormat="1">
      <c r="B159" s="158"/>
      <c r="D159" s="146" t="s">
        <v>166</v>
      </c>
      <c r="E159" s="159" t="s">
        <v>1</v>
      </c>
      <c r="F159" s="160" t="s">
        <v>2374</v>
      </c>
      <c r="H159" s="161">
        <v>111.557</v>
      </c>
      <c r="I159" s="162"/>
      <c r="L159" s="158"/>
      <c r="M159" s="163"/>
      <c r="T159" s="164"/>
      <c r="AT159" s="159" t="s">
        <v>166</v>
      </c>
      <c r="AU159" s="159" t="s">
        <v>80</v>
      </c>
      <c r="AV159" s="13" t="s">
        <v>82</v>
      </c>
      <c r="AW159" s="13" t="s">
        <v>29</v>
      </c>
      <c r="AX159" s="13" t="s">
        <v>80</v>
      </c>
      <c r="AY159" s="159" t="s">
        <v>155</v>
      </c>
    </row>
    <row r="160" spans="2:65" s="1" customFormat="1" ht="37.9" customHeight="1">
      <c r="B160" s="131"/>
      <c r="C160" s="132" t="s">
        <v>191</v>
      </c>
      <c r="D160" s="132" t="s">
        <v>156</v>
      </c>
      <c r="E160" s="133" t="s">
        <v>192</v>
      </c>
      <c r="F160" s="134" t="s">
        <v>193</v>
      </c>
      <c r="G160" s="135" t="s">
        <v>179</v>
      </c>
      <c r="H160" s="136">
        <v>50.155000000000001</v>
      </c>
      <c r="I160" s="137"/>
      <c r="J160" s="138">
        <f>ROUND(I160*H160,2)</f>
        <v>0</v>
      </c>
      <c r="K160" s="139"/>
      <c r="L160" s="32"/>
      <c r="M160" s="140" t="s">
        <v>1</v>
      </c>
      <c r="N160" s="141" t="s">
        <v>37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160</v>
      </c>
      <c r="AT160" s="144" t="s">
        <v>156</v>
      </c>
      <c r="AU160" s="144" t="s">
        <v>80</v>
      </c>
      <c r="AY160" s="17" t="s">
        <v>155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80</v>
      </c>
      <c r="BK160" s="145">
        <f>ROUND(I160*H160,2)</f>
        <v>0</v>
      </c>
      <c r="BL160" s="17" t="s">
        <v>160</v>
      </c>
      <c r="BM160" s="144" t="s">
        <v>194</v>
      </c>
    </row>
    <row r="161" spans="2:65" s="1" customFormat="1" ht="48.75">
      <c r="B161" s="32"/>
      <c r="D161" s="146" t="s">
        <v>162</v>
      </c>
      <c r="F161" s="147" t="s">
        <v>195</v>
      </c>
      <c r="I161" s="148"/>
      <c r="L161" s="32"/>
      <c r="M161" s="149"/>
      <c r="T161" s="56"/>
      <c r="AT161" s="17" t="s">
        <v>162</v>
      </c>
      <c r="AU161" s="17" t="s">
        <v>80</v>
      </c>
    </row>
    <row r="162" spans="2:65" s="1" customFormat="1">
      <c r="B162" s="32"/>
      <c r="D162" s="150" t="s">
        <v>164</v>
      </c>
      <c r="F162" s="151" t="s">
        <v>196</v>
      </c>
      <c r="I162" s="148"/>
      <c r="L162" s="32"/>
      <c r="M162" s="149"/>
      <c r="T162" s="56"/>
      <c r="AT162" s="17" t="s">
        <v>164</v>
      </c>
      <c r="AU162" s="17" t="s">
        <v>80</v>
      </c>
    </row>
    <row r="163" spans="2:65" s="12" customFormat="1">
      <c r="B163" s="152"/>
      <c r="D163" s="146" t="s">
        <v>166</v>
      </c>
      <c r="E163" s="153" t="s">
        <v>1</v>
      </c>
      <c r="F163" s="154" t="s">
        <v>197</v>
      </c>
      <c r="H163" s="153" t="s">
        <v>1</v>
      </c>
      <c r="I163" s="155"/>
      <c r="L163" s="152"/>
      <c r="M163" s="156"/>
      <c r="T163" s="157"/>
      <c r="AT163" s="153" t="s">
        <v>166</v>
      </c>
      <c r="AU163" s="153" t="s">
        <v>80</v>
      </c>
      <c r="AV163" s="12" t="s">
        <v>80</v>
      </c>
      <c r="AW163" s="12" t="s">
        <v>29</v>
      </c>
      <c r="AX163" s="12" t="s">
        <v>72</v>
      </c>
      <c r="AY163" s="153" t="s">
        <v>155</v>
      </c>
    </row>
    <row r="164" spans="2:65" s="13" customFormat="1">
      <c r="B164" s="158"/>
      <c r="D164" s="146" t="s">
        <v>166</v>
      </c>
      <c r="E164" s="159" t="s">
        <v>1</v>
      </c>
      <c r="F164" s="160" t="s">
        <v>2375</v>
      </c>
      <c r="H164" s="161">
        <v>557.78499999999997</v>
      </c>
      <c r="I164" s="162"/>
      <c r="L164" s="158"/>
      <c r="M164" s="163"/>
      <c r="T164" s="164"/>
      <c r="AT164" s="159" t="s">
        <v>166</v>
      </c>
      <c r="AU164" s="159" t="s">
        <v>80</v>
      </c>
      <c r="AV164" s="13" t="s">
        <v>82</v>
      </c>
      <c r="AW164" s="13" t="s">
        <v>29</v>
      </c>
      <c r="AX164" s="13" t="s">
        <v>80</v>
      </c>
      <c r="AY164" s="159" t="s">
        <v>155</v>
      </c>
    </row>
    <row r="165" spans="2:65" s="1" customFormat="1" ht="24.2" customHeight="1">
      <c r="B165" s="131"/>
      <c r="C165" s="132" t="s">
        <v>198</v>
      </c>
      <c r="D165" s="132" t="s">
        <v>156</v>
      </c>
      <c r="E165" s="133" t="s">
        <v>199</v>
      </c>
      <c r="F165" s="134" t="s">
        <v>200</v>
      </c>
      <c r="G165" s="135" t="s">
        <v>159</v>
      </c>
      <c r="H165" s="136">
        <v>357</v>
      </c>
      <c r="I165" s="137"/>
      <c r="J165" s="138">
        <f>ROUND(I165*H165,2)</f>
        <v>0</v>
      </c>
      <c r="K165" s="139"/>
      <c r="L165" s="32"/>
      <c r="M165" s="140" t="s">
        <v>1</v>
      </c>
      <c r="N165" s="141" t="s">
        <v>37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160</v>
      </c>
      <c r="AT165" s="144" t="s">
        <v>156</v>
      </c>
      <c r="AU165" s="144" t="s">
        <v>80</v>
      </c>
      <c r="AY165" s="17" t="s">
        <v>155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80</v>
      </c>
      <c r="BK165" s="145">
        <f>ROUND(I165*H165,2)</f>
        <v>0</v>
      </c>
      <c r="BL165" s="17" t="s">
        <v>160</v>
      </c>
      <c r="BM165" s="144" t="s">
        <v>201</v>
      </c>
    </row>
    <row r="166" spans="2:65" s="1" customFormat="1" ht="19.5">
      <c r="B166" s="32"/>
      <c r="D166" s="146" t="s">
        <v>162</v>
      </c>
      <c r="F166" s="147" t="s">
        <v>202</v>
      </c>
      <c r="I166" s="148"/>
      <c r="L166" s="32"/>
      <c r="M166" s="149"/>
      <c r="T166" s="56"/>
      <c r="AT166" s="17" t="s">
        <v>162</v>
      </c>
      <c r="AU166" s="17" t="s">
        <v>80</v>
      </c>
    </row>
    <row r="167" spans="2:65" s="1" customFormat="1">
      <c r="B167" s="32"/>
      <c r="D167" s="150" t="s">
        <v>164</v>
      </c>
      <c r="F167" s="151" t="s">
        <v>203</v>
      </c>
      <c r="I167" s="148"/>
      <c r="L167" s="32"/>
      <c r="M167" s="149"/>
      <c r="T167" s="56"/>
      <c r="AT167" s="17" t="s">
        <v>164</v>
      </c>
      <c r="AU167" s="17" t="s">
        <v>80</v>
      </c>
    </row>
    <row r="168" spans="2:65" s="13" customFormat="1">
      <c r="B168" s="158"/>
      <c r="D168" s="146" t="s">
        <v>166</v>
      </c>
      <c r="E168" s="159" t="s">
        <v>1</v>
      </c>
      <c r="F168" s="160" t="s">
        <v>204</v>
      </c>
      <c r="H168" s="161">
        <v>357</v>
      </c>
      <c r="I168" s="162"/>
      <c r="L168" s="158"/>
      <c r="M168" s="163"/>
      <c r="T168" s="164"/>
      <c r="AT168" s="159" t="s">
        <v>166</v>
      </c>
      <c r="AU168" s="159" t="s">
        <v>80</v>
      </c>
      <c r="AV168" s="13" t="s">
        <v>82</v>
      </c>
      <c r="AW168" s="13" t="s">
        <v>29</v>
      </c>
      <c r="AX168" s="13" t="s">
        <v>72</v>
      </c>
      <c r="AY168" s="159" t="s">
        <v>155</v>
      </c>
    </row>
    <row r="169" spans="2:65" s="14" customFormat="1">
      <c r="B169" s="165"/>
      <c r="D169" s="146" t="s">
        <v>166</v>
      </c>
      <c r="E169" s="166" t="s">
        <v>1</v>
      </c>
      <c r="F169" s="167" t="s">
        <v>170</v>
      </c>
      <c r="H169" s="168">
        <v>357</v>
      </c>
      <c r="I169" s="169"/>
      <c r="L169" s="165"/>
      <c r="M169" s="170"/>
      <c r="T169" s="171"/>
      <c r="AT169" s="166" t="s">
        <v>166</v>
      </c>
      <c r="AU169" s="166" t="s">
        <v>80</v>
      </c>
      <c r="AV169" s="14" t="s">
        <v>160</v>
      </c>
      <c r="AW169" s="14" t="s">
        <v>29</v>
      </c>
      <c r="AX169" s="14" t="s">
        <v>80</v>
      </c>
      <c r="AY169" s="166" t="s">
        <v>155</v>
      </c>
    </row>
    <row r="170" spans="2:65" s="1" customFormat="1" ht="33" customHeight="1">
      <c r="B170" s="131"/>
      <c r="C170" s="132" t="s">
        <v>205</v>
      </c>
      <c r="D170" s="132" t="s">
        <v>156</v>
      </c>
      <c r="E170" s="133" t="s">
        <v>206</v>
      </c>
      <c r="F170" s="134" t="s">
        <v>207</v>
      </c>
      <c r="G170" s="135" t="s">
        <v>208</v>
      </c>
      <c r="H170" s="136">
        <v>20.52</v>
      </c>
      <c r="I170" s="137"/>
      <c r="J170" s="138">
        <f>ROUND(I170*H170,2)</f>
        <v>0</v>
      </c>
      <c r="K170" s="139"/>
      <c r="L170" s="32"/>
      <c r="M170" s="140" t="s">
        <v>1</v>
      </c>
      <c r="N170" s="141" t="s">
        <v>37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160</v>
      </c>
      <c r="AT170" s="144" t="s">
        <v>156</v>
      </c>
      <c r="AU170" s="144" t="s">
        <v>80</v>
      </c>
      <c r="AY170" s="17" t="s">
        <v>155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80</v>
      </c>
      <c r="BK170" s="145">
        <f>ROUND(I170*H170,2)</f>
        <v>0</v>
      </c>
      <c r="BL170" s="17" t="s">
        <v>160</v>
      </c>
      <c r="BM170" s="144" t="s">
        <v>209</v>
      </c>
    </row>
    <row r="171" spans="2:65" s="1" customFormat="1" ht="29.25">
      <c r="B171" s="32"/>
      <c r="D171" s="146" t="s">
        <v>162</v>
      </c>
      <c r="F171" s="147" t="s">
        <v>210</v>
      </c>
      <c r="I171" s="148"/>
      <c r="L171" s="32"/>
      <c r="M171" s="149"/>
      <c r="T171" s="56"/>
      <c r="AT171" s="17" t="s">
        <v>162</v>
      </c>
      <c r="AU171" s="17" t="s">
        <v>80</v>
      </c>
    </row>
    <row r="172" spans="2:65" s="1" customFormat="1">
      <c r="B172" s="32"/>
      <c r="D172" s="150" t="s">
        <v>164</v>
      </c>
      <c r="F172" s="151" t="s">
        <v>211</v>
      </c>
      <c r="I172" s="148"/>
      <c r="L172" s="32"/>
      <c r="M172" s="149"/>
      <c r="T172" s="56"/>
      <c r="AT172" s="17" t="s">
        <v>164</v>
      </c>
      <c r="AU172" s="17" t="s">
        <v>80</v>
      </c>
    </row>
    <row r="173" spans="2:65" s="13" customFormat="1">
      <c r="B173" s="158"/>
      <c r="D173" s="146" t="s">
        <v>166</v>
      </c>
      <c r="E173" s="159" t="s">
        <v>1</v>
      </c>
      <c r="F173" s="160" t="s">
        <v>212</v>
      </c>
      <c r="H173" s="161">
        <v>20.52</v>
      </c>
      <c r="I173" s="162"/>
      <c r="L173" s="158"/>
      <c r="M173" s="163"/>
      <c r="T173" s="164"/>
      <c r="AT173" s="159" t="s">
        <v>166</v>
      </c>
      <c r="AU173" s="159" t="s">
        <v>80</v>
      </c>
      <c r="AV173" s="13" t="s">
        <v>82</v>
      </c>
      <c r="AW173" s="13" t="s">
        <v>29</v>
      </c>
      <c r="AX173" s="13" t="s">
        <v>80</v>
      </c>
      <c r="AY173" s="159" t="s">
        <v>155</v>
      </c>
    </row>
    <row r="174" spans="2:65" s="1" customFormat="1" ht="24.2" customHeight="1">
      <c r="B174" s="131"/>
      <c r="C174" s="132" t="s">
        <v>213</v>
      </c>
      <c r="D174" s="132" t="s">
        <v>156</v>
      </c>
      <c r="E174" s="133" t="s">
        <v>214</v>
      </c>
      <c r="F174" s="134" t="s">
        <v>215</v>
      </c>
      <c r="G174" s="135" t="s">
        <v>179</v>
      </c>
      <c r="H174" s="136">
        <v>47.31</v>
      </c>
      <c r="I174" s="137"/>
      <c r="J174" s="138">
        <f>ROUND(I174*H174,2)</f>
        <v>0</v>
      </c>
      <c r="K174" s="139"/>
      <c r="L174" s="32"/>
      <c r="M174" s="140" t="s">
        <v>1</v>
      </c>
      <c r="N174" s="141" t="s">
        <v>37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160</v>
      </c>
      <c r="AT174" s="144" t="s">
        <v>156</v>
      </c>
      <c r="AU174" s="144" t="s">
        <v>80</v>
      </c>
      <c r="AY174" s="17" t="s">
        <v>155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80</v>
      </c>
      <c r="BK174" s="145">
        <f>ROUND(I174*H174,2)</f>
        <v>0</v>
      </c>
      <c r="BL174" s="17" t="s">
        <v>160</v>
      </c>
      <c r="BM174" s="144" t="s">
        <v>216</v>
      </c>
    </row>
    <row r="175" spans="2:65" s="1" customFormat="1" ht="19.5">
      <c r="B175" s="32"/>
      <c r="D175" s="146" t="s">
        <v>162</v>
      </c>
      <c r="F175" s="147" t="s">
        <v>217</v>
      </c>
      <c r="I175" s="148"/>
      <c r="L175" s="32"/>
      <c r="M175" s="149"/>
      <c r="T175" s="56"/>
      <c r="AT175" s="17" t="s">
        <v>162</v>
      </c>
      <c r="AU175" s="17" t="s">
        <v>80</v>
      </c>
    </row>
    <row r="176" spans="2:65" s="1" customFormat="1">
      <c r="B176" s="32"/>
      <c r="D176" s="150" t="s">
        <v>164</v>
      </c>
      <c r="F176" s="151" t="s">
        <v>218</v>
      </c>
      <c r="I176" s="148"/>
      <c r="L176" s="32"/>
      <c r="M176" s="149"/>
      <c r="T176" s="56"/>
      <c r="AT176" s="17" t="s">
        <v>164</v>
      </c>
      <c r="AU176" s="17" t="s">
        <v>80</v>
      </c>
    </row>
    <row r="177" spans="2:65" s="12" customFormat="1">
      <c r="B177" s="152"/>
      <c r="D177" s="146" t="s">
        <v>166</v>
      </c>
      <c r="E177" s="153" t="s">
        <v>1</v>
      </c>
      <c r="F177" s="154" t="s">
        <v>219</v>
      </c>
      <c r="H177" s="153" t="s">
        <v>1</v>
      </c>
      <c r="I177" s="155"/>
      <c r="L177" s="152"/>
      <c r="M177" s="156"/>
      <c r="T177" s="157"/>
      <c r="AT177" s="153" t="s">
        <v>166</v>
      </c>
      <c r="AU177" s="153" t="s">
        <v>80</v>
      </c>
      <c r="AV177" s="12" t="s">
        <v>80</v>
      </c>
      <c r="AW177" s="12" t="s">
        <v>29</v>
      </c>
      <c r="AX177" s="12" t="s">
        <v>72</v>
      </c>
      <c r="AY177" s="153" t="s">
        <v>155</v>
      </c>
    </row>
    <row r="178" spans="2:65" s="13" customFormat="1">
      <c r="B178" s="158"/>
      <c r="D178" s="146" t="s">
        <v>166</v>
      </c>
      <c r="E178" s="159" t="s">
        <v>1</v>
      </c>
      <c r="F178" s="160" t="s">
        <v>220</v>
      </c>
      <c r="H178" s="161">
        <v>47.31</v>
      </c>
      <c r="I178" s="162"/>
      <c r="L178" s="158"/>
      <c r="M178" s="163"/>
      <c r="T178" s="164"/>
      <c r="AT178" s="159" t="s">
        <v>166</v>
      </c>
      <c r="AU178" s="159" t="s">
        <v>80</v>
      </c>
      <c r="AV178" s="13" t="s">
        <v>82</v>
      </c>
      <c r="AW178" s="13" t="s">
        <v>29</v>
      </c>
      <c r="AX178" s="13" t="s">
        <v>80</v>
      </c>
      <c r="AY178" s="159" t="s">
        <v>155</v>
      </c>
    </row>
    <row r="179" spans="2:65" s="1" customFormat="1" ht="33" customHeight="1">
      <c r="B179" s="131"/>
      <c r="C179" s="132" t="s">
        <v>221</v>
      </c>
      <c r="D179" s="132" t="s">
        <v>156</v>
      </c>
      <c r="E179" s="133" t="s">
        <v>222</v>
      </c>
      <c r="F179" s="134" t="s">
        <v>223</v>
      </c>
      <c r="G179" s="135" t="s">
        <v>159</v>
      </c>
      <c r="H179" s="136">
        <v>357</v>
      </c>
      <c r="I179" s="137"/>
      <c r="J179" s="138">
        <f>ROUND(I179*H179,2)</f>
        <v>0</v>
      </c>
      <c r="K179" s="139"/>
      <c r="L179" s="32"/>
      <c r="M179" s="140" t="s">
        <v>1</v>
      </c>
      <c r="N179" s="141" t="s">
        <v>37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160</v>
      </c>
      <c r="AT179" s="144" t="s">
        <v>156</v>
      </c>
      <c r="AU179" s="144" t="s">
        <v>80</v>
      </c>
      <c r="AY179" s="17" t="s">
        <v>155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80</v>
      </c>
      <c r="BK179" s="145">
        <f>ROUND(I179*H179,2)</f>
        <v>0</v>
      </c>
      <c r="BL179" s="17" t="s">
        <v>160</v>
      </c>
      <c r="BM179" s="144" t="s">
        <v>224</v>
      </c>
    </row>
    <row r="180" spans="2:65" s="1" customFormat="1" ht="29.25">
      <c r="B180" s="32"/>
      <c r="D180" s="146" t="s">
        <v>162</v>
      </c>
      <c r="F180" s="147" t="s">
        <v>225</v>
      </c>
      <c r="I180" s="148"/>
      <c r="L180" s="32"/>
      <c r="M180" s="149"/>
      <c r="T180" s="56"/>
      <c r="AT180" s="17" t="s">
        <v>162</v>
      </c>
      <c r="AU180" s="17" t="s">
        <v>80</v>
      </c>
    </row>
    <row r="181" spans="2:65" s="1" customFormat="1">
      <c r="B181" s="32"/>
      <c r="D181" s="150" t="s">
        <v>164</v>
      </c>
      <c r="F181" s="151" t="s">
        <v>226</v>
      </c>
      <c r="I181" s="148"/>
      <c r="L181" s="32"/>
      <c r="M181" s="149"/>
      <c r="T181" s="56"/>
      <c r="AT181" s="17" t="s">
        <v>164</v>
      </c>
      <c r="AU181" s="17" t="s">
        <v>80</v>
      </c>
    </row>
    <row r="182" spans="2:65" s="13" customFormat="1">
      <c r="B182" s="158"/>
      <c r="D182" s="146" t="s">
        <v>166</v>
      </c>
      <c r="E182" s="159" t="s">
        <v>1</v>
      </c>
      <c r="F182" s="160" t="s">
        <v>227</v>
      </c>
      <c r="H182" s="161">
        <v>357</v>
      </c>
      <c r="I182" s="162"/>
      <c r="L182" s="158"/>
      <c r="M182" s="163"/>
      <c r="T182" s="164"/>
      <c r="AT182" s="159" t="s">
        <v>166</v>
      </c>
      <c r="AU182" s="159" t="s">
        <v>80</v>
      </c>
      <c r="AV182" s="13" t="s">
        <v>82</v>
      </c>
      <c r="AW182" s="13" t="s">
        <v>29</v>
      </c>
      <c r="AX182" s="13" t="s">
        <v>80</v>
      </c>
      <c r="AY182" s="159" t="s">
        <v>155</v>
      </c>
    </row>
    <row r="183" spans="2:65" s="1" customFormat="1" ht="16.5" customHeight="1">
      <c r="B183" s="131"/>
      <c r="C183" s="132" t="s">
        <v>228</v>
      </c>
      <c r="D183" s="132" t="s">
        <v>156</v>
      </c>
      <c r="E183" s="133" t="s">
        <v>229</v>
      </c>
      <c r="F183" s="134" t="s">
        <v>230</v>
      </c>
      <c r="G183" s="135" t="s">
        <v>159</v>
      </c>
      <c r="H183" s="136">
        <v>357</v>
      </c>
      <c r="I183" s="137"/>
      <c r="J183" s="138">
        <f>ROUND(I183*H183,2)</f>
        <v>0</v>
      </c>
      <c r="K183" s="139"/>
      <c r="L183" s="32"/>
      <c r="M183" s="140" t="s">
        <v>1</v>
      </c>
      <c r="N183" s="141" t="s">
        <v>37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160</v>
      </c>
      <c r="AT183" s="144" t="s">
        <v>156</v>
      </c>
      <c r="AU183" s="144" t="s">
        <v>80</v>
      </c>
      <c r="AY183" s="17" t="s">
        <v>155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80</v>
      </c>
      <c r="BK183" s="145">
        <f>ROUND(I183*H183,2)</f>
        <v>0</v>
      </c>
      <c r="BL183" s="17" t="s">
        <v>160</v>
      </c>
      <c r="BM183" s="144" t="s">
        <v>231</v>
      </c>
    </row>
    <row r="184" spans="2:65" s="1" customFormat="1" ht="29.25">
      <c r="B184" s="32"/>
      <c r="D184" s="146" t="s">
        <v>162</v>
      </c>
      <c r="F184" s="147" t="s">
        <v>232</v>
      </c>
      <c r="I184" s="148"/>
      <c r="L184" s="32"/>
      <c r="M184" s="149"/>
      <c r="T184" s="56"/>
      <c r="AT184" s="17" t="s">
        <v>162</v>
      </c>
      <c r="AU184" s="17" t="s">
        <v>80</v>
      </c>
    </row>
    <row r="185" spans="2:65" s="1" customFormat="1">
      <c r="B185" s="32"/>
      <c r="D185" s="150" t="s">
        <v>164</v>
      </c>
      <c r="F185" s="151" t="s">
        <v>233</v>
      </c>
      <c r="I185" s="148"/>
      <c r="L185" s="32"/>
      <c r="M185" s="149"/>
      <c r="T185" s="56"/>
      <c r="AT185" s="17" t="s">
        <v>164</v>
      </c>
      <c r="AU185" s="17" t="s">
        <v>80</v>
      </c>
    </row>
    <row r="186" spans="2:65" s="13" customFormat="1">
      <c r="B186" s="158"/>
      <c r="D186" s="146" t="s">
        <v>166</v>
      </c>
      <c r="E186" s="159" t="s">
        <v>1</v>
      </c>
      <c r="F186" s="160" t="s">
        <v>227</v>
      </c>
      <c r="H186" s="161">
        <v>357</v>
      </c>
      <c r="I186" s="162"/>
      <c r="L186" s="158"/>
      <c r="M186" s="163"/>
      <c r="T186" s="164"/>
      <c r="AT186" s="159" t="s">
        <v>166</v>
      </c>
      <c r="AU186" s="159" t="s">
        <v>80</v>
      </c>
      <c r="AV186" s="13" t="s">
        <v>82</v>
      </c>
      <c r="AW186" s="13" t="s">
        <v>29</v>
      </c>
      <c r="AX186" s="13" t="s">
        <v>80</v>
      </c>
      <c r="AY186" s="159" t="s">
        <v>155</v>
      </c>
    </row>
    <row r="187" spans="2:65" s="1" customFormat="1" ht="16.5" customHeight="1">
      <c r="B187" s="131"/>
      <c r="C187" s="132" t="s">
        <v>234</v>
      </c>
      <c r="D187" s="132" t="s">
        <v>156</v>
      </c>
      <c r="E187" s="133" t="s">
        <v>235</v>
      </c>
      <c r="F187" s="134" t="s">
        <v>236</v>
      </c>
      <c r="G187" s="135" t="s">
        <v>159</v>
      </c>
      <c r="H187" s="136">
        <v>357</v>
      </c>
      <c r="I187" s="137"/>
      <c r="J187" s="138">
        <f>ROUND(I187*H187,2)</f>
        <v>0</v>
      </c>
      <c r="K187" s="139"/>
      <c r="L187" s="32"/>
      <c r="M187" s="140" t="s">
        <v>1</v>
      </c>
      <c r="N187" s="141" t="s">
        <v>37</v>
      </c>
      <c r="P187" s="142">
        <f>O187*H187</f>
        <v>0</v>
      </c>
      <c r="Q187" s="142">
        <v>3.9712000000000003E-3</v>
      </c>
      <c r="R187" s="142">
        <f>Q187*H187</f>
        <v>1.4177184</v>
      </c>
      <c r="S187" s="142">
        <v>0</v>
      </c>
      <c r="T187" s="143">
        <f>S187*H187</f>
        <v>0</v>
      </c>
      <c r="AR187" s="144" t="s">
        <v>160</v>
      </c>
      <c r="AT187" s="144" t="s">
        <v>156</v>
      </c>
      <c r="AU187" s="144" t="s">
        <v>80</v>
      </c>
      <c r="AY187" s="17" t="s">
        <v>155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80</v>
      </c>
      <c r="BK187" s="145">
        <f>ROUND(I187*H187,2)</f>
        <v>0</v>
      </c>
      <c r="BL187" s="17" t="s">
        <v>160</v>
      </c>
      <c r="BM187" s="144" t="s">
        <v>237</v>
      </c>
    </row>
    <row r="188" spans="2:65" s="1" customFormat="1">
      <c r="B188" s="32"/>
      <c r="D188" s="146" t="s">
        <v>162</v>
      </c>
      <c r="F188" s="147" t="s">
        <v>236</v>
      </c>
      <c r="I188" s="148"/>
      <c r="L188" s="32"/>
      <c r="M188" s="149"/>
      <c r="T188" s="56"/>
      <c r="AT188" s="17" t="s">
        <v>162</v>
      </c>
      <c r="AU188" s="17" t="s">
        <v>80</v>
      </c>
    </row>
    <row r="189" spans="2:65" s="1" customFormat="1">
      <c r="B189" s="32"/>
      <c r="D189" s="150" t="s">
        <v>164</v>
      </c>
      <c r="F189" s="151" t="s">
        <v>238</v>
      </c>
      <c r="I189" s="148"/>
      <c r="L189" s="32"/>
      <c r="M189" s="149"/>
      <c r="T189" s="56"/>
      <c r="AT189" s="17" t="s">
        <v>164</v>
      </c>
      <c r="AU189" s="17" t="s">
        <v>80</v>
      </c>
    </row>
    <row r="190" spans="2:65" s="13" customFormat="1">
      <c r="B190" s="158"/>
      <c r="D190" s="146" t="s">
        <v>166</v>
      </c>
      <c r="E190" s="159" t="s">
        <v>1</v>
      </c>
      <c r="F190" s="160" t="s">
        <v>239</v>
      </c>
      <c r="H190" s="161">
        <v>357</v>
      </c>
      <c r="I190" s="162"/>
      <c r="L190" s="158"/>
      <c r="M190" s="163"/>
      <c r="T190" s="164"/>
      <c r="AT190" s="159" t="s">
        <v>166</v>
      </c>
      <c r="AU190" s="159" t="s">
        <v>80</v>
      </c>
      <c r="AV190" s="13" t="s">
        <v>82</v>
      </c>
      <c r="AW190" s="13" t="s">
        <v>29</v>
      </c>
      <c r="AX190" s="13" t="s">
        <v>72</v>
      </c>
      <c r="AY190" s="159" t="s">
        <v>155</v>
      </c>
    </row>
    <row r="191" spans="2:65" s="14" customFormat="1">
      <c r="B191" s="165"/>
      <c r="D191" s="146" t="s">
        <v>166</v>
      </c>
      <c r="E191" s="166" t="s">
        <v>1</v>
      </c>
      <c r="F191" s="167" t="s">
        <v>170</v>
      </c>
      <c r="H191" s="168">
        <v>357</v>
      </c>
      <c r="I191" s="169"/>
      <c r="L191" s="165"/>
      <c r="M191" s="170"/>
      <c r="T191" s="171"/>
      <c r="AT191" s="166" t="s">
        <v>166</v>
      </c>
      <c r="AU191" s="166" t="s">
        <v>80</v>
      </c>
      <c r="AV191" s="14" t="s">
        <v>160</v>
      </c>
      <c r="AW191" s="14" t="s">
        <v>29</v>
      </c>
      <c r="AX191" s="14" t="s">
        <v>80</v>
      </c>
      <c r="AY191" s="166" t="s">
        <v>155</v>
      </c>
    </row>
    <row r="192" spans="2:65" s="1" customFormat="1" ht="16.5" customHeight="1">
      <c r="B192" s="131"/>
      <c r="C192" s="172" t="s">
        <v>240</v>
      </c>
      <c r="D192" s="172" t="s">
        <v>241</v>
      </c>
      <c r="E192" s="173" t="s">
        <v>242</v>
      </c>
      <c r="F192" s="174" t="s">
        <v>243</v>
      </c>
      <c r="G192" s="175" t="s">
        <v>244</v>
      </c>
      <c r="H192" s="176">
        <v>8.9250000000000007</v>
      </c>
      <c r="I192" s="177"/>
      <c r="J192" s="178">
        <f>ROUND(I192*H192,2)</f>
        <v>0</v>
      </c>
      <c r="K192" s="179"/>
      <c r="L192" s="180"/>
      <c r="M192" s="181" t="s">
        <v>1</v>
      </c>
      <c r="N192" s="182" t="s">
        <v>37</v>
      </c>
      <c r="P192" s="142">
        <f>O192*H192</f>
        <v>0</v>
      </c>
      <c r="Q192" s="142">
        <v>1E-3</v>
      </c>
      <c r="R192" s="142">
        <f>Q192*H192</f>
        <v>8.9250000000000006E-3</v>
      </c>
      <c r="S192" s="142">
        <v>0</v>
      </c>
      <c r="T192" s="143">
        <f>S192*H192</f>
        <v>0</v>
      </c>
      <c r="AR192" s="144" t="s">
        <v>213</v>
      </c>
      <c r="AT192" s="144" t="s">
        <v>241</v>
      </c>
      <c r="AU192" s="144" t="s">
        <v>80</v>
      </c>
      <c r="AY192" s="17" t="s">
        <v>155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80</v>
      </c>
      <c r="BK192" s="145">
        <f>ROUND(I192*H192,2)</f>
        <v>0</v>
      </c>
      <c r="BL192" s="17" t="s">
        <v>160</v>
      </c>
      <c r="BM192" s="144" t="s">
        <v>245</v>
      </c>
    </row>
    <row r="193" spans="2:65" s="1" customFormat="1">
      <c r="B193" s="32"/>
      <c r="D193" s="146" t="s">
        <v>162</v>
      </c>
      <c r="F193" s="147" t="s">
        <v>243</v>
      </c>
      <c r="I193" s="148"/>
      <c r="L193" s="32"/>
      <c r="M193" s="149"/>
      <c r="T193" s="56"/>
      <c r="AT193" s="17" t="s">
        <v>162</v>
      </c>
      <c r="AU193" s="17" t="s">
        <v>80</v>
      </c>
    </row>
    <row r="194" spans="2:65" s="13" customFormat="1">
      <c r="B194" s="158"/>
      <c r="D194" s="146" t="s">
        <v>166</v>
      </c>
      <c r="E194" s="159" t="s">
        <v>1</v>
      </c>
      <c r="F194" s="160" t="s">
        <v>246</v>
      </c>
      <c r="H194" s="161">
        <v>8.9250000000000007</v>
      </c>
      <c r="I194" s="162"/>
      <c r="L194" s="158"/>
      <c r="M194" s="163"/>
      <c r="T194" s="164"/>
      <c r="AT194" s="159" t="s">
        <v>166</v>
      </c>
      <c r="AU194" s="159" t="s">
        <v>80</v>
      </c>
      <c r="AV194" s="13" t="s">
        <v>82</v>
      </c>
      <c r="AW194" s="13" t="s">
        <v>29</v>
      </c>
      <c r="AX194" s="13" t="s">
        <v>80</v>
      </c>
      <c r="AY194" s="159" t="s">
        <v>155</v>
      </c>
    </row>
    <row r="195" spans="2:65" s="11" customFormat="1" ht="25.9" customHeight="1">
      <c r="B195" s="121"/>
      <c r="D195" s="122" t="s">
        <v>71</v>
      </c>
      <c r="E195" s="123" t="s">
        <v>247</v>
      </c>
      <c r="F195" s="123" t="s">
        <v>248</v>
      </c>
      <c r="I195" s="124"/>
      <c r="J195" s="125">
        <f>BK195</f>
        <v>0</v>
      </c>
      <c r="L195" s="121"/>
      <c r="M195" s="126"/>
      <c r="P195" s="127">
        <f>P196+P238+P281+P290+P413+P433</f>
        <v>0</v>
      </c>
      <c r="R195" s="127">
        <f>R196+R238+R281+R290+R413+R433</f>
        <v>407.58351279978399</v>
      </c>
      <c r="T195" s="128">
        <f>T196+T238+T281+T290+T413+T433</f>
        <v>146.941304</v>
      </c>
      <c r="AR195" s="122" t="s">
        <v>80</v>
      </c>
      <c r="AT195" s="129" t="s">
        <v>71</v>
      </c>
      <c r="AU195" s="129" t="s">
        <v>72</v>
      </c>
      <c r="AY195" s="122" t="s">
        <v>155</v>
      </c>
      <c r="BK195" s="130">
        <f>BK196+BK238+BK281+BK290+BK413+BK433</f>
        <v>0</v>
      </c>
    </row>
    <row r="196" spans="2:65" s="11" customFormat="1" ht="22.9" customHeight="1">
      <c r="B196" s="121"/>
      <c r="D196" s="122" t="s">
        <v>71</v>
      </c>
      <c r="E196" s="183" t="s">
        <v>82</v>
      </c>
      <c r="F196" s="183" t="s">
        <v>249</v>
      </c>
      <c r="I196" s="124"/>
      <c r="J196" s="184">
        <f>BK196</f>
        <v>0</v>
      </c>
      <c r="L196" s="121"/>
      <c r="M196" s="126"/>
      <c r="P196" s="127">
        <f>SUM(P197:P237)</f>
        <v>0</v>
      </c>
      <c r="R196" s="127">
        <f>SUM(R197:R237)</f>
        <v>257.82578652040002</v>
      </c>
      <c r="T196" s="128">
        <f>SUM(T197:T237)</f>
        <v>0</v>
      </c>
      <c r="AR196" s="122" t="s">
        <v>80</v>
      </c>
      <c r="AT196" s="129" t="s">
        <v>71</v>
      </c>
      <c r="AU196" s="129" t="s">
        <v>80</v>
      </c>
      <c r="AY196" s="122" t="s">
        <v>155</v>
      </c>
      <c r="BK196" s="130">
        <f>SUM(BK197:BK237)</f>
        <v>0</v>
      </c>
    </row>
    <row r="197" spans="2:65" s="1" customFormat="1" ht="24.2" customHeight="1">
      <c r="B197" s="131"/>
      <c r="C197" s="132" t="s">
        <v>250</v>
      </c>
      <c r="D197" s="132" t="s">
        <v>156</v>
      </c>
      <c r="E197" s="133" t="s">
        <v>251</v>
      </c>
      <c r="F197" s="134" t="s">
        <v>252</v>
      </c>
      <c r="G197" s="135" t="s">
        <v>253</v>
      </c>
      <c r="H197" s="136">
        <v>216.7</v>
      </c>
      <c r="I197" s="137"/>
      <c r="J197" s="138">
        <f>ROUND(I197*H197,2)</f>
        <v>0</v>
      </c>
      <c r="K197" s="139"/>
      <c r="L197" s="32"/>
      <c r="M197" s="140" t="s">
        <v>1</v>
      </c>
      <c r="N197" s="141" t="s">
        <v>37</v>
      </c>
      <c r="P197" s="142">
        <f>O197*H197</f>
        <v>0</v>
      </c>
      <c r="Q197" s="142">
        <v>2.1657999999999999E-4</v>
      </c>
      <c r="R197" s="142">
        <f>Q197*H197</f>
        <v>4.6932885999999993E-2</v>
      </c>
      <c r="S197" s="142">
        <v>0</v>
      </c>
      <c r="T197" s="143">
        <f>S197*H197</f>
        <v>0</v>
      </c>
      <c r="AR197" s="144" t="s">
        <v>160</v>
      </c>
      <c r="AT197" s="144" t="s">
        <v>156</v>
      </c>
      <c r="AU197" s="144" t="s">
        <v>82</v>
      </c>
      <c r="AY197" s="17" t="s">
        <v>155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80</v>
      </c>
      <c r="BK197" s="145">
        <f>ROUND(I197*H197,2)</f>
        <v>0</v>
      </c>
      <c r="BL197" s="17" t="s">
        <v>160</v>
      </c>
      <c r="BM197" s="144" t="s">
        <v>254</v>
      </c>
    </row>
    <row r="198" spans="2:65" s="1" customFormat="1" ht="19.5">
      <c r="B198" s="32"/>
      <c r="D198" s="146" t="s">
        <v>162</v>
      </c>
      <c r="F198" s="147" t="s">
        <v>255</v>
      </c>
      <c r="I198" s="148"/>
      <c r="L198" s="32"/>
      <c r="M198" s="149"/>
      <c r="T198" s="56"/>
      <c r="AT198" s="17" t="s">
        <v>162</v>
      </c>
      <c r="AU198" s="17" t="s">
        <v>82</v>
      </c>
    </row>
    <row r="199" spans="2:65" s="1" customFormat="1">
      <c r="B199" s="32"/>
      <c r="D199" s="150" t="s">
        <v>164</v>
      </c>
      <c r="F199" s="151" t="s">
        <v>256</v>
      </c>
      <c r="I199" s="148"/>
      <c r="L199" s="32"/>
      <c r="M199" s="149"/>
      <c r="T199" s="56"/>
      <c r="AT199" s="17" t="s">
        <v>164</v>
      </c>
      <c r="AU199" s="17" t="s">
        <v>82</v>
      </c>
    </row>
    <row r="200" spans="2:65" s="13" customFormat="1">
      <c r="B200" s="158"/>
      <c r="D200" s="146" t="s">
        <v>166</v>
      </c>
      <c r="E200" s="159" t="s">
        <v>1</v>
      </c>
      <c r="F200" s="160" t="s">
        <v>257</v>
      </c>
      <c r="H200" s="161">
        <v>92.9</v>
      </c>
      <c r="I200" s="162"/>
      <c r="L200" s="158"/>
      <c r="M200" s="163"/>
      <c r="T200" s="164"/>
      <c r="AT200" s="159" t="s">
        <v>166</v>
      </c>
      <c r="AU200" s="159" t="s">
        <v>82</v>
      </c>
      <c r="AV200" s="13" t="s">
        <v>82</v>
      </c>
      <c r="AW200" s="13" t="s">
        <v>29</v>
      </c>
      <c r="AX200" s="13" t="s">
        <v>72</v>
      </c>
      <c r="AY200" s="159" t="s">
        <v>155</v>
      </c>
    </row>
    <row r="201" spans="2:65" s="13" customFormat="1">
      <c r="B201" s="158"/>
      <c r="D201" s="146" t="s">
        <v>166</v>
      </c>
      <c r="E201" s="159" t="s">
        <v>1</v>
      </c>
      <c r="F201" s="160" t="s">
        <v>258</v>
      </c>
      <c r="H201" s="161">
        <v>123.8</v>
      </c>
      <c r="I201" s="162"/>
      <c r="L201" s="158"/>
      <c r="M201" s="163"/>
      <c r="T201" s="164"/>
      <c r="AT201" s="159" t="s">
        <v>166</v>
      </c>
      <c r="AU201" s="159" t="s">
        <v>82</v>
      </c>
      <c r="AV201" s="13" t="s">
        <v>82</v>
      </c>
      <c r="AW201" s="13" t="s">
        <v>29</v>
      </c>
      <c r="AX201" s="13" t="s">
        <v>72</v>
      </c>
      <c r="AY201" s="159" t="s">
        <v>155</v>
      </c>
    </row>
    <row r="202" spans="2:65" s="14" customFormat="1">
      <c r="B202" s="165"/>
      <c r="D202" s="146" t="s">
        <v>166</v>
      </c>
      <c r="E202" s="166" t="s">
        <v>1</v>
      </c>
      <c r="F202" s="167" t="s">
        <v>170</v>
      </c>
      <c r="H202" s="168">
        <v>216.7</v>
      </c>
      <c r="I202" s="169"/>
      <c r="L202" s="165"/>
      <c r="M202" s="170"/>
      <c r="T202" s="171"/>
      <c r="AT202" s="166" t="s">
        <v>166</v>
      </c>
      <c r="AU202" s="166" t="s">
        <v>82</v>
      </c>
      <c r="AV202" s="14" t="s">
        <v>160</v>
      </c>
      <c r="AW202" s="14" t="s">
        <v>3</v>
      </c>
      <c r="AX202" s="14" t="s">
        <v>80</v>
      </c>
      <c r="AY202" s="166" t="s">
        <v>155</v>
      </c>
    </row>
    <row r="203" spans="2:65" s="1" customFormat="1" ht="24.2" customHeight="1">
      <c r="B203" s="131"/>
      <c r="C203" s="132" t="s">
        <v>259</v>
      </c>
      <c r="D203" s="132" t="s">
        <v>156</v>
      </c>
      <c r="E203" s="133" t="s">
        <v>260</v>
      </c>
      <c r="F203" s="134" t="s">
        <v>261</v>
      </c>
      <c r="G203" s="135" t="s">
        <v>179</v>
      </c>
      <c r="H203" s="136">
        <v>0.7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37</v>
      </c>
      <c r="P203" s="142">
        <f>O203*H203</f>
        <v>0</v>
      </c>
      <c r="Q203" s="142">
        <v>2.5018722040000001</v>
      </c>
      <c r="R203" s="142">
        <f>Q203*H203</f>
        <v>1.7513105428</v>
      </c>
      <c r="S203" s="142">
        <v>0</v>
      </c>
      <c r="T203" s="143">
        <f>S203*H203</f>
        <v>0</v>
      </c>
      <c r="AR203" s="144" t="s">
        <v>160</v>
      </c>
      <c r="AT203" s="144" t="s">
        <v>156</v>
      </c>
      <c r="AU203" s="144" t="s">
        <v>82</v>
      </c>
      <c r="AY203" s="17" t="s">
        <v>155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80</v>
      </c>
      <c r="BK203" s="145">
        <f>ROUND(I203*H203,2)</f>
        <v>0</v>
      </c>
      <c r="BL203" s="17" t="s">
        <v>160</v>
      </c>
      <c r="BM203" s="144" t="s">
        <v>262</v>
      </c>
    </row>
    <row r="204" spans="2:65" s="1" customFormat="1" ht="19.5">
      <c r="B204" s="32"/>
      <c r="D204" s="146" t="s">
        <v>162</v>
      </c>
      <c r="F204" s="147" t="s">
        <v>263</v>
      </c>
      <c r="I204" s="148"/>
      <c r="L204" s="32"/>
      <c r="M204" s="149"/>
      <c r="T204" s="56"/>
      <c r="AT204" s="17" t="s">
        <v>162</v>
      </c>
      <c r="AU204" s="17" t="s">
        <v>82</v>
      </c>
    </row>
    <row r="205" spans="2:65" s="1" customFormat="1">
      <c r="B205" s="32"/>
      <c r="D205" s="150" t="s">
        <v>164</v>
      </c>
      <c r="F205" s="151" t="s">
        <v>264</v>
      </c>
      <c r="I205" s="148"/>
      <c r="L205" s="32"/>
      <c r="M205" s="149"/>
      <c r="T205" s="56"/>
      <c r="AT205" s="17" t="s">
        <v>164</v>
      </c>
      <c r="AU205" s="17" t="s">
        <v>82</v>
      </c>
    </row>
    <row r="206" spans="2:65" s="13" customFormat="1">
      <c r="B206" s="158"/>
      <c r="D206" s="146" t="s">
        <v>166</v>
      </c>
      <c r="E206" s="159" t="s">
        <v>1</v>
      </c>
      <c r="F206" s="160" t="s">
        <v>265</v>
      </c>
      <c r="H206" s="161">
        <v>0.7</v>
      </c>
      <c r="I206" s="162"/>
      <c r="L206" s="158"/>
      <c r="M206" s="163"/>
      <c r="T206" s="164"/>
      <c r="AT206" s="159" t="s">
        <v>166</v>
      </c>
      <c r="AU206" s="159" t="s">
        <v>82</v>
      </c>
      <c r="AV206" s="13" t="s">
        <v>82</v>
      </c>
      <c r="AW206" s="13" t="s">
        <v>29</v>
      </c>
      <c r="AX206" s="13" t="s">
        <v>80</v>
      </c>
      <c r="AY206" s="159" t="s">
        <v>155</v>
      </c>
    </row>
    <row r="207" spans="2:65" s="1" customFormat="1" ht="21.75" customHeight="1">
      <c r="B207" s="131"/>
      <c r="C207" s="132" t="s">
        <v>8</v>
      </c>
      <c r="D207" s="132" t="s">
        <v>156</v>
      </c>
      <c r="E207" s="133" t="s">
        <v>266</v>
      </c>
      <c r="F207" s="134" t="s">
        <v>267</v>
      </c>
      <c r="G207" s="135" t="s">
        <v>208</v>
      </c>
      <c r="H207" s="136">
        <v>3.2000000000000001E-2</v>
      </c>
      <c r="I207" s="137"/>
      <c r="J207" s="138">
        <f>ROUND(I207*H207,2)</f>
        <v>0</v>
      </c>
      <c r="K207" s="139"/>
      <c r="L207" s="32"/>
      <c r="M207" s="140" t="s">
        <v>1</v>
      </c>
      <c r="N207" s="141" t="s">
        <v>37</v>
      </c>
      <c r="P207" s="142">
        <f>O207*H207</f>
        <v>0</v>
      </c>
      <c r="Q207" s="142">
        <v>1.0606207999999999</v>
      </c>
      <c r="R207" s="142">
        <f>Q207*H207</f>
        <v>3.3939865600000001E-2</v>
      </c>
      <c r="S207" s="142">
        <v>0</v>
      </c>
      <c r="T207" s="143">
        <f>S207*H207</f>
        <v>0</v>
      </c>
      <c r="AR207" s="144" t="s">
        <v>160</v>
      </c>
      <c r="AT207" s="144" t="s">
        <v>156</v>
      </c>
      <c r="AU207" s="144" t="s">
        <v>82</v>
      </c>
      <c r="AY207" s="17" t="s">
        <v>155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80</v>
      </c>
      <c r="BK207" s="145">
        <f>ROUND(I207*H207,2)</f>
        <v>0</v>
      </c>
      <c r="BL207" s="17" t="s">
        <v>160</v>
      </c>
      <c r="BM207" s="144" t="s">
        <v>268</v>
      </c>
    </row>
    <row r="208" spans="2:65" s="1" customFormat="1">
      <c r="B208" s="32"/>
      <c r="D208" s="146" t="s">
        <v>162</v>
      </c>
      <c r="F208" s="147" t="s">
        <v>269</v>
      </c>
      <c r="I208" s="148"/>
      <c r="L208" s="32"/>
      <c r="M208" s="149"/>
      <c r="T208" s="56"/>
      <c r="AT208" s="17" t="s">
        <v>162</v>
      </c>
      <c r="AU208" s="17" t="s">
        <v>82</v>
      </c>
    </row>
    <row r="209" spans="2:65" s="1" customFormat="1">
      <c r="B209" s="32"/>
      <c r="D209" s="150" t="s">
        <v>164</v>
      </c>
      <c r="F209" s="151" t="s">
        <v>270</v>
      </c>
      <c r="I209" s="148"/>
      <c r="L209" s="32"/>
      <c r="M209" s="149"/>
      <c r="T209" s="56"/>
      <c r="AT209" s="17" t="s">
        <v>164</v>
      </c>
      <c r="AU209" s="17" t="s">
        <v>82</v>
      </c>
    </row>
    <row r="210" spans="2:65" s="13" customFormat="1">
      <c r="B210" s="158"/>
      <c r="D210" s="146" t="s">
        <v>166</v>
      </c>
      <c r="E210" s="159" t="s">
        <v>1</v>
      </c>
      <c r="F210" s="160" t="s">
        <v>271</v>
      </c>
      <c r="H210" s="161">
        <v>3.2000000000000001E-2</v>
      </c>
      <c r="I210" s="162"/>
      <c r="L210" s="158"/>
      <c r="M210" s="163"/>
      <c r="T210" s="164"/>
      <c r="AT210" s="159" t="s">
        <v>166</v>
      </c>
      <c r="AU210" s="159" t="s">
        <v>82</v>
      </c>
      <c r="AV210" s="13" t="s">
        <v>82</v>
      </c>
      <c r="AW210" s="13" t="s">
        <v>29</v>
      </c>
      <c r="AX210" s="13" t="s">
        <v>80</v>
      </c>
      <c r="AY210" s="159" t="s">
        <v>155</v>
      </c>
    </row>
    <row r="211" spans="2:65" s="1" customFormat="1" ht="24.2" customHeight="1">
      <c r="B211" s="131"/>
      <c r="C211" s="132" t="s">
        <v>272</v>
      </c>
      <c r="D211" s="132" t="s">
        <v>156</v>
      </c>
      <c r="E211" s="133" t="s">
        <v>273</v>
      </c>
      <c r="F211" s="134" t="s">
        <v>274</v>
      </c>
      <c r="G211" s="135" t="s">
        <v>275</v>
      </c>
      <c r="H211" s="136">
        <v>180</v>
      </c>
      <c r="I211" s="137"/>
      <c r="J211" s="138">
        <f>ROUND(I211*H211,2)</f>
        <v>0</v>
      </c>
      <c r="K211" s="139"/>
      <c r="L211" s="32"/>
      <c r="M211" s="140" t="s">
        <v>1</v>
      </c>
      <c r="N211" s="141" t="s">
        <v>37</v>
      </c>
      <c r="P211" s="142">
        <f>O211*H211</f>
        <v>0</v>
      </c>
      <c r="Q211" s="142">
        <v>6.1295699999999997E-5</v>
      </c>
      <c r="R211" s="142">
        <f>Q211*H211</f>
        <v>1.1033226E-2</v>
      </c>
      <c r="S211" s="142">
        <v>0</v>
      </c>
      <c r="T211" s="143">
        <f>S211*H211</f>
        <v>0</v>
      </c>
      <c r="AR211" s="144" t="s">
        <v>160</v>
      </c>
      <c r="AT211" s="144" t="s">
        <v>156</v>
      </c>
      <c r="AU211" s="144" t="s">
        <v>82</v>
      </c>
      <c r="AY211" s="17" t="s">
        <v>155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80</v>
      </c>
      <c r="BK211" s="145">
        <f>ROUND(I211*H211,2)</f>
        <v>0</v>
      </c>
      <c r="BL211" s="17" t="s">
        <v>160</v>
      </c>
      <c r="BM211" s="144" t="s">
        <v>276</v>
      </c>
    </row>
    <row r="212" spans="2:65" s="1" customFormat="1">
      <c r="B212" s="32"/>
      <c r="D212" s="146" t="s">
        <v>162</v>
      </c>
      <c r="F212" s="147" t="s">
        <v>277</v>
      </c>
      <c r="I212" s="148"/>
      <c r="L212" s="32"/>
      <c r="M212" s="149"/>
      <c r="T212" s="56"/>
      <c r="AT212" s="17" t="s">
        <v>162</v>
      </c>
      <c r="AU212" s="17" t="s">
        <v>82</v>
      </c>
    </row>
    <row r="213" spans="2:65" s="1" customFormat="1">
      <c r="B213" s="32"/>
      <c r="D213" s="150" t="s">
        <v>164</v>
      </c>
      <c r="F213" s="151" t="s">
        <v>278</v>
      </c>
      <c r="I213" s="148"/>
      <c r="L213" s="32"/>
      <c r="M213" s="149"/>
      <c r="T213" s="56"/>
      <c r="AT213" s="17" t="s">
        <v>164</v>
      </c>
      <c r="AU213" s="17" t="s">
        <v>82</v>
      </c>
    </row>
    <row r="214" spans="2:65" s="13" customFormat="1">
      <c r="B214" s="158"/>
      <c r="D214" s="146" t="s">
        <v>166</v>
      </c>
      <c r="E214" s="159" t="s">
        <v>1</v>
      </c>
      <c r="F214" s="160" t="s">
        <v>279</v>
      </c>
      <c r="H214" s="161">
        <v>180</v>
      </c>
      <c r="I214" s="162"/>
      <c r="L214" s="158"/>
      <c r="M214" s="163"/>
      <c r="T214" s="164"/>
      <c r="AT214" s="159" t="s">
        <v>166</v>
      </c>
      <c r="AU214" s="159" t="s">
        <v>82</v>
      </c>
      <c r="AV214" s="13" t="s">
        <v>82</v>
      </c>
      <c r="AW214" s="13" t="s">
        <v>29</v>
      </c>
      <c r="AX214" s="13" t="s">
        <v>72</v>
      </c>
      <c r="AY214" s="159" t="s">
        <v>155</v>
      </c>
    </row>
    <row r="215" spans="2:65" s="14" customFormat="1">
      <c r="B215" s="165"/>
      <c r="D215" s="146" t="s">
        <v>166</v>
      </c>
      <c r="E215" s="166" t="s">
        <v>1</v>
      </c>
      <c r="F215" s="167" t="s">
        <v>170</v>
      </c>
      <c r="H215" s="168">
        <v>180</v>
      </c>
      <c r="I215" s="169"/>
      <c r="L215" s="165"/>
      <c r="M215" s="170"/>
      <c r="T215" s="171"/>
      <c r="AT215" s="166" t="s">
        <v>166</v>
      </c>
      <c r="AU215" s="166" t="s">
        <v>82</v>
      </c>
      <c r="AV215" s="14" t="s">
        <v>160</v>
      </c>
      <c r="AW215" s="14" t="s">
        <v>3</v>
      </c>
      <c r="AX215" s="14" t="s">
        <v>80</v>
      </c>
      <c r="AY215" s="166" t="s">
        <v>155</v>
      </c>
    </row>
    <row r="216" spans="2:65" s="1" customFormat="1" ht="21.75" customHeight="1">
      <c r="B216" s="131"/>
      <c r="C216" s="172" t="s">
        <v>280</v>
      </c>
      <c r="D216" s="172" t="s">
        <v>241</v>
      </c>
      <c r="E216" s="173" t="s">
        <v>281</v>
      </c>
      <c r="F216" s="174" t="s">
        <v>282</v>
      </c>
      <c r="G216" s="175" t="s">
        <v>208</v>
      </c>
      <c r="H216" s="176">
        <v>68.456999999999994</v>
      </c>
      <c r="I216" s="177"/>
      <c r="J216" s="178">
        <f>ROUND(I216*H216,2)</f>
        <v>0</v>
      </c>
      <c r="K216" s="179"/>
      <c r="L216" s="180"/>
      <c r="M216" s="181" t="s">
        <v>1</v>
      </c>
      <c r="N216" s="182" t="s">
        <v>37</v>
      </c>
      <c r="P216" s="142">
        <f>O216*H216</f>
        <v>0</v>
      </c>
      <c r="Q216" s="142">
        <v>1</v>
      </c>
      <c r="R216" s="142">
        <f>Q216*H216</f>
        <v>68.456999999999994</v>
      </c>
      <c r="S216" s="142">
        <v>0</v>
      </c>
      <c r="T216" s="143">
        <f>S216*H216</f>
        <v>0</v>
      </c>
      <c r="AR216" s="144" t="s">
        <v>213</v>
      </c>
      <c r="AT216" s="144" t="s">
        <v>241</v>
      </c>
      <c r="AU216" s="144" t="s">
        <v>82</v>
      </c>
      <c r="AY216" s="17" t="s">
        <v>155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80</v>
      </c>
      <c r="BK216" s="145">
        <f>ROUND(I216*H216,2)</f>
        <v>0</v>
      </c>
      <c r="BL216" s="17" t="s">
        <v>160</v>
      </c>
      <c r="BM216" s="144" t="s">
        <v>283</v>
      </c>
    </row>
    <row r="217" spans="2:65" s="1" customFormat="1">
      <c r="B217" s="32"/>
      <c r="D217" s="146" t="s">
        <v>162</v>
      </c>
      <c r="F217" s="147" t="s">
        <v>284</v>
      </c>
      <c r="I217" s="148"/>
      <c r="L217" s="32"/>
      <c r="M217" s="149"/>
      <c r="T217" s="56"/>
      <c r="AT217" s="17" t="s">
        <v>162</v>
      </c>
      <c r="AU217" s="17" t="s">
        <v>82</v>
      </c>
    </row>
    <row r="218" spans="2:65" s="13" customFormat="1" ht="22.5">
      <c r="B218" s="158"/>
      <c r="D218" s="146" t="s">
        <v>166</v>
      </c>
      <c r="E218" s="159" t="s">
        <v>1</v>
      </c>
      <c r="F218" s="160" t="s">
        <v>285</v>
      </c>
      <c r="H218" s="161">
        <v>42.45</v>
      </c>
      <c r="I218" s="162"/>
      <c r="L218" s="158"/>
      <c r="M218" s="163"/>
      <c r="T218" s="164"/>
      <c r="AT218" s="159" t="s">
        <v>166</v>
      </c>
      <c r="AU218" s="159" t="s">
        <v>82</v>
      </c>
      <c r="AV218" s="13" t="s">
        <v>82</v>
      </c>
      <c r="AW218" s="13" t="s">
        <v>29</v>
      </c>
      <c r="AX218" s="13" t="s">
        <v>72</v>
      </c>
      <c r="AY218" s="159" t="s">
        <v>155</v>
      </c>
    </row>
    <row r="219" spans="2:65" s="13" customFormat="1">
      <c r="B219" s="158"/>
      <c r="D219" s="146" t="s">
        <v>166</v>
      </c>
      <c r="E219" s="159" t="s">
        <v>1</v>
      </c>
      <c r="F219" s="160" t="s">
        <v>286</v>
      </c>
      <c r="H219" s="161">
        <v>26.007000000000001</v>
      </c>
      <c r="I219" s="162"/>
      <c r="L219" s="158"/>
      <c r="M219" s="163"/>
      <c r="T219" s="164"/>
      <c r="AT219" s="159" t="s">
        <v>166</v>
      </c>
      <c r="AU219" s="159" t="s">
        <v>82</v>
      </c>
      <c r="AV219" s="13" t="s">
        <v>82</v>
      </c>
      <c r="AW219" s="13" t="s">
        <v>29</v>
      </c>
      <c r="AX219" s="13" t="s">
        <v>72</v>
      </c>
      <c r="AY219" s="159" t="s">
        <v>155</v>
      </c>
    </row>
    <row r="220" spans="2:65" s="14" customFormat="1">
      <c r="B220" s="165"/>
      <c r="D220" s="146" t="s">
        <v>166</v>
      </c>
      <c r="E220" s="166" t="s">
        <v>1</v>
      </c>
      <c r="F220" s="167" t="s">
        <v>170</v>
      </c>
      <c r="H220" s="168">
        <v>68.457000000000008</v>
      </c>
      <c r="I220" s="169"/>
      <c r="L220" s="165"/>
      <c r="M220" s="170"/>
      <c r="T220" s="171"/>
      <c r="AT220" s="166" t="s">
        <v>166</v>
      </c>
      <c r="AU220" s="166" t="s">
        <v>82</v>
      </c>
      <c r="AV220" s="14" t="s">
        <v>160</v>
      </c>
      <c r="AW220" s="14" t="s">
        <v>29</v>
      </c>
      <c r="AX220" s="14" t="s">
        <v>80</v>
      </c>
      <c r="AY220" s="166" t="s">
        <v>155</v>
      </c>
    </row>
    <row r="221" spans="2:65" s="1" customFormat="1" ht="16.5" customHeight="1">
      <c r="B221" s="131"/>
      <c r="C221" s="172" t="s">
        <v>287</v>
      </c>
      <c r="D221" s="172" t="s">
        <v>241</v>
      </c>
      <c r="E221" s="173" t="s">
        <v>288</v>
      </c>
      <c r="F221" s="174" t="s">
        <v>289</v>
      </c>
      <c r="G221" s="175" t="s">
        <v>208</v>
      </c>
      <c r="H221" s="176">
        <v>184.95400000000001</v>
      </c>
      <c r="I221" s="177"/>
      <c r="J221" s="178">
        <f>ROUND(I221*H221,2)</f>
        <v>0</v>
      </c>
      <c r="K221" s="179"/>
      <c r="L221" s="180"/>
      <c r="M221" s="181" t="s">
        <v>1</v>
      </c>
      <c r="N221" s="182" t="s">
        <v>37</v>
      </c>
      <c r="P221" s="142">
        <f>O221*H221</f>
        <v>0</v>
      </c>
      <c r="Q221" s="142">
        <v>1</v>
      </c>
      <c r="R221" s="142">
        <f>Q221*H221</f>
        <v>184.95400000000001</v>
      </c>
      <c r="S221" s="142">
        <v>0</v>
      </c>
      <c r="T221" s="143">
        <f>S221*H221</f>
        <v>0</v>
      </c>
      <c r="AR221" s="144" t="s">
        <v>213</v>
      </c>
      <c r="AT221" s="144" t="s">
        <v>241</v>
      </c>
      <c r="AU221" s="144" t="s">
        <v>82</v>
      </c>
      <c r="AY221" s="17" t="s">
        <v>155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80</v>
      </c>
      <c r="BK221" s="145">
        <f>ROUND(I221*H221,2)</f>
        <v>0</v>
      </c>
      <c r="BL221" s="17" t="s">
        <v>160</v>
      </c>
      <c r="BM221" s="144" t="s">
        <v>290</v>
      </c>
    </row>
    <row r="222" spans="2:65" s="1" customFormat="1">
      <c r="B222" s="32"/>
      <c r="D222" s="146" t="s">
        <v>162</v>
      </c>
      <c r="F222" s="147" t="s">
        <v>291</v>
      </c>
      <c r="I222" s="148"/>
      <c r="L222" s="32"/>
      <c r="M222" s="149"/>
      <c r="T222" s="56"/>
      <c r="AT222" s="17" t="s">
        <v>162</v>
      </c>
      <c r="AU222" s="17" t="s">
        <v>82</v>
      </c>
    </row>
    <row r="223" spans="2:65" s="12" customFormat="1" ht="22.5">
      <c r="B223" s="152"/>
      <c r="D223" s="146" t="s">
        <v>166</v>
      </c>
      <c r="E223" s="153" t="s">
        <v>1</v>
      </c>
      <c r="F223" s="154" t="s">
        <v>292</v>
      </c>
      <c r="H223" s="153" t="s">
        <v>1</v>
      </c>
      <c r="I223" s="155"/>
      <c r="L223" s="152"/>
      <c r="M223" s="156"/>
      <c r="T223" s="157"/>
      <c r="AT223" s="153" t="s">
        <v>166</v>
      </c>
      <c r="AU223" s="153" t="s">
        <v>82</v>
      </c>
      <c r="AV223" s="12" t="s">
        <v>80</v>
      </c>
      <c r="AW223" s="12" t="s">
        <v>29</v>
      </c>
      <c r="AX223" s="12" t="s">
        <v>72</v>
      </c>
      <c r="AY223" s="153" t="s">
        <v>155</v>
      </c>
    </row>
    <row r="224" spans="2:65" s="13" customFormat="1" ht="22.5">
      <c r="B224" s="158"/>
      <c r="D224" s="146" t="s">
        <v>166</v>
      </c>
      <c r="E224" s="159" t="s">
        <v>1</v>
      </c>
      <c r="F224" s="160" t="s">
        <v>293</v>
      </c>
      <c r="H224" s="161">
        <v>114.69</v>
      </c>
      <c r="I224" s="162"/>
      <c r="L224" s="158"/>
      <c r="M224" s="163"/>
      <c r="T224" s="164"/>
      <c r="AT224" s="159" t="s">
        <v>166</v>
      </c>
      <c r="AU224" s="159" t="s">
        <v>82</v>
      </c>
      <c r="AV224" s="13" t="s">
        <v>82</v>
      </c>
      <c r="AW224" s="13" t="s">
        <v>29</v>
      </c>
      <c r="AX224" s="13" t="s">
        <v>72</v>
      </c>
      <c r="AY224" s="159" t="s">
        <v>155</v>
      </c>
    </row>
    <row r="225" spans="2:65" s="13" customFormat="1">
      <c r="B225" s="158"/>
      <c r="D225" s="146" t="s">
        <v>166</v>
      </c>
      <c r="E225" s="159" t="s">
        <v>1</v>
      </c>
      <c r="F225" s="160" t="s">
        <v>294</v>
      </c>
      <c r="H225" s="161">
        <v>70.263999999999996</v>
      </c>
      <c r="I225" s="162"/>
      <c r="L225" s="158"/>
      <c r="M225" s="163"/>
      <c r="T225" s="164"/>
      <c r="AT225" s="159" t="s">
        <v>166</v>
      </c>
      <c r="AU225" s="159" t="s">
        <v>82</v>
      </c>
      <c r="AV225" s="13" t="s">
        <v>82</v>
      </c>
      <c r="AW225" s="13" t="s">
        <v>29</v>
      </c>
      <c r="AX225" s="13" t="s">
        <v>72</v>
      </c>
      <c r="AY225" s="159" t="s">
        <v>155</v>
      </c>
    </row>
    <row r="226" spans="2:65" s="14" customFormat="1">
      <c r="B226" s="165"/>
      <c r="D226" s="146" t="s">
        <v>166</v>
      </c>
      <c r="E226" s="166" t="s">
        <v>1</v>
      </c>
      <c r="F226" s="167" t="s">
        <v>170</v>
      </c>
      <c r="H226" s="168">
        <v>184.95400000000001</v>
      </c>
      <c r="I226" s="169"/>
      <c r="L226" s="165"/>
      <c r="M226" s="170"/>
      <c r="T226" s="171"/>
      <c r="AT226" s="166" t="s">
        <v>166</v>
      </c>
      <c r="AU226" s="166" t="s">
        <v>82</v>
      </c>
      <c r="AV226" s="14" t="s">
        <v>160</v>
      </c>
      <c r="AW226" s="14" t="s">
        <v>29</v>
      </c>
      <c r="AX226" s="14" t="s">
        <v>80</v>
      </c>
      <c r="AY226" s="166" t="s">
        <v>155</v>
      </c>
    </row>
    <row r="227" spans="2:65" s="1" customFormat="1" ht="24.2" customHeight="1">
      <c r="B227" s="131"/>
      <c r="C227" s="172" t="s">
        <v>295</v>
      </c>
      <c r="D227" s="172" t="s">
        <v>241</v>
      </c>
      <c r="E227" s="173" t="s">
        <v>296</v>
      </c>
      <c r="F227" s="174" t="s">
        <v>297</v>
      </c>
      <c r="G227" s="175" t="s">
        <v>298</v>
      </c>
      <c r="H227" s="176">
        <v>684.57</v>
      </c>
      <c r="I227" s="177"/>
      <c r="J227" s="178">
        <f>ROUND(I227*H227,2)</f>
        <v>0</v>
      </c>
      <c r="K227" s="179"/>
      <c r="L227" s="180"/>
      <c r="M227" s="181" t="s">
        <v>1</v>
      </c>
      <c r="N227" s="182" t="s">
        <v>37</v>
      </c>
      <c r="P227" s="142">
        <f>O227*H227</f>
        <v>0</v>
      </c>
      <c r="Q227" s="142">
        <v>1E-3</v>
      </c>
      <c r="R227" s="142">
        <f>Q227*H227</f>
        <v>0.68457000000000001</v>
      </c>
      <c r="S227" s="142">
        <v>0</v>
      </c>
      <c r="T227" s="143">
        <f>S227*H227</f>
        <v>0</v>
      </c>
      <c r="AR227" s="144" t="s">
        <v>213</v>
      </c>
      <c r="AT227" s="144" t="s">
        <v>241</v>
      </c>
      <c r="AU227" s="144" t="s">
        <v>82</v>
      </c>
      <c r="AY227" s="17" t="s">
        <v>155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80</v>
      </c>
      <c r="BK227" s="145">
        <f>ROUND(I227*H227,2)</f>
        <v>0</v>
      </c>
      <c r="BL227" s="17" t="s">
        <v>160</v>
      </c>
      <c r="BM227" s="144" t="s">
        <v>299</v>
      </c>
    </row>
    <row r="228" spans="2:65" s="1" customFormat="1" ht="29.25">
      <c r="B228" s="32"/>
      <c r="D228" s="146" t="s">
        <v>162</v>
      </c>
      <c r="F228" s="147" t="s">
        <v>300</v>
      </c>
      <c r="I228" s="148"/>
      <c r="L228" s="32"/>
      <c r="M228" s="149"/>
      <c r="T228" s="56"/>
      <c r="AT228" s="17" t="s">
        <v>162</v>
      </c>
      <c r="AU228" s="17" t="s">
        <v>82</v>
      </c>
    </row>
    <row r="229" spans="2:65" s="1" customFormat="1" ht="19.5">
      <c r="B229" s="32"/>
      <c r="D229" s="146" t="s">
        <v>301</v>
      </c>
      <c r="F229" s="185" t="s">
        <v>302</v>
      </c>
      <c r="I229" s="148"/>
      <c r="L229" s="32"/>
      <c r="M229" s="149"/>
      <c r="T229" s="56"/>
      <c r="AT229" s="17" t="s">
        <v>301</v>
      </c>
      <c r="AU229" s="17" t="s">
        <v>82</v>
      </c>
    </row>
    <row r="230" spans="2:65" s="13" customFormat="1">
      <c r="B230" s="158"/>
      <c r="D230" s="146" t="s">
        <v>166</v>
      </c>
      <c r="E230" s="159" t="s">
        <v>1</v>
      </c>
      <c r="F230" s="160" t="s">
        <v>303</v>
      </c>
      <c r="H230" s="161">
        <v>684.57</v>
      </c>
      <c r="I230" s="162"/>
      <c r="L230" s="158"/>
      <c r="M230" s="163"/>
      <c r="T230" s="164"/>
      <c r="AT230" s="159" t="s">
        <v>166</v>
      </c>
      <c r="AU230" s="159" t="s">
        <v>82</v>
      </c>
      <c r="AV230" s="13" t="s">
        <v>82</v>
      </c>
      <c r="AW230" s="13" t="s">
        <v>29</v>
      </c>
      <c r="AX230" s="13" t="s">
        <v>72</v>
      </c>
      <c r="AY230" s="159" t="s">
        <v>155</v>
      </c>
    </row>
    <row r="231" spans="2:65" s="14" customFormat="1">
      <c r="B231" s="165"/>
      <c r="D231" s="146" t="s">
        <v>166</v>
      </c>
      <c r="E231" s="166" t="s">
        <v>1</v>
      </c>
      <c r="F231" s="167" t="s">
        <v>170</v>
      </c>
      <c r="H231" s="168">
        <v>684.57</v>
      </c>
      <c r="I231" s="169"/>
      <c r="L231" s="165"/>
      <c r="M231" s="170"/>
      <c r="T231" s="171"/>
      <c r="AT231" s="166" t="s">
        <v>166</v>
      </c>
      <c r="AU231" s="166" t="s">
        <v>82</v>
      </c>
      <c r="AV231" s="14" t="s">
        <v>160</v>
      </c>
      <c r="AW231" s="14" t="s">
        <v>3</v>
      </c>
      <c r="AX231" s="14" t="s">
        <v>80</v>
      </c>
      <c r="AY231" s="166" t="s">
        <v>155</v>
      </c>
    </row>
    <row r="232" spans="2:65" s="1" customFormat="1" ht="24.2" customHeight="1">
      <c r="B232" s="131"/>
      <c r="C232" s="172" t="s">
        <v>304</v>
      </c>
      <c r="D232" s="172" t="s">
        <v>241</v>
      </c>
      <c r="E232" s="173" t="s">
        <v>305</v>
      </c>
      <c r="F232" s="174" t="s">
        <v>306</v>
      </c>
      <c r="G232" s="175" t="s">
        <v>208</v>
      </c>
      <c r="H232" s="176">
        <v>1.887</v>
      </c>
      <c r="I232" s="177"/>
      <c r="J232" s="178">
        <f>ROUND(I232*H232,2)</f>
        <v>0</v>
      </c>
      <c r="K232" s="179"/>
      <c r="L232" s="180"/>
      <c r="M232" s="181" t="s">
        <v>1</v>
      </c>
      <c r="N232" s="182" t="s">
        <v>37</v>
      </c>
      <c r="P232" s="142">
        <f>O232*H232</f>
        <v>0</v>
      </c>
      <c r="Q232" s="142">
        <v>1</v>
      </c>
      <c r="R232" s="142">
        <f>Q232*H232</f>
        <v>1.887</v>
      </c>
      <c r="S232" s="142">
        <v>0</v>
      </c>
      <c r="T232" s="143">
        <f>S232*H232</f>
        <v>0</v>
      </c>
      <c r="AR232" s="144" t="s">
        <v>213</v>
      </c>
      <c r="AT232" s="144" t="s">
        <v>241</v>
      </c>
      <c r="AU232" s="144" t="s">
        <v>82</v>
      </c>
      <c r="AY232" s="17" t="s">
        <v>155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80</v>
      </c>
      <c r="BK232" s="145">
        <f>ROUND(I232*H232,2)</f>
        <v>0</v>
      </c>
      <c r="BL232" s="17" t="s">
        <v>160</v>
      </c>
      <c r="BM232" s="144" t="s">
        <v>307</v>
      </c>
    </row>
    <row r="233" spans="2:65" s="1" customFormat="1" ht="19.5">
      <c r="B233" s="32"/>
      <c r="D233" s="146" t="s">
        <v>162</v>
      </c>
      <c r="F233" s="147" t="s">
        <v>306</v>
      </c>
      <c r="I233" s="148"/>
      <c r="L233" s="32"/>
      <c r="M233" s="149"/>
      <c r="T233" s="56"/>
      <c r="AT233" s="17" t="s">
        <v>162</v>
      </c>
      <c r="AU233" s="17" t="s">
        <v>82</v>
      </c>
    </row>
    <row r="234" spans="2:65" s="12" customFormat="1">
      <c r="B234" s="152"/>
      <c r="D234" s="146" t="s">
        <v>166</v>
      </c>
      <c r="E234" s="153" t="s">
        <v>1</v>
      </c>
      <c r="F234" s="154" t="s">
        <v>308</v>
      </c>
      <c r="H234" s="153" t="s">
        <v>1</v>
      </c>
      <c r="I234" s="155"/>
      <c r="L234" s="152"/>
      <c r="M234" s="156"/>
      <c r="T234" s="157"/>
      <c r="AT234" s="153" t="s">
        <v>166</v>
      </c>
      <c r="AU234" s="153" t="s">
        <v>82</v>
      </c>
      <c r="AV234" s="12" t="s">
        <v>80</v>
      </c>
      <c r="AW234" s="12" t="s">
        <v>29</v>
      </c>
      <c r="AX234" s="12" t="s">
        <v>72</v>
      </c>
      <c r="AY234" s="153" t="s">
        <v>155</v>
      </c>
    </row>
    <row r="235" spans="2:65" s="13" customFormat="1" ht="22.5">
      <c r="B235" s="158"/>
      <c r="D235" s="146" t="s">
        <v>166</v>
      </c>
      <c r="E235" s="159" t="s">
        <v>1</v>
      </c>
      <c r="F235" s="160" t="s">
        <v>309</v>
      </c>
      <c r="H235" s="161">
        <v>1.17</v>
      </c>
      <c r="I235" s="162"/>
      <c r="L235" s="158"/>
      <c r="M235" s="163"/>
      <c r="T235" s="164"/>
      <c r="AT235" s="159" t="s">
        <v>166</v>
      </c>
      <c r="AU235" s="159" t="s">
        <v>82</v>
      </c>
      <c r="AV235" s="13" t="s">
        <v>82</v>
      </c>
      <c r="AW235" s="13" t="s">
        <v>29</v>
      </c>
      <c r="AX235" s="13" t="s">
        <v>72</v>
      </c>
      <c r="AY235" s="159" t="s">
        <v>155</v>
      </c>
    </row>
    <row r="236" spans="2:65" s="13" customFormat="1">
      <c r="B236" s="158"/>
      <c r="D236" s="146" t="s">
        <v>166</v>
      </c>
      <c r="E236" s="159" t="s">
        <v>1</v>
      </c>
      <c r="F236" s="160" t="s">
        <v>310</v>
      </c>
      <c r="H236" s="161">
        <v>0.71699999999999997</v>
      </c>
      <c r="I236" s="162"/>
      <c r="L236" s="158"/>
      <c r="M236" s="163"/>
      <c r="T236" s="164"/>
      <c r="AT236" s="159" t="s">
        <v>166</v>
      </c>
      <c r="AU236" s="159" t="s">
        <v>82</v>
      </c>
      <c r="AV236" s="13" t="s">
        <v>82</v>
      </c>
      <c r="AW236" s="13" t="s">
        <v>29</v>
      </c>
      <c r="AX236" s="13" t="s">
        <v>72</v>
      </c>
      <c r="AY236" s="159" t="s">
        <v>155</v>
      </c>
    </row>
    <row r="237" spans="2:65" s="14" customFormat="1">
      <c r="B237" s="165"/>
      <c r="D237" s="146" t="s">
        <v>166</v>
      </c>
      <c r="E237" s="166" t="s">
        <v>1</v>
      </c>
      <c r="F237" s="167" t="s">
        <v>170</v>
      </c>
      <c r="H237" s="168">
        <v>1.887</v>
      </c>
      <c r="I237" s="169"/>
      <c r="L237" s="165"/>
      <c r="M237" s="170"/>
      <c r="T237" s="171"/>
      <c r="AT237" s="166" t="s">
        <v>166</v>
      </c>
      <c r="AU237" s="166" t="s">
        <v>82</v>
      </c>
      <c r="AV237" s="14" t="s">
        <v>160</v>
      </c>
      <c r="AW237" s="14" t="s">
        <v>29</v>
      </c>
      <c r="AX237" s="14" t="s">
        <v>80</v>
      </c>
      <c r="AY237" s="166" t="s">
        <v>155</v>
      </c>
    </row>
    <row r="238" spans="2:65" s="11" customFormat="1" ht="22.9" customHeight="1">
      <c r="B238" s="121"/>
      <c r="D238" s="122" t="s">
        <v>71</v>
      </c>
      <c r="E238" s="183" t="s">
        <v>176</v>
      </c>
      <c r="F238" s="183" t="s">
        <v>311</v>
      </c>
      <c r="I238" s="124"/>
      <c r="J238" s="184">
        <f>BK238</f>
        <v>0</v>
      </c>
      <c r="L238" s="121"/>
      <c r="M238" s="126"/>
      <c r="P238" s="127">
        <f>P239+SUM(P240:P273)</f>
        <v>0</v>
      </c>
      <c r="R238" s="127">
        <f>R239+SUM(R240:R273)</f>
        <v>122.27795862780002</v>
      </c>
      <c r="T238" s="128">
        <f>T239+SUM(T240:T273)</f>
        <v>0</v>
      </c>
      <c r="AR238" s="122" t="s">
        <v>80</v>
      </c>
      <c r="AT238" s="129" t="s">
        <v>71</v>
      </c>
      <c r="AU238" s="129" t="s">
        <v>80</v>
      </c>
      <c r="AY238" s="122" t="s">
        <v>155</v>
      </c>
      <c r="BK238" s="130">
        <f>BK239+SUM(BK240:BK273)</f>
        <v>0</v>
      </c>
    </row>
    <row r="239" spans="2:65" s="1" customFormat="1" ht="16.5" customHeight="1">
      <c r="B239" s="131"/>
      <c r="C239" s="132" t="s">
        <v>7</v>
      </c>
      <c r="D239" s="132" t="s">
        <v>156</v>
      </c>
      <c r="E239" s="133" t="s">
        <v>312</v>
      </c>
      <c r="F239" s="134" t="s">
        <v>313</v>
      </c>
      <c r="G239" s="135" t="s">
        <v>179</v>
      </c>
      <c r="H239" s="136">
        <v>7.4</v>
      </c>
      <c r="I239" s="137"/>
      <c r="J239" s="138">
        <f>ROUND(I239*H239,2)</f>
        <v>0</v>
      </c>
      <c r="K239" s="139"/>
      <c r="L239" s="32"/>
      <c r="M239" s="140" t="s">
        <v>1</v>
      </c>
      <c r="N239" s="141" t="s">
        <v>37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160</v>
      </c>
      <c r="AT239" s="144" t="s">
        <v>156</v>
      </c>
      <c r="AU239" s="144" t="s">
        <v>82</v>
      </c>
      <c r="AY239" s="17" t="s">
        <v>155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80</v>
      </c>
      <c r="BK239" s="145">
        <f>ROUND(I239*H239,2)</f>
        <v>0</v>
      </c>
      <c r="BL239" s="17" t="s">
        <v>160</v>
      </c>
      <c r="BM239" s="144" t="s">
        <v>314</v>
      </c>
    </row>
    <row r="240" spans="2:65" s="1" customFormat="1">
      <c r="B240" s="32"/>
      <c r="D240" s="146" t="s">
        <v>162</v>
      </c>
      <c r="F240" s="147" t="s">
        <v>315</v>
      </c>
      <c r="I240" s="148"/>
      <c r="L240" s="32"/>
      <c r="M240" s="149"/>
      <c r="T240" s="56"/>
      <c r="AT240" s="17" t="s">
        <v>162</v>
      </c>
      <c r="AU240" s="17" t="s">
        <v>82</v>
      </c>
    </row>
    <row r="241" spans="2:65" s="1" customFormat="1">
      <c r="B241" s="32"/>
      <c r="D241" s="150" t="s">
        <v>164</v>
      </c>
      <c r="F241" s="151" t="s">
        <v>316</v>
      </c>
      <c r="I241" s="148"/>
      <c r="L241" s="32"/>
      <c r="M241" s="149"/>
      <c r="T241" s="56"/>
      <c r="AT241" s="17" t="s">
        <v>164</v>
      </c>
      <c r="AU241" s="17" t="s">
        <v>82</v>
      </c>
    </row>
    <row r="242" spans="2:65" s="13" customFormat="1">
      <c r="B242" s="158"/>
      <c r="D242" s="146" t="s">
        <v>166</v>
      </c>
      <c r="E242" s="159" t="s">
        <v>1</v>
      </c>
      <c r="F242" s="160" t="s">
        <v>317</v>
      </c>
      <c r="H242" s="161">
        <v>1.51</v>
      </c>
      <c r="I242" s="162"/>
      <c r="L242" s="158"/>
      <c r="M242" s="163"/>
      <c r="T242" s="164"/>
      <c r="AT242" s="159" t="s">
        <v>166</v>
      </c>
      <c r="AU242" s="159" t="s">
        <v>82</v>
      </c>
      <c r="AV242" s="13" t="s">
        <v>82</v>
      </c>
      <c r="AW242" s="13" t="s">
        <v>29</v>
      </c>
      <c r="AX242" s="13" t="s">
        <v>72</v>
      </c>
      <c r="AY242" s="159" t="s">
        <v>155</v>
      </c>
    </row>
    <row r="243" spans="2:65" s="13" customFormat="1">
      <c r="B243" s="158"/>
      <c r="D243" s="146" t="s">
        <v>166</v>
      </c>
      <c r="E243" s="159" t="s">
        <v>1</v>
      </c>
      <c r="F243" s="160" t="s">
        <v>318</v>
      </c>
      <c r="H243" s="161">
        <v>1.49</v>
      </c>
      <c r="I243" s="162"/>
      <c r="L243" s="158"/>
      <c r="M243" s="163"/>
      <c r="T243" s="164"/>
      <c r="AT243" s="159" t="s">
        <v>166</v>
      </c>
      <c r="AU243" s="159" t="s">
        <v>82</v>
      </c>
      <c r="AV243" s="13" t="s">
        <v>82</v>
      </c>
      <c r="AW243" s="13" t="s">
        <v>29</v>
      </c>
      <c r="AX243" s="13" t="s">
        <v>72</v>
      </c>
      <c r="AY243" s="159" t="s">
        <v>155</v>
      </c>
    </row>
    <row r="244" spans="2:65" s="13" customFormat="1">
      <c r="B244" s="158"/>
      <c r="D244" s="146" t="s">
        <v>166</v>
      </c>
      <c r="E244" s="159" t="s">
        <v>1</v>
      </c>
      <c r="F244" s="160" t="s">
        <v>319</v>
      </c>
      <c r="H244" s="161">
        <v>4.4000000000000004</v>
      </c>
      <c r="I244" s="162"/>
      <c r="L244" s="158"/>
      <c r="M244" s="163"/>
      <c r="T244" s="164"/>
      <c r="AT244" s="159" t="s">
        <v>166</v>
      </c>
      <c r="AU244" s="159" t="s">
        <v>82</v>
      </c>
      <c r="AV244" s="13" t="s">
        <v>82</v>
      </c>
      <c r="AW244" s="13" t="s">
        <v>29</v>
      </c>
      <c r="AX244" s="13" t="s">
        <v>72</v>
      </c>
      <c r="AY244" s="159" t="s">
        <v>155</v>
      </c>
    </row>
    <row r="245" spans="2:65" s="14" customFormat="1">
      <c r="B245" s="165"/>
      <c r="D245" s="146" t="s">
        <v>166</v>
      </c>
      <c r="E245" s="166" t="s">
        <v>1</v>
      </c>
      <c r="F245" s="167" t="s">
        <v>170</v>
      </c>
      <c r="H245" s="168">
        <v>7.4</v>
      </c>
      <c r="I245" s="169"/>
      <c r="L245" s="165"/>
      <c r="M245" s="170"/>
      <c r="T245" s="171"/>
      <c r="AT245" s="166" t="s">
        <v>166</v>
      </c>
      <c r="AU245" s="166" t="s">
        <v>82</v>
      </c>
      <c r="AV245" s="14" t="s">
        <v>160</v>
      </c>
      <c r="AW245" s="14" t="s">
        <v>29</v>
      </c>
      <c r="AX245" s="14" t="s">
        <v>80</v>
      </c>
      <c r="AY245" s="166" t="s">
        <v>155</v>
      </c>
    </row>
    <row r="246" spans="2:65" s="1" customFormat="1" ht="16.5" customHeight="1">
      <c r="B246" s="131"/>
      <c r="C246" s="132" t="s">
        <v>320</v>
      </c>
      <c r="D246" s="132" t="s">
        <v>156</v>
      </c>
      <c r="E246" s="133" t="s">
        <v>321</v>
      </c>
      <c r="F246" s="134" t="s">
        <v>322</v>
      </c>
      <c r="G246" s="135" t="s">
        <v>159</v>
      </c>
      <c r="H246" s="136">
        <v>28.454999999999998</v>
      </c>
      <c r="I246" s="137"/>
      <c r="J246" s="138">
        <f>ROUND(I246*H246,2)</f>
        <v>0</v>
      </c>
      <c r="K246" s="139"/>
      <c r="L246" s="32"/>
      <c r="M246" s="140" t="s">
        <v>1</v>
      </c>
      <c r="N246" s="141" t="s">
        <v>37</v>
      </c>
      <c r="P246" s="142">
        <f>O246*H246</f>
        <v>0</v>
      </c>
      <c r="Q246" s="142">
        <v>4.1744200000000002E-2</v>
      </c>
      <c r="R246" s="142">
        <f>Q246*H246</f>
        <v>1.187831211</v>
      </c>
      <c r="S246" s="142">
        <v>0</v>
      </c>
      <c r="T246" s="143">
        <f>S246*H246</f>
        <v>0</v>
      </c>
      <c r="AR246" s="144" t="s">
        <v>160</v>
      </c>
      <c r="AT246" s="144" t="s">
        <v>156</v>
      </c>
      <c r="AU246" s="144" t="s">
        <v>82</v>
      </c>
      <c r="AY246" s="17" t="s">
        <v>155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80</v>
      </c>
      <c r="BK246" s="145">
        <f>ROUND(I246*H246,2)</f>
        <v>0</v>
      </c>
      <c r="BL246" s="17" t="s">
        <v>160</v>
      </c>
      <c r="BM246" s="144" t="s">
        <v>323</v>
      </c>
    </row>
    <row r="247" spans="2:65" s="1" customFormat="1">
      <c r="B247" s="32"/>
      <c r="D247" s="146" t="s">
        <v>162</v>
      </c>
      <c r="F247" s="147" t="s">
        <v>324</v>
      </c>
      <c r="I247" s="148"/>
      <c r="L247" s="32"/>
      <c r="M247" s="149"/>
      <c r="T247" s="56"/>
      <c r="AT247" s="17" t="s">
        <v>162</v>
      </c>
      <c r="AU247" s="17" t="s">
        <v>82</v>
      </c>
    </row>
    <row r="248" spans="2:65" s="1" customFormat="1">
      <c r="B248" s="32"/>
      <c r="D248" s="150" t="s">
        <v>164</v>
      </c>
      <c r="F248" s="151" t="s">
        <v>325</v>
      </c>
      <c r="I248" s="148"/>
      <c r="L248" s="32"/>
      <c r="M248" s="149"/>
      <c r="T248" s="56"/>
      <c r="AT248" s="17" t="s">
        <v>164</v>
      </c>
      <c r="AU248" s="17" t="s">
        <v>82</v>
      </c>
    </row>
    <row r="249" spans="2:65" s="13" customFormat="1" ht="33.75">
      <c r="B249" s="158"/>
      <c r="D249" s="146" t="s">
        <v>166</v>
      </c>
      <c r="E249" s="159" t="s">
        <v>1</v>
      </c>
      <c r="F249" s="160" t="s">
        <v>326</v>
      </c>
      <c r="H249" s="161">
        <v>11.069000000000001</v>
      </c>
      <c r="I249" s="162"/>
      <c r="L249" s="158"/>
      <c r="M249" s="163"/>
      <c r="T249" s="164"/>
      <c r="AT249" s="159" t="s">
        <v>166</v>
      </c>
      <c r="AU249" s="159" t="s">
        <v>82</v>
      </c>
      <c r="AV249" s="13" t="s">
        <v>82</v>
      </c>
      <c r="AW249" s="13" t="s">
        <v>29</v>
      </c>
      <c r="AX249" s="13" t="s">
        <v>72</v>
      </c>
      <c r="AY249" s="159" t="s">
        <v>155</v>
      </c>
    </row>
    <row r="250" spans="2:65" s="13" customFormat="1" ht="22.5">
      <c r="B250" s="158"/>
      <c r="D250" s="146" t="s">
        <v>166</v>
      </c>
      <c r="E250" s="159" t="s">
        <v>1</v>
      </c>
      <c r="F250" s="160" t="s">
        <v>327</v>
      </c>
      <c r="H250" s="161">
        <v>17.385999999999999</v>
      </c>
      <c r="I250" s="162"/>
      <c r="L250" s="158"/>
      <c r="M250" s="163"/>
      <c r="T250" s="164"/>
      <c r="AT250" s="159" t="s">
        <v>166</v>
      </c>
      <c r="AU250" s="159" t="s">
        <v>82</v>
      </c>
      <c r="AV250" s="13" t="s">
        <v>82</v>
      </c>
      <c r="AW250" s="13" t="s">
        <v>29</v>
      </c>
      <c r="AX250" s="13" t="s">
        <v>72</v>
      </c>
      <c r="AY250" s="159" t="s">
        <v>155</v>
      </c>
    </row>
    <row r="251" spans="2:65" s="14" customFormat="1">
      <c r="B251" s="165"/>
      <c r="D251" s="146" t="s">
        <v>166</v>
      </c>
      <c r="E251" s="166" t="s">
        <v>1</v>
      </c>
      <c r="F251" s="167" t="s">
        <v>170</v>
      </c>
      <c r="H251" s="168">
        <v>28.454999999999998</v>
      </c>
      <c r="I251" s="169"/>
      <c r="L251" s="165"/>
      <c r="M251" s="170"/>
      <c r="T251" s="171"/>
      <c r="AT251" s="166" t="s">
        <v>166</v>
      </c>
      <c r="AU251" s="166" t="s">
        <v>82</v>
      </c>
      <c r="AV251" s="14" t="s">
        <v>160</v>
      </c>
      <c r="AW251" s="14" t="s">
        <v>29</v>
      </c>
      <c r="AX251" s="14" t="s">
        <v>80</v>
      </c>
      <c r="AY251" s="166" t="s">
        <v>155</v>
      </c>
    </row>
    <row r="252" spans="2:65" s="1" customFormat="1" ht="16.5" customHeight="1">
      <c r="B252" s="131"/>
      <c r="C252" s="132" t="s">
        <v>328</v>
      </c>
      <c r="D252" s="132" t="s">
        <v>156</v>
      </c>
      <c r="E252" s="133" t="s">
        <v>329</v>
      </c>
      <c r="F252" s="134" t="s">
        <v>330</v>
      </c>
      <c r="G252" s="135" t="s">
        <v>159</v>
      </c>
      <c r="H252" s="136">
        <v>28.454999999999998</v>
      </c>
      <c r="I252" s="137"/>
      <c r="J252" s="138">
        <f>ROUND(I252*H252,2)</f>
        <v>0</v>
      </c>
      <c r="K252" s="139"/>
      <c r="L252" s="32"/>
      <c r="M252" s="140" t="s">
        <v>1</v>
      </c>
      <c r="N252" s="141" t="s">
        <v>37</v>
      </c>
      <c r="P252" s="142">
        <f>O252*H252</f>
        <v>0</v>
      </c>
      <c r="Q252" s="142">
        <v>1.5E-5</v>
      </c>
      <c r="R252" s="142">
        <f>Q252*H252</f>
        <v>4.2682499999999998E-4</v>
      </c>
      <c r="S252" s="142">
        <v>0</v>
      </c>
      <c r="T252" s="143">
        <f>S252*H252</f>
        <v>0</v>
      </c>
      <c r="AR252" s="144" t="s">
        <v>160</v>
      </c>
      <c r="AT252" s="144" t="s">
        <v>156</v>
      </c>
      <c r="AU252" s="144" t="s">
        <v>82</v>
      </c>
      <c r="AY252" s="17" t="s">
        <v>155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80</v>
      </c>
      <c r="BK252" s="145">
        <f>ROUND(I252*H252,2)</f>
        <v>0</v>
      </c>
      <c r="BL252" s="17" t="s">
        <v>160</v>
      </c>
      <c r="BM252" s="144" t="s">
        <v>331</v>
      </c>
    </row>
    <row r="253" spans="2:65" s="1" customFormat="1">
      <c r="B253" s="32"/>
      <c r="D253" s="146" t="s">
        <v>162</v>
      </c>
      <c r="F253" s="147" t="s">
        <v>332</v>
      </c>
      <c r="I253" s="148"/>
      <c r="L253" s="32"/>
      <c r="M253" s="149"/>
      <c r="T253" s="56"/>
      <c r="AT253" s="17" t="s">
        <v>162</v>
      </c>
      <c r="AU253" s="17" t="s">
        <v>82</v>
      </c>
    </row>
    <row r="254" spans="2:65" s="1" customFormat="1">
      <c r="B254" s="32"/>
      <c r="D254" s="150" t="s">
        <v>164</v>
      </c>
      <c r="F254" s="151" t="s">
        <v>333</v>
      </c>
      <c r="I254" s="148"/>
      <c r="L254" s="32"/>
      <c r="M254" s="149"/>
      <c r="T254" s="56"/>
      <c r="AT254" s="17" t="s">
        <v>164</v>
      </c>
      <c r="AU254" s="17" t="s">
        <v>82</v>
      </c>
    </row>
    <row r="255" spans="2:65" s="13" customFormat="1">
      <c r="B255" s="158"/>
      <c r="D255" s="146" t="s">
        <v>166</v>
      </c>
      <c r="E255" s="159" t="s">
        <v>1</v>
      </c>
      <c r="F255" s="160" t="s">
        <v>334</v>
      </c>
      <c r="H255" s="161">
        <v>28.454999999999998</v>
      </c>
      <c r="I255" s="162"/>
      <c r="L255" s="158"/>
      <c r="M255" s="163"/>
      <c r="T255" s="164"/>
      <c r="AT255" s="159" t="s">
        <v>166</v>
      </c>
      <c r="AU255" s="159" t="s">
        <v>82</v>
      </c>
      <c r="AV255" s="13" t="s">
        <v>82</v>
      </c>
      <c r="AW255" s="13" t="s">
        <v>29</v>
      </c>
      <c r="AX255" s="13" t="s">
        <v>80</v>
      </c>
      <c r="AY255" s="159" t="s">
        <v>155</v>
      </c>
    </row>
    <row r="256" spans="2:65" s="1" customFormat="1" ht="16.5" customHeight="1">
      <c r="B256" s="131"/>
      <c r="C256" s="132" t="s">
        <v>335</v>
      </c>
      <c r="D256" s="132" t="s">
        <v>156</v>
      </c>
      <c r="E256" s="133" t="s">
        <v>336</v>
      </c>
      <c r="F256" s="134" t="s">
        <v>337</v>
      </c>
      <c r="G256" s="135" t="s">
        <v>208</v>
      </c>
      <c r="H256" s="136">
        <v>1.0589999999999999</v>
      </c>
      <c r="I256" s="137"/>
      <c r="J256" s="138">
        <f>ROUND(I256*H256,2)</f>
        <v>0</v>
      </c>
      <c r="K256" s="139"/>
      <c r="L256" s="32"/>
      <c r="M256" s="140" t="s">
        <v>1</v>
      </c>
      <c r="N256" s="141" t="s">
        <v>37</v>
      </c>
      <c r="P256" s="142">
        <f>O256*H256</f>
        <v>0</v>
      </c>
      <c r="Q256" s="142">
        <v>1.0487652000000001</v>
      </c>
      <c r="R256" s="142">
        <f>Q256*H256</f>
        <v>1.1106423468</v>
      </c>
      <c r="S256" s="142">
        <v>0</v>
      </c>
      <c r="T256" s="143">
        <f>S256*H256</f>
        <v>0</v>
      </c>
      <c r="AR256" s="144" t="s">
        <v>160</v>
      </c>
      <c r="AT256" s="144" t="s">
        <v>156</v>
      </c>
      <c r="AU256" s="144" t="s">
        <v>82</v>
      </c>
      <c r="AY256" s="17" t="s">
        <v>155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80</v>
      </c>
      <c r="BK256" s="145">
        <f>ROUND(I256*H256,2)</f>
        <v>0</v>
      </c>
      <c r="BL256" s="17" t="s">
        <v>160</v>
      </c>
      <c r="BM256" s="144" t="s">
        <v>338</v>
      </c>
    </row>
    <row r="257" spans="2:65" s="1" customFormat="1" ht="19.5">
      <c r="B257" s="32"/>
      <c r="D257" s="146" t="s">
        <v>162</v>
      </c>
      <c r="F257" s="147" t="s">
        <v>339</v>
      </c>
      <c r="I257" s="148"/>
      <c r="L257" s="32"/>
      <c r="M257" s="149"/>
      <c r="T257" s="56"/>
      <c r="AT257" s="17" t="s">
        <v>162</v>
      </c>
      <c r="AU257" s="17" t="s">
        <v>82</v>
      </c>
    </row>
    <row r="258" spans="2:65" s="1" customFormat="1">
      <c r="B258" s="32"/>
      <c r="D258" s="150" t="s">
        <v>164</v>
      </c>
      <c r="F258" s="151" t="s">
        <v>340</v>
      </c>
      <c r="I258" s="148"/>
      <c r="L258" s="32"/>
      <c r="M258" s="149"/>
      <c r="T258" s="56"/>
      <c r="AT258" s="17" t="s">
        <v>164</v>
      </c>
      <c r="AU258" s="17" t="s">
        <v>82</v>
      </c>
    </row>
    <row r="259" spans="2:65" s="13" customFormat="1">
      <c r="B259" s="158"/>
      <c r="D259" s="146" t="s">
        <v>166</v>
      </c>
      <c r="E259" s="159" t="s">
        <v>1</v>
      </c>
      <c r="F259" s="160" t="s">
        <v>341</v>
      </c>
      <c r="H259" s="161">
        <v>0.39800000000000002</v>
      </c>
      <c r="I259" s="162"/>
      <c r="L259" s="158"/>
      <c r="M259" s="163"/>
      <c r="T259" s="164"/>
      <c r="AT259" s="159" t="s">
        <v>166</v>
      </c>
      <c r="AU259" s="159" t="s">
        <v>82</v>
      </c>
      <c r="AV259" s="13" t="s">
        <v>82</v>
      </c>
      <c r="AW259" s="13" t="s">
        <v>29</v>
      </c>
      <c r="AX259" s="13" t="s">
        <v>72</v>
      </c>
      <c r="AY259" s="159" t="s">
        <v>155</v>
      </c>
    </row>
    <row r="260" spans="2:65" s="13" customFormat="1">
      <c r="B260" s="158"/>
      <c r="D260" s="146" t="s">
        <v>166</v>
      </c>
      <c r="E260" s="159" t="s">
        <v>1</v>
      </c>
      <c r="F260" s="160" t="s">
        <v>342</v>
      </c>
      <c r="H260" s="161">
        <v>0.66100000000000003</v>
      </c>
      <c r="I260" s="162"/>
      <c r="L260" s="158"/>
      <c r="M260" s="163"/>
      <c r="T260" s="164"/>
      <c r="AT260" s="159" t="s">
        <v>166</v>
      </c>
      <c r="AU260" s="159" t="s">
        <v>82</v>
      </c>
      <c r="AV260" s="13" t="s">
        <v>82</v>
      </c>
      <c r="AW260" s="13" t="s">
        <v>29</v>
      </c>
      <c r="AX260" s="13" t="s">
        <v>72</v>
      </c>
      <c r="AY260" s="159" t="s">
        <v>155</v>
      </c>
    </row>
    <row r="261" spans="2:65" s="14" customFormat="1">
      <c r="B261" s="165"/>
      <c r="D261" s="146" t="s">
        <v>166</v>
      </c>
      <c r="E261" s="166" t="s">
        <v>1</v>
      </c>
      <c r="F261" s="167" t="s">
        <v>170</v>
      </c>
      <c r="H261" s="168">
        <v>1.0590000000000002</v>
      </c>
      <c r="I261" s="169"/>
      <c r="L261" s="165"/>
      <c r="M261" s="170"/>
      <c r="T261" s="171"/>
      <c r="AT261" s="166" t="s">
        <v>166</v>
      </c>
      <c r="AU261" s="166" t="s">
        <v>82</v>
      </c>
      <c r="AV261" s="14" t="s">
        <v>160</v>
      </c>
      <c r="AW261" s="14" t="s">
        <v>29</v>
      </c>
      <c r="AX261" s="14" t="s">
        <v>80</v>
      </c>
      <c r="AY261" s="166" t="s">
        <v>155</v>
      </c>
    </row>
    <row r="262" spans="2:65" s="1" customFormat="1" ht="24.2" customHeight="1">
      <c r="B262" s="131"/>
      <c r="C262" s="132" t="s">
        <v>343</v>
      </c>
      <c r="D262" s="132" t="s">
        <v>156</v>
      </c>
      <c r="E262" s="133" t="s">
        <v>344</v>
      </c>
      <c r="F262" s="134" t="s">
        <v>345</v>
      </c>
      <c r="G262" s="135" t="s">
        <v>253</v>
      </c>
      <c r="H262" s="136">
        <v>2.34</v>
      </c>
      <c r="I262" s="137"/>
      <c r="J262" s="138">
        <f>ROUND(I262*H262,2)</f>
        <v>0</v>
      </c>
      <c r="K262" s="139"/>
      <c r="L262" s="32"/>
      <c r="M262" s="140" t="s">
        <v>1</v>
      </c>
      <c r="N262" s="141" t="s">
        <v>37</v>
      </c>
      <c r="P262" s="142">
        <f>O262*H262</f>
        <v>0</v>
      </c>
      <c r="Q262" s="142">
        <v>1.9320000000000001E-4</v>
      </c>
      <c r="R262" s="142">
        <f>Q262*H262</f>
        <v>4.5208800000000001E-4</v>
      </c>
      <c r="S262" s="142">
        <v>0</v>
      </c>
      <c r="T262" s="143">
        <f>S262*H262</f>
        <v>0</v>
      </c>
      <c r="AR262" s="144" t="s">
        <v>160</v>
      </c>
      <c r="AT262" s="144" t="s">
        <v>156</v>
      </c>
      <c r="AU262" s="144" t="s">
        <v>82</v>
      </c>
      <c r="AY262" s="17" t="s">
        <v>155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80</v>
      </c>
      <c r="BK262" s="145">
        <f>ROUND(I262*H262,2)</f>
        <v>0</v>
      </c>
      <c r="BL262" s="17" t="s">
        <v>160</v>
      </c>
      <c r="BM262" s="144" t="s">
        <v>346</v>
      </c>
    </row>
    <row r="263" spans="2:65" s="1" customFormat="1" ht="19.5">
      <c r="B263" s="32"/>
      <c r="D263" s="146" t="s">
        <v>162</v>
      </c>
      <c r="F263" s="147" t="s">
        <v>347</v>
      </c>
      <c r="I263" s="148"/>
      <c r="L263" s="32"/>
      <c r="M263" s="149"/>
      <c r="T263" s="56"/>
      <c r="AT263" s="17" t="s">
        <v>162</v>
      </c>
      <c r="AU263" s="17" t="s">
        <v>82</v>
      </c>
    </row>
    <row r="264" spans="2:65" s="1" customFormat="1">
      <c r="B264" s="32"/>
      <c r="D264" s="150" t="s">
        <v>164</v>
      </c>
      <c r="F264" s="151" t="s">
        <v>348</v>
      </c>
      <c r="I264" s="148"/>
      <c r="L264" s="32"/>
      <c r="M264" s="149"/>
      <c r="T264" s="56"/>
      <c r="AT264" s="17" t="s">
        <v>164</v>
      </c>
      <c r="AU264" s="17" t="s">
        <v>82</v>
      </c>
    </row>
    <row r="265" spans="2:65" s="13" customFormat="1">
      <c r="B265" s="158"/>
      <c r="D265" s="146" t="s">
        <v>166</v>
      </c>
      <c r="E265" s="159" t="s">
        <v>1</v>
      </c>
      <c r="F265" s="160" t="s">
        <v>349</v>
      </c>
      <c r="H265" s="161">
        <v>2.34</v>
      </c>
      <c r="I265" s="162"/>
      <c r="L265" s="158"/>
      <c r="M265" s="163"/>
      <c r="T265" s="164"/>
      <c r="AT265" s="159" t="s">
        <v>166</v>
      </c>
      <c r="AU265" s="159" t="s">
        <v>82</v>
      </c>
      <c r="AV265" s="13" t="s">
        <v>82</v>
      </c>
      <c r="AW265" s="13" t="s">
        <v>29</v>
      </c>
      <c r="AX265" s="13" t="s">
        <v>72</v>
      </c>
      <c r="AY265" s="159" t="s">
        <v>155</v>
      </c>
    </row>
    <row r="266" spans="2:65" s="14" customFormat="1">
      <c r="B266" s="165"/>
      <c r="D266" s="146" t="s">
        <v>166</v>
      </c>
      <c r="E266" s="166" t="s">
        <v>1</v>
      </c>
      <c r="F266" s="167" t="s">
        <v>170</v>
      </c>
      <c r="H266" s="168">
        <v>2.34</v>
      </c>
      <c r="I266" s="169"/>
      <c r="L266" s="165"/>
      <c r="M266" s="170"/>
      <c r="T266" s="171"/>
      <c r="AT266" s="166" t="s">
        <v>166</v>
      </c>
      <c r="AU266" s="166" t="s">
        <v>82</v>
      </c>
      <c r="AV266" s="14" t="s">
        <v>160</v>
      </c>
      <c r="AW266" s="14" t="s">
        <v>29</v>
      </c>
      <c r="AX266" s="14" t="s">
        <v>80</v>
      </c>
      <c r="AY266" s="166" t="s">
        <v>155</v>
      </c>
    </row>
    <row r="267" spans="2:65" s="1" customFormat="1" ht="24.2" customHeight="1">
      <c r="B267" s="131"/>
      <c r="C267" s="132" t="s">
        <v>350</v>
      </c>
      <c r="D267" s="132" t="s">
        <v>156</v>
      </c>
      <c r="E267" s="133" t="s">
        <v>351</v>
      </c>
      <c r="F267" s="134" t="s">
        <v>352</v>
      </c>
      <c r="G267" s="135" t="s">
        <v>179</v>
      </c>
      <c r="H267" s="136">
        <v>14.961</v>
      </c>
      <c r="I267" s="137"/>
      <c r="J267" s="138">
        <f>ROUND(I267*H267,2)</f>
        <v>0</v>
      </c>
      <c r="K267" s="139"/>
      <c r="L267" s="32"/>
      <c r="M267" s="140" t="s">
        <v>1</v>
      </c>
      <c r="N267" s="141" t="s">
        <v>37</v>
      </c>
      <c r="P267" s="142">
        <f>O267*H267</f>
        <v>0</v>
      </c>
      <c r="Q267" s="142">
        <v>2.6843599999999999</v>
      </c>
      <c r="R267" s="142">
        <f>Q267*H267</f>
        <v>40.160709959999998</v>
      </c>
      <c r="S267" s="142">
        <v>0</v>
      </c>
      <c r="T267" s="143">
        <f>S267*H267</f>
        <v>0</v>
      </c>
      <c r="AR267" s="144" t="s">
        <v>160</v>
      </c>
      <c r="AT267" s="144" t="s">
        <v>156</v>
      </c>
      <c r="AU267" s="144" t="s">
        <v>82</v>
      </c>
      <c r="AY267" s="17" t="s">
        <v>155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80</v>
      </c>
      <c r="BK267" s="145">
        <f>ROUND(I267*H267,2)</f>
        <v>0</v>
      </c>
      <c r="BL267" s="17" t="s">
        <v>160</v>
      </c>
      <c r="BM267" s="144" t="s">
        <v>353</v>
      </c>
    </row>
    <row r="268" spans="2:65" s="1" customFormat="1" ht="29.25">
      <c r="B268" s="32"/>
      <c r="D268" s="146" t="s">
        <v>162</v>
      </c>
      <c r="F268" s="147" t="s">
        <v>354</v>
      </c>
      <c r="I268" s="148"/>
      <c r="L268" s="32"/>
      <c r="M268" s="149"/>
      <c r="T268" s="56"/>
      <c r="AT268" s="17" t="s">
        <v>162</v>
      </c>
      <c r="AU268" s="17" t="s">
        <v>82</v>
      </c>
    </row>
    <row r="269" spans="2:65" s="1" customFormat="1">
      <c r="B269" s="32"/>
      <c r="D269" s="150" t="s">
        <v>164</v>
      </c>
      <c r="F269" s="151" t="s">
        <v>355</v>
      </c>
      <c r="I269" s="148"/>
      <c r="L269" s="32"/>
      <c r="M269" s="149"/>
      <c r="T269" s="56"/>
      <c r="AT269" s="17" t="s">
        <v>164</v>
      </c>
      <c r="AU269" s="17" t="s">
        <v>82</v>
      </c>
    </row>
    <row r="270" spans="2:65" s="13" customFormat="1">
      <c r="B270" s="158"/>
      <c r="D270" s="146" t="s">
        <v>166</v>
      </c>
      <c r="E270" s="159" t="s">
        <v>1</v>
      </c>
      <c r="F270" s="160" t="s">
        <v>356</v>
      </c>
      <c r="H270" s="161">
        <v>5.915</v>
      </c>
      <c r="I270" s="162"/>
      <c r="L270" s="158"/>
      <c r="M270" s="163"/>
      <c r="T270" s="164"/>
      <c r="AT270" s="159" t="s">
        <v>166</v>
      </c>
      <c r="AU270" s="159" t="s">
        <v>82</v>
      </c>
      <c r="AV270" s="13" t="s">
        <v>82</v>
      </c>
      <c r="AW270" s="13" t="s">
        <v>29</v>
      </c>
      <c r="AX270" s="13" t="s">
        <v>72</v>
      </c>
      <c r="AY270" s="159" t="s">
        <v>155</v>
      </c>
    </row>
    <row r="271" spans="2:65" s="13" customFormat="1" ht="22.5">
      <c r="B271" s="158"/>
      <c r="D271" s="146" t="s">
        <v>166</v>
      </c>
      <c r="E271" s="159" t="s">
        <v>1</v>
      </c>
      <c r="F271" s="160" t="s">
        <v>357</v>
      </c>
      <c r="H271" s="161">
        <v>9.0459999999999994</v>
      </c>
      <c r="I271" s="162"/>
      <c r="L271" s="158"/>
      <c r="M271" s="163"/>
      <c r="T271" s="164"/>
      <c r="AT271" s="159" t="s">
        <v>166</v>
      </c>
      <c r="AU271" s="159" t="s">
        <v>82</v>
      </c>
      <c r="AV271" s="13" t="s">
        <v>82</v>
      </c>
      <c r="AW271" s="13" t="s">
        <v>29</v>
      </c>
      <c r="AX271" s="13" t="s">
        <v>72</v>
      </c>
      <c r="AY271" s="159" t="s">
        <v>155</v>
      </c>
    </row>
    <row r="272" spans="2:65" s="14" customFormat="1">
      <c r="B272" s="165"/>
      <c r="D272" s="146" t="s">
        <v>166</v>
      </c>
      <c r="E272" s="166" t="s">
        <v>1</v>
      </c>
      <c r="F272" s="167" t="s">
        <v>170</v>
      </c>
      <c r="H272" s="168">
        <v>14.960999999999999</v>
      </c>
      <c r="I272" s="169"/>
      <c r="L272" s="165"/>
      <c r="M272" s="170"/>
      <c r="T272" s="171"/>
      <c r="AT272" s="166" t="s">
        <v>166</v>
      </c>
      <c r="AU272" s="166" t="s">
        <v>82</v>
      </c>
      <c r="AV272" s="14" t="s">
        <v>160</v>
      </c>
      <c r="AW272" s="14" t="s">
        <v>29</v>
      </c>
      <c r="AX272" s="14" t="s">
        <v>80</v>
      </c>
      <c r="AY272" s="166" t="s">
        <v>155</v>
      </c>
    </row>
    <row r="273" spans="2:65" s="11" customFormat="1" ht="20.85" customHeight="1">
      <c r="B273" s="121"/>
      <c r="D273" s="122" t="s">
        <v>71</v>
      </c>
      <c r="E273" s="183" t="s">
        <v>160</v>
      </c>
      <c r="F273" s="183" t="s">
        <v>358</v>
      </c>
      <c r="I273" s="124"/>
      <c r="J273" s="184">
        <f>BK273</f>
        <v>0</v>
      </c>
      <c r="L273" s="121"/>
      <c r="M273" s="126"/>
      <c r="P273" s="127">
        <f>SUM(P274:P280)</f>
        <v>0</v>
      </c>
      <c r="R273" s="127">
        <f>SUM(R274:R280)</f>
        <v>79.81789619700001</v>
      </c>
      <c r="T273" s="128">
        <f>SUM(T274:T280)</f>
        <v>0</v>
      </c>
      <c r="AR273" s="122" t="s">
        <v>80</v>
      </c>
      <c r="AT273" s="129" t="s">
        <v>71</v>
      </c>
      <c r="AU273" s="129" t="s">
        <v>82</v>
      </c>
      <c r="AY273" s="122" t="s">
        <v>155</v>
      </c>
      <c r="BK273" s="130">
        <f>SUM(BK274:BK280)</f>
        <v>0</v>
      </c>
    </row>
    <row r="274" spans="2:65" s="1" customFormat="1" ht="33" customHeight="1">
      <c r="B274" s="131"/>
      <c r="C274" s="132" t="s">
        <v>359</v>
      </c>
      <c r="D274" s="132" t="s">
        <v>156</v>
      </c>
      <c r="E274" s="133" t="s">
        <v>360</v>
      </c>
      <c r="F274" s="134" t="s">
        <v>361</v>
      </c>
      <c r="G274" s="135" t="s">
        <v>159</v>
      </c>
      <c r="H274" s="136">
        <v>77.403000000000006</v>
      </c>
      <c r="I274" s="137"/>
      <c r="J274" s="138">
        <f>ROUND(I274*H274,2)</f>
        <v>0</v>
      </c>
      <c r="K274" s="139"/>
      <c r="L274" s="32"/>
      <c r="M274" s="140" t="s">
        <v>1</v>
      </c>
      <c r="N274" s="141" t="s">
        <v>37</v>
      </c>
      <c r="P274" s="142">
        <f>O274*H274</f>
        <v>0</v>
      </c>
      <c r="Q274" s="142">
        <v>1.031199</v>
      </c>
      <c r="R274" s="142">
        <f>Q274*H274</f>
        <v>79.81789619700001</v>
      </c>
      <c r="S274" s="142">
        <v>0</v>
      </c>
      <c r="T274" s="143">
        <f>S274*H274</f>
        <v>0</v>
      </c>
      <c r="AR274" s="144" t="s">
        <v>160</v>
      </c>
      <c r="AT274" s="144" t="s">
        <v>156</v>
      </c>
      <c r="AU274" s="144" t="s">
        <v>176</v>
      </c>
      <c r="AY274" s="17" t="s">
        <v>155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80</v>
      </c>
      <c r="BK274" s="145">
        <f>ROUND(I274*H274,2)</f>
        <v>0</v>
      </c>
      <c r="BL274" s="17" t="s">
        <v>160</v>
      </c>
      <c r="BM274" s="144" t="s">
        <v>362</v>
      </c>
    </row>
    <row r="275" spans="2:65" s="1" customFormat="1" ht="29.25">
      <c r="B275" s="32"/>
      <c r="D275" s="146" t="s">
        <v>162</v>
      </c>
      <c r="F275" s="147" t="s">
        <v>363</v>
      </c>
      <c r="I275" s="148"/>
      <c r="L275" s="32"/>
      <c r="M275" s="149"/>
      <c r="T275" s="56"/>
      <c r="AT275" s="17" t="s">
        <v>162</v>
      </c>
      <c r="AU275" s="17" t="s">
        <v>176</v>
      </c>
    </row>
    <row r="276" spans="2:65" s="1" customFormat="1">
      <c r="B276" s="32"/>
      <c r="D276" s="150" t="s">
        <v>164</v>
      </c>
      <c r="F276" s="151" t="s">
        <v>364</v>
      </c>
      <c r="I276" s="148"/>
      <c r="L276" s="32"/>
      <c r="M276" s="149"/>
      <c r="T276" s="56"/>
      <c r="AT276" s="17" t="s">
        <v>164</v>
      </c>
      <c r="AU276" s="17" t="s">
        <v>176</v>
      </c>
    </row>
    <row r="277" spans="2:65" s="13" customFormat="1">
      <c r="B277" s="158"/>
      <c r="D277" s="146" t="s">
        <v>166</v>
      </c>
      <c r="E277" s="159" t="s">
        <v>1</v>
      </c>
      <c r="F277" s="160" t="s">
        <v>365</v>
      </c>
      <c r="H277" s="161">
        <v>32.270000000000003</v>
      </c>
      <c r="I277" s="162"/>
      <c r="L277" s="158"/>
      <c r="M277" s="163"/>
      <c r="T277" s="164"/>
      <c r="AT277" s="159" t="s">
        <v>166</v>
      </c>
      <c r="AU277" s="159" t="s">
        <v>176</v>
      </c>
      <c r="AV277" s="13" t="s">
        <v>82</v>
      </c>
      <c r="AW277" s="13" t="s">
        <v>29</v>
      </c>
      <c r="AX277" s="13" t="s">
        <v>72</v>
      </c>
      <c r="AY277" s="159" t="s">
        <v>155</v>
      </c>
    </row>
    <row r="278" spans="2:65" s="13" customFormat="1">
      <c r="B278" s="158"/>
      <c r="D278" s="146" t="s">
        <v>166</v>
      </c>
      <c r="E278" s="159" t="s">
        <v>1</v>
      </c>
      <c r="F278" s="160" t="s">
        <v>366</v>
      </c>
      <c r="H278" s="161">
        <v>20</v>
      </c>
      <c r="I278" s="162"/>
      <c r="L278" s="158"/>
      <c r="M278" s="163"/>
      <c r="T278" s="164"/>
      <c r="AT278" s="159" t="s">
        <v>166</v>
      </c>
      <c r="AU278" s="159" t="s">
        <v>176</v>
      </c>
      <c r="AV278" s="13" t="s">
        <v>82</v>
      </c>
      <c r="AW278" s="13" t="s">
        <v>29</v>
      </c>
      <c r="AX278" s="13" t="s">
        <v>72</v>
      </c>
      <c r="AY278" s="159" t="s">
        <v>155</v>
      </c>
    </row>
    <row r="279" spans="2:65" s="13" customFormat="1" ht="22.5">
      <c r="B279" s="158"/>
      <c r="D279" s="146" t="s">
        <v>166</v>
      </c>
      <c r="E279" s="159" t="s">
        <v>1</v>
      </c>
      <c r="F279" s="160" t="s">
        <v>367</v>
      </c>
      <c r="H279" s="161">
        <v>25.132999999999999</v>
      </c>
      <c r="I279" s="162"/>
      <c r="L279" s="158"/>
      <c r="M279" s="163"/>
      <c r="T279" s="164"/>
      <c r="AT279" s="159" t="s">
        <v>166</v>
      </c>
      <c r="AU279" s="159" t="s">
        <v>176</v>
      </c>
      <c r="AV279" s="13" t="s">
        <v>82</v>
      </c>
      <c r="AW279" s="13" t="s">
        <v>29</v>
      </c>
      <c r="AX279" s="13" t="s">
        <v>72</v>
      </c>
      <c r="AY279" s="159" t="s">
        <v>155</v>
      </c>
    </row>
    <row r="280" spans="2:65" s="14" customFormat="1">
      <c r="B280" s="165"/>
      <c r="D280" s="146" t="s">
        <v>166</v>
      </c>
      <c r="E280" s="166" t="s">
        <v>1</v>
      </c>
      <c r="F280" s="167" t="s">
        <v>170</v>
      </c>
      <c r="H280" s="168">
        <v>77.403000000000006</v>
      </c>
      <c r="I280" s="169"/>
      <c r="L280" s="165"/>
      <c r="M280" s="170"/>
      <c r="T280" s="171"/>
      <c r="AT280" s="166" t="s">
        <v>166</v>
      </c>
      <c r="AU280" s="166" t="s">
        <v>176</v>
      </c>
      <c r="AV280" s="14" t="s">
        <v>160</v>
      </c>
      <c r="AW280" s="14" t="s">
        <v>29</v>
      </c>
      <c r="AX280" s="14" t="s">
        <v>80</v>
      </c>
      <c r="AY280" s="166" t="s">
        <v>155</v>
      </c>
    </row>
    <row r="281" spans="2:65" s="11" customFormat="1" ht="22.9" customHeight="1">
      <c r="B281" s="121"/>
      <c r="D281" s="122" t="s">
        <v>71</v>
      </c>
      <c r="E281" s="183" t="s">
        <v>198</v>
      </c>
      <c r="F281" s="183" t="s">
        <v>368</v>
      </c>
      <c r="I281" s="124"/>
      <c r="J281" s="184">
        <f>BK281</f>
        <v>0</v>
      </c>
      <c r="L281" s="121"/>
      <c r="M281" s="126"/>
      <c r="P281" s="127">
        <f>SUM(P282:P289)</f>
        <v>0</v>
      </c>
      <c r="R281" s="127">
        <f>SUM(R282:R289)</f>
        <v>3.7839371920000002</v>
      </c>
      <c r="T281" s="128">
        <f>SUM(T282:T289)</f>
        <v>3.8860800000000002</v>
      </c>
      <c r="AR281" s="122" t="s">
        <v>80</v>
      </c>
      <c r="AT281" s="129" t="s">
        <v>71</v>
      </c>
      <c r="AU281" s="129" t="s">
        <v>80</v>
      </c>
      <c r="AY281" s="122" t="s">
        <v>155</v>
      </c>
      <c r="BK281" s="130">
        <f>SUM(BK282:BK289)</f>
        <v>0</v>
      </c>
    </row>
    <row r="282" spans="2:65" s="1" customFormat="1" ht="33" customHeight="1">
      <c r="B282" s="131"/>
      <c r="C282" s="132" t="s">
        <v>369</v>
      </c>
      <c r="D282" s="132" t="s">
        <v>156</v>
      </c>
      <c r="E282" s="133" t="s">
        <v>370</v>
      </c>
      <c r="F282" s="134" t="s">
        <v>371</v>
      </c>
      <c r="G282" s="135" t="s">
        <v>159</v>
      </c>
      <c r="H282" s="136">
        <v>28.16</v>
      </c>
      <c r="I282" s="137"/>
      <c r="J282" s="138">
        <f>ROUND(I282*H282,2)</f>
        <v>0</v>
      </c>
      <c r="K282" s="139"/>
      <c r="L282" s="32"/>
      <c r="M282" s="140" t="s">
        <v>1</v>
      </c>
      <c r="N282" s="141" t="s">
        <v>37</v>
      </c>
      <c r="P282" s="142">
        <f>O282*H282</f>
        <v>0</v>
      </c>
      <c r="Q282" s="142">
        <v>0.13050870000000001</v>
      </c>
      <c r="R282" s="142">
        <f>Q282*H282</f>
        <v>3.6751249920000002</v>
      </c>
      <c r="S282" s="142">
        <v>0.13800000000000001</v>
      </c>
      <c r="T282" s="143">
        <f>S282*H282</f>
        <v>3.8860800000000002</v>
      </c>
      <c r="AR282" s="144" t="s">
        <v>160</v>
      </c>
      <c r="AT282" s="144" t="s">
        <v>156</v>
      </c>
      <c r="AU282" s="144" t="s">
        <v>82</v>
      </c>
      <c r="AY282" s="17" t="s">
        <v>155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80</v>
      </c>
      <c r="BK282" s="145">
        <f>ROUND(I282*H282,2)</f>
        <v>0</v>
      </c>
      <c r="BL282" s="17" t="s">
        <v>160</v>
      </c>
      <c r="BM282" s="144" t="s">
        <v>372</v>
      </c>
    </row>
    <row r="283" spans="2:65" s="1" customFormat="1" ht="29.25">
      <c r="B283" s="32"/>
      <c r="D283" s="146" t="s">
        <v>162</v>
      </c>
      <c r="F283" s="147" t="s">
        <v>373</v>
      </c>
      <c r="I283" s="148"/>
      <c r="L283" s="32"/>
      <c r="M283" s="149"/>
      <c r="T283" s="56"/>
      <c r="AT283" s="17" t="s">
        <v>162</v>
      </c>
      <c r="AU283" s="17" t="s">
        <v>82</v>
      </c>
    </row>
    <row r="284" spans="2:65" s="1" customFormat="1">
      <c r="B284" s="32"/>
      <c r="D284" s="150" t="s">
        <v>164</v>
      </c>
      <c r="F284" s="151" t="s">
        <v>374</v>
      </c>
      <c r="I284" s="148"/>
      <c r="L284" s="32"/>
      <c r="M284" s="149"/>
      <c r="T284" s="56"/>
      <c r="AT284" s="17" t="s">
        <v>164</v>
      </c>
      <c r="AU284" s="17" t="s">
        <v>82</v>
      </c>
    </row>
    <row r="285" spans="2:65" s="13" customFormat="1">
      <c r="B285" s="158"/>
      <c r="D285" s="146" t="s">
        <v>166</v>
      </c>
      <c r="E285" s="159" t="s">
        <v>1</v>
      </c>
      <c r="F285" s="160" t="s">
        <v>375</v>
      </c>
      <c r="H285" s="161">
        <v>28.16</v>
      </c>
      <c r="I285" s="162"/>
      <c r="L285" s="158"/>
      <c r="M285" s="163"/>
      <c r="T285" s="164"/>
      <c r="AT285" s="159" t="s">
        <v>166</v>
      </c>
      <c r="AU285" s="159" t="s">
        <v>82</v>
      </c>
      <c r="AV285" s="13" t="s">
        <v>82</v>
      </c>
      <c r="AW285" s="13" t="s">
        <v>29</v>
      </c>
      <c r="AX285" s="13" t="s">
        <v>80</v>
      </c>
      <c r="AY285" s="159" t="s">
        <v>155</v>
      </c>
    </row>
    <row r="286" spans="2:65" s="1" customFormat="1" ht="24.2" customHeight="1">
      <c r="B286" s="131"/>
      <c r="C286" s="132" t="s">
        <v>376</v>
      </c>
      <c r="D286" s="132" t="s">
        <v>156</v>
      </c>
      <c r="E286" s="133" t="s">
        <v>377</v>
      </c>
      <c r="F286" s="134" t="s">
        <v>378</v>
      </c>
      <c r="G286" s="135" t="s">
        <v>244</v>
      </c>
      <c r="H286" s="136">
        <v>777.23</v>
      </c>
      <c r="I286" s="137"/>
      <c r="J286" s="138">
        <f>ROUND(I286*H286,2)</f>
        <v>0</v>
      </c>
      <c r="K286" s="139"/>
      <c r="L286" s="32"/>
      <c r="M286" s="140" t="s">
        <v>1</v>
      </c>
      <c r="N286" s="141" t="s">
        <v>37</v>
      </c>
      <c r="P286" s="142">
        <f>O286*H286</f>
        <v>0</v>
      </c>
      <c r="Q286" s="142">
        <v>1.3999999999999999E-4</v>
      </c>
      <c r="R286" s="142">
        <f>Q286*H286</f>
        <v>0.1088122</v>
      </c>
      <c r="S286" s="142">
        <v>0</v>
      </c>
      <c r="T286" s="143">
        <f>S286*H286</f>
        <v>0</v>
      </c>
      <c r="AR286" s="144" t="s">
        <v>160</v>
      </c>
      <c r="AT286" s="144" t="s">
        <v>156</v>
      </c>
      <c r="AU286" s="144" t="s">
        <v>82</v>
      </c>
      <c r="AY286" s="17" t="s">
        <v>155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7" t="s">
        <v>80</v>
      </c>
      <c r="BK286" s="145">
        <f>ROUND(I286*H286,2)</f>
        <v>0</v>
      </c>
      <c r="BL286" s="17" t="s">
        <v>160</v>
      </c>
      <c r="BM286" s="144" t="s">
        <v>379</v>
      </c>
    </row>
    <row r="287" spans="2:65" s="1" customFormat="1" ht="19.5">
      <c r="B287" s="32"/>
      <c r="D287" s="146" t="s">
        <v>162</v>
      </c>
      <c r="F287" s="147" t="s">
        <v>380</v>
      </c>
      <c r="I287" s="148"/>
      <c r="L287" s="32"/>
      <c r="M287" s="149"/>
      <c r="T287" s="56"/>
      <c r="AT287" s="17" t="s">
        <v>162</v>
      </c>
      <c r="AU287" s="17" t="s">
        <v>82</v>
      </c>
    </row>
    <row r="288" spans="2:65" s="1" customFormat="1">
      <c r="B288" s="32"/>
      <c r="D288" s="150" t="s">
        <v>164</v>
      </c>
      <c r="F288" s="151" t="s">
        <v>381</v>
      </c>
      <c r="I288" s="148"/>
      <c r="L288" s="32"/>
      <c r="M288" s="149"/>
      <c r="T288" s="56"/>
      <c r="AT288" s="17" t="s">
        <v>164</v>
      </c>
      <c r="AU288" s="17" t="s">
        <v>82</v>
      </c>
    </row>
    <row r="289" spans="2:65" s="13" customFormat="1">
      <c r="B289" s="158"/>
      <c r="D289" s="146" t="s">
        <v>166</v>
      </c>
      <c r="E289" s="159" t="s">
        <v>1</v>
      </c>
      <c r="F289" s="160" t="s">
        <v>382</v>
      </c>
      <c r="H289" s="161">
        <v>777.23</v>
      </c>
      <c r="I289" s="162"/>
      <c r="L289" s="158"/>
      <c r="M289" s="163"/>
      <c r="T289" s="164"/>
      <c r="AT289" s="159" t="s">
        <v>166</v>
      </c>
      <c r="AU289" s="159" t="s">
        <v>82</v>
      </c>
      <c r="AV289" s="13" t="s">
        <v>82</v>
      </c>
      <c r="AW289" s="13" t="s">
        <v>29</v>
      </c>
      <c r="AX289" s="13" t="s">
        <v>80</v>
      </c>
      <c r="AY289" s="159" t="s">
        <v>155</v>
      </c>
    </row>
    <row r="290" spans="2:65" s="11" customFormat="1" ht="22.9" customHeight="1">
      <c r="B290" s="121"/>
      <c r="D290" s="122" t="s">
        <v>71</v>
      </c>
      <c r="E290" s="183" t="s">
        <v>221</v>
      </c>
      <c r="F290" s="183" t="s">
        <v>383</v>
      </c>
      <c r="I290" s="124"/>
      <c r="J290" s="184">
        <f>BK290</f>
        <v>0</v>
      </c>
      <c r="L290" s="121"/>
      <c r="M290" s="126"/>
      <c r="P290" s="127">
        <f>SUM(P291:P412)</f>
        <v>0</v>
      </c>
      <c r="R290" s="127">
        <f>SUM(R291:R412)</f>
        <v>23.695830459584002</v>
      </c>
      <c r="T290" s="128">
        <f>SUM(T291:T412)</f>
        <v>143.05522400000001</v>
      </c>
      <c r="AR290" s="122" t="s">
        <v>80</v>
      </c>
      <c r="AT290" s="129" t="s">
        <v>71</v>
      </c>
      <c r="AU290" s="129" t="s">
        <v>80</v>
      </c>
      <c r="AY290" s="122" t="s">
        <v>155</v>
      </c>
      <c r="BK290" s="130">
        <f>SUM(BK291:BK412)</f>
        <v>0</v>
      </c>
    </row>
    <row r="291" spans="2:65" s="1" customFormat="1" ht="16.5" customHeight="1">
      <c r="B291" s="131"/>
      <c r="C291" s="132" t="s">
        <v>384</v>
      </c>
      <c r="D291" s="132" t="s">
        <v>156</v>
      </c>
      <c r="E291" s="133" t="s">
        <v>385</v>
      </c>
      <c r="F291" s="134" t="s">
        <v>386</v>
      </c>
      <c r="G291" s="135" t="s">
        <v>253</v>
      </c>
      <c r="H291" s="136">
        <v>25.6</v>
      </c>
      <c r="I291" s="137"/>
      <c r="J291" s="138">
        <f>ROUND(I291*H291,2)</f>
        <v>0</v>
      </c>
      <c r="K291" s="139"/>
      <c r="L291" s="32"/>
      <c r="M291" s="140" t="s">
        <v>1</v>
      </c>
      <c r="N291" s="141" t="s">
        <v>37</v>
      </c>
      <c r="P291" s="142">
        <f>O291*H291</f>
        <v>0</v>
      </c>
      <c r="Q291" s="142">
        <v>1.17E-3</v>
      </c>
      <c r="R291" s="142">
        <f>Q291*H291</f>
        <v>2.9952000000000003E-2</v>
      </c>
      <c r="S291" s="142">
        <v>0</v>
      </c>
      <c r="T291" s="143">
        <f>S291*H291</f>
        <v>0</v>
      </c>
      <c r="AR291" s="144" t="s">
        <v>160</v>
      </c>
      <c r="AT291" s="144" t="s">
        <v>156</v>
      </c>
      <c r="AU291" s="144" t="s">
        <v>82</v>
      </c>
      <c r="AY291" s="17" t="s">
        <v>155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7" t="s">
        <v>80</v>
      </c>
      <c r="BK291" s="145">
        <f>ROUND(I291*H291,2)</f>
        <v>0</v>
      </c>
      <c r="BL291" s="17" t="s">
        <v>160</v>
      </c>
      <c r="BM291" s="144" t="s">
        <v>387</v>
      </c>
    </row>
    <row r="292" spans="2:65" s="1" customFormat="1">
      <c r="B292" s="32"/>
      <c r="D292" s="146" t="s">
        <v>162</v>
      </c>
      <c r="F292" s="147" t="s">
        <v>388</v>
      </c>
      <c r="I292" s="148"/>
      <c r="L292" s="32"/>
      <c r="M292" s="149"/>
      <c r="T292" s="56"/>
      <c r="AT292" s="17" t="s">
        <v>162</v>
      </c>
      <c r="AU292" s="17" t="s">
        <v>82</v>
      </c>
    </row>
    <row r="293" spans="2:65" s="1" customFormat="1">
      <c r="B293" s="32"/>
      <c r="D293" s="150" t="s">
        <v>164</v>
      </c>
      <c r="F293" s="151" t="s">
        <v>389</v>
      </c>
      <c r="I293" s="148"/>
      <c r="L293" s="32"/>
      <c r="M293" s="149"/>
      <c r="T293" s="56"/>
      <c r="AT293" s="17" t="s">
        <v>164</v>
      </c>
      <c r="AU293" s="17" t="s">
        <v>82</v>
      </c>
    </row>
    <row r="294" spans="2:65" s="13" customFormat="1">
      <c r="B294" s="158"/>
      <c r="D294" s="146" t="s">
        <v>166</v>
      </c>
      <c r="E294" s="159" t="s">
        <v>1</v>
      </c>
      <c r="F294" s="160" t="s">
        <v>390</v>
      </c>
      <c r="H294" s="161">
        <v>25.6</v>
      </c>
      <c r="I294" s="162"/>
      <c r="L294" s="158"/>
      <c r="M294" s="163"/>
      <c r="T294" s="164"/>
      <c r="AT294" s="159" t="s">
        <v>166</v>
      </c>
      <c r="AU294" s="159" t="s">
        <v>82</v>
      </c>
      <c r="AV294" s="13" t="s">
        <v>82</v>
      </c>
      <c r="AW294" s="13" t="s">
        <v>29</v>
      </c>
      <c r="AX294" s="13" t="s">
        <v>80</v>
      </c>
      <c r="AY294" s="159" t="s">
        <v>155</v>
      </c>
    </row>
    <row r="295" spans="2:65" s="1" customFormat="1" ht="16.5" customHeight="1">
      <c r="B295" s="131"/>
      <c r="C295" s="132" t="s">
        <v>391</v>
      </c>
      <c r="D295" s="132" t="s">
        <v>156</v>
      </c>
      <c r="E295" s="133" t="s">
        <v>392</v>
      </c>
      <c r="F295" s="134" t="s">
        <v>393</v>
      </c>
      <c r="G295" s="135" t="s">
        <v>253</v>
      </c>
      <c r="H295" s="136">
        <v>25.6</v>
      </c>
      <c r="I295" s="137"/>
      <c r="J295" s="138">
        <f>ROUND(I295*H295,2)</f>
        <v>0</v>
      </c>
      <c r="K295" s="139"/>
      <c r="L295" s="32"/>
      <c r="M295" s="140" t="s">
        <v>1</v>
      </c>
      <c r="N295" s="141" t="s">
        <v>37</v>
      </c>
      <c r="P295" s="142">
        <f>O295*H295</f>
        <v>0</v>
      </c>
      <c r="Q295" s="142">
        <v>5.8049999999999996E-4</v>
      </c>
      <c r="R295" s="142">
        <f>Q295*H295</f>
        <v>1.48608E-2</v>
      </c>
      <c r="S295" s="142">
        <v>0</v>
      </c>
      <c r="T295" s="143">
        <f>S295*H295</f>
        <v>0</v>
      </c>
      <c r="AR295" s="144" t="s">
        <v>160</v>
      </c>
      <c r="AT295" s="144" t="s">
        <v>156</v>
      </c>
      <c r="AU295" s="144" t="s">
        <v>82</v>
      </c>
      <c r="AY295" s="17" t="s">
        <v>155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80</v>
      </c>
      <c r="BK295" s="145">
        <f>ROUND(I295*H295,2)</f>
        <v>0</v>
      </c>
      <c r="BL295" s="17" t="s">
        <v>160</v>
      </c>
      <c r="BM295" s="144" t="s">
        <v>394</v>
      </c>
    </row>
    <row r="296" spans="2:65" s="1" customFormat="1">
      <c r="B296" s="32"/>
      <c r="D296" s="146" t="s">
        <v>162</v>
      </c>
      <c r="F296" s="147" t="s">
        <v>395</v>
      </c>
      <c r="I296" s="148"/>
      <c r="L296" s="32"/>
      <c r="M296" s="149"/>
      <c r="T296" s="56"/>
      <c r="AT296" s="17" t="s">
        <v>162</v>
      </c>
      <c r="AU296" s="17" t="s">
        <v>82</v>
      </c>
    </row>
    <row r="297" spans="2:65" s="1" customFormat="1">
      <c r="B297" s="32"/>
      <c r="D297" s="150" t="s">
        <v>164</v>
      </c>
      <c r="F297" s="151" t="s">
        <v>396</v>
      </c>
      <c r="I297" s="148"/>
      <c r="L297" s="32"/>
      <c r="M297" s="149"/>
      <c r="T297" s="56"/>
      <c r="AT297" s="17" t="s">
        <v>164</v>
      </c>
      <c r="AU297" s="17" t="s">
        <v>82</v>
      </c>
    </row>
    <row r="298" spans="2:65" s="13" customFormat="1">
      <c r="B298" s="158"/>
      <c r="D298" s="146" t="s">
        <v>166</v>
      </c>
      <c r="E298" s="159" t="s">
        <v>1</v>
      </c>
      <c r="F298" s="160" t="s">
        <v>390</v>
      </c>
      <c r="H298" s="161">
        <v>25.6</v>
      </c>
      <c r="I298" s="162"/>
      <c r="L298" s="158"/>
      <c r="M298" s="163"/>
      <c r="T298" s="164"/>
      <c r="AT298" s="159" t="s">
        <v>166</v>
      </c>
      <c r="AU298" s="159" t="s">
        <v>82</v>
      </c>
      <c r="AV298" s="13" t="s">
        <v>82</v>
      </c>
      <c r="AW298" s="13" t="s">
        <v>29</v>
      </c>
      <c r="AX298" s="13" t="s">
        <v>80</v>
      </c>
      <c r="AY298" s="159" t="s">
        <v>155</v>
      </c>
    </row>
    <row r="299" spans="2:65" s="1" customFormat="1" ht="24.2" customHeight="1">
      <c r="B299" s="131"/>
      <c r="C299" s="172" t="s">
        <v>397</v>
      </c>
      <c r="D299" s="172" t="s">
        <v>241</v>
      </c>
      <c r="E299" s="173" t="s">
        <v>398</v>
      </c>
      <c r="F299" s="174" t="s">
        <v>399</v>
      </c>
      <c r="G299" s="175" t="s">
        <v>208</v>
      </c>
      <c r="H299" s="176">
        <v>0.77700000000000002</v>
      </c>
      <c r="I299" s="177"/>
      <c r="J299" s="178">
        <f>ROUND(I299*H299,2)</f>
        <v>0</v>
      </c>
      <c r="K299" s="179"/>
      <c r="L299" s="180"/>
      <c r="M299" s="181" t="s">
        <v>1</v>
      </c>
      <c r="N299" s="182" t="s">
        <v>37</v>
      </c>
      <c r="P299" s="142">
        <f>O299*H299</f>
        <v>0</v>
      </c>
      <c r="Q299" s="142">
        <v>1</v>
      </c>
      <c r="R299" s="142">
        <f>Q299*H299</f>
        <v>0.77700000000000002</v>
      </c>
      <c r="S299" s="142">
        <v>0</v>
      </c>
      <c r="T299" s="143">
        <f>S299*H299</f>
        <v>0</v>
      </c>
      <c r="AR299" s="144" t="s">
        <v>213</v>
      </c>
      <c r="AT299" s="144" t="s">
        <v>241</v>
      </c>
      <c r="AU299" s="144" t="s">
        <v>82</v>
      </c>
      <c r="AY299" s="17" t="s">
        <v>155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7" t="s">
        <v>80</v>
      </c>
      <c r="BK299" s="145">
        <f>ROUND(I299*H299,2)</f>
        <v>0</v>
      </c>
      <c r="BL299" s="17" t="s">
        <v>160</v>
      </c>
      <c r="BM299" s="144" t="s">
        <v>400</v>
      </c>
    </row>
    <row r="300" spans="2:65" s="1" customFormat="1">
      <c r="B300" s="32"/>
      <c r="D300" s="146" t="s">
        <v>162</v>
      </c>
      <c r="F300" s="147" t="s">
        <v>399</v>
      </c>
      <c r="I300" s="148"/>
      <c r="L300" s="32"/>
      <c r="M300" s="149"/>
      <c r="T300" s="56"/>
      <c r="AT300" s="17" t="s">
        <v>162</v>
      </c>
      <c r="AU300" s="17" t="s">
        <v>82</v>
      </c>
    </row>
    <row r="301" spans="2:65" s="1" customFormat="1" ht="19.5">
      <c r="B301" s="32"/>
      <c r="D301" s="146" t="s">
        <v>301</v>
      </c>
      <c r="F301" s="185" t="s">
        <v>401</v>
      </c>
      <c r="I301" s="148"/>
      <c r="L301" s="32"/>
      <c r="M301" s="149"/>
      <c r="T301" s="56"/>
      <c r="AT301" s="17" t="s">
        <v>301</v>
      </c>
      <c r="AU301" s="17" t="s">
        <v>82</v>
      </c>
    </row>
    <row r="302" spans="2:65" s="13" customFormat="1">
      <c r="B302" s="158"/>
      <c r="D302" s="146" t="s">
        <v>166</v>
      </c>
      <c r="E302" s="159" t="s">
        <v>1</v>
      </c>
      <c r="F302" s="160" t="s">
        <v>402</v>
      </c>
      <c r="H302" s="161">
        <v>0.77700000000000002</v>
      </c>
      <c r="I302" s="162"/>
      <c r="L302" s="158"/>
      <c r="M302" s="163"/>
      <c r="T302" s="164"/>
      <c r="AT302" s="159" t="s">
        <v>166</v>
      </c>
      <c r="AU302" s="159" t="s">
        <v>82</v>
      </c>
      <c r="AV302" s="13" t="s">
        <v>82</v>
      </c>
      <c r="AW302" s="13" t="s">
        <v>29</v>
      </c>
      <c r="AX302" s="13" t="s">
        <v>80</v>
      </c>
      <c r="AY302" s="159" t="s">
        <v>155</v>
      </c>
    </row>
    <row r="303" spans="2:65" s="1" customFormat="1" ht="21.75" customHeight="1">
      <c r="B303" s="131"/>
      <c r="C303" s="132" t="s">
        <v>403</v>
      </c>
      <c r="D303" s="132" t="s">
        <v>156</v>
      </c>
      <c r="E303" s="133" t="s">
        <v>404</v>
      </c>
      <c r="F303" s="134" t="s">
        <v>405</v>
      </c>
      <c r="G303" s="135" t="s">
        <v>159</v>
      </c>
      <c r="H303" s="136">
        <v>0.35</v>
      </c>
      <c r="I303" s="137"/>
      <c r="J303" s="138">
        <f>ROUND(I303*H303,2)</f>
        <v>0</v>
      </c>
      <c r="K303" s="139"/>
      <c r="L303" s="32"/>
      <c r="M303" s="140" t="s">
        <v>1</v>
      </c>
      <c r="N303" s="141" t="s">
        <v>37</v>
      </c>
      <c r="P303" s="142">
        <f>O303*H303</f>
        <v>0</v>
      </c>
      <c r="Q303" s="142">
        <v>6.3000000000000003E-4</v>
      </c>
      <c r="R303" s="142">
        <f>Q303*H303</f>
        <v>2.2049999999999999E-4</v>
      </c>
      <c r="S303" s="142">
        <v>0</v>
      </c>
      <c r="T303" s="143">
        <f>S303*H303</f>
        <v>0</v>
      </c>
      <c r="AR303" s="144" t="s">
        <v>160</v>
      </c>
      <c r="AT303" s="144" t="s">
        <v>156</v>
      </c>
      <c r="AU303" s="144" t="s">
        <v>82</v>
      </c>
      <c r="AY303" s="17" t="s">
        <v>155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80</v>
      </c>
      <c r="BK303" s="145">
        <f>ROUND(I303*H303,2)</f>
        <v>0</v>
      </c>
      <c r="BL303" s="17" t="s">
        <v>160</v>
      </c>
      <c r="BM303" s="144" t="s">
        <v>406</v>
      </c>
    </row>
    <row r="304" spans="2:65" s="1" customFormat="1">
      <c r="B304" s="32"/>
      <c r="D304" s="146" t="s">
        <v>162</v>
      </c>
      <c r="F304" s="147" t="s">
        <v>407</v>
      </c>
      <c r="I304" s="148"/>
      <c r="L304" s="32"/>
      <c r="M304" s="149"/>
      <c r="T304" s="56"/>
      <c r="AT304" s="17" t="s">
        <v>162</v>
      </c>
      <c r="AU304" s="17" t="s">
        <v>82</v>
      </c>
    </row>
    <row r="305" spans="2:65" s="1" customFormat="1">
      <c r="B305" s="32"/>
      <c r="D305" s="150" t="s">
        <v>164</v>
      </c>
      <c r="F305" s="151" t="s">
        <v>408</v>
      </c>
      <c r="I305" s="148"/>
      <c r="L305" s="32"/>
      <c r="M305" s="149"/>
      <c r="T305" s="56"/>
      <c r="AT305" s="17" t="s">
        <v>164</v>
      </c>
      <c r="AU305" s="17" t="s">
        <v>82</v>
      </c>
    </row>
    <row r="306" spans="2:65" s="13" customFormat="1">
      <c r="B306" s="158"/>
      <c r="D306" s="146" t="s">
        <v>166</v>
      </c>
      <c r="E306" s="159" t="s">
        <v>1</v>
      </c>
      <c r="F306" s="160" t="s">
        <v>409</v>
      </c>
      <c r="H306" s="161">
        <v>0.35</v>
      </c>
      <c r="I306" s="162"/>
      <c r="L306" s="158"/>
      <c r="M306" s="163"/>
      <c r="T306" s="164"/>
      <c r="AT306" s="159" t="s">
        <v>166</v>
      </c>
      <c r="AU306" s="159" t="s">
        <v>82</v>
      </c>
      <c r="AV306" s="13" t="s">
        <v>82</v>
      </c>
      <c r="AW306" s="13" t="s">
        <v>29</v>
      </c>
      <c r="AX306" s="13" t="s">
        <v>72</v>
      </c>
      <c r="AY306" s="159" t="s">
        <v>155</v>
      </c>
    </row>
    <row r="307" spans="2:65" s="14" customFormat="1">
      <c r="B307" s="165"/>
      <c r="D307" s="146" t="s">
        <v>166</v>
      </c>
      <c r="E307" s="166" t="s">
        <v>1</v>
      </c>
      <c r="F307" s="167" t="s">
        <v>170</v>
      </c>
      <c r="H307" s="168">
        <v>0.35</v>
      </c>
      <c r="I307" s="169"/>
      <c r="L307" s="165"/>
      <c r="M307" s="170"/>
      <c r="T307" s="171"/>
      <c r="AT307" s="166" t="s">
        <v>166</v>
      </c>
      <c r="AU307" s="166" t="s">
        <v>82</v>
      </c>
      <c r="AV307" s="14" t="s">
        <v>160</v>
      </c>
      <c r="AW307" s="14" t="s">
        <v>29</v>
      </c>
      <c r="AX307" s="14" t="s">
        <v>80</v>
      </c>
      <c r="AY307" s="166" t="s">
        <v>155</v>
      </c>
    </row>
    <row r="308" spans="2:65" s="1" customFormat="1" ht="24.2" customHeight="1">
      <c r="B308" s="131"/>
      <c r="C308" s="132" t="s">
        <v>410</v>
      </c>
      <c r="D308" s="132" t="s">
        <v>156</v>
      </c>
      <c r="E308" s="133" t="s">
        <v>411</v>
      </c>
      <c r="F308" s="134" t="s">
        <v>412</v>
      </c>
      <c r="G308" s="135" t="s">
        <v>413</v>
      </c>
      <c r="H308" s="136">
        <v>2</v>
      </c>
      <c r="I308" s="137"/>
      <c r="J308" s="138">
        <f>ROUND(I308*H308,2)</f>
        <v>0</v>
      </c>
      <c r="K308" s="139"/>
      <c r="L308" s="32"/>
      <c r="M308" s="140" t="s">
        <v>1</v>
      </c>
      <c r="N308" s="141" t="s">
        <v>37</v>
      </c>
      <c r="P308" s="142">
        <f>O308*H308</f>
        <v>0</v>
      </c>
      <c r="Q308" s="142">
        <v>6.4850000000000003E-3</v>
      </c>
      <c r="R308" s="142">
        <f>Q308*H308</f>
        <v>1.2970000000000001E-2</v>
      </c>
      <c r="S308" s="142">
        <v>0</v>
      </c>
      <c r="T308" s="143">
        <f>S308*H308</f>
        <v>0</v>
      </c>
      <c r="AR308" s="144" t="s">
        <v>160</v>
      </c>
      <c r="AT308" s="144" t="s">
        <v>156</v>
      </c>
      <c r="AU308" s="144" t="s">
        <v>82</v>
      </c>
      <c r="AY308" s="17" t="s">
        <v>155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80</v>
      </c>
      <c r="BK308" s="145">
        <f>ROUND(I308*H308,2)</f>
        <v>0</v>
      </c>
      <c r="BL308" s="17" t="s">
        <v>160</v>
      </c>
      <c r="BM308" s="144" t="s">
        <v>414</v>
      </c>
    </row>
    <row r="309" spans="2:65" s="1" customFormat="1" ht="19.5">
      <c r="B309" s="32"/>
      <c r="D309" s="146" t="s">
        <v>162</v>
      </c>
      <c r="F309" s="147" t="s">
        <v>415</v>
      </c>
      <c r="I309" s="148"/>
      <c r="L309" s="32"/>
      <c r="M309" s="149"/>
      <c r="T309" s="56"/>
      <c r="AT309" s="17" t="s">
        <v>162</v>
      </c>
      <c r="AU309" s="17" t="s">
        <v>82</v>
      </c>
    </row>
    <row r="310" spans="2:65" s="1" customFormat="1">
      <c r="B310" s="32"/>
      <c r="D310" s="150" t="s">
        <v>164</v>
      </c>
      <c r="F310" s="151" t="s">
        <v>416</v>
      </c>
      <c r="I310" s="148"/>
      <c r="L310" s="32"/>
      <c r="M310" s="149"/>
      <c r="T310" s="56"/>
      <c r="AT310" s="17" t="s">
        <v>164</v>
      </c>
      <c r="AU310" s="17" t="s">
        <v>82</v>
      </c>
    </row>
    <row r="311" spans="2:65" s="1" customFormat="1" ht="16.5" customHeight="1">
      <c r="B311" s="131"/>
      <c r="C311" s="132" t="s">
        <v>417</v>
      </c>
      <c r="D311" s="132" t="s">
        <v>156</v>
      </c>
      <c r="E311" s="133" t="s">
        <v>418</v>
      </c>
      <c r="F311" s="134" t="s">
        <v>419</v>
      </c>
      <c r="G311" s="135" t="s">
        <v>275</v>
      </c>
      <c r="H311" s="136">
        <v>48</v>
      </c>
      <c r="I311" s="137"/>
      <c r="J311" s="138">
        <f>ROUND(I311*H311,2)</f>
        <v>0</v>
      </c>
      <c r="K311" s="139"/>
      <c r="L311" s="32"/>
      <c r="M311" s="140" t="s">
        <v>1</v>
      </c>
      <c r="N311" s="141" t="s">
        <v>37</v>
      </c>
      <c r="P311" s="142">
        <f>O311*H311</f>
        <v>0</v>
      </c>
      <c r="Q311" s="142">
        <v>0</v>
      </c>
      <c r="R311" s="142">
        <f>Q311*H311</f>
        <v>0</v>
      </c>
      <c r="S311" s="142">
        <v>0</v>
      </c>
      <c r="T311" s="143">
        <f>S311*H311</f>
        <v>0</v>
      </c>
      <c r="AR311" s="144" t="s">
        <v>160</v>
      </c>
      <c r="AT311" s="144" t="s">
        <v>156</v>
      </c>
      <c r="AU311" s="144" t="s">
        <v>82</v>
      </c>
      <c r="AY311" s="17" t="s">
        <v>155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7" t="s">
        <v>80</v>
      </c>
      <c r="BK311" s="145">
        <f>ROUND(I311*H311,2)</f>
        <v>0</v>
      </c>
      <c r="BL311" s="17" t="s">
        <v>160</v>
      </c>
      <c r="BM311" s="144" t="s">
        <v>420</v>
      </c>
    </row>
    <row r="312" spans="2:65" s="1" customFormat="1">
      <c r="B312" s="32"/>
      <c r="D312" s="146" t="s">
        <v>162</v>
      </c>
      <c r="F312" s="147" t="s">
        <v>421</v>
      </c>
      <c r="I312" s="148"/>
      <c r="L312" s="32"/>
      <c r="M312" s="149"/>
      <c r="T312" s="56"/>
      <c r="AT312" s="17" t="s">
        <v>162</v>
      </c>
      <c r="AU312" s="17" t="s">
        <v>82</v>
      </c>
    </row>
    <row r="313" spans="2:65" s="1" customFormat="1">
      <c r="B313" s="32"/>
      <c r="D313" s="150" t="s">
        <v>164</v>
      </c>
      <c r="F313" s="151" t="s">
        <v>422</v>
      </c>
      <c r="I313" s="148"/>
      <c r="L313" s="32"/>
      <c r="M313" s="149"/>
      <c r="T313" s="56"/>
      <c r="AT313" s="17" t="s">
        <v>164</v>
      </c>
      <c r="AU313" s="17" t="s">
        <v>82</v>
      </c>
    </row>
    <row r="314" spans="2:65" s="13" customFormat="1">
      <c r="B314" s="158"/>
      <c r="D314" s="146" t="s">
        <v>166</v>
      </c>
      <c r="E314" s="159" t="s">
        <v>1</v>
      </c>
      <c r="F314" s="160" t="s">
        <v>423</v>
      </c>
      <c r="H314" s="161">
        <v>48</v>
      </c>
      <c r="I314" s="162"/>
      <c r="L314" s="158"/>
      <c r="M314" s="163"/>
      <c r="T314" s="164"/>
      <c r="AT314" s="159" t="s">
        <v>166</v>
      </c>
      <c r="AU314" s="159" t="s">
        <v>82</v>
      </c>
      <c r="AV314" s="13" t="s">
        <v>82</v>
      </c>
      <c r="AW314" s="13" t="s">
        <v>29</v>
      </c>
      <c r="AX314" s="13" t="s">
        <v>72</v>
      </c>
      <c r="AY314" s="159" t="s">
        <v>155</v>
      </c>
    </row>
    <row r="315" spans="2:65" s="14" customFormat="1">
      <c r="B315" s="165"/>
      <c r="D315" s="146" t="s">
        <v>166</v>
      </c>
      <c r="E315" s="166" t="s">
        <v>1</v>
      </c>
      <c r="F315" s="167" t="s">
        <v>170</v>
      </c>
      <c r="H315" s="168">
        <v>48</v>
      </c>
      <c r="I315" s="169"/>
      <c r="L315" s="165"/>
      <c r="M315" s="170"/>
      <c r="T315" s="171"/>
      <c r="AT315" s="166" t="s">
        <v>166</v>
      </c>
      <c r="AU315" s="166" t="s">
        <v>82</v>
      </c>
      <c r="AV315" s="14" t="s">
        <v>160</v>
      </c>
      <c r="AW315" s="14" t="s">
        <v>3</v>
      </c>
      <c r="AX315" s="14" t="s">
        <v>80</v>
      </c>
      <c r="AY315" s="166" t="s">
        <v>155</v>
      </c>
    </row>
    <row r="316" spans="2:65" s="1" customFormat="1" ht="33" customHeight="1">
      <c r="B316" s="131"/>
      <c r="C316" s="132" t="s">
        <v>424</v>
      </c>
      <c r="D316" s="132" t="s">
        <v>156</v>
      </c>
      <c r="E316" s="133" t="s">
        <v>425</v>
      </c>
      <c r="F316" s="134" t="s">
        <v>426</v>
      </c>
      <c r="G316" s="135" t="s">
        <v>159</v>
      </c>
      <c r="H316" s="136">
        <v>184.52</v>
      </c>
      <c r="I316" s="137"/>
      <c r="J316" s="138">
        <f>ROUND(I316*H316,2)</f>
        <v>0</v>
      </c>
      <c r="K316" s="139"/>
      <c r="L316" s="32"/>
      <c r="M316" s="140" t="s">
        <v>1</v>
      </c>
      <c r="N316" s="141" t="s">
        <v>37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160</v>
      </c>
      <c r="AT316" s="144" t="s">
        <v>156</v>
      </c>
      <c r="AU316" s="144" t="s">
        <v>82</v>
      </c>
      <c r="AY316" s="17" t="s">
        <v>155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80</v>
      </c>
      <c r="BK316" s="145">
        <f>ROUND(I316*H316,2)</f>
        <v>0</v>
      </c>
      <c r="BL316" s="17" t="s">
        <v>160</v>
      </c>
      <c r="BM316" s="144" t="s">
        <v>427</v>
      </c>
    </row>
    <row r="317" spans="2:65" s="1" customFormat="1" ht="29.25">
      <c r="B317" s="32"/>
      <c r="D317" s="146" t="s">
        <v>162</v>
      </c>
      <c r="F317" s="147" t="s">
        <v>428</v>
      </c>
      <c r="I317" s="148"/>
      <c r="L317" s="32"/>
      <c r="M317" s="149"/>
      <c r="T317" s="56"/>
      <c r="AT317" s="17" t="s">
        <v>162</v>
      </c>
      <c r="AU317" s="17" t="s">
        <v>82</v>
      </c>
    </row>
    <row r="318" spans="2:65" s="1" customFormat="1">
      <c r="B318" s="32"/>
      <c r="D318" s="150" t="s">
        <v>164</v>
      </c>
      <c r="F318" s="151" t="s">
        <v>429</v>
      </c>
      <c r="I318" s="148"/>
      <c r="L318" s="32"/>
      <c r="M318" s="149"/>
      <c r="T318" s="56"/>
      <c r="AT318" s="17" t="s">
        <v>164</v>
      </c>
      <c r="AU318" s="17" t="s">
        <v>82</v>
      </c>
    </row>
    <row r="319" spans="2:65" s="13" customFormat="1">
      <c r="B319" s="158"/>
      <c r="D319" s="146" t="s">
        <v>166</v>
      </c>
      <c r="E319" s="159" t="s">
        <v>1</v>
      </c>
      <c r="F319" s="160" t="s">
        <v>430</v>
      </c>
      <c r="H319" s="161">
        <v>93.84</v>
      </c>
      <c r="I319" s="162"/>
      <c r="L319" s="158"/>
      <c r="M319" s="163"/>
      <c r="T319" s="164"/>
      <c r="AT319" s="159" t="s">
        <v>166</v>
      </c>
      <c r="AU319" s="159" t="s">
        <v>82</v>
      </c>
      <c r="AV319" s="13" t="s">
        <v>82</v>
      </c>
      <c r="AW319" s="13" t="s">
        <v>29</v>
      </c>
      <c r="AX319" s="13" t="s">
        <v>72</v>
      </c>
      <c r="AY319" s="159" t="s">
        <v>155</v>
      </c>
    </row>
    <row r="320" spans="2:65" s="13" customFormat="1">
      <c r="B320" s="158"/>
      <c r="D320" s="146" t="s">
        <v>166</v>
      </c>
      <c r="E320" s="159" t="s">
        <v>1</v>
      </c>
      <c r="F320" s="160" t="s">
        <v>431</v>
      </c>
      <c r="H320" s="161">
        <v>90.68</v>
      </c>
      <c r="I320" s="162"/>
      <c r="L320" s="158"/>
      <c r="M320" s="163"/>
      <c r="T320" s="164"/>
      <c r="AT320" s="159" t="s">
        <v>166</v>
      </c>
      <c r="AU320" s="159" t="s">
        <v>82</v>
      </c>
      <c r="AV320" s="13" t="s">
        <v>82</v>
      </c>
      <c r="AW320" s="13" t="s">
        <v>29</v>
      </c>
      <c r="AX320" s="13" t="s">
        <v>72</v>
      </c>
      <c r="AY320" s="159" t="s">
        <v>155</v>
      </c>
    </row>
    <row r="321" spans="2:65" s="14" customFormat="1">
      <c r="B321" s="165"/>
      <c r="D321" s="146" t="s">
        <v>166</v>
      </c>
      <c r="E321" s="166" t="s">
        <v>1</v>
      </c>
      <c r="F321" s="167" t="s">
        <v>170</v>
      </c>
      <c r="H321" s="168">
        <v>184.52</v>
      </c>
      <c r="I321" s="169"/>
      <c r="L321" s="165"/>
      <c r="M321" s="170"/>
      <c r="T321" s="171"/>
      <c r="AT321" s="166" t="s">
        <v>166</v>
      </c>
      <c r="AU321" s="166" t="s">
        <v>82</v>
      </c>
      <c r="AV321" s="14" t="s">
        <v>160</v>
      </c>
      <c r="AW321" s="14" t="s">
        <v>3</v>
      </c>
      <c r="AX321" s="14" t="s">
        <v>80</v>
      </c>
      <c r="AY321" s="166" t="s">
        <v>155</v>
      </c>
    </row>
    <row r="322" spans="2:65" s="1" customFormat="1" ht="33" customHeight="1">
      <c r="B322" s="131"/>
      <c r="C322" s="132" t="s">
        <v>432</v>
      </c>
      <c r="D322" s="132" t="s">
        <v>156</v>
      </c>
      <c r="E322" s="133" t="s">
        <v>433</v>
      </c>
      <c r="F322" s="134" t="s">
        <v>434</v>
      </c>
      <c r="G322" s="135" t="s">
        <v>159</v>
      </c>
      <c r="H322" s="136">
        <v>7380.8</v>
      </c>
      <c r="I322" s="137"/>
      <c r="J322" s="138">
        <f>ROUND(I322*H322,2)</f>
        <v>0</v>
      </c>
      <c r="K322" s="139"/>
      <c r="L322" s="32"/>
      <c r="M322" s="140" t="s">
        <v>1</v>
      </c>
      <c r="N322" s="141" t="s">
        <v>37</v>
      </c>
      <c r="P322" s="142">
        <f>O322*H322</f>
        <v>0</v>
      </c>
      <c r="Q322" s="142">
        <v>0</v>
      </c>
      <c r="R322" s="142">
        <f>Q322*H322</f>
        <v>0</v>
      </c>
      <c r="S322" s="142">
        <v>0</v>
      </c>
      <c r="T322" s="143">
        <f>S322*H322</f>
        <v>0</v>
      </c>
      <c r="AR322" s="144" t="s">
        <v>160</v>
      </c>
      <c r="AT322" s="144" t="s">
        <v>156</v>
      </c>
      <c r="AU322" s="144" t="s">
        <v>82</v>
      </c>
      <c r="AY322" s="17" t="s">
        <v>155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80</v>
      </c>
      <c r="BK322" s="145">
        <f>ROUND(I322*H322,2)</f>
        <v>0</v>
      </c>
      <c r="BL322" s="17" t="s">
        <v>160</v>
      </c>
      <c r="BM322" s="144" t="s">
        <v>435</v>
      </c>
    </row>
    <row r="323" spans="2:65" s="1" customFormat="1" ht="19.5">
      <c r="B323" s="32"/>
      <c r="D323" s="146" t="s">
        <v>162</v>
      </c>
      <c r="F323" s="147" t="s">
        <v>436</v>
      </c>
      <c r="I323" s="148"/>
      <c r="L323" s="32"/>
      <c r="M323" s="149"/>
      <c r="T323" s="56"/>
      <c r="AT323" s="17" t="s">
        <v>162</v>
      </c>
      <c r="AU323" s="17" t="s">
        <v>82</v>
      </c>
    </row>
    <row r="324" spans="2:65" s="1" customFormat="1">
      <c r="B324" s="32"/>
      <c r="D324" s="150" t="s">
        <v>164</v>
      </c>
      <c r="F324" s="151" t="s">
        <v>437</v>
      </c>
      <c r="I324" s="148"/>
      <c r="L324" s="32"/>
      <c r="M324" s="149"/>
      <c r="T324" s="56"/>
      <c r="AT324" s="17" t="s">
        <v>164</v>
      </c>
      <c r="AU324" s="17" t="s">
        <v>82</v>
      </c>
    </row>
    <row r="325" spans="2:65" s="13" customFormat="1">
      <c r="B325" s="158"/>
      <c r="D325" s="146" t="s">
        <v>166</v>
      </c>
      <c r="E325" s="159" t="s">
        <v>1</v>
      </c>
      <c r="F325" s="160" t="s">
        <v>438</v>
      </c>
      <c r="H325" s="161">
        <v>7380.8</v>
      </c>
      <c r="I325" s="162"/>
      <c r="L325" s="158"/>
      <c r="M325" s="163"/>
      <c r="T325" s="164"/>
      <c r="AT325" s="159" t="s">
        <v>166</v>
      </c>
      <c r="AU325" s="159" t="s">
        <v>82</v>
      </c>
      <c r="AV325" s="13" t="s">
        <v>82</v>
      </c>
      <c r="AW325" s="13" t="s">
        <v>29</v>
      </c>
      <c r="AX325" s="13" t="s">
        <v>72</v>
      </c>
      <c r="AY325" s="159" t="s">
        <v>155</v>
      </c>
    </row>
    <row r="326" spans="2:65" s="14" customFormat="1">
      <c r="B326" s="165"/>
      <c r="D326" s="146" t="s">
        <v>166</v>
      </c>
      <c r="E326" s="166" t="s">
        <v>1</v>
      </c>
      <c r="F326" s="167" t="s">
        <v>170</v>
      </c>
      <c r="H326" s="168">
        <v>7380.8</v>
      </c>
      <c r="I326" s="169"/>
      <c r="L326" s="165"/>
      <c r="M326" s="170"/>
      <c r="T326" s="171"/>
      <c r="AT326" s="166" t="s">
        <v>166</v>
      </c>
      <c r="AU326" s="166" t="s">
        <v>82</v>
      </c>
      <c r="AV326" s="14" t="s">
        <v>160</v>
      </c>
      <c r="AW326" s="14" t="s">
        <v>3</v>
      </c>
      <c r="AX326" s="14" t="s">
        <v>80</v>
      </c>
      <c r="AY326" s="166" t="s">
        <v>155</v>
      </c>
    </row>
    <row r="327" spans="2:65" s="1" customFormat="1" ht="33" customHeight="1">
      <c r="B327" s="131"/>
      <c r="C327" s="132" t="s">
        <v>439</v>
      </c>
      <c r="D327" s="132" t="s">
        <v>156</v>
      </c>
      <c r="E327" s="133" t="s">
        <v>440</v>
      </c>
      <c r="F327" s="134" t="s">
        <v>441</v>
      </c>
      <c r="G327" s="135" t="s">
        <v>159</v>
      </c>
      <c r="H327" s="136">
        <v>184.52</v>
      </c>
      <c r="I327" s="137"/>
      <c r="J327" s="138">
        <f>ROUND(I327*H327,2)</f>
        <v>0</v>
      </c>
      <c r="K327" s="139"/>
      <c r="L327" s="32"/>
      <c r="M327" s="140" t="s">
        <v>1</v>
      </c>
      <c r="N327" s="141" t="s">
        <v>37</v>
      </c>
      <c r="P327" s="142">
        <f>O327*H327</f>
        <v>0</v>
      </c>
      <c r="Q327" s="142">
        <v>0</v>
      </c>
      <c r="R327" s="142">
        <f>Q327*H327</f>
        <v>0</v>
      </c>
      <c r="S327" s="142">
        <v>0</v>
      </c>
      <c r="T327" s="143">
        <f>S327*H327</f>
        <v>0</v>
      </c>
      <c r="AR327" s="144" t="s">
        <v>160</v>
      </c>
      <c r="AT327" s="144" t="s">
        <v>156</v>
      </c>
      <c r="AU327" s="144" t="s">
        <v>82</v>
      </c>
      <c r="AY327" s="17" t="s">
        <v>155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7" t="s">
        <v>80</v>
      </c>
      <c r="BK327" s="145">
        <f>ROUND(I327*H327,2)</f>
        <v>0</v>
      </c>
      <c r="BL327" s="17" t="s">
        <v>160</v>
      </c>
      <c r="BM327" s="144" t="s">
        <v>442</v>
      </c>
    </row>
    <row r="328" spans="2:65" s="1" customFormat="1" ht="29.25">
      <c r="B328" s="32"/>
      <c r="D328" s="146" t="s">
        <v>162</v>
      </c>
      <c r="F328" s="147" t="s">
        <v>443</v>
      </c>
      <c r="I328" s="148"/>
      <c r="L328" s="32"/>
      <c r="M328" s="149"/>
      <c r="T328" s="56"/>
      <c r="AT328" s="17" t="s">
        <v>162</v>
      </c>
      <c r="AU328" s="17" t="s">
        <v>82</v>
      </c>
    </row>
    <row r="329" spans="2:65" s="1" customFormat="1">
      <c r="B329" s="32"/>
      <c r="D329" s="150" t="s">
        <v>164</v>
      </c>
      <c r="F329" s="151" t="s">
        <v>444</v>
      </c>
      <c r="I329" s="148"/>
      <c r="L329" s="32"/>
      <c r="M329" s="149"/>
      <c r="T329" s="56"/>
      <c r="AT329" s="17" t="s">
        <v>164</v>
      </c>
      <c r="AU329" s="17" t="s">
        <v>82</v>
      </c>
    </row>
    <row r="330" spans="2:65" s="13" customFormat="1">
      <c r="B330" s="158"/>
      <c r="D330" s="146" t="s">
        <v>166</v>
      </c>
      <c r="E330" s="159" t="s">
        <v>1</v>
      </c>
      <c r="F330" s="160" t="s">
        <v>430</v>
      </c>
      <c r="H330" s="161">
        <v>93.84</v>
      </c>
      <c r="I330" s="162"/>
      <c r="L330" s="158"/>
      <c r="M330" s="163"/>
      <c r="T330" s="164"/>
      <c r="AT330" s="159" t="s">
        <v>166</v>
      </c>
      <c r="AU330" s="159" t="s">
        <v>82</v>
      </c>
      <c r="AV330" s="13" t="s">
        <v>82</v>
      </c>
      <c r="AW330" s="13" t="s">
        <v>29</v>
      </c>
      <c r="AX330" s="13" t="s">
        <v>72</v>
      </c>
      <c r="AY330" s="159" t="s">
        <v>155</v>
      </c>
    </row>
    <row r="331" spans="2:65" s="13" customFormat="1">
      <c r="B331" s="158"/>
      <c r="D331" s="146" t="s">
        <v>166</v>
      </c>
      <c r="E331" s="159" t="s">
        <v>1</v>
      </c>
      <c r="F331" s="160" t="s">
        <v>431</v>
      </c>
      <c r="H331" s="161">
        <v>90.68</v>
      </c>
      <c r="I331" s="162"/>
      <c r="L331" s="158"/>
      <c r="M331" s="163"/>
      <c r="T331" s="164"/>
      <c r="AT331" s="159" t="s">
        <v>166</v>
      </c>
      <c r="AU331" s="159" t="s">
        <v>82</v>
      </c>
      <c r="AV331" s="13" t="s">
        <v>82</v>
      </c>
      <c r="AW331" s="13" t="s">
        <v>29</v>
      </c>
      <c r="AX331" s="13" t="s">
        <v>72</v>
      </c>
      <c r="AY331" s="159" t="s">
        <v>155</v>
      </c>
    </row>
    <row r="332" spans="2:65" s="14" customFormat="1">
      <c r="B332" s="165"/>
      <c r="D332" s="146" t="s">
        <v>166</v>
      </c>
      <c r="E332" s="166" t="s">
        <v>1</v>
      </c>
      <c r="F332" s="167" t="s">
        <v>170</v>
      </c>
      <c r="H332" s="168">
        <v>184.52</v>
      </c>
      <c r="I332" s="169"/>
      <c r="L332" s="165"/>
      <c r="M332" s="170"/>
      <c r="T332" s="171"/>
      <c r="AT332" s="166" t="s">
        <v>166</v>
      </c>
      <c r="AU332" s="166" t="s">
        <v>82</v>
      </c>
      <c r="AV332" s="14" t="s">
        <v>160</v>
      </c>
      <c r="AW332" s="14" t="s">
        <v>29</v>
      </c>
      <c r="AX332" s="14" t="s">
        <v>80</v>
      </c>
      <c r="AY332" s="166" t="s">
        <v>155</v>
      </c>
    </row>
    <row r="333" spans="2:65" s="1" customFormat="1" ht="24.2" customHeight="1">
      <c r="B333" s="131"/>
      <c r="C333" s="132" t="s">
        <v>445</v>
      </c>
      <c r="D333" s="132" t="s">
        <v>156</v>
      </c>
      <c r="E333" s="133" t="s">
        <v>446</v>
      </c>
      <c r="F333" s="134" t="s">
        <v>447</v>
      </c>
      <c r="G333" s="135" t="s">
        <v>179</v>
      </c>
      <c r="H333" s="136">
        <v>178.39400000000001</v>
      </c>
      <c r="I333" s="137"/>
      <c r="J333" s="138">
        <f>ROUND(I333*H333,2)</f>
        <v>0</v>
      </c>
      <c r="K333" s="139"/>
      <c r="L333" s="32"/>
      <c r="M333" s="140" t="s">
        <v>1</v>
      </c>
      <c r="N333" s="141" t="s">
        <v>37</v>
      </c>
      <c r="P333" s="142">
        <f>O333*H333</f>
        <v>0</v>
      </c>
      <c r="Q333" s="142">
        <v>0</v>
      </c>
      <c r="R333" s="142">
        <f>Q333*H333</f>
        <v>0</v>
      </c>
      <c r="S333" s="142">
        <v>0</v>
      </c>
      <c r="T333" s="143">
        <f>S333*H333</f>
        <v>0</v>
      </c>
      <c r="AR333" s="144" t="s">
        <v>160</v>
      </c>
      <c r="AT333" s="144" t="s">
        <v>156</v>
      </c>
      <c r="AU333" s="144" t="s">
        <v>82</v>
      </c>
      <c r="AY333" s="17" t="s">
        <v>155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7" t="s">
        <v>80</v>
      </c>
      <c r="BK333" s="145">
        <f>ROUND(I333*H333,2)</f>
        <v>0</v>
      </c>
      <c r="BL333" s="17" t="s">
        <v>160</v>
      </c>
      <c r="BM333" s="144" t="s">
        <v>448</v>
      </c>
    </row>
    <row r="334" spans="2:65" s="1" customFormat="1" ht="29.25">
      <c r="B334" s="32"/>
      <c r="D334" s="146" t="s">
        <v>162</v>
      </c>
      <c r="F334" s="147" t="s">
        <v>449</v>
      </c>
      <c r="I334" s="148"/>
      <c r="L334" s="32"/>
      <c r="M334" s="149"/>
      <c r="T334" s="56"/>
      <c r="AT334" s="17" t="s">
        <v>162</v>
      </c>
      <c r="AU334" s="17" t="s">
        <v>82</v>
      </c>
    </row>
    <row r="335" spans="2:65" s="1" customFormat="1">
      <c r="B335" s="32"/>
      <c r="D335" s="150" t="s">
        <v>164</v>
      </c>
      <c r="F335" s="151" t="s">
        <v>450</v>
      </c>
      <c r="I335" s="148"/>
      <c r="L335" s="32"/>
      <c r="M335" s="149"/>
      <c r="T335" s="56"/>
      <c r="AT335" s="17" t="s">
        <v>164</v>
      </c>
      <c r="AU335" s="17" t="s">
        <v>82</v>
      </c>
    </row>
    <row r="336" spans="2:65" s="13" customFormat="1">
      <c r="B336" s="158"/>
      <c r="D336" s="146" t="s">
        <v>166</v>
      </c>
      <c r="E336" s="159" t="s">
        <v>1</v>
      </c>
      <c r="F336" s="160" t="s">
        <v>451</v>
      </c>
      <c r="H336" s="161">
        <v>178.39400000000001</v>
      </c>
      <c r="I336" s="162"/>
      <c r="L336" s="158"/>
      <c r="M336" s="163"/>
      <c r="T336" s="164"/>
      <c r="AT336" s="159" t="s">
        <v>166</v>
      </c>
      <c r="AU336" s="159" t="s">
        <v>82</v>
      </c>
      <c r="AV336" s="13" t="s">
        <v>82</v>
      </c>
      <c r="AW336" s="13" t="s">
        <v>29</v>
      </c>
      <c r="AX336" s="13" t="s">
        <v>80</v>
      </c>
      <c r="AY336" s="159" t="s">
        <v>155</v>
      </c>
    </row>
    <row r="337" spans="2:65" s="1" customFormat="1" ht="33" customHeight="1">
      <c r="B337" s="131"/>
      <c r="C337" s="132" t="s">
        <v>452</v>
      </c>
      <c r="D337" s="132" t="s">
        <v>156</v>
      </c>
      <c r="E337" s="133" t="s">
        <v>453</v>
      </c>
      <c r="F337" s="134" t="s">
        <v>454</v>
      </c>
      <c r="G337" s="135" t="s">
        <v>179</v>
      </c>
      <c r="H337" s="136">
        <v>7135.76</v>
      </c>
      <c r="I337" s="137"/>
      <c r="J337" s="138">
        <f>ROUND(I337*H337,2)</f>
        <v>0</v>
      </c>
      <c r="K337" s="139"/>
      <c r="L337" s="32"/>
      <c r="M337" s="140" t="s">
        <v>1</v>
      </c>
      <c r="N337" s="141" t="s">
        <v>37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160</v>
      </c>
      <c r="AT337" s="144" t="s">
        <v>156</v>
      </c>
      <c r="AU337" s="144" t="s">
        <v>82</v>
      </c>
      <c r="AY337" s="17" t="s">
        <v>155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7" t="s">
        <v>80</v>
      </c>
      <c r="BK337" s="145">
        <f>ROUND(I337*H337,2)</f>
        <v>0</v>
      </c>
      <c r="BL337" s="17" t="s">
        <v>160</v>
      </c>
      <c r="BM337" s="144" t="s">
        <v>455</v>
      </c>
    </row>
    <row r="338" spans="2:65" s="1" customFormat="1" ht="29.25">
      <c r="B338" s="32"/>
      <c r="D338" s="146" t="s">
        <v>162</v>
      </c>
      <c r="F338" s="147" t="s">
        <v>456</v>
      </c>
      <c r="I338" s="148"/>
      <c r="L338" s="32"/>
      <c r="M338" s="149"/>
      <c r="T338" s="56"/>
      <c r="AT338" s="17" t="s">
        <v>162</v>
      </c>
      <c r="AU338" s="17" t="s">
        <v>82</v>
      </c>
    </row>
    <row r="339" spans="2:65" s="1" customFormat="1">
      <c r="B339" s="32"/>
      <c r="D339" s="150" t="s">
        <v>164</v>
      </c>
      <c r="F339" s="151" t="s">
        <v>457</v>
      </c>
      <c r="I339" s="148"/>
      <c r="L339" s="32"/>
      <c r="M339" s="149"/>
      <c r="T339" s="56"/>
      <c r="AT339" s="17" t="s">
        <v>164</v>
      </c>
      <c r="AU339" s="17" t="s">
        <v>82</v>
      </c>
    </row>
    <row r="340" spans="2:65" s="13" customFormat="1">
      <c r="B340" s="158"/>
      <c r="D340" s="146" t="s">
        <v>166</v>
      </c>
      <c r="E340" s="159" t="s">
        <v>1</v>
      </c>
      <c r="F340" s="160" t="s">
        <v>458</v>
      </c>
      <c r="H340" s="161">
        <v>7135.76</v>
      </c>
      <c r="I340" s="162"/>
      <c r="L340" s="158"/>
      <c r="M340" s="163"/>
      <c r="T340" s="164"/>
      <c r="AT340" s="159" t="s">
        <v>166</v>
      </c>
      <c r="AU340" s="159" t="s">
        <v>82</v>
      </c>
      <c r="AV340" s="13" t="s">
        <v>82</v>
      </c>
      <c r="AW340" s="13" t="s">
        <v>29</v>
      </c>
      <c r="AX340" s="13" t="s">
        <v>80</v>
      </c>
      <c r="AY340" s="159" t="s">
        <v>155</v>
      </c>
    </row>
    <row r="341" spans="2:65" s="1" customFormat="1" ht="24.2" customHeight="1">
      <c r="B341" s="131"/>
      <c r="C341" s="132" t="s">
        <v>459</v>
      </c>
      <c r="D341" s="132" t="s">
        <v>156</v>
      </c>
      <c r="E341" s="133" t="s">
        <v>460</v>
      </c>
      <c r="F341" s="134" t="s">
        <v>461</v>
      </c>
      <c r="G341" s="135" t="s">
        <v>179</v>
      </c>
      <c r="H341" s="136">
        <v>178.39400000000001</v>
      </c>
      <c r="I341" s="137"/>
      <c r="J341" s="138">
        <f>ROUND(I341*H341,2)</f>
        <v>0</v>
      </c>
      <c r="K341" s="139"/>
      <c r="L341" s="32"/>
      <c r="M341" s="140" t="s">
        <v>1</v>
      </c>
      <c r="N341" s="141" t="s">
        <v>37</v>
      </c>
      <c r="P341" s="142">
        <f>O341*H341</f>
        <v>0</v>
      </c>
      <c r="Q341" s="142">
        <v>0</v>
      </c>
      <c r="R341" s="142">
        <f>Q341*H341</f>
        <v>0</v>
      </c>
      <c r="S341" s="142">
        <v>0</v>
      </c>
      <c r="T341" s="143">
        <f>S341*H341</f>
        <v>0</v>
      </c>
      <c r="AR341" s="144" t="s">
        <v>160</v>
      </c>
      <c r="AT341" s="144" t="s">
        <v>156</v>
      </c>
      <c r="AU341" s="144" t="s">
        <v>82</v>
      </c>
      <c r="AY341" s="17" t="s">
        <v>155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7" t="s">
        <v>80</v>
      </c>
      <c r="BK341" s="145">
        <f>ROUND(I341*H341,2)</f>
        <v>0</v>
      </c>
      <c r="BL341" s="17" t="s">
        <v>160</v>
      </c>
      <c r="BM341" s="144" t="s">
        <v>462</v>
      </c>
    </row>
    <row r="342" spans="2:65" s="1" customFormat="1" ht="29.25">
      <c r="B342" s="32"/>
      <c r="D342" s="146" t="s">
        <v>162</v>
      </c>
      <c r="F342" s="147" t="s">
        <v>463</v>
      </c>
      <c r="I342" s="148"/>
      <c r="L342" s="32"/>
      <c r="M342" s="149"/>
      <c r="T342" s="56"/>
      <c r="AT342" s="17" t="s">
        <v>162</v>
      </c>
      <c r="AU342" s="17" t="s">
        <v>82</v>
      </c>
    </row>
    <row r="343" spans="2:65" s="1" customFormat="1">
      <c r="B343" s="32"/>
      <c r="D343" s="150" t="s">
        <v>164</v>
      </c>
      <c r="F343" s="151" t="s">
        <v>464</v>
      </c>
      <c r="I343" s="148"/>
      <c r="L343" s="32"/>
      <c r="M343" s="149"/>
      <c r="T343" s="56"/>
      <c r="AT343" s="17" t="s">
        <v>164</v>
      </c>
      <c r="AU343" s="17" t="s">
        <v>82</v>
      </c>
    </row>
    <row r="344" spans="2:65" s="13" customFormat="1">
      <c r="B344" s="158"/>
      <c r="D344" s="146" t="s">
        <v>166</v>
      </c>
      <c r="E344" s="159" t="s">
        <v>1</v>
      </c>
      <c r="F344" s="160" t="s">
        <v>465</v>
      </c>
      <c r="H344" s="161">
        <v>178.39400000000001</v>
      </c>
      <c r="I344" s="162"/>
      <c r="L344" s="158"/>
      <c r="M344" s="163"/>
      <c r="T344" s="164"/>
      <c r="AT344" s="159" t="s">
        <v>166</v>
      </c>
      <c r="AU344" s="159" t="s">
        <v>82</v>
      </c>
      <c r="AV344" s="13" t="s">
        <v>82</v>
      </c>
      <c r="AW344" s="13" t="s">
        <v>29</v>
      </c>
      <c r="AX344" s="13" t="s">
        <v>80</v>
      </c>
      <c r="AY344" s="159" t="s">
        <v>155</v>
      </c>
    </row>
    <row r="345" spans="2:65" s="1" customFormat="1" ht="24.2" customHeight="1">
      <c r="B345" s="131"/>
      <c r="C345" s="132" t="s">
        <v>466</v>
      </c>
      <c r="D345" s="132" t="s">
        <v>156</v>
      </c>
      <c r="E345" s="133" t="s">
        <v>467</v>
      </c>
      <c r="F345" s="134" t="s">
        <v>468</v>
      </c>
      <c r="G345" s="135" t="s">
        <v>253</v>
      </c>
      <c r="H345" s="136">
        <v>15.7</v>
      </c>
      <c r="I345" s="137"/>
      <c r="J345" s="138">
        <f>ROUND(I345*H345,2)</f>
        <v>0</v>
      </c>
      <c r="K345" s="139"/>
      <c r="L345" s="32"/>
      <c r="M345" s="140" t="s">
        <v>1</v>
      </c>
      <c r="N345" s="141" t="s">
        <v>37</v>
      </c>
      <c r="P345" s="142">
        <f>O345*H345</f>
        <v>0</v>
      </c>
      <c r="Q345" s="142">
        <v>8.201E-3</v>
      </c>
      <c r="R345" s="142">
        <f>Q345*H345</f>
        <v>0.1287557</v>
      </c>
      <c r="S345" s="142">
        <v>0</v>
      </c>
      <c r="T345" s="143">
        <f>S345*H345</f>
        <v>0</v>
      </c>
      <c r="AR345" s="144" t="s">
        <v>160</v>
      </c>
      <c r="AT345" s="144" t="s">
        <v>156</v>
      </c>
      <c r="AU345" s="144" t="s">
        <v>82</v>
      </c>
      <c r="AY345" s="17" t="s">
        <v>155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7" t="s">
        <v>80</v>
      </c>
      <c r="BK345" s="145">
        <f>ROUND(I345*H345,2)</f>
        <v>0</v>
      </c>
      <c r="BL345" s="17" t="s">
        <v>160</v>
      </c>
      <c r="BM345" s="144" t="s">
        <v>469</v>
      </c>
    </row>
    <row r="346" spans="2:65" s="1" customFormat="1" ht="19.5">
      <c r="B346" s="32"/>
      <c r="D346" s="146" t="s">
        <v>162</v>
      </c>
      <c r="F346" s="147" t="s">
        <v>470</v>
      </c>
      <c r="I346" s="148"/>
      <c r="L346" s="32"/>
      <c r="M346" s="149"/>
      <c r="T346" s="56"/>
      <c r="AT346" s="17" t="s">
        <v>162</v>
      </c>
      <c r="AU346" s="17" t="s">
        <v>82</v>
      </c>
    </row>
    <row r="347" spans="2:65" s="1" customFormat="1">
      <c r="B347" s="32"/>
      <c r="D347" s="150" t="s">
        <v>164</v>
      </c>
      <c r="F347" s="151" t="s">
        <v>471</v>
      </c>
      <c r="I347" s="148"/>
      <c r="L347" s="32"/>
      <c r="M347" s="149"/>
      <c r="T347" s="56"/>
      <c r="AT347" s="17" t="s">
        <v>164</v>
      </c>
      <c r="AU347" s="17" t="s">
        <v>82</v>
      </c>
    </row>
    <row r="348" spans="2:65" s="13" customFormat="1">
      <c r="B348" s="158"/>
      <c r="D348" s="146" t="s">
        <v>166</v>
      </c>
      <c r="E348" s="159" t="s">
        <v>1</v>
      </c>
      <c r="F348" s="160" t="s">
        <v>472</v>
      </c>
      <c r="H348" s="161">
        <v>15.7</v>
      </c>
      <c r="I348" s="162"/>
      <c r="L348" s="158"/>
      <c r="M348" s="163"/>
      <c r="T348" s="164"/>
      <c r="AT348" s="159" t="s">
        <v>166</v>
      </c>
      <c r="AU348" s="159" t="s">
        <v>82</v>
      </c>
      <c r="AV348" s="13" t="s">
        <v>82</v>
      </c>
      <c r="AW348" s="13" t="s">
        <v>29</v>
      </c>
      <c r="AX348" s="13" t="s">
        <v>72</v>
      </c>
      <c r="AY348" s="159" t="s">
        <v>155</v>
      </c>
    </row>
    <row r="349" spans="2:65" s="14" customFormat="1">
      <c r="B349" s="165"/>
      <c r="D349" s="146" t="s">
        <v>166</v>
      </c>
      <c r="E349" s="166" t="s">
        <v>1</v>
      </c>
      <c r="F349" s="167" t="s">
        <v>170</v>
      </c>
      <c r="H349" s="168">
        <v>15.7</v>
      </c>
      <c r="I349" s="169"/>
      <c r="L349" s="165"/>
      <c r="M349" s="170"/>
      <c r="T349" s="171"/>
      <c r="AT349" s="166" t="s">
        <v>166</v>
      </c>
      <c r="AU349" s="166" t="s">
        <v>82</v>
      </c>
      <c r="AV349" s="14" t="s">
        <v>160</v>
      </c>
      <c r="AW349" s="14" t="s">
        <v>3</v>
      </c>
      <c r="AX349" s="14" t="s">
        <v>80</v>
      </c>
      <c r="AY349" s="166" t="s">
        <v>155</v>
      </c>
    </row>
    <row r="350" spans="2:65" s="1" customFormat="1" ht="24.2" customHeight="1">
      <c r="B350" s="131"/>
      <c r="C350" s="132" t="s">
        <v>473</v>
      </c>
      <c r="D350" s="132" t="s">
        <v>156</v>
      </c>
      <c r="E350" s="133" t="s">
        <v>474</v>
      </c>
      <c r="F350" s="134" t="s">
        <v>475</v>
      </c>
      <c r="G350" s="135" t="s">
        <v>253</v>
      </c>
      <c r="H350" s="136">
        <v>15.7</v>
      </c>
      <c r="I350" s="137"/>
      <c r="J350" s="138">
        <f>ROUND(I350*H350,2)</f>
        <v>0</v>
      </c>
      <c r="K350" s="139"/>
      <c r="L350" s="32"/>
      <c r="M350" s="140" t="s">
        <v>1</v>
      </c>
      <c r="N350" s="141" t="s">
        <v>37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160</v>
      </c>
      <c r="AT350" s="144" t="s">
        <v>156</v>
      </c>
      <c r="AU350" s="144" t="s">
        <v>82</v>
      </c>
      <c r="AY350" s="17" t="s">
        <v>155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80</v>
      </c>
      <c r="BK350" s="145">
        <f>ROUND(I350*H350,2)</f>
        <v>0</v>
      </c>
      <c r="BL350" s="17" t="s">
        <v>160</v>
      </c>
      <c r="BM350" s="144" t="s">
        <v>476</v>
      </c>
    </row>
    <row r="351" spans="2:65" s="1" customFormat="1" ht="19.5">
      <c r="B351" s="32"/>
      <c r="D351" s="146" t="s">
        <v>162</v>
      </c>
      <c r="F351" s="147" t="s">
        <v>477</v>
      </c>
      <c r="I351" s="148"/>
      <c r="L351" s="32"/>
      <c r="M351" s="149"/>
      <c r="T351" s="56"/>
      <c r="AT351" s="17" t="s">
        <v>162</v>
      </c>
      <c r="AU351" s="17" t="s">
        <v>82</v>
      </c>
    </row>
    <row r="352" spans="2:65" s="1" customFormat="1">
      <c r="B352" s="32"/>
      <c r="D352" s="150" t="s">
        <v>164</v>
      </c>
      <c r="F352" s="151" t="s">
        <v>478</v>
      </c>
      <c r="I352" s="148"/>
      <c r="L352" s="32"/>
      <c r="M352" s="149"/>
      <c r="T352" s="56"/>
      <c r="AT352" s="17" t="s">
        <v>164</v>
      </c>
      <c r="AU352" s="17" t="s">
        <v>82</v>
      </c>
    </row>
    <row r="353" spans="2:65" s="13" customFormat="1">
      <c r="B353" s="158"/>
      <c r="D353" s="146" t="s">
        <v>166</v>
      </c>
      <c r="E353" s="159" t="s">
        <v>1</v>
      </c>
      <c r="F353" s="160" t="s">
        <v>472</v>
      </c>
      <c r="H353" s="161">
        <v>15.7</v>
      </c>
      <c r="I353" s="162"/>
      <c r="L353" s="158"/>
      <c r="M353" s="163"/>
      <c r="T353" s="164"/>
      <c r="AT353" s="159" t="s">
        <v>166</v>
      </c>
      <c r="AU353" s="159" t="s">
        <v>82</v>
      </c>
      <c r="AV353" s="13" t="s">
        <v>82</v>
      </c>
      <c r="AW353" s="13" t="s">
        <v>29</v>
      </c>
      <c r="AX353" s="13" t="s">
        <v>72</v>
      </c>
      <c r="AY353" s="159" t="s">
        <v>155</v>
      </c>
    </row>
    <row r="354" spans="2:65" s="14" customFormat="1">
      <c r="B354" s="165"/>
      <c r="D354" s="146" t="s">
        <v>166</v>
      </c>
      <c r="E354" s="166" t="s">
        <v>1</v>
      </c>
      <c r="F354" s="167" t="s">
        <v>170</v>
      </c>
      <c r="H354" s="168">
        <v>15.7</v>
      </c>
      <c r="I354" s="169"/>
      <c r="L354" s="165"/>
      <c r="M354" s="170"/>
      <c r="T354" s="171"/>
      <c r="AT354" s="166" t="s">
        <v>166</v>
      </c>
      <c r="AU354" s="166" t="s">
        <v>82</v>
      </c>
      <c r="AV354" s="14" t="s">
        <v>160</v>
      </c>
      <c r="AW354" s="14" t="s">
        <v>3</v>
      </c>
      <c r="AX354" s="14" t="s">
        <v>80</v>
      </c>
      <c r="AY354" s="166" t="s">
        <v>155</v>
      </c>
    </row>
    <row r="355" spans="2:65" s="1" customFormat="1" ht="24.2" customHeight="1">
      <c r="B355" s="131"/>
      <c r="C355" s="132" t="s">
        <v>479</v>
      </c>
      <c r="D355" s="132" t="s">
        <v>156</v>
      </c>
      <c r="E355" s="133" t="s">
        <v>480</v>
      </c>
      <c r="F355" s="134" t="s">
        <v>481</v>
      </c>
      <c r="G355" s="135" t="s">
        <v>179</v>
      </c>
      <c r="H355" s="136">
        <v>23.888000000000002</v>
      </c>
      <c r="I355" s="137"/>
      <c r="J355" s="138">
        <f>ROUND(I355*H355,2)</f>
        <v>0</v>
      </c>
      <c r="K355" s="139"/>
      <c r="L355" s="32"/>
      <c r="M355" s="140" t="s">
        <v>1</v>
      </c>
      <c r="N355" s="141" t="s">
        <v>37</v>
      </c>
      <c r="P355" s="142">
        <f>O355*H355</f>
        <v>0</v>
      </c>
      <c r="Q355" s="142">
        <v>0</v>
      </c>
      <c r="R355" s="142">
        <f>Q355*H355</f>
        <v>0</v>
      </c>
      <c r="S355" s="142">
        <v>2.5</v>
      </c>
      <c r="T355" s="143">
        <f>S355*H355</f>
        <v>59.720000000000006</v>
      </c>
      <c r="AR355" s="144" t="s">
        <v>160</v>
      </c>
      <c r="AT355" s="144" t="s">
        <v>156</v>
      </c>
      <c r="AU355" s="144" t="s">
        <v>82</v>
      </c>
      <c r="AY355" s="17" t="s">
        <v>155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7" t="s">
        <v>80</v>
      </c>
      <c r="BK355" s="145">
        <f>ROUND(I355*H355,2)</f>
        <v>0</v>
      </c>
      <c r="BL355" s="17" t="s">
        <v>160</v>
      </c>
      <c r="BM355" s="144" t="s">
        <v>482</v>
      </c>
    </row>
    <row r="356" spans="2:65" s="1" customFormat="1" ht="19.5">
      <c r="B356" s="32"/>
      <c r="D356" s="146" t="s">
        <v>162</v>
      </c>
      <c r="F356" s="147" t="s">
        <v>483</v>
      </c>
      <c r="I356" s="148"/>
      <c r="L356" s="32"/>
      <c r="M356" s="149"/>
      <c r="T356" s="56"/>
      <c r="AT356" s="17" t="s">
        <v>162</v>
      </c>
      <c r="AU356" s="17" t="s">
        <v>82</v>
      </c>
    </row>
    <row r="357" spans="2:65" s="1" customFormat="1">
      <c r="B357" s="32"/>
      <c r="D357" s="150" t="s">
        <v>164</v>
      </c>
      <c r="F357" s="151" t="s">
        <v>484</v>
      </c>
      <c r="I357" s="148"/>
      <c r="L357" s="32"/>
      <c r="M357" s="149"/>
      <c r="T357" s="56"/>
      <c r="AT357" s="17" t="s">
        <v>164</v>
      </c>
      <c r="AU357" s="17" t="s">
        <v>82</v>
      </c>
    </row>
    <row r="358" spans="2:65" s="13" customFormat="1" ht="22.5">
      <c r="B358" s="158"/>
      <c r="D358" s="146" t="s">
        <v>166</v>
      </c>
      <c r="E358" s="159" t="s">
        <v>1</v>
      </c>
      <c r="F358" s="160" t="s">
        <v>485</v>
      </c>
      <c r="H358" s="161">
        <v>7.8319999999999999</v>
      </c>
      <c r="I358" s="162"/>
      <c r="L358" s="158"/>
      <c r="M358" s="163"/>
      <c r="T358" s="164"/>
      <c r="AT358" s="159" t="s">
        <v>166</v>
      </c>
      <c r="AU358" s="159" t="s">
        <v>82</v>
      </c>
      <c r="AV358" s="13" t="s">
        <v>82</v>
      </c>
      <c r="AW358" s="13" t="s">
        <v>29</v>
      </c>
      <c r="AX358" s="13" t="s">
        <v>72</v>
      </c>
      <c r="AY358" s="159" t="s">
        <v>155</v>
      </c>
    </row>
    <row r="359" spans="2:65" s="13" customFormat="1">
      <c r="B359" s="158"/>
      <c r="D359" s="146" t="s">
        <v>166</v>
      </c>
      <c r="E359" s="159" t="s">
        <v>1</v>
      </c>
      <c r="F359" s="160" t="s">
        <v>486</v>
      </c>
      <c r="H359" s="161">
        <v>16.056000000000001</v>
      </c>
      <c r="I359" s="162"/>
      <c r="L359" s="158"/>
      <c r="M359" s="163"/>
      <c r="T359" s="164"/>
      <c r="AT359" s="159" t="s">
        <v>166</v>
      </c>
      <c r="AU359" s="159" t="s">
        <v>82</v>
      </c>
      <c r="AV359" s="13" t="s">
        <v>82</v>
      </c>
      <c r="AW359" s="13" t="s">
        <v>29</v>
      </c>
      <c r="AX359" s="13" t="s">
        <v>72</v>
      </c>
      <c r="AY359" s="159" t="s">
        <v>155</v>
      </c>
    </row>
    <row r="360" spans="2:65" s="14" customFormat="1">
      <c r="B360" s="165"/>
      <c r="D360" s="146" t="s">
        <v>166</v>
      </c>
      <c r="E360" s="166" t="s">
        <v>1</v>
      </c>
      <c r="F360" s="167" t="s">
        <v>170</v>
      </c>
      <c r="H360" s="168">
        <v>23.888000000000002</v>
      </c>
      <c r="I360" s="169"/>
      <c r="L360" s="165"/>
      <c r="M360" s="170"/>
      <c r="T360" s="171"/>
      <c r="AT360" s="166" t="s">
        <v>166</v>
      </c>
      <c r="AU360" s="166" t="s">
        <v>82</v>
      </c>
      <c r="AV360" s="14" t="s">
        <v>160</v>
      </c>
      <c r="AW360" s="14" t="s">
        <v>29</v>
      </c>
      <c r="AX360" s="14" t="s">
        <v>80</v>
      </c>
      <c r="AY360" s="166" t="s">
        <v>155</v>
      </c>
    </row>
    <row r="361" spans="2:65" s="1" customFormat="1" ht="16.5" customHeight="1">
      <c r="B361" s="131"/>
      <c r="C361" s="132" t="s">
        <v>487</v>
      </c>
      <c r="D361" s="132" t="s">
        <v>156</v>
      </c>
      <c r="E361" s="133" t="s">
        <v>488</v>
      </c>
      <c r="F361" s="134" t="s">
        <v>489</v>
      </c>
      <c r="G361" s="135" t="s">
        <v>179</v>
      </c>
      <c r="H361" s="136">
        <v>4.6470000000000002</v>
      </c>
      <c r="I361" s="137"/>
      <c r="J361" s="138">
        <f>ROUND(I361*H361,2)</f>
        <v>0</v>
      </c>
      <c r="K361" s="139"/>
      <c r="L361" s="32"/>
      <c r="M361" s="140" t="s">
        <v>1</v>
      </c>
      <c r="N361" s="141" t="s">
        <v>37</v>
      </c>
      <c r="P361" s="142">
        <f>O361*H361</f>
        <v>0</v>
      </c>
      <c r="Q361" s="142">
        <v>0.121711072</v>
      </c>
      <c r="R361" s="142">
        <f>Q361*H361</f>
        <v>0.56559135158400009</v>
      </c>
      <c r="S361" s="142">
        <v>2.4</v>
      </c>
      <c r="T361" s="143">
        <f>S361*H361</f>
        <v>11.152800000000001</v>
      </c>
      <c r="AR361" s="144" t="s">
        <v>160</v>
      </c>
      <c r="AT361" s="144" t="s">
        <v>156</v>
      </c>
      <c r="AU361" s="144" t="s">
        <v>82</v>
      </c>
      <c r="AY361" s="17" t="s">
        <v>155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80</v>
      </c>
      <c r="BK361" s="145">
        <f>ROUND(I361*H361,2)</f>
        <v>0</v>
      </c>
      <c r="BL361" s="17" t="s">
        <v>160</v>
      </c>
      <c r="BM361" s="144" t="s">
        <v>490</v>
      </c>
    </row>
    <row r="362" spans="2:65" s="1" customFormat="1">
      <c r="B362" s="32"/>
      <c r="D362" s="146" t="s">
        <v>162</v>
      </c>
      <c r="F362" s="147" t="s">
        <v>491</v>
      </c>
      <c r="I362" s="148"/>
      <c r="L362" s="32"/>
      <c r="M362" s="149"/>
      <c r="T362" s="56"/>
      <c r="AT362" s="17" t="s">
        <v>162</v>
      </c>
      <c r="AU362" s="17" t="s">
        <v>82</v>
      </c>
    </row>
    <row r="363" spans="2:65" s="1" customFormat="1">
      <c r="B363" s="32"/>
      <c r="D363" s="150" t="s">
        <v>164</v>
      </c>
      <c r="F363" s="151" t="s">
        <v>492</v>
      </c>
      <c r="I363" s="148"/>
      <c r="L363" s="32"/>
      <c r="M363" s="149"/>
      <c r="T363" s="56"/>
      <c r="AT363" s="17" t="s">
        <v>164</v>
      </c>
      <c r="AU363" s="17" t="s">
        <v>82</v>
      </c>
    </row>
    <row r="364" spans="2:65" s="13" customFormat="1">
      <c r="B364" s="158"/>
      <c r="D364" s="146" t="s">
        <v>166</v>
      </c>
      <c r="E364" s="159" t="s">
        <v>1</v>
      </c>
      <c r="F364" s="160" t="s">
        <v>493</v>
      </c>
      <c r="H364" s="161">
        <v>0.68899999999999995</v>
      </c>
      <c r="I364" s="162"/>
      <c r="L364" s="158"/>
      <c r="M364" s="163"/>
      <c r="T364" s="164"/>
      <c r="AT364" s="159" t="s">
        <v>166</v>
      </c>
      <c r="AU364" s="159" t="s">
        <v>82</v>
      </c>
      <c r="AV364" s="13" t="s">
        <v>82</v>
      </c>
      <c r="AW364" s="13" t="s">
        <v>29</v>
      </c>
      <c r="AX364" s="13" t="s">
        <v>72</v>
      </c>
      <c r="AY364" s="159" t="s">
        <v>155</v>
      </c>
    </row>
    <row r="365" spans="2:65" s="13" customFormat="1">
      <c r="B365" s="158"/>
      <c r="D365" s="146" t="s">
        <v>166</v>
      </c>
      <c r="E365" s="159" t="s">
        <v>1</v>
      </c>
      <c r="F365" s="160" t="s">
        <v>494</v>
      </c>
      <c r="H365" s="161">
        <v>3.9580000000000002</v>
      </c>
      <c r="I365" s="162"/>
      <c r="L365" s="158"/>
      <c r="M365" s="163"/>
      <c r="T365" s="164"/>
      <c r="AT365" s="159" t="s">
        <v>166</v>
      </c>
      <c r="AU365" s="159" t="s">
        <v>82</v>
      </c>
      <c r="AV365" s="13" t="s">
        <v>82</v>
      </c>
      <c r="AW365" s="13" t="s">
        <v>29</v>
      </c>
      <c r="AX365" s="13" t="s">
        <v>72</v>
      </c>
      <c r="AY365" s="159" t="s">
        <v>155</v>
      </c>
    </row>
    <row r="366" spans="2:65" s="14" customFormat="1">
      <c r="B366" s="165"/>
      <c r="D366" s="146" t="s">
        <v>166</v>
      </c>
      <c r="E366" s="166" t="s">
        <v>1</v>
      </c>
      <c r="F366" s="167" t="s">
        <v>170</v>
      </c>
      <c r="H366" s="168">
        <v>4.6470000000000002</v>
      </c>
      <c r="I366" s="169"/>
      <c r="L366" s="165"/>
      <c r="M366" s="170"/>
      <c r="T366" s="171"/>
      <c r="AT366" s="166" t="s">
        <v>166</v>
      </c>
      <c r="AU366" s="166" t="s">
        <v>82</v>
      </c>
      <c r="AV366" s="14" t="s">
        <v>160</v>
      </c>
      <c r="AW366" s="14" t="s">
        <v>29</v>
      </c>
      <c r="AX366" s="14" t="s">
        <v>80</v>
      </c>
      <c r="AY366" s="166" t="s">
        <v>155</v>
      </c>
    </row>
    <row r="367" spans="2:65" s="1" customFormat="1" ht="24.2" customHeight="1">
      <c r="B367" s="131"/>
      <c r="C367" s="172" t="s">
        <v>495</v>
      </c>
      <c r="D367" s="172" t="s">
        <v>241</v>
      </c>
      <c r="E367" s="173" t="s">
        <v>496</v>
      </c>
      <c r="F367" s="174" t="s">
        <v>497</v>
      </c>
      <c r="G367" s="175" t="s">
        <v>413</v>
      </c>
      <c r="H367" s="176">
        <v>1</v>
      </c>
      <c r="I367" s="177"/>
      <c r="J367" s="178">
        <f>ROUND(I367*H367,2)</f>
        <v>0</v>
      </c>
      <c r="K367" s="179"/>
      <c r="L367" s="180"/>
      <c r="M367" s="181" t="s">
        <v>1</v>
      </c>
      <c r="N367" s="182" t="s">
        <v>37</v>
      </c>
      <c r="P367" s="142">
        <f>O367*H367</f>
        <v>0</v>
      </c>
      <c r="Q367" s="142">
        <v>1.7899999999999999E-2</v>
      </c>
      <c r="R367" s="142">
        <f>Q367*H367</f>
        <v>1.7899999999999999E-2</v>
      </c>
      <c r="S367" s="142">
        <v>0</v>
      </c>
      <c r="T367" s="143">
        <f>S367*H367</f>
        <v>0</v>
      </c>
      <c r="AR367" s="144" t="s">
        <v>213</v>
      </c>
      <c r="AT367" s="144" t="s">
        <v>241</v>
      </c>
      <c r="AU367" s="144" t="s">
        <v>82</v>
      </c>
      <c r="AY367" s="17" t="s">
        <v>155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7" t="s">
        <v>80</v>
      </c>
      <c r="BK367" s="145">
        <f>ROUND(I367*H367,2)</f>
        <v>0</v>
      </c>
      <c r="BL367" s="17" t="s">
        <v>160</v>
      </c>
      <c r="BM367" s="144" t="s">
        <v>498</v>
      </c>
    </row>
    <row r="368" spans="2:65" s="1" customFormat="1">
      <c r="B368" s="32"/>
      <c r="D368" s="146" t="s">
        <v>162</v>
      </c>
      <c r="F368" s="147" t="s">
        <v>497</v>
      </c>
      <c r="I368" s="148"/>
      <c r="L368" s="32"/>
      <c r="M368" s="149"/>
      <c r="T368" s="56"/>
      <c r="AT368" s="17" t="s">
        <v>162</v>
      </c>
      <c r="AU368" s="17" t="s">
        <v>82</v>
      </c>
    </row>
    <row r="369" spans="2:65" s="13" customFormat="1">
      <c r="B369" s="158"/>
      <c r="D369" s="146" t="s">
        <v>166</v>
      </c>
      <c r="E369" s="159" t="s">
        <v>1</v>
      </c>
      <c r="F369" s="160" t="s">
        <v>499</v>
      </c>
      <c r="H369" s="161">
        <v>1</v>
      </c>
      <c r="I369" s="162"/>
      <c r="L369" s="158"/>
      <c r="M369" s="163"/>
      <c r="T369" s="164"/>
      <c r="AT369" s="159" t="s">
        <v>166</v>
      </c>
      <c r="AU369" s="159" t="s">
        <v>82</v>
      </c>
      <c r="AV369" s="13" t="s">
        <v>82</v>
      </c>
      <c r="AW369" s="13" t="s">
        <v>29</v>
      </c>
      <c r="AX369" s="13" t="s">
        <v>80</v>
      </c>
      <c r="AY369" s="159" t="s">
        <v>155</v>
      </c>
    </row>
    <row r="370" spans="2:65" s="1" customFormat="1" ht="24.2" customHeight="1">
      <c r="B370" s="131"/>
      <c r="C370" s="132" t="s">
        <v>500</v>
      </c>
      <c r="D370" s="132" t="s">
        <v>156</v>
      </c>
      <c r="E370" s="133" t="s">
        <v>501</v>
      </c>
      <c r="F370" s="134" t="s">
        <v>502</v>
      </c>
      <c r="G370" s="135" t="s">
        <v>159</v>
      </c>
      <c r="H370" s="136">
        <v>236.512</v>
      </c>
      <c r="I370" s="137"/>
      <c r="J370" s="138">
        <f>ROUND(I370*H370,2)</f>
        <v>0</v>
      </c>
      <c r="K370" s="139"/>
      <c r="L370" s="32"/>
      <c r="M370" s="140" t="s">
        <v>1</v>
      </c>
      <c r="N370" s="141" t="s">
        <v>37</v>
      </c>
      <c r="P370" s="142">
        <f>O370*H370</f>
        <v>0</v>
      </c>
      <c r="Q370" s="142">
        <v>0</v>
      </c>
      <c r="R370" s="142">
        <f>Q370*H370</f>
        <v>0</v>
      </c>
      <c r="S370" s="142">
        <v>0</v>
      </c>
      <c r="T370" s="143">
        <f>S370*H370</f>
        <v>0</v>
      </c>
      <c r="AR370" s="144" t="s">
        <v>160</v>
      </c>
      <c r="AT370" s="144" t="s">
        <v>156</v>
      </c>
      <c r="AU370" s="144" t="s">
        <v>82</v>
      </c>
      <c r="AY370" s="17" t="s">
        <v>155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7" t="s">
        <v>80</v>
      </c>
      <c r="BK370" s="145">
        <f>ROUND(I370*H370,2)</f>
        <v>0</v>
      </c>
      <c r="BL370" s="17" t="s">
        <v>160</v>
      </c>
      <c r="BM370" s="144" t="s">
        <v>503</v>
      </c>
    </row>
    <row r="371" spans="2:65" s="1" customFormat="1">
      <c r="B371" s="32"/>
      <c r="D371" s="146" t="s">
        <v>162</v>
      </c>
      <c r="F371" s="147" t="s">
        <v>502</v>
      </c>
      <c r="I371" s="148"/>
      <c r="L371" s="32"/>
      <c r="M371" s="149"/>
      <c r="T371" s="56"/>
      <c r="AT371" s="17" t="s">
        <v>162</v>
      </c>
      <c r="AU371" s="17" t="s">
        <v>82</v>
      </c>
    </row>
    <row r="372" spans="2:65" s="1" customFormat="1">
      <c r="B372" s="32"/>
      <c r="D372" s="150" t="s">
        <v>164</v>
      </c>
      <c r="F372" s="151" t="s">
        <v>504</v>
      </c>
      <c r="I372" s="148"/>
      <c r="L372" s="32"/>
      <c r="M372" s="149"/>
      <c r="T372" s="56"/>
      <c r="AT372" s="17" t="s">
        <v>164</v>
      </c>
      <c r="AU372" s="17" t="s">
        <v>82</v>
      </c>
    </row>
    <row r="373" spans="2:65" s="13" customFormat="1">
      <c r="B373" s="158"/>
      <c r="D373" s="146" t="s">
        <v>166</v>
      </c>
      <c r="E373" s="159" t="s">
        <v>1</v>
      </c>
      <c r="F373" s="160" t="s">
        <v>505</v>
      </c>
      <c r="H373" s="161">
        <v>79.706000000000003</v>
      </c>
      <c r="I373" s="162"/>
      <c r="L373" s="158"/>
      <c r="M373" s="163"/>
      <c r="T373" s="164"/>
      <c r="AT373" s="159" t="s">
        <v>166</v>
      </c>
      <c r="AU373" s="159" t="s">
        <v>82</v>
      </c>
      <c r="AV373" s="13" t="s">
        <v>82</v>
      </c>
      <c r="AW373" s="13" t="s">
        <v>29</v>
      </c>
      <c r="AX373" s="13" t="s">
        <v>72</v>
      </c>
      <c r="AY373" s="159" t="s">
        <v>155</v>
      </c>
    </row>
    <row r="374" spans="2:65" s="13" customFormat="1" ht="22.5">
      <c r="B374" s="158"/>
      <c r="D374" s="146" t="s">
        <v>166</v>
      </c>
      <c r="E374" s="159" t="s">
        <v>1</v>
      </c>
      <c r="F374" s="160" t="s">
        <v>506</v>
      </c>
      <c r="H374" s="161">
        <v>61.573999999999998</v>
      </c>
      <c r="I374" s="162"/>
      <c r="L374" s="158"/>
      <c r="M374" s="163"/>
      <c r="T374" s="164"/>
      <c r="AT374" s="159" t="s">
        <v>166</v>
      </c>
      <c r="AU374" s="159" t="s">
        <v>82</v>
      </c>
      <c r="AV374" s="13" t="s">
        <v>82</v>
      </c>
      <c r="AW374" s="13" t="s">
        <v>29</v>
      </c>
      <c r="AX374" s="13" t="s">
        <v>72</v>
      </c>
      <c r="AY374" s="159" t="s">
        <v>155</v>
      </c>
    </row>
    <row r="375" spans="2:65" s="13" customFormat="1">
      <c r="B375" s="158"/>
      <c r="D375" s="146" t="s">
        <v>166</v>
      </c>
      <c r="E375" s="159" t="s">
        <v>1</v>
      </c>
      <c r="F375" s="160" t="s">
        <v>507</v>
      </c>
      <c r="H375" s="161">
        <v>49.176000000000002</v>
      </c>
      <c r="I375" s="162"/>
      <c r="L375" s="158"/>
      <c r="M375" s="163"/>
      <c r="T375" s="164"/>
      <c r="AT375" s="159" t="s">
        <v>166</v>
      </c>
      <c r="AU375" s="159" t="s">
        <v>82</v>
      </c>
      <c r="AV375" s="13" t="s">
        <v>82</v>
      </c>
      <c r="AW375" s="13" t="s">
        <v>29</v>
      </c>
      <c r="AX375" s="13" t="s">
        <v>72</v>
      </c>
      <c r="AY375" s="159" t="s">
        <v>155</v>
      </c>
    </row>
    <row r="376" spans="2:65" s="13" customFormat="1" ht="22.5">
      <c r="B376" s="158"/>
      <c r="D376" s="146" t="s">
        <v>166</v>
      </c>
      <c r="E376" s="159" t="s">
        <v>1</v>
      </c>
      <c r="F376" s="160" t="s">
        <v>508</v>
      </c>
      <c r="H376" s="161">
        <v>22.492999999999999</v>
      </c>
      <c r="I376" s="162"/>
      <c r="L376" s="158"/>
      <c r="M376" s="163"/>
      <c r="T376" s="164"/>
      <c r="AT376" s="159" t="s">
        <v>166</v>
      </c>
      <c r="AU376" s="159" t="s">
        <v>82</v>
      </c>
      <c r="AV376" s="13" t="s">
        <v>82</v>
      </c>
      <c r="AW376" s="13" t="s">
        <v>29</v>
      </c>
      <c r="AX376" s="13" t="s">
        <v>72</v>
      </c>
      <c r="AY376" s="159" t="s">
        <v>155</v>
      </c>
    </row>
    <row r="377" spans="2:65" s="13" customFormat="1" ht="22.5">
      <c r="B377" s="158"/>
      <c r="D377" s="146" t="s">
        <v>166</v>
      </c>
      <c r="E377" s="159" t="s">
        <v>1</v>
      </c>
      <c r="F377" s="160" t="s">
        <v>509</v>
      </c>
      <c r="H377" s="161">
        <v>23.562999999999999</v>
      </c>
      <c r="I377" s="162"/>
      <c r="L377" s="158"/>
      <c r="M377" s="163"/>
      <c r="T377" s="164"/>
      <c r="AT377" s="159" t="s">
        <v>166</v>
      </c>
      <c r="AU377" s="159" t="s">
        <v>82</v>
      </c>
      <c r="AV377" s="13" t="s">
        <v>82</v>
      </c>
      <c r="AW377" s="13" t="s">
        <v>29</v>
      </c>
      <c r="AX377" s="13" t="s">
        <v>72</v>
      </c>
      <c r="AY377" s="159" t="s">
        <v>155</v>
      </c>
    </row>
    <row r="378" spans="2:65" s="14" customFormat="1">
      <c r="B378" s="165"/>
      <c r="D378" s="146" t="s">
        <v>166</v>
      </c>
      <c r="E378" s="166" t="s">
        <v>1</v>
      </c>
      <c r="F378" s="167" t="s">
        <v>170</v>
      </c>
      <c r="H378" s="168">
        <v>236.512</v>
      </c>
      <c r="I378" s="169"/>
      <c r="L378" s="165"/>
      <c r="M378" s="170"/>
      <c r="T378" s="171"/>
      <c r="AT378" s="166" t="s">
        <v>166</v>
      </c>
      <c r="AU378" s="166" t="s">
        <v>82</v>
      </c>
      <c r="AV378" s="14" t="s">
        <v>160</v>
      </c>
      <c r="AW378" s="14" t="s">
        <v>29</v>
      </c>
      <c r="AX378" s="14" t="s">
        <v>80</v>
      </c>
      <c r="AY378" s="166" t="s">
        <v>155</v>
      </c>
    </row>
    <row r="379" spans="2:65" s="1" customFormat="1" ht="24.2" customHeight="1">
      <c r="B379" s="131"/>
      <c r="C379" s="132" t="s">
        <v>423</v>
      </c>
      <c r="D379" s="132" t="s">
        <v>156</v>
      </c>
      <c r="E379" s="133" t="s">
        <v>510</v>
      </c>
      <c r="F379" s="134" t="s">
        <v>511</v>
      </c>
      <c r="G379" s="135" t="s">
        <v>159</v>
      </c>
      <c r="H379" s="136">
        <v>236.512</v>
      </c>
      <c r="I379" s="137"/>
      <c r="J379" s="138">
        <f>ROUND(I379*H379,2)</f>
        <v>0</v>
      </c>
      <c r="K379" s="139"/>
      <c r="L379" s="32"/>
      <c r="M379" s="140" t="s">
        <v>1</v>
      </c>
      <c r="N379" s="141" t="s">
        <v>37</v>
      </c>
      <c r="P379" s="142">
        <f>O379*H379</f>
        <v>0</v>
      </c>
      <c r="Q379" s="142">
        <v>0</v>
      </c>
      <c r="R379" s="142">
        <f>Q379*H379</f>
        <v>0</v>
      </c>
      <c r="S379" s="142">
        <v>3.95E-2</v>
      </c>
      <c r="T379" s="143">
        <f>S379*H379</f>
        <v>9.3422239999999999</v>
      </c>
      <c r="AR379" s="144" t="s">
        <v>160</v>
      </c>
      <c r="AT379" s="144" t="s">
        <v>156</v>
      </c>
      <c r="AU379" s="144" t="s">
        <v>82</v>
      </c>
      <c r="AY379" s="17" t="s">
        <v>155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7" t="s">
        <v>80</v>
      </c>
      <c r="BK379" s="145">
        <f>ROUND(I379*H379,2)</f>
        <v>0</v>
      </c>
      <c r="BL379" s="17" t="s">
        <v>160</v>
      </c>
      <c r="BM379" s="144" t="s">
        <v>512</v>
      </c>
    </row>
    <row r="380" spans="2:65" s="1" customFormat="1" ht="19.5">
      <c r="B380" s="32"/>
      <c r="D380" s="146" t="s">
        <v>162</v>
      </c>
      <c r="F380" s="147" t="s">
        <v>513</v>
      </c>
      <c r="I380" s="148"/>
      <c r="L380" s="32"/>
      <c r="M380" s="149"/>
      <c r="T380" s="56"/>
      <c r="AT380" s="17" t="s">
        <v>162</v>
      </c>
      <c r="AU380" s="17" t="s">
        <v>82</v>
      </c>
    </row>
    <row r="381" spans="2:65" s="1" customFormat="1">
      <c r="B381" s="32"/>
      <c r="D381" s="150" t="s">
        <v>164</v>
      </c>
      <c r="F381" s="151" t="s">
        <v>514</v>
      </c>
      <c r="I381" s="148"/>
      <c r="L381" s="32"/>
      <c r="M381" s="149"/>
      <c r="T381" s="56"/>
      <c r="AT381" s="17" t="s">
        <v>164</v>
      </c>
      <c r="AU381" s="17" t="s">
        <v>82</v>
      </c>
    </row>
    <row r="382" spans="2:65" s="13" customFormat="1">
      <c r="B382" s="158"/>
      <c r="D382" s="146" t="s">
        <v>166</v>
      </c>
      <c r="E382" s="159" t="s">
        <v>1</v>
      </c>
      <c r="F382" s="160" t="s">
        <v>505</v>
      </c>
      <c r="H382" s="161">
        <v>79.706000000000003</v>
      </c>
      <c r="I382" s="162"/>
      <c r="L382" s="158"/>
      <c r="M382" s="163"/>
      <c r="T382" s="164"/>
      <c r="AT382" s="159" t="s">
        <v>166</v>
      </c>
      <c r="AU382" s="159" t="s">
        <v>82</v>
      </c>
      <c r="AV382" s="13" t="s">
        <v>82</v>
      </c>
      <c r="AW382" s="13" t="s">
        <v>29</v>
      </c>
      <c r="AX382" s="13" t="s">
        <v>72</v>
      </c>
      <c r="AY382" s="159" t="s">
        <v>155</v>
      </c>
    </row>
    <row r="383" spans="2:65" s="13" customFormat="1" ht="22.5">
      <c r="B383" s="158"/>
      <c r="D383" s="146" t="s">
        <v>166</v>
      </c>
      <c r="E383" s="159" t="s">
        <v>1</v>
      </c>
      <c r="F383" s="160" t="s">
        <v>506</v>
      </c>
      <c r="H383" s="161">
        <v>61.573999999999998</v>
      </c>
      <c r="I383" s="162"/>
      <c r="L383" s="158"/>
      <c r="M383" s="163"/>
      <c r="T383" s="164"/>
      <c r="AT383" s="159" t="s">
        <v>166</v>
      </c>
      <c r="AU383" s="159" t="s">
        <v>82</v>
      </c>
      <c r="AV383" s="13" t="s">
        <v>82</v>
      </c>
      <c r="AW383" s="13" t="s">
        <v>29</v>
      </c>
      <c r="AX383" s="13" t="s">
        <v>72</v>
      </c>
      <c r="AY383" s="159" t="s">
        <v>155</v>
      </c>
    </row>
    <row r="384" spans="2:65" s="13" customFormat="1">
      <c r="B384" s="158"/>
      <c r="D384" s="146" t="s">
        <v>166</v>
      </c>
      <c r="E384" s="159" t="s">
        <v>1</v>
      </c>
      <c r="F384" s="160" t="s">
        <v>507</v>
      </c>
      <c r="H384" s="161">
        <v>49.176000000000002</v>
      </c>
      <c r="I384" s="162"/>
      <c r="L384" s="158"/>
      <c r="M384" s="163"/>
      <c r="T384" s="164"/>
      <c r="AT384" s="159" t="s">
        <v>166</v>
      </c>
      <c r="AU384" s="159" t="s">
        <v>82</v>
      </c>
      <c r="AV384" s="13" t="s">
        <v>82</v>
      </c>
      <c r="AW384" s="13" t="s">
        <v>29</v>
      </c>
      <c r="AX384" s="13" t="s">
        <v>72</v>
      </c>
      <c r="AY384" s="159" t="s">
        <v>155</v>
      </c>
    </row>
    <row r="385" spans="2:65" s="13" customFormat="1" ht="22.5">
      <c r="B385" s="158"/>
      <c r="D385" s="146" t="s">
        <v>166</v>
      </c>
      <c r="E385" s="159" t="s">
        <v>1</v>
      </c>
      <c r="F385" s="160" t="s">
        <v>508</v>
      </c>
      <c r="H385" s="161">
        <v>22.492999999999999</v>
      </c>
      <c r="I385" s="162"/>
      <c r="L385" s="158"/>
      <c r="M385" s="163"/>
      <c r="T385" s="164"/>
      <c r="AT385" s="159" t="s">
        <v>166</v>
      </c>
      <c r="AU385" s="159" t="s">
        <v>82</v>
      </c>
      <c r="AV385" s="13" t="s">
        <v>82</v>
      </c>
      <c r="AW385" s="13" t="s">
        <v>29</v>
      </c>
      <c r="AX385" s="13" t="s">
        <v>72</v>
      </c>
      <c r="AY385" s="159" t="s">
        <v>155</v>
      </c>
    </row>
    <row r="386" spans="2:65" s="13" customFormat="1" ht="22.5">
      <c r="B386" s="158"/>
      <c r="D386" s="146" t="s">
        <v>166</v>
      </c>
      <c r="E386" s="159" t="s">
        <v>1</v>
      </c>
      <c r="F386" s="160" t="s">
        <v>509</v>
      </c>
      <c r="H386" s="161">
        <v>23.562999999999999</v>
      </c>
      <c r="I386" s="162"/>
      <c r="L386" s="158"/>
      <c r="M386" s="163"/>
      <c r="T386" s="164"/>
      <c r="AT386" s="159" t="s">
        <v>166</v>
      </c>
      <c r="AU386" s="159" t="s">
        <v>82</v>
      </c>
      <c r="AV386" s="13" t="s">
        <v>82</v>
      </c>
      <c r="AW386" s="13" t="s">
        <v>29</v>
      </c>
      <c r="AX386" s="13" t="s">
        <v>72</v>
      </c>
      <c r="AY386" s="159" t="s">
        <v>155</v>
      </c>
    </row>
    <row r="387" spans="2:65" s="14" customFormat="1">
      <c r="B387" s="165"/>
      <c r="D387" s="146" t="s">
        <v>166</v>
      </c>
      <c r="E387" s="166" t="s">
        <v>1</v>
      </c>
      <c r="F387" s="167" t="s">
        <v>170</v>
      </c>
      <c r="H387" s="168">
        <v>236.512</v>
      </c>
      <c r="I387" s="169"/>
      <c r="L387" s="165"/>
      <c r="M387" s="170"/>
      <c r="T387" s="171"/>
      <c r="AT387" s="166" t="s">
        <v>166</v>
      </c>
      <c r="AU387" s="166" t="s">
        <v>82</v>
      </c>
      <c r="AV387" s="14" t="s">
        <v>160</v>
      </c>
      <c r="AW387" s="14" t="s">
        <v>29</v>
      </c>
      <c r="AX387" s="14" t="s">
        <v>80</v>
      </c>
      <c r="AY387" s="166" t="s">
        <v>155</v>
      </c>
    </row>
    <row r="388" spans="2:65" s="1" customFormat="1" ht="24.2" customHeight="1">
      <c r="B388" s="131"/>
      <c r="C388" s="132" t="s">
        <v>515</v>
      </c>
      <c r="D388" s="132" t="s">
        <v>156</v>
      </c>
      <c r="E388" s="133" t="s">
        <v>516</v>
      </c>
      <c r="F388" s="134" t="s">
        <v>517</v>
      </c>
      <c r="G388" s="135" t="s">
        <v>159</v>
      </c>
      <c r="H388" s="136">
        <v>23.936</v>
      </c>
      <c r="I388" s="137"/>
      <c r="J388" s="138">
        <f>ROUND(I388*H388,2)</f>
        <v>0</v>
      </c>
      <c r="K388" s="139"/>
      <c r="L388" s="32"/>
      <c r="M388" s="140" t="s">
        <v>1</v>
      </c>
      <c r="N388" s="141" t="s">
        <v>37</v>
      </c>
      <c r="P388" s="142">
        <f>O388*H388</f>
        <v>0</v>
      </c>
      <c r="Q388" s="142">
        <v>8.5500000000000003E-3</v>
      </c>
      <c r="R388" s="142">
        <f>Q388*H388</f>
        <v>0.2046528</v>
      </c>
      <c r="S388" s="142">
        <v>0</v>
      </c>
      <c r="T388" s="143">
        <f>S388*H388</f>
        <v>0</v>
      </c>
      <c r="AR388" s="144" t="s">
        <v>160</v>
      </c>
      <c r="AT388" s="144" t="s">
        <v>156</v>
      </c>
      <c r="AU388" s="144" t="s">
        <v>82</v>
      </c>
      <c r="AY388" s="17" t="s">
        <v>155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7" t="s">
        <v>80</v>
      </c>
      <c r="BK388" s="145">
        <f>ROUND(I388*H388,2)</f>
        <v>0</v>
      </c>
      <c r="BL388" s="17" t="s">
        <v>160</v>
      </c>
      <c r="BM388" s="144" t="s">
        <v>518</v>
      </c>
    </row>
    <row r="389" spans="2:65" s="1" customFormat="1" ht="19.5">
      <c r="B389" s="32"/>
      <c r="D389" s="146" t="s">
        <v>162</v>
      </c>
      <c r="F389" s="147" t="s">
        <v>519</v>
      </c>
      <c r="I389" s="148"/>
      <c r="L389" s="32"/>
      <c r="M389" s="149"/>
      <c r="T389" s="56"/>
      <c r="AT389" s="17" t="s">
        <v>162</v>
      </c>
      <c r="AU389" s="17" t="s">
        <v>82</v>
      </c>
    </row>
    <row r="390" spans="2:65" s="1" customFormat="1">
      <c r="B390" s="32"/>
      <c r="D390" s="150" t="s">
        <v>164</v>
      </c>
      <c r="F390" s="151" t="s">
        <v>520</v>
      </c>
      <c r="I390" s="148"/>
      <c r="L390" s="32"/>
      <c r="M390" s="149"/>
      <c r="T390" s="56"/>
      <c r="AT390" s="17" t="s">
        <v>164</v>
      </c>
      <c r="AU390" s="17" t="s">
        <v>82</v>
      </c>
    </row>
    <row r="391" spans="2:65" s="13" customFormat="1">
      <c r="B391" s="158"/>
      <c r="D391" s="146" t="s">
        <v>166</v>
      </c>
      <c r="E391" s="159" t="s">
        <v>1</v>
      </c>
      <c r="F391" s="160" t="s">
        <v>521</v>
      </c>
      <c r="H391" s="161">
        <v>23.936</v>
      </c>
      <c r="I391" s="162"/>
      <c r="L391" s="158"/>
      <c r="M391" s="163"/>
      <c r="T391" s="164"/>
      <c r="AT391" s="159" t="s">
        <v>166</v>
      </c>
      <c r="AU391" s="159" t="s">
        <v>82</v>
      </c>
      <c r="AV391" s="13" t="s">
        <v>82</v>
      </c>
      <c r="AW391" s="13" t="s">
        <v>29</v>
      </c>
      <c r="AX391" s="13" t="s">
        <v>72</v>
      </c>
      <c r="AY391" s="159" t="s">
        <v>155</v>
      </c>
    </row>
    <row r="392" spans="2:65" s="14" customFormat="1">
      <c r="B392" s="165"/>
      <c r="D392" s="146" t="s">
        <v>166</v>
      </c>
      <c r="E392" s="166" t="s">
        <v>1</v>
      </c>
      <c r="F392" s="167" t="s">
        <v>170</v>
      </c>
      <c r="H392" s="168">
        <v>23.936</v>
      </c>
      <c r="I392" s="169"/>
      <c r="L392" s="165"/>
      <c r="M392" s="170"/>
      <c r="T392" s="171"/>
      <c r="AT392" s="166" t="s">
        <v>166</v>
      </c>
      <c r="AU392" s="166" t="s">
        <v>82</v>
      </c>
      <c r="AV392" s="14" t="s">
        <v>160</v>
      </c>
      <c r="AW392" s="14" t="s">
        <v>29</v>
      </c>
      <c r="AX392" s="14" t="s">
        <v>80</v>
      </c>
      <c r="AY392" s="166" t="s">
        <v>155</v>
      </c>
    </row>
    <row r="393" spans="2:65" s="1" customFormat="1" ht="21.75" customHeight="1">
      <c r="B393" s="131"/>
      <c r="C393" s="132" t="s">
        <v>522</v>
      </c>
      <c r="D393" s="132" t="s">
        <v>156</v>
      </c>
      <c r="E393" s="133" t="s">
        <v>523</v>
      </c>
      <c r="F393" s="134" t="s">
        <v>524</v>
      </c>
      <c r="G393" s="135" t="s">
        <v>179</v>
      </c>
      <c r="H393" s="136">
        <v>5.2750000000000004</v>
      </c>
      <c r="I393" s="137"/>
      <c r="J393" s="138">
        <f>ROUND(I393*H393,2)</f>
        <v>0</v>
      </c>
      <c r="K393" s="139"/>
      <c r="L393" s="32"/>
      <c r="M393" s="140" t="s">
        <v>1</v>
      </c>
      <c r="N393" s="141" t="s">
        <v>37</v>
      </c>
      <c r="P393" s="142">
        <f>O393*H393</f>
        <v>0</v>
      </c>
      <c r="Q393" s="142">
        <v>0</v>
      </c>
      <c r="R393" s="142">
        <f>Q393*H393</f>
        <v>0</v>
      </c>
      <c r="S393" s="142">
        <v>0</v>
      </c>
      <c r="T393" s="143">
        <f>S393*H393</f>
        <v>0</v>
      </c>
      <c r="AR393" s="144" t="s">
        <v>160</v>
      </c>
      <c r="AT393" s="144" t="s">
        <v>156</v>
      </c>
      <c r="AU393" s="144" t="s">
        <v>82</v>
      </c>
      <c r="AY393" s="17" t="s">
        <v>155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7" t="s">
        <v>80</v>
      </c>
      <c r="BK393" s="145">
        <f>ROUND(I393*H393,2)</f>
        <v>0</v>
      </c>
      <c r="BL393" s="17" t="s">
        <v>160</v>
      </c>
      <c r="BM393" s="144" t="s">
        <v>525</v>
      </c>
    </row>
    <row r="394" spans="2:65" s="1" customFormat="1" ht="19.5">
      <c r="B394" s="32"/>
      <c r="D394" s="146" t="s">
        <v>162</v>
      </c>
      <c r="F394" s="147" t="s">
        <v>526</v>
      </c>
      <c r="I394" s="148"/>
      <c r="L394" s="32"/>
      <c r="M394" s="149"/>
      <c r="T394" s="56"/>
      <c r="AT394" s="17" t="s">
        <v>162</v>
      </c>
      <c r="AU394" s="17" t="s">
        <v>82</v>
      </c>
    </row>
    <row r="395" spans="2:65" s="1" customFormat="1">
      <c r="B395" s="32"/>
      <c r="D395" s="150" t="s">
        <v>164</v>
      </c>
      <c r="F395" s="151" t="s">
        <v>527</v>
      </c>
      <c r="I395" s="148"/>
      <c r="L395" s="32"/>
      <c r="M395" s="149"/>
      <c r="T395" s="56"/>
      <c r="AT395" s="17" t="s">
        <v>164</v>
      </c>
      <c r="AU395" s="17" t="s">
        <v>82</v>
      </c>
    </row>
    <row r="396" spans="2:65" s="13" customFormat="1">
      <c r="B396" s="158"/>
      <c r="D396" s="146" t="s">
        <v>166</v>
      </c>
      <c r="E396" s="159" t="s">
        <v>1</v>
      </c>
      <c r="F396" s="160" t="s">
        <v>528</v>
      </c>
      <c r="H396" s="161">
        <v>5.2750000000000004</v>
      </c>
      <c r="I396" s="162"/>
      <c r="L396" s="158"/>
      <c r="M396" s="163"/>
      <c r="T396" s="164"/>
      <c r="AT396" s="159" t="s">
        <v>166</v>
      </c>
      <c r="AU396" s="159" t="s">
        <v>82</v>
      </c>
      <c r="AV396" s="13" t="s">
        <v>82</v>
      </c>
      <c r="AW396" s="13" t="s">
        <v>29</v>
      </c>
      <c r="AX396" s="13" t="s">
        <v>80</v>
      </c>
      <c r="AY396" s="159" t="s">
        <v>155</v>
      </c>
    </row>
    <row r="397" spans="2:65" s="1" customFormat="1" ht="24.2" customHeight="1">
      <c r="B397" s="131"/>
      <c r="C397" s="132" t="s">
        <v>529</v>
      </c>
      <c r="D397" s="132" t="s">
        <v>156</v>
      </c>
      <c r="E397" s="133" t="s">
        <v>530</v>
      </c>
      <c r="F397" s="134" t="s">
        <v>531</v>
      </c>
      <c r="G397" s="135" t="s">
        <v>179</v>
      </c>
      <c r="H397" s="136">
        <v>25.102</v>
      </c>
      <c r="I397" s="137"/>
      <c r="J397" s="138">
        <f>ROUND(I397*H397,2)</f>
        <v>0</v>
      </c>
      <c r="K397" s="139"/>
      <c r="L397" s="32"/>
      <c r="M397" s="140" t="s">
        <v>1</v>
      </c>
      <c r="N397" s="141" t="s">
        <v>37</v>
      </c>
      <c r="P397" s="142">
        <f>O397*H397</f>
        <v>0</v>
      </c>
      <c r="Q397" s="142">
        <v>0.50375000000000003</v>
      </c>
      <c r="R397" s="142">
        <f>Q397*H397</f>
        <v>12.645132500000001</v>
      </c>
      <c r="S397" s="142">
        <v>2.5</v>
      </c>
      <c r="T397" s="143">
        <f>S397*H397</f>
        <v>62.755000000000003</v>
      </c>
      <c r="AR397" s="144" t="s">
        <v>160</v>
      </c>
      <c r="AT397" s="144" t="s">
        <v>156</v>
      </c>
      <c r="AU397" s="144" t="s">
        <v>82</v>
      </c>
      <c r="AY397" s="17" t="s">
        <v>155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7" t="s">
        <v>80</v>
      </c>
      <c r="BK397" s="145">
        <f>ROUND(I397*H397,2)</f>
        <v>0</v>
      </c>
      <c r="BL397" s="17" t="s">
        <v>160</v>
      </c>
      <c r="BM397" s="144" t="s">
        <v>532</v>
      </c>
    </row>
    <row r="398" spans="2:65" s="1" customFormat="1" ht="19.5">
      <c r="B398" s="32"/>
      <c r="D398" s="146" t="s">
        <v>162</v>
      </c>
      <c r="F398" s="147" t="s">
        <v>533</v>
      </c>
      <c r="I398" s="148"/>
      <c r="L398" s="32"/>
      <c r="M398" s="149"/>
      <c r="T398" s="56"/>
      <c r="AT398" s="17" t="s">
        <v>162</v>
      </c>
      <c r="AU398" s="17" t="s">
        <v>82</v>
      </c>
    </row>
    <row r="399" spans="2:65" s="1" customFormat="1">
      <c r="B399" s="32"/>
      <c r="D399" s="150" t="s">
        <v>164</v>
      </c>
      <c r="F399" s="151" t="s">
        <v>534</v>
      </c>
      <c r="I399" s="148"/>
      <c r="L399" s="32"/>
      <c r="M399" s="149"/>
      <c r="T399" s="56"/>
      <c r="AT399" s="17" t="s">
        <v>164</v>
      </c>
      <c r="AU399" s="17" t="s">
        <v>82</v>
      </c>
    </row>
    <row r="400" spans="2:65" s="13" customFormat="1">
      <c r="B400" s="158"/>
      <c r="D400" s="146" t="s">
        <v>166</v>
      </c>
      <c r="E400" s="159" t="s">
        <v>1</v>
      </c>
      <c r="F400" s="160" t="s">
        <v>535</v>
      </c>
      <c r="H400" s="161">
        <v>16.056000000000001</v>
      </c>
      <c r="I400" s="162"/>
      <c r="L400" s="158"/>
      <c r="M400" s="163"/>
      <c r="T400" s="164"/>
      <c r="AT400" s="159" t="s">
        <v>166</v>
      </c>
      <c r="AU400" s="159" t="s">
        <v>82</v>
      </c>
      <c r="AV400" s="13" t="s">
        <v>82</v>
      </c>
      <c r="AW400" s="13" t="s">
        <v>29</v>
      </c>
      <c r="AX400" s="13" t="s">
        <v>72</v>
      </c>
      <c r="AY400" s="159" t="s">
        <v>155</v>
      </c>
    </row>
    <row r="401" spans="2:65" s="13" customFormat="1" ht="22.5">
      <c r="B401" s="158"/>
      <c r="D401" s="146" t="s">
        <v>166</v>
      </c>
      <c r="E401" s="159" t="s">
        <v>1</v>
      </c>
      <c r="F401" s="160" t="s">
        <v>536</v>
      </c>
      <c r="H401" s="161">
        <v>9.0459999999999994</v>
      </c>
      <c r="I401" s="162"/>
      <c r="L401" s="158"/>
      <c r="M401" s="163"/>
      <c r="T401" s="164"/>
      <c r="AT401" s="159" t="s">
        <v>166</v>
      </c>
      <c r="AU401" s="159" t="s">
        <v>82</v>
      </c>
      <c r="AV401" s="13" t="s">
        <v>82</v>
      </c>
      <c r="AW401" s="13" t="s">
        <v>29</v>
      </c>
      <c r="AX401" s="13" t="s">
        <v>72</v>
      </c>
      <c r="AY401" s="159" t="s">
        <v>155</v>
      </c>
    </row>
    <row r="402" spans="2:65" s="14" customFormat="1">
      <c r="B402" s="165"/>
      <c r="D402" s="146" t="s">
        <v>166</v>
      </c>
      <c r="E402" s="166" t="s">
        <v>1</v>
      </c>
      <c r="F402" s="167" t="s">
        <v>170</v>
      </c>
      <c r="H402" s="168">
        <v>25.102</v>
      </c>
      <c r="I402" s="169"/>
      <c r="L402" s="165"/>
      <c r="M402" s="170"/>
      <c r="T402" s="171"/>
      <c r="AT402" s="166" t="s">
        <v>166</v>
      </c>
      <c r="AU402" s="166" t="s">
        <v>82</v>
      </c>
      <c r="AV402" s="14" t="s">
        <v>160</v>
      </c>
      <c r="AW402" s="14" t="s">
        <v>29</v>
      </c>
      <c r="AX402" s="14" t="s">
        <v>80</v>
      </c>
      <c r="AY402" s="166" t="s">
        <v>155</v>
      </c>
    </row>
    <row r="403" spans="2:65" s="1" customFormat="1" ht="24.2" customHeight="1">
      <c r="B403" s="131"/>
      <c r="C403" s="132" t="s">
        <v>537</v>
      </c>
      <c r="D403" s="132" t="s">
        <v>156</v>
      </c>
      <c r="E403" s="133" t="s">
        <v>538</v>
      </c>
      <c r="F403" s="134" t="s">
        <v>539</v>
      </c>
      <c r="G403" s="135" t="s">
        <v>159</v>
      </c>
      <c r="H403" s="136">
        <v>236.512</v>
      </c>
      <c r="I403" s="137"/>
      <c r="J403" s="138">
        <f>ROUND(I403*H403,2)</f>
        <v>0</v>
      </c>
      <c r="K403" s="139"/>
      <c r="L403" s="32"/>
      <c r="M403" s="140" t="s">
        <v>1</v>
      </c>
      <c r="N403" s="141" t="s">
        <v>37</v>
      </c>
      <c r="P403" s="142">
        <f>O403*H403</f>
        <v>0</v>
      </c>
      <c r="Q403" s="142">
        <v>3.9081999999999999E-2</v>
      </c>
      <c r="R403" s="142">
        <f>Q403*H403</f>
        <v>9.2433619839999999</v>
      </c>
      <c r="S403" s="142">
        <v>0</v>
      </c>
      <c r="T403" s="143">
        <f>S403*H403</f>
        <v>0</v>
      </c>
      <c r="AR403" s="144" t="s">
        <v>160</v>
      </c>
      <c r="AT403" s="144" t="s">
        <v>156</v>
      </c>
      <c r="AU403" s="144" t="s">
        <v>82</v>
      </c>
      <c r="AY403" s="17" t="s">
        <v>155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7" t="s">
        <v>80</v>
      </c>
      <c r="BK403" s="145">
        <f>ROUND(I403*H403,2)</f>
        <v>0</v>
      </c>
      <c r="BL403" s="17" t="s">
        <v>160</v>
      </c>
      <c r="BM403" s="144" t="s">
        <v>540</v>
      </c>
    </row>
    <row r="404" spans="2:65" s="1" customFormat="1" ht="19.5">
      <c r="B404" s="32"/>
      <c r="D404" s="146" t="s">
        <v>162</v>
      </c>
      <c r="F404" s="147" t="s">
        <v>541</v>
      </c>
      <c r="I404" s="148"/>
      <c r="L404" s="32"/>
      <c r="M404" s="149"/>
      <c r="T404" s="56"/>
      <c r="AT404" s="17" t="s">
        <v>162</v>
      </c>
      <c r="AU404" s="17" t="s">
        <v>82</v>
      </c>
    </row>
    <row r="405" spans="2:65" s="1" customFormat="1">
      <c r="B405" s="32"/>
      <c r="D405" s="150" t="s">
        <v>164</v>
      </c>
      <c r="F405" s="151" t="s">
        <v>542</v>
      </c>
      <c r="I405" s="148"/>
      <c r="L405" s="32"/>
      <c r="M405" s="149"/>
      <c r="T405" s="56"/>
      <c r="AT405" s="17" t="s">
        <v>164</v>
      </c>
      <c r="AU405" s="17" t="s">
        <v>82</v>
      </c>
    </row>
    <row r="406" spans="2:65" s="13" customFormat="1">
      <c r="B406" s="158"/>
      <c r="D406" s="146" t="s">
        <v>166</v>
      </c>
      <c r="E406" s="159" t="s">
        <v>1</v>
      </c>
      <c r="F406" s="160" t="s">
        <v>543</v>
      </c>
      <c r="H406" s="161">
        <v>236.512</v>
      </c>
      <c r="I406" s="162"/>
      <c r="L406" s="158"/>
      <c r="M406" s="163"/>
      <c r="T406" s="164"/>
      <c r="AT406" s="159" t="s">
        <v>166</v>
      </c>
      <c r="AU406" s="159" t="s">
        <v>82</v>
      </c>
      <c r="AV406" s="13" t="s">
        <v>82</v>
      </c>
      <c r="AW406" s="13" t="s">
        <v>29</v>
      </c>
      <c r="AX406" s="13" t="s">
        <v>80</v>
      </c>
      <c r="AY406" s="159" t="s">
        <v>155</v>
      </c>
    </row>
    <row r="407" spans="2:65" s="1" customFormat="1" ht="33" customHeight="1">
      <c r="B407" s="131"/>
      <c r="C407" s="132" t="s">
        <v>544</v>
      </c>
      <c r="D407" s="132" t="s">
        <v>156</v>
      </c>
      <c r="E407" s="133" t="s">
        <v>545</v>
      </c>
      <c r="F407" s="134" t="s">
        <v>546</v>
      </c>
      <c r="G407" s="135" t="s">
        <v>253</v>
      </c>
      <c r="H407" s="136">
        <v>85.2</v>
      </c>
      <c r="I407" s="137"/>
      <c r="J407" s="138">
        <f>ROUND(I407*H407,2)</f>
        <v>0</v>
      </c>
      <c r="K407" s="139"/>
      <c r="L407" s="32"/>
      <c r="M407" s="140" t="s">
        <v>1</v>
      </c>
      <c r="N407" s="141" t="s">
        <v>37</v>
      </c>
      <c r="P407" s="142">
        <f>O407*H407</f>
        <v>0</v>
      </c>
      <c r="Q407" s="142">
        <v>6.5061999999999997E-4</v>
      </c>
      <c r="R407" s="142">
        <f>Q407*H407</f>
        <v>5.5432823999999999E-2</v>
      </c>
      <c r="S407" s="142">
        <v>1E-3</v>
      </c>
      <c r="T407" s="143">
        <f>S407*H407</f>
        <v>8.5199999999999998E-2</v>
      </c>
      <c r="AR407" s="144" t="s">
        <v>160</v>
      </c>
      <c r="AT407" s="144" t="s">
        <v>156</v>
      </c>
      <c r="AU407" s="144" t="s">
        <v>82</v>
      </c>
      <c r="AY407" s="17" t="s">
        <v>155</v>
      </c>
      <c r="BE407" s="145">
        <f>IF(N407="základní",J407,0)</f>
        <v>0</v>
      </c>
      <c r="BF407" s="145">
        <f>IF(N407="snížená",J407,0)</f>
        <v>0</v>
      </c>
      <c r="BG407" s="145">
        <f>IF(N407="zákl. přenesená",J407,0)</f>
        <v>0</v>
      </c>
      <c r="BH407" s="145">
        <f>IF(N407="sníž. přenesená",J407,0)</f>
        <v>0</v>
      </c>
      <c r="BI407" s="145">
        <f>IF(N407="nulová",J407,0)</f>
        <v>0</v>
      </c>
      <c r="BJ407" s="17" t="s">
        <v>80</v>
      </c>
      <c r="BK407" s="145">
        <f>ROUND(I407*H407,2)</f>
        <v>0</v>
      </c>
      <c r="BL407" s="17" t="s">
        <v>160</v>
      </c>
      <c r="BM407" s="144" t="s">
        <v>547</v>
      </c>
    </row>
    <row r="408" spans="2:65" s="1" customFormat="1" ht="29.25">
      <c r="B408" s="32"/>
      <c r="D408" s="146" t="s">
        <v>162</v>
      </c>
      <c r="F408" s="147" t="s">
        <v>548</v>
      </c>
      <c r="I408" s="148"/>
      <c r="L408" s="32"/>
      <c r="M408" s="149"/>
      <c r="T408" s="56"/>
      <c r="AT408" s="17" t="s">
        <v>162</v>
      </c>
      <c r="AU408" s="17" t="s">
        <v>82</v>
      </c>
    </row>
    <row r="409" spans="2:65" s="1" customFormat="1">
      <c r="B409" s="32"/>
      <c r="D409" s="150" t="s">
        <v>164</v>
      </c>
      <c r="F409" s="151" t="s">
        <v>549</v>
      </c>
      <c r="I409" s="148"/>
      <c r="L409" s="32"/>
      <c r="M409" s="149"/>
      <c r="T409" s="56"/>
      <c r="AT409" s="17" t="s">
        <v>164</v>
      </c>
      <c r="AU409" s="17" t="s">
        <v>82</v>
      </c>
    </row>
    <row r="410" spans="2:65" s="13" customFormat="1" ht="22.5">
      <c r="B410" s="158"/>
      <c r="D410" s="146" t="s">
        <v>166</v>
      </c>
      <c r="E410" s="159" t="s">
        <v>1</v>
      </c>
      <c r="F410" s="160" t="s">
        <v>550</v>
      </c>
      <c r="H410" s="161">
        <v>31.2</v>
      </c>
      <c r="I410" s="162"/>
      <c r="L410" s="158"/>
      <c r="M410" s="163"/>
      <c r="T410" s="164"/>
      <c r="AT410" s="159" t="s">
        <v>166</v>
      </c>
      <c r="AU410" s="159" t="s">
        <v>82</v>
      </c>
      <c r="AV410" s="13" t="s">
        <v>82</v>
      </c>
      <c r="AW410" s="13" t="s">
        <v>29</v>
      </c>
      <c r="AX410" s="13" t="s">
        <v>72</v>
      </c>
      <c r="AY410" s="159" t="s">
        <v>155</v>
      </c>
    </row>
    <row r="411" spans="2:65" s="13" customFormat="1" ht="22.5">
      <c r="B411" s="158"/>
      <c r="D411" s="146" t="s">
        <v>166</v>
      </c>
      <c r="E411" s="159" t="s">
        <v>1</v>
      </c>
      <c r="F411" s="160" t="s">
        <v>551</v>
      </c>
      <c r="H411" s="161">
        <v>54</v>
      </c>
      <c r="I411" s="162"/>
      <c r="L411" s="158"/>
      <c r="M411" s="163"/>
      <c r="T411" s="164"/>
      <c r="AT411" s="159" t="s">
        <v>166</v>
      </c>
      <c r="AU411" s="159" t="s">
        <v>82</v>
      </c>
      <c r="AV411" s="13" t="s">
        <v>82</v>
      </c>
      <c r="AW411" s="13" t="s">
        <v>29</v>
      </c>
      <c r="AX411" s="13" t="s">
        <v>72</v>
      </c>
      <c r="AY411" s="159" t="s">
        <v>155</v>
      </c>
    </row>
    <row r="412" spans="2:65" s="14" customFormat="1">
      <c r="B412" s="165"/>
      <c r="D412" s="146" t="s">
        <v>166</v>
      </c>
      <c r="E412" s="166" t="s">
        <v>1</v>
      </c>
      <c r="F412" s="167" t="s">
        <v>170</v>
      </c>
      <c r="H412" s="168">
        <v>85.2</v>
      </c>
      <c r="I412" s="169"/>
      <c r="L412" s="165"/>
      <c r="M412" s="170"/>
      <c r="T412" s="171"/>
      <c r="AT412" s="166" t="s">
        <v>166</v>
      </c>
      <c r="AU412" s="166" t="s">
        <v>82</v>
      </c>
      <c r="AV412" s="14" t="s">
        <v>160</v>
      </c>
      <c r="AW412" s="14" t="s">
        <v>29</v>
      </c>
      <c r="AX412" s="14" t="s">
        <v>80</v>
      </c>
      <c r="AY412" s="166" t="s">
        <v>155</v>
      </c>
    </row>
    <row r="413" spans="2:65" s="11" customFormat="1" ht="22.9" customHeight="1">
      <c r="B413" s="121"/>
      <c r="D413" s="122" t="s">
        <v>71</v>
      </c>
      <c r="E413" s="183" t="s">
        <v>552</v>
      </c>
      <c r="F413" s="183" t="s">
        <v>553</v>
      </c>
      <c r="I413" s="124"/>
      <c r="J413" s="184">
        <f>BK413</f>
        <v>0</v>
      </c>
      <c r="L413" s="121"/>
      <c r="M413" s="126"/>
      <c r="P413" s="127">
        <f>SUM(P414:P432)</f>
        <v>0</v>
      </c>
      <c r="R413" s="127">
        <f>SUM(R414:R432)</f>
        <v>0</v>
      </c>
      <c r="T413" s="128">
        <f>SUM(T414:T432)</f>
        <v>0</v>
      </c>
      <c r="AR413" s="122" t="s">
        <v>80</v>
      </c>
      <c r="AT413" s="129" t="s">
        <v>71</v>
      </c>
      <c r="AU413" s="129" t="s">
        <v>80</v>
      </c>
      <c r="AY413" s="122" t="s">
        <v>155</v>
      </c>
      <c r="BK413" s="130">
        <f>SUM(BK414:BK432)</f>
        <v>0</v>
      </c>
    </row>
    <row r="414" spans="2:65" s="1" customFormat="1" ht="16.5" customHeight="1">
      <c r="B414" s="131"/>
      <c r="C414" s="132" t="s">
        <v>554</v>
      </c>
      <c r="D414" s="132" t="s">
        <v>156</v>
      </c>
      <c r="E414" s="133" t="s">
        <v>555</v>
      </c>
      <c r="F414" s="134" t="s">
        <v>556</v>
      </c>
      <c r="G414" s="135" t="s">
        <v>208</v>
      </c>
      <c r="H414" s="136">
        <v>146.941</v>
      </c>
      <c r="I414" s="137"/>
      <c r="J414" s="138">
        <f>ROUND(I414*H414,2)</f>
        <v>0</v>
      </c>
      <c r="K414" s="139"/>
      <c r="L414" s="32"/>
      <c r="M414" s="140" t="s">
        <v>1</v>
      </c>
      <c r="N414" s="141" t="s">
        <v>37</v>
      </c>
      <c r="P414" s="142">
        <f>O414*H414</f>
        <v>0</v>
      </c>
      <c r="Q414" s="142">
        <v>0</v>
      </c>
      <c r="R414" s="142">
        <f>Q414*H414</f>
        <v>0</v>
      </c>
      <c r="S414" s="142">
        <v>0</v>
      </c>
      <c r="T414" s="143">
        <f>S414*H414</f>
        <v>0</v>
      </c>
      <c r="AR414" s="144" t="s">
        <v>160</v>
      </c>
      <c r="AT414" s="144" t="s">
        <v>156</v>
      </c>
      <c r="AU414" s="144" t="s">
        <v>82</v>
      </c>
      <c r="AY414" s="17" t="s">
        <v>155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80</v>
      </c>
      <c r="BK414" s="145">
        <f>ROUND(I414*H414,2)</f>
        <v>0</v>
      </c>
      <c r="BL414" s="17" t="s">
        <v>160</v>
      </c>
      <c r="BM414" s="144" t="s">
        <v>557</v>
      </c>
    </row>
    <row r="415" spans="2:65" s="1" customFormat="1" ht="29.25">
      <c r="B415" s="32"/>
      <c r="D415" s="146" t="s">
        <v>162</v>
      </c>
      <c r="F415" s="147" t="s">
        <v>558</v>
      </c>
      <c r="I415" s="148"/>
      <c r="L415" s="32"/>
      <c r="M415" s="149"/>
      <c r="T415" s="56"/>
      <c r="AT415" s="17" t="s">
        <v>162</v>
      </c>
      <c r="AU415" s="17" t="s">
        <v>82</v>
      </c>
    </row>
    <row r="416" spans="2:65" s="1" customFormat="1">
      <c r="B416" s="32"/>
      <c r="D416" s="150" t="s">
        <v>164</v>
      </c>
      <c r="F416" s="151" t="s">
        <v>559</v>
      </c>
      <c r="I416" s="148"/>
      <c r="L416" s="32"/>
      <c r="M416" s="149"/>
      <c r="T416" s="56"/>
      <c r="AT416" s="17" t="s">
        <v>164</v>
      </c>
      <c r="AU416" s="17" t="s">
        <v>82</v>
      </c>
    </row>
    <row r="417" spans="2:65" s="1" customFormat="1" ht="16.5" customHeight="1">
      <c r="B417" s="131"/>
      <c r="C417" s="132" t="s">
        <v>560</v>
      </c>
      <c r="D417" s="132" t="s">
        <v>156</v>
      </c>
      <c r="E417" s="133" t="s">
        <v>561</v>
      </c>
      <c r="F417" s="134" t="s">
        <v>562</v>
      </c>
      <c r="G417" s="135" t="s">
        <v>208</v>
      </c>
      <c r="H417" s="136">
        <v>146.941</v>
      </c>
      <c r="I417" s="137"/>
      <c r="J417" s="138">
        <f>ROUND(I417*H417,2)</f>
        <v>0</v>
      </c>
      <c r="K417" s="139"/>
      <c r="L417" s="32"/>
      <c r="M417" s="140" t="s">
        <v>1</v>
      </c>
      <c r="N417" s="141" t="s">
        <v>37</v>
      </c>
      <c r="P417" s="142">
        <f>O417*H417</f>
        <v>0</v>
      </c>
      <c r="Q417" s="142">
        <v>0</v>
      </c>
      <c r="R417" s="142">
        <f>Q417*H417</f>
        <v>0</v>
      </c>
      <c r="S417" s="142">
        <v>0</v>
      </c>
      <c r="T417" s="143">
        <f>S417*H417</f>
        <v>0</v>
      </c>
      <c r="AR417" s="144" t="s">
        <v>160</v>
      </c>
      <c r="AT417" s="144" t="s">
        <v>156</v>
      </c>
      <c r="AU417" s="144" t="s">
        <v>82</v>
      </c>
      <c r="AY417" s="17" t="s">
        <v>155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7" t="s">
        <v>80</v>
      </c>
      <c r="BK417" s="145">
        <f>ROUND(I417*H417,2)</f>
        <v>0</v>
      </c>
      <c r="BL417" s="17" t="s">
        <v>160</v>
      </c>
      <c r="BM417" s="144" t="s">
        <v>563</v>
      </c>
    </row>
    <row r="418" spans="2:65" s="1" customFormat="1" ht="39">
      <c r="B418" s="32"/>
      <c r="D418" s="146" t="s">
        <v>162</v>
      </c>
      <c r="F418" s="147" t="s">
        <v>564</v>
      </c>
      <c r="I418" s="148"/>
      <c r="L418" s="32"/>
      <c r="M418" s="149"/>
      <c r="T418" s="56"/>
      <c r="AT418" s="17" t="s">
        <v>162</v>
      </c>
      <c r="AU418" s="17" t="s">
        <v>82</v>
      </c>
    </row>
    <row r="419" spans="2:65" s="1" customFormat="1">
      <c r="B419" s="32"/>
      <c r="D419" s="150" t="s">
        <v>164</v>
      </c>
      <c r="F419" s="151" t="s">
        <v>565</v>
      </c>
      <c r="I419" s="148"/>
      <c r="L419" s="32"/>
      <c r="M419" s="149"/>
      <c r="T419" s="56"/>
      <c r="AT419" s="17" t="s">
        <v>164</v>
      </c>
      <c r="AU419" s="17" t="s">
        <v>82</v>
      </c>
    </row>
    <row r="420" spans="2:65" s="1" customFormat="1" ht="24.2" customHeight="1">
      <c r="B420" s="131"/>
      <c r="C420" s="132" t="s">
        <v>566</v>
      </c>
      <c r="D420" s="132" t="s">
        <v>156</v>
      </c>
      <c r="E420" s="133" t="s">
        <v>567</v>
      </c>
      <c r="F420" s="134" t="s">
        <v>568</v>
      </c>
      <c r="G420" s="135" t="s">
        <v>208</v>
      </c>
      <c r="H420" s="136">
        <v>146.941</v>
      </c>
      <c r="I420" s="137"/>
      <c r="J420" s="138">
        <f>ROUND(I420*H420,2)</f>
        <v>0</v>
      </c>
      <c r="K420" s="139"/>
      <c r="L420" s="32"/>
      <c r="M420" s="140" t="s">
        <v>1</v>
      </c>
      <c r="N420" s="141" t="s">
        <v>37</v>
      </c>
      <c r="P420" s="142">
        <f>O420*H420</f>
        <v>0</v>
      </c>
      <c r="Q420" s="142">
        <v>0</v>
      </c>
      <c r="R420" s="142">
        <f>Q420*H420</f>
        <v>0</v>
      </c>
      <c r="S420" s="142">
        <v>0</v>
      </c>
      <c r="T420" s="143">
        <f>S420*H420</f>
        <v>0</v>
      </c>
      <c r="AR420" s="144" t="s">
        <v>160</v>
      </c>
      <c r="AT420" s="144" t="s">
        <v>156</v>
      </c>
      <c r="AU420" s="144" t="s">
        <v>82</v>
      </c>
      <c r="AY420" s="17" t="s">
        <v>155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7" t="s">
        <v>80</v>
      </c>
      <c r="BK420" s="145">
        <f>ROUND(I420*H420,2)</f>
        <v>0</v>
      </c>
      <c r="BL420" s="17" t="s">
        <v>160</v>
      </c>
      <c r="BM420" s="144" t="s">
        <v>569</v>
      </c>
    </row>
    <row r="421" spans="2:65" s="1" customFormat="1" ht="19.5">
      <c r="B421" s="32"/>
      <c r="D421" s="146" t="s">
        <v>162</v>
      </c>
      <c r="F421" s="147" t="s">
        <v>570</v>
      </c>
      <c r="I421" s="148"/>
      <c r="L421" s="32"/>
      <c r="M421" s="149"/>
      <c r="T421" s="56"/>
      <c r="AT421" s="17" t="s">
        <v>162</v>
      </c>
      <c r="AU421" s="17" t="s">
        <v>82</v>
      </c>
    </row>
    <row r="422" spans="2:65" s="1" customFormat="1">
      <c r="B422" s="32"/>
      <c r="D422" s="150" t="s">
        <v>164</v>
      </c>
      <c r="F422" s="151" t="s">
        <v>571</v>
      </c>
      <c r="I422" s="148"/>
      <c r="L422" s="32"/>
      <c r="M422" s="149"/>
      <c r="T422" s="56"/>
      <c r="AT422" s="17" t="s">
        <v>164</v>
      </c>
      <c r="AU422" s="17" t="s">
        <v>82</v>
      </c>
    </row>
    <row r="423" spans="2:65" s="1" customFormat="1" ht="16.5" customHeight="1">
      <c r="B423" s="131"/>
      <c r="C423" s="132" t="s">
        <v>572</v>
      </c>
      <c r="D423" s="132" t="s">
        <v>156</v>
      </c>
      <c r="E423" s="133" t="s">
        <v>573</v>
      </c>
      <c r="F423" s="134" t="s">
        <v>574</v>
      </c>
      <c r="G423" s="135" t="s">
        <v>208</v>
      </c>
      <c r="H423" s="136">
        <v>1469.41</v>
      </c>
      <c r="I423" s="137"/>
      <c r="J423" s="138">
        <f>ROUND(I423*H423,2)</f>
        <v>0</v>
      </c>
      <c r="K423" s="139"/>
      <c r="L423" s="32"/>
      <c r="M423" s="140" t="s">
        <v>1</v>
      </c>
      <c r="N423" s="141" t="s">
        <v>37</v>
      </c>
      <c r="P423" s="142">
        <f>O423*H423</f>
        <v>0</v>
      </c>
      <c r="Q423" s="142">
        <v>0</v>
      </c>
      <c r="R423" s="142">
        <f>Q423*H423</f>
        <v>0</v>
      </c>
      <c r="S423" s="142">
        <v>0</v>
      </c>
      <c r="T423" s="143">
        <f>S423*H423</f>
        <v>0</v>
      </c>
      <c r="AR423" s="144" t="s">
        <v>160</v>
      </c>
      <c r="AT423" s="144" t="s">
        <v>156</v>
      </c>
      <c r="AU423" s="144" t="s">
        <v>82</v>
      </c>
      <c r="AY423" s="17" t="s">
        <v>155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7" t="s">
        <v>80</v>
      </c>
      <c r="BK423" s="145">
        <f>ROUND(I423*H423,2)</f>
        <v>0</v>
      </c>
      <c r="BL423" s="17" t="s">
        <v>160</v>
      </c>
      <c r="BM423" s="144" t="s">
        <v>575</v>
      </c>
    </row>
    <row r="424" spans="2:65" s="1" customFormat="1" ht="29.25">
      <c r="B424" s="32"/>
      <c r="D424" s="146" t="s">
        <v>162</v>
      </c>
      <c r="F424" s="147" t="s">
        <v>576</v>
      </c>
      <c r="I424" s="148"/>
      <c r="L424" s="32"/>
      <c r="M424" s="149"/>
      <c r="T424" s="56"/>
      <c r="AT424" s="17" t="s">
        <v>162</v>
      </c>
      <c r="AU424" s="17" t="s">
        <v>82</v>
      </c>
    </row>
    <row r="425" spans="2:65" s="1" customFormat="1">
      <c r="B425" s="32"/>
      <c r="D425" s="150" t="s">
        <v>164</v>
      </c>
      <c r="F425" s="151" t="s">
        <v>577</v>
      </c>
      <c r="I425" s="148"/>
      <c r="L425" s="32"/>
      <c r="M425" s="149"/>
      <c r="T425" s="56"/>
      <c r="AT425" s="17" t="s">
        <v>164</v>
      </c>
      <c r="AU425" s="17" t="s">
        <v>82</v>
      </c>
    </row>
    <row r="426" spans="2:65" s="13" customFormat="1">
      <c r="B426" s="158"/>
      <c r="D426" s="146" t="s">
        <v>166</v>
      </c>
      <c r="E426" s="159" t="s">
        <v>1</v>
      </c>
      <c r="F426" s="160" t="s">
        <v>578</v>
      </c>
      <c r="H426" s="161">
        <v>1469.41</v>
      </c>
      <c r="I426" s="162"/>
      <c r="L426" s="158"/>
      <c r="M426" s="163"/>
      <c r="T426" s="164"/>
      <c r="AT426" s="159" t="s">
        <v>166</v>
      </c>
      <c r="AU426" s="159" t="s">
        <v>82</v>
      </c>
      <c r="AV426" s="13" t="s">
        <v>82</v>
      </c>
      <c r="AW426" s="13" t="s">
        <v>29</v>
      </c>
      <c r="AX426" s="13" t="s">
        <v>80</v>
      </c>
      <c r="AY426" s="159" t="s">
        <v>155</v>
      </c>
    </row>
    <row r="427" spans="2:65" s="1" customFormat="1" ht="24.2" customHeight="1">
      <c r="B427" s="131"/>
      <c r="C427" s="132" t="s">
        <v>579</v>
      </c>
      <c r="D427" s="132" t="s">
        <v>156</v>
      </c>
      <c r="E427" s="133" t="s">
        <v>580</v>
      </c>
      <c r="F427" s="134" t="s">
        <v>581</v>
      </c>
      <c r="G427" s="135" t="s">
        <v>208</v>
      </c>
      <c r="H427" s="136">
        <v>146.941</v>
      </c>
      <c r="I427" s="137"/>
      <c r="J427" s="138">
        <f>ROUND(I427*H427,2)</f>
        <v>0</v>
      </c>
      <c r="K427" s="139"/>
      <c r="L427" s="32"/>
      <c r="M427" s="140" t="s">
        <v>1</v>
      </c>
      <c r="N427" s="141" t="s">
        <v>37</v>
      </c>
      <c r="P427" s="142">
        <f>O427*H427</f>
        <v>0</v>
      </c>
      <c r="Q427" s="142">
        <v>0</v>
      </c>
      <c r="R427" s="142">
        <f>Q427*H427</f>
        <v>0</v>
      </c>
      <c r="S427" s="142">
        <v>0</v>
      </c>
      <c r="T427" s="143">
        <f>S427*H427</f>
        <v>0</v>
      </c>
      <c r="AR427" s="144" t="s">
        <v>160</v>
      </c>
      <c r="AT427" s="144" t="s">
        <v>156</v>
      </c>
      <c r="AU427" s="144" t="s">
        <v>82</v>
      </c>
      <c r="AY427" s="17" t="s">
        <v>155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7" t="s">
        <v>80</v>
      </c>
      <c r="BK427" s="145">
        <f>ROUND(I427*H427,2)</f>
        <v>0</v>
      </c>
      <c r="BL427" s="17" t="s">
        <v>160</v>
      </c>
      <c r="BM427" s="144" t="s">
        <v>582</v>
      </c>
    </row>
    <row r="428" spans="2:65" s="1" customFormat="1" ht="19.5">
      <c r="B428" s="32"/>
      <c r="D428" s="146" t="s">
        <v>162</v>
      </c>
      <c r="F428" s="147" t="s">
        <v>583</v>
      </c>
      <c r="I428" s="148"/>
      <c r="L428" s="32"/>
      <c r="M428" s="149"/>
      <c r="T428" s="56"/>
      <c r="AT428" s="17" t="s">
        <v>162</v>
      </c>
      <c r="AU428" s="17" t="s">
        <v>82</v>
      </c>
    </row>
    <row r="429" spans="2:65" s="1" customFormat="1">
      <c r="B429" s="32"/>
      <c r="D429" s="150" t="s">
        <v>164</v>
      </c>
      <c r="F429" s="151" t="s">
        <v>584</v>
      </c>
      <c r="I429" s="148"/>
      <c r="L429" s="32"/>
      <c r="M429" s="149"/>
      <c r="T429" s="56"/>
      <c r="AT429" s="17" t="s">
        <v>164</v>
      </c>
      <c r="AU429" s="17" t="s">
        <v>82</v>
      </c>
    </row>
    <row r="430" spans="2:65" s="1" customFormat="1" ht="44.25" customHeight="1">
      <c r="B430" s="131"/>
      <c r="C430" s="132" t="s">
        <v>585</v>
      </c>
      <c r="D430" s="132" t="s">
        <v>156</v>
      </c>
      <c r="E430" s="133" t="s">
        <v>586</v>
      </c>
      <c r="F430" s="134" t="s">
        <v>210</v>
      </c>
      <c r="G430" s="135" t="s">
        <v>208</v>
      </c>
      <c r="H430" s="136">
        <v>146.941</v>
      </c>
      <c r="I430" s="137"/>
      <c r="J430" s="138">
        <f>ROUND(I430*H430,2)</f>
        <v>0</v>
      </c>
      <c r="K430" s="139"/>
      <c r="L430" s="32"/>
      <c r="M430" s="140" t="s">
        <v>1</v>
      </c>
      <c r="N430" s="141" t="s">
        <v>37</v>
      </c>
      <c r="P430" s="142">
        <f>O430*H430</f>
        <v>0</v>
      </c>
      <c r="Q430" s="142">
        <v>0</v>
      </c>
      <c r="R430" s="142">
        <f>Q430*H430</f>
        <v>0</v>
      </c>
      <c r="S430" s="142">
        <v>0</v>
      </c>
      <c r="T430" s="143">
        <f>S430*H430</f>
        <v>0</v>
      </c>
      <c r="AR430" s="144" t="s">
        <v>160</v>
      </c>
      <c r="AT430" s="144" t="s">
        <v>156</v>
      </c>
      <c r="AU430" s="144" t="s">
        <v>82</v>
      </c>
      <c r="AY430" s="17" t="s">
        <v>155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7" t="s">
        <v>80</v>
      </c>
      <c r="BK430" s="145">
        <f>ROUND(I430*H430,2)</f>
        <v>0</v>
      </c>
      <c r="BL430" s="17" t="s">
        <v>160</v>
      </c>
      <c r="BM430" s="144" t="s">
        <v>587</v>
      </c>
    </row>
    <row r="431" spans="2:65" s="1" customFormat="1" ht="29.25">
      <c r="B431" s="32"/>
      <c r="D431" s="146" t="s">
        <v>162</v>
      </c>
      <c r="F431" s="147" t="s">
        <v>210</v>
      </c>
      <c r="I431" s="148"/>
      <c r="L431" s="32"/>
      <c r="M431" s="149"/>
      <c r="T431" s="56"/>
      <c r="AT431" s="17" t="s">
        <v>162</v>
      </c>
      <c r="AU431" s="17" t="s">
        <v>82</v>
      </c>
    </row>
    <row r="432" spans="2:65" s="1" customFormat="1">
      <c r="B432" s="32"/>
      <c r="D432" s="150" t="s">
        <v>164</v>
      </c>
      <c r="F432" s="151" t="s">
        <v>588</v>
      </c>
      <c r="I432" s="148"/>
      <c r="L432" s="32"/>
      <c r="M432" s="149"/>
      <c r="T432" s="56"/>
      <c r="AT432" s="17" t="s">
        <v>164</v>
      </c>
      <c r="AU432" s="17" t="s">
        <v>82</v>
      </c>
    </row>
    <row r="433" spans="2:65" s="11" customFormat="1" ht="22.9" customHeight="1">
      <c r="B433" s="121"/>
      <c r="D433" s="122" t="s">
        <v>71</v>
      </c>
      <c r="E433" s="183" t="s">
        <v>589</v>
      </c>
      <c r="F433" s="183" t="s">
        <v>590</v>
      </c>
      <c r="I433" s="124"/>
      <c r="J433" s="184">
        <f>BK433</f>
        <v>0</v>
      </c>
      <c r="L433" s="121"/>
      <c r="M433" s="126"/>
      <c r="P433" s="127">
        <f>SUM(P434:P436)</f>
        <v>0</v>
      </c>
      <c r="R433" s="127">
        <f>SUM(R434:R436)</f>
        <v>0</v>
      </c>
      <c r="T433" s="128">
        <f>SUM(T434:T436)</f>
        <v>0</v>
      </c>
      <c r="AR433" s="122" t="s">
        <v>80</v>
      </c>
      <c r="AT433" s="129" t="s">
        <v>71</v>
      </c>
      <c r="AU433" s="129" t="s">
        <v>80</v>
      </c>
      <c r="AY433" s="122" t="s">
        <v>155</v>
      </c>
      <c r="BK433" s="130">
        <f>SUM(BK434:BK436)</f>
        <v>0</v>
      </c>
    </row>
    <row r="434" spans="2:65" s="1" customFormat="1" ht="24.2" customHeight="1">
      <c r="B434" s="131"/>
      <c r="C434" s="132" t="s">
        <v>591</v>
      </c>
      <c r="D434" s="132" t="s">
        <v>156</v>
      </c>
      <c r="E434" s="133" t="s">
        <v>592</v>
      </c>
      <c r="F434" s="134" t="s">
        <v>593</v>
      </c>
      <c r="G434" s="135" t="s">
        <v>208</v>
      </c>
      <c r="H434" s="136">
        <v>409.01</v>
      </c>
      <c r="I434" s="137"/>
      <c r="J434" s="138">
        <f>ROUND(I434*H434,2)</f>
        <v>0</v>
      </c>
      <c r="K434" s="139"/>
      <c r="L434" s="32"/>
      <c r="M434" s="140" t="s">
        <v>1</v>
      </c>
      <c r="N434" s="141" t="s">
        <v>37</v>
      </c>
      <c r="P434" s="142">
        <f>O434*H434</f>
        <v>0</v>
      </c>
      <c r="Q434" s="142">
        <v>0</v>
      </c>
      <c r="R434" s="142">
        <f>Q434*H434</f>
        <v>0</v>
      </c>
      <c r="S434" s="142">
        <v>0</v>
      </c>
      <c r="T434" s="143">
        <f>S434*H434</f>
        <v>0</v>
      </c>
      <c r="AR434" s="144" t="s">
        <v>272</v>
      </c>
      <c r="AT434" s="144" t="s">
        <v>156</v>
      </c>
      <c r="AU434" s="144" t="s">
        <v>82</v>
      </c>
      <c r="AY434" s="17" t="s">
        <v>155</v>
      </c>
      <c r="BE434" s="145">
        <f>IF(N434="základní",J434,0)</f>
        <v>0</v>
      </c>
      <c r="BF434" s="145">
        <f>IF(N434="snížená",J434,0)</f>
        <v>0</v>
      </c>
      <c r="BG434" s="145">
        <f>IF(N434="zákl. přenesená",J434,0)</f>
        <v>0</v>
      </c>
      <c r="BH434" s="145">
        <f>IF(N434="sníž. přenesená",J434,0)</f>
        <v>0</v>
      </c>
      <c r="BI434" s="145">
        <f>IF(N434="nulová",J434,0)</f>
        <v>0</v>
      </c>
      <c r="BJ434" s="17" t="s">
        <v>80</v>
      </c>
      <c r="BK434" s="145">
        <f>ROUND(I434*H434,2)</f>
        <v>0</v>
      </c>
      <c r="BL434" s="17" t="s">
        <v>272</v>
      </c>
      <c r="BM434" s="144" t="s">
        <v>594</v>
      </c>
    </row>
    <row r="435" spans="2:65" s="1" customFormat="1" ht="29.25">
      <c r="B435" s="32"/>
      <c r="D435" s="146" t="s">
        <v>162</v>
      </c>
      <c r="F435" s="147" t="s">
        <v>595</v>
      </c>
      <c r="I435" s="148"/>
      <c r="L435" s="32"/>
      <c r="M435" s="149"/>
      <c r="T435" s="56"/>
      <c r="AT435" s="17" t="s">
        <v>162</v>
      </c>
      <c r="AU435" s="17" t="s">
        <v>82</v>
      </c>
    </row>
    <row r="436" spans="2:65" s="1" customFormat="1">
      <c r="B436" s="32"/>
      <c r="D436" s="150" t="s">
        <v>164</v>
      </c>
      <c r="F436" s="151" t="s">
        <v>596</v>
      </c>
      <c r="I436" s="148"/>
      <c r="L436" s="32"/>
      <c r="M436" s="149"/>
      <c r="T436" s="56"/>
      <c r="AT436" s="17" t="s">
        <v>164</v>
      </c>
      <c r="AU436" s="17" t="s">
        <v>82</v>
      </c>
    </row>
    <row r="437" spans="2:65" s="11" customFormat="1" ht="25.9" customHeight="1">
      <c r="B437" s="121"/>
      <c r="D437" s="122" t="s">
        <v>71</v>
      </c>
      <c r="E437" s="123" t="s">
        <v>597</v>
      </c>
      <c r="F437" s="123" t="s">
        <v>598</v>
      </c>
      <c r="I437" s="124"/>
      <c r="J437" s="125">
        <f>BK437</f>
        <v>0</v>
      </c>
      <c r="L437" s="121"/>
      <c r="M437" s="126"/>
      <c r="P437" s="127">
        <f>P438</f>
        <v>0</v>
      </c>
      <c r="R437" s="127">
        <f>R438</f>
        <v>7.0000000000000001E-3</v>
      </c>
      <c r="T437" s="128">
        <f>T438</f>
        <v>0</v>
      </c>
      <c r="AR437" s="122" t="s">
        <v>82</v>
      </c>
      <c r="AT437" s="129" t="s">
        <v>71</v>
      </c>
      <c r="AU437" s="129" t="s">
        <v>72</v>
      </c>
      <c r="AY437" s="122" t="s">
        <v>155</v>
      </c>
      <c r="BK437" s="130">
        <f>BK438</f>
        <v>0</v>
      </c>
    </row>
    <row r="438" spans="2:65" s="11" customFormat="1" ht="22.9" customHeight="1">
      <c r="B438" s="121"/>
      <c r="D438" s="122" t="s">
        <v>71</v>
      </c>
      <c r="E438" s="183" t="s">
        <v>599</v>
      </c>
      <c r="F438" s="183" t="s">
        <v>600</v>
      </c>
      <c r="I438" s="124"/>
      <c r="J438" s="184">
        <f>BK438</f>
        <v>0</v>
      </c>
      <c r="L438" s="121"/>
      <c r="M438" s="126"/>
      <c r="P438" s="127">
        <f>SUM(P439:P448)</f>
        <v>0</v>
      </c>
      <c r="R438" s="127">
        <f>SUM(R439:R448)</f>
        <v>7.0000000000000001E-3</v>
      </c>
      <c r="T438" s="128">
        <f>SUM(T439:T448)</f>
        <v>0</v>
      </c>
      <c r="AR438" s="122" t="s">
        <v>82</v>
      </c>
      <c r="AT438" s="129" t="s">
        <v>71</v>
      </c>
      <c r="AU438" s="129" t="s">
        <v>80</v>
      </c>
      <c r="AY438" s="122" t="s">
        <v>155</v>
      </c>
      <c r="BK438" s="130">
        <f>SUM(BK439:BK448)</f>
        <v>0</v>
      </c>
    </row>
    <row r="439" spans="2:65" s="1" customFormat="1" ht="16.5" customHeight="1">
      <c r="B439" s="131"/>
      <c r="C439" s="172" t="s">
        <v>601</v>
      </c>
      <c r="D439" s="172" t="s">
        <v>241</v>
      </c>
      <c r="E439" s="173" t="s">
        <v>602</v>
      </c>
      <c r="F439" s="174" t="s">
        <v>603</v>
      </c>
      <c r="G439" s="175" t="s">
        <v>208</v>
      </c>
      <c r="H439" s="176">
        <v>7.0000000000000001E-3</v>
      </c>
      <c r="I439" s="177"/>
      <c r="J439" s="178">
        <f>ROUND(I439*H439,2)</f>
        <v>0</v>
      </c>
      <c r="K439" s="179"/>
      <c r="L439" s="180"/>
      <c r="M439" s="181" t="s">
        <v>1</v>
      </c>
      <c r="N439" s="182" t="s">
        <v>37</v>
      </c>
      <c r="P439" s="142">
        <f>O439*H439</f>
        <v>0</v>
      </c>
      <c r="Q439" s="142">
        <v>1</v>
      </c>
      <c r="R439" s="142">
        <f>Q439*H439</f>
        <v>7.0000000000000001E-3</v>
      </c>
      <c r="S439" s="142">
        <v>0</v>
      </c>
      <c r="T439" s="143">
        <f>S439*H439</f>
        <v>0</v>
      </c>
      <c r="AR439" s="144" t="s">
        <v>397</v>
      </c>
      <c r="AT439" s="144" t="s">
        <v>241</v>
      </c>
      <c r="AU439" s="144" t="s">
        <v>82</v>
      </c>
      <c r="AY439" s="17" t="s">
        <v>155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7" t="s">
        <v>80</v>
      </c>
      <c r="BK439" s="145">
        <f>ROUND(I439*H439,2)</f>
        <v>0</v>
      </c>
      <c r="BL439" s="17" t="s">
        <v>272</v>
      </c>
      <c r="BM439" s="144" t="s">
        <v>604</v>
      </c>
    </row>
    <row r="440" spans="2:65" s="1" customFormat="1">
      <c r="B440" s="32"/>
      <c r="D440" s="146" t="s">
        <v>162</v>
      </c>
      <c r="F440" s="147" t="s">
        <v>603</v>
      </c>
      <c r="I440" s="148"/>
      <c r="L440" s="32"/>
      <c r="M440" s="149"/>
      <c r="T440" s="56"/>
      <c r="AT440" s="17" t="s">
        <v>162</v>
      </c>
      <c r="AU440" s="17" t="s">
        <v>82</v>
      </c>
    </row>
    <row r="441" spans="2:65" s="1" customFormat="1" ht="19.5">
      <c r="B441" s="32"/>
      <c r="D441" s="146" t="s">
        <v>301</v>
      </c>
      <c r="F441" s="185" t="s">
        <v>605</v>
      </c>
      <c r="I441" s="148"/>
      <c r="L441" s="32"/>
      <c r="M441" s="149"/>
      <c r="T441" s="56"/>
      <c r="AT441" s="17" t="s">
        <v>301</v>
      </c>
      <c r="AU441" s="17" t="s">
        <v>82</v>
      </c>
    </row>
    <row r="442" spans="2:65" s="1" customFormat="1" ht="24.2" customHeight="1">
      <c r="B442" s="131"/>
      <c r="C442" s="132" t="s">
        <v>606</v>
      </c>
      <c r="D442" s="132" t="s">
        <v>156</v>
      </c>
      <c r="E442" s="133" t="s">
        <v>607</v>
      </c>
      <c r="F442" s="134" t="s">
        <v>608</v>
      </c>
      <c r="G442" s="135" t="s">
        <v>159</v>
      </c>
      <c r="H442" s="136">
        <v>23.55</v>
      </c>
      <c r="I442" s="137"/>
      <c r="J442" s="138">
        <f>ROUND(I442*H442,2)</f>
        <v>0</v>
      </c>
      <c r="K442" s="139"/>
      <c r="L442" s="32"/>
      <c r="M442" s="140" t="s">
        <v>1</v>
      </c>
      <c r="N442" s="141" t="s">
        <v>37</v>
      </c>
      <c r="P442" s="142">
        <f>O442*H442</f>
        <v>0</v>
      </c>
      <c r="Q442" s="142">
        <v>0</v>
      </c>
      <c r="R442" s="142">
        <f>Q442*H442</f>
        <v>0</v>
      </c>
      <c r="S442" s="142">
        <v>0</v>
      </c>
      <c r="T442" s="143">
        <f>S442*H442</f>
        <v>0</v>
      </c>
      <c r="AR442" s="144" t="s">
        <v>272</v>
      </c>
      <c r="AT442" s="144" t="s">
        <v>156</v>
      </c>
      <c r="AU442" s="144" t="s">
        <v>82</v>
      </c>
      <c r="AY442" s="17" t="s">
        <v>155</v>
      </c>
      <c r="BE442" s="145">
        <f>IF(N442="základní",J442,0)</f>
        <v>0</v>
      </c>
      <c r="BF442" s="145">
        <f>IF(N442="snížená",J442,0)</f>
        <v>0</v>
      </c>
      <c r="BG442" s="145">
        <f>IF(N442="zákl. přenesená",J442,0)</f>
        <v>0</v>
      </c>
      <c r="BH442" s="145">
        <f>IF(N442="sníž. přenesená",J442,0)</f>
        <v>0</v>
      </c>
      <c r="BI442" s="145">
        <f>IF(N442="nulová",J442,0)</f>
        <v>0</v>
      </c>
      <c r="BJ442" s="17" t="s">
        <v>80</v>
      </c>
      <c r="BK442" s="145">
        <f>ROUND(I442*H442,2)</f>
        <v>0</v>
      </c>
      <c r="BL442" s="17" t="s">
        <v>272</v>
      </c>
      <c r="BM442" s="144" t="s">
        <v>609</v>
      </c>
    </row>
    <row r="443" spans="2:65" s="1" customFormat="1" ht="19.5">
      <c r="B443" s="32"/>
      <c r="D443" s="146" t="s">
        <v>162</v>
      </c>
      <c r="F443" s="147" t="s">
        <v>610</v>
      </c>
      <c r="I443" s="148"/>
      <c r="L443" s="32"/>
      <c r="M443" s="149"/>
      <c r="T443" s="56"/>
      <c r="AT443" s="17" t="s">
        <v>162</v>
      </c>
      <c r="AU443" s="17" t="s">
        <v>82</v>
      </c>
    </row>
    <row r="444" spans="2:65" s="1" customFormat="1">
      <c r="B444" s="32"/>
      <c r="D444" s="150" t="s">
        <v>164</v>
      </c>
      <c r="F444" s="151" t="s">
        <v>611</v>
      </c>
      <c r="I444" s="148"/>
      <c r="L444" s="32"/>
      <c r="M444" s="149"/>
      <c r="T444" s="56"/>
      <c r="AT444" s="17" t="s">
        <v>164</v>
      </c>
      <c r="AU444" s="17" t="s">
        <v>82</v>
      </c>
    </row>
    <row r="445" spans="2:65" s="13" customFormat="1">
      <c r="B445" s="158"/>
      <c r="D445" s="146" t="s">
        <v>166</v>
      </c>
      <c r="E445" s="159" t="s">
        <v>1</v>
      </c>
      <c r="F445" s="160" t="s">
        <v>612</v>
      </c>
      <c r="H445" s="161">
        <v>23.55</v>
      </c>
      <c r="I445" s="162"/>
      <c r="L445" s="158"/>
      <c r="M445" s="163"/>
      <c r="T445" s="164"/>
      <c r="AT445" s="159" t="s">
        <v>166</v>
      </c>
      <c r="AU445" s="159" t="s">
        <v>82</v>
      </c>
      <c r="AV445" s="13" t="s">
        <v>82</v>
      </c>
      <c r="AW445" s="13" t="s">
        <v>29</v>
      </c>
      <c r="AX445" s="13" t="s">
        <v>80</v>
      </c>
      <c r="AY445" s="159" t="s">
        <v>155</v>
      </c>
    </row>
    <row r="446" spans="2:65" s="1" customFormat="1" ht="24.2" customHeight="1">
      <c r="B446" s="131"/>
      <c r="C446" s="132" t="s">
        <v>613</v>
      </c>
      <c r="D446" s="132" t="s">
        <v>156</v>
      </c>
      <c r="E446" s="133" t="s">
        <v>614</v>
      </c>
      <c r="F446" s="134" t="s">
        <v>615</v>
      </c>
      <c r="G446" s="135" t="s">
        <v>208</v>
      </c>
      <c r="H446" s="136">
        <v>7.0000000000000001E-3</v>
      </c>
      <c r="I446" s="137"/>
      <c r="J446" s="138">
        <f>ROUND(I446*H446,2)</f>
        <v>0</v>
      </c>
      <c r="K446" s="139"/>
      <c r="L446" s="32"/>
      <c r="M446" s="140" t="s">
        <v>1</v>
      </c>
      <c r="N446" s="141" t="s">
        <v>37</v>
      </c>
      <c r="P446" s="142">
        <f>O446*H446</f>
        <v>0</v>
      </c>
      <c r="Q446" s="142">
        <v>0</v>
      </c>
      <c r="R446" s="142">
        <f>Q446*H446</f>
        <v>0</v>
      </c>
      <c r="S446" s="142">
        <v>0</v>
      </c>
      <c r="T446" s="143">
        <f>S446*H446</f>
        <v>0</v>
      </c>
      <c r="AR446" s="144" t="s">
        <v>160</v>
      </c>
      <c r="AT446" s="144" t="s">
        <v>156</v>
      </c>
      <c r="AU446" s="144" t="s">
        <v>82</v>
      </c>
      <c r="AY446" s="17" t="s">
        <v>155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7" t="s">
        <v>80</v>
      </c>
      <c r="BK446" s="145">
        <f>ROUND(I446*H446,2)</f>
        <v>0</v>
      </c>
      <c r="BL446" s="17" t="s">
        <v>160</v>
      </c>
      <c r="BM446" s="144" t="s">
        <v>616</v>
      </c>
    </row>
    <row r="447" spans="2:65" s="1" customFormat="1" ht="29.25">
      <c r="B447" s="32"/>
      <c r="D447" s="146" t="s">
        <v>162</v>
      </c>
      <c r="F447" s="147" t="s">
        <v>617</v>
      </c>
      <c r="I447" s="148"/>
      <c r="L447" s="32"/>
      <c r="M447" s="149"/>
      <c r="T447" s="56"/>
      <c r="AT447" s="17" t="s">
        <v>162</v>
      </c>
      <c r="AU447" s="17" t="s">
        <v>82</v>
      </c>
    </row>
    <row r="448" spans="2:65" s="1" customFormat="1">
      <c r="B448" s="32"/>
      <c r="D448" s="150" t="s">
        <v>164</v>
      </c>
      <c r="F448" s="151" t="s">
        <v>618</v>
      </c>
      <c r="I448" s="148"/>
      <c r="L448" s="32"/>
      <c r="M448" s="149"/>
      <c r="T448" s="56"/>
      <c r="AT448" s="17" t="s">
        <v>164</v>
      </c>
      <c r="AU448" s="17" t="s">
        <v>82</v>
      </c>
    </row>
    <row r="449" spans="2:65" s="11" customFormat="1" ht="25.9" customHeight="1">
      <c r="B449" s="121"/>
      <c r="D449" s="122" t="s">
        <v>71</v>
      </c>
      <c r="E449" s="123" t="s">
        <v>619</v>
      </c>
      <c r="F449" s="123" t="s">
        <v>620</v>
      </c>
      <c r="I449" s="124"/>
      <c r="J449" s="125">
        <f>BK449</f>
        <v>0</v>
      </c>
      <c r="L449" s="121"/>
      <c r="M449" s="126"/>
      <c r="P449" s="127">
        <f>P450+P454+P467+P471+P475</f>
        <v>0</v>
      </c>
      <c r="R449" s="127">
        <f>R450+R454+R467+R471+R475</f>
        <v>0</v>
      </c>
      <c r="T449" s="128">
        <f>T450+T454+T467+T471+T475</f>
        <v>0</v>
      </c>
      <c r="AR449" s="122" t="s">
        <v>191</v>
      </c>
      <c r="AT449" s="129" t="s">
        <v>71</v>
      </c>
      <c r="AU449" s="129" t="s">
        <v>72</v>
      </c>
      <c r="AY449" s="122" t="s">
        <v>155</v>
      </c>
      <c r="BK449" s="130">
        <f>BK450+BK454+BK467+BK471+BK475</f>
        <v>0</v>
      </c>
    </row>
    <row r="450" spans="2:65" s="11" customFormat="1" ht="22.9" customHeight="1">
      <c r="B450" s="121"/>
      <c r="D450" s="122" t="s">
        <v>71</v>
      </c>
      <c r="E450" s="183" t="s">
        <v>621</v>
      </c>
      <c r="F450" s="183" t="s">
        <v>622</v>
      </c>
      <c r="I450" s="124"/>
      <c r="J450" s="184">
        <f>BK450</f>
        <v>0</v>
      </c>
      <c r="L450" s="121"/>
      <c r="M450" s="126"/>
      <c r="P450" s="127">
        <f>SUM(P451:P453)</f>
        <v>0</v>
      </c>
      <c r="R450" s="127">
        <f>SUM(R451:R453)</f>
        <v>0</v>
      </c>
      <c r="T450" s="128">
        <f>SUM(T451:T453)</f>
        <v>0</v>
      </c>
      <c r="AR450" s="122" t="s">
        <v>191</v>
      </c>
      <c r="AT450" s="129" t="s">
        <v>71</v>
      </c>
      <c r="AU450" s="129" t="s">
        <v>80</v>
      </c>
      <c r="AY450" s="122" t="s">
        <v>155</v>
      </c>
      <c r="BK450" s="130">
        <f>SUM(BK451:BK453)</f>
        <v>0</v>
      </c>
    </row>
    <row r="451" spans="2:65" s="1" customFormat="1" ht="16.5" customHeight="1">
      <c r="B451" s="131"/>
      <c r="C451" s="132" t="s">
        <v>623</v>
      </c>
      <c r="D451" s="132" t="s">
        <v>156</v>
      </c>
      <c r="E451" s="133" t="s">
        <v>624</v>
      </c>
      <c r="F451" s="134" t="s">
        <v>625</v>
      </c>
      <c r="G451" s="135" t="s">
        <v>626</v>
      </c>
      <c r="H451" s="136">
        <v>1</v>
      </c>
      <c r="I451" s="137"/>
      <c r="J451" s="138">
        <f>ROUND(I451*H451,2)</f>
        <v>0</v>
      </c>
      <c r="K451" s="139"/>
      <c r="L451" s="32"/>
      <c r="M451" s="140" t="s">
        <v>1</v>
      </c>
      <c r="N451" s="141" t="s">
        <v>37</v>
      </c>
      <c r="P451" s="142">
        <f>O451*H451</f>
        <v>0</v>
      </c>
      <c r="Q451" s="142">
        <v>0</v>
      </c>
      <c r="R451" s="142">
        <f>Q451*H451</f>
        <v>0</v>
      </c>
      <c r="S451" s="142">
        <v>0</v>
      </c>
      <c r="T451" s="143">
        <f>S451*H451</f>
        <v>0</v>
      </c>
      <c r="AR451" s="144" t="s">
        <v>627</v>
      </c>
      <c r="AT451" s="144" t="s">
        <v>156</v>
      </c>
      <c r="AU451" s="144" t="s">
        <v>82</v>
      </c>
      <c r="AY451" s="17" t="s">
        <v>155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7" t="s">
        <v>80</v>
      </c>
      <c r="BK451" s="145">
        <f>ROUND(I451*H451,2)</f>
        <v>0</v>
      </c>
      <c r="BL451" s="17" t="s">
        <v>627</v>
      </c>
      <c r="BM451" s="144" t="s">
        <v>628</v>
      </c>
    </row>
    <row r="452" spans="2:65" s="1" customFormat="1">
      <c r="B452" s="32"/>
      <c r="D452" s="146" t="s">
        <v>162</v>
      </c>
      <c r="F452" s="147" t="s">
        <v>625</v>
      </c>
      <c r="I452" s="148"/>
      <c r="L452" s="32"/>
      <c r="M452" s="149"/>
      <c r="T452" s="56"/>
      <c r="AT452" s="17" t="s">
        <v>162</v>
      </c>
      <c r="AU452" s="17" t="s">
        <v>82</v>
      </c>
    </row>
    <row r="453" spans="2:65" s="1" customFormat="1">
      <c r="B453" s="32"/>
      <c r="D453" s="150" t="s">
        <v>164</v>
      </c>
      <c r="F453" s="151" t="s">
        <v>629</v>
      </c>
      <c r="I453" s="148"/>
      <c r="L453" s="32"/>
      <c r="M453" s="149"/>
      <c r="T453" s="56"/>
      <c r="AT453" s="17" t="s">
        <v>164</v>
      </c>
      <c r="AU453" s="17" t="s">
        <v>82</v>
      </c>
    </row>
    <row r="454" spans="2:65" s="11" customFormat="1" ht="22.9" customHeight="1">
      <c r="B454" s="121"/>
      <c r="D454" s="122" t="s">
        <v>71</v>
      </c>
      <c r="E454" s="183" t="s">
        <v>630</v>
      </c>
      <c r="F454" s="183" t="s">
        <v>631</v>
      </c>
      <c r="I454" s="124"/>
      <c r="J454" s="184">
        <f>BK454</f>
        <v>0</v>
      </c>
      <c r="L454" s="121"/>
      <c r="M454" s="126"/>
      <c r="P454" s="127">
        <f>SUM(P455:P466)</f>
        <v>0</v>
      </c>
      <c r="R454" s="127">
        <f>SUM(R455:R466)</f>
        <v>0</v>
      </c>
      <c r="T454" s="128">
        <f>SUM(T455:T466)</f>
        <v>0</v>
      </c>
      <c r="AR454" s="122" t="s">
        <v>191</v>
      </c>
      <c r="AT454" s="129" t="s">
        <v>71</v>
      </c>
      <c r="AU454" s="129" t="s">
        <v>80</v>
      </c>
      <c r="AY454" s="122" t="s">
        <v>155</v>
      </c>
      <c r="BK454" s="130">
        <f>SUM(BK455:BK466)</f>
        <v>0</v>
      </c>
    </row>
    <row r="455" spans="2:65" s="1" customFormat="1" ht="16.5" customHeight="1">
      <c r="B455" s="131"/>
      <c r="C455" s="132" t="s">
        <v>632</v>
      </c>
      <c r="D455" s="132" t="s">
        <v>156</v>
      </c>
      <c r="E455" s="133" t="s">
        <v>633</v>
      </c>
      <c r="F455" s="134" t="s">
        <v>631</v>
      </c>
      <c r="G455" s="135" t="s">
        <v>626</v>
      </c>
      <c r="H455" s="136">
        <v>1</v>
      </c>
      <c r="I455" s="137"/>
      <c r="J455" s="138">
        <f>ROUND(I455*H455,2)</f>
        <v>0</v>
      </c>
      <c r="K455" s="139"/>
      <c r="L455" s="32"/>
      <c r="M455" s="140" t="s">
        <v>1</v>
      </c>
      <c r="N455" s="141" t="s">
        <v>37</v>
      </c>
      <c r="P455" s="142">
        <f>O455*H455</f>
        <v>0</v>
      </c>
      <c r="Q455" s="142">
        <v>0</v>
      </c>
      <c r="R455" s="142">
        <f>Q455*H455</f>
        <v>0</v>
      </c>
      <c r="S455" s="142">
        <v>0</v>
      </c>
      <c r="T455" s="143">
        <f>S455*H455</f>
        <v>0</v>
      </c>
      <c r="AR455" s="144" t="s">
        <v>627</v>
      </c>
      <c r="AT455" s="144" t="s">
        <v>156</v>
      </c>
      <c r="AU455" s="144" t="s">
        <v>82</v>
      </c>
      <c r="AY455" s="17" t="s">
        <v>155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7" t="s">
        <v>80</v>
      </c>
      <c r="BK455" s="145">
        <f>ROUND(I455*H455,2)</f>
        <v>0</v>
      </c>
      <c r="BL455" s="17" t="s">
        <v>627</v>
      </c>
      <c r="BM455" s="144" t="s">
        <v>634</v>
      </c>
    </row>
    <row r="456" spans="2:65" s="1" customFormat="1">
      <c r="B456" s="32"/>
      <c r="D456" s="146" t="s">
        <v>162</v>
      </c>
      <c r="F456" s="147" t="s">
        <v>631</v>
      </c>
      <c r="I456" s="148"/>
      <c r="L456" s="32"/>
      <c r="M456" s="149"/>
      <c r="T456" s="56"/>
      <c r="AT456" s="17" t="s">
        <v>162</v>
      </c>
      <c r="AU456" s="17" t="s">
        <v>82</v>
      </c>
    </row>
    <row r="457" spans="2:65" s="1" customFormat="1">
      <c r="B457" s="32"/>
      <c r="D457" s="150" t="s">
        <v>164</v>
      </c>
      <c r="F457" s="151" t="s">
        <v>635</v>
      </c>
      <c r="I457" s="148"/>
      <c r="L457" s="32"/>
      <c r="M457" s="149"/>
      <c r="T457" s="56"/>
      <c r="AT457" s="17" t="s">
        <v>164</v>
      </c>
      <c r="AU457" s="17" t="s">
        <v>82</v>
      </c>
    </row>
    <row r="458" spans="2:65" s="1" customFormat="1" ht="16.5" customHeight="1">
      <c r="B458" s="131"/>
      <c r="C458" s="132" t="s">
        <v>636</v>
      </c>
      <c r="D458" s="132" t="s">
        <v>156</v>
      </c>
      <c r="E458" s="133" t="s">
        <v>637</v>
      </c>
      <c r="F458" s="134" t="s">
        <v>638</v>
      </c>
      <c r="G458" s="135" t="s">
        <v>626</v>
      </c>
      <c r="H458" s="136">
        <v>1</v>
      </c>
      <c r="I458" s="137"/>
      <c r="J458" s="138">
        <f>ROUND(I458*H458,2)</f>
        <v>0</v>
      </c>
      <c r="K458" s="139"/>
      <c r="L458" s="32"/>
      <c r="M458" s="140" t="s">
        <v>1</v>
      </c>
      <c r="N458" s="141" t="s">
        <v>37</v>
      </c>
      <c r="P458" s="142">
        <f>O458*H458</f>
        <v>0</v>
      </c>
      <c r="Q458" s="142">
        <v>0</v>
      </c>
      <c r="R458" s="142">
        <f>Q458*H458</f>
        <v>0</v>
      </c>
      <c r="S458" s="142">
        <v>0</v>
      </c>
      <c r="T458" s="143">
        <f>S458*H458</f>
        <v>0</v>
      </c>
      <c r="AR458" s="144" t="s">
        <v>627</v>
      </c>
      <c r="AT458" s="144" t="s">
        <v>156</v>
      </c>
      <c r="AU458" s="144" t="s">
        <v>82</v>
      </c>
      <c r="AY458" s="17" t="s">
        <v>155</v>
      </c>
      <c r="BE458" s="145">
        <f>IF(N458="základní",J458,0)</f>
        <v>0</v>
      </c>
      <c r="BF458" s="145">
        <f>IF(N458="snížená",J458,0)</f>
        <v>0</v>
      </c>
      <c r="BG458" s="145">
        <f>IF(N458="zákl. přenesená",J458,0)</f>
        <v>0</v>
      </c>
      <c r="BH458" s="145">
        <f>IF(N458="sníž. přenesená",J458,0)</f>
        <v>0</v>
      </c>
      <c r="BI458" s="145">
        <f>IF(N458="nulová",J458,0)</f>
        <v>0</v>
      </c>
      <c r="BJ458" s="17" t="s">
        <v>80</v>
      </c>
      <c r="BK458" s="145">
        <f>ROUND(I458*H458,2)</f>
        <v>0</v>
      </c>
      <c r="BL458" s="17" t="s">
        <v>627</v>
      </c>
      <c r="BM458" s="144" t="s">
        <v>639</v>
      </c>
    </row>
    <row r="459" spans="2:65" s="1" customFormat="1">
      <c r="B459" s="32"/>
      <c r="D459" s="146" t="s">
        <v>162</v>
      </c>
      <c r="F459" s="147" t="s">
        <v>638</v>
      </c>
      <c r="I459" s="148"/>
      <c r="L459" s="32"/>
      <c r="M459" s="149"/>
      <c r="T459" s="56"/>
      <c r="AT459" s="17" t="s">
        <v>162</v>
      </c>
      <c r="AU459" s="17" t="s">
        <v>82</v>
      </c>
    </row>
    <row r="460" spans="2:65" s="1" customFormat="1">
      <c r="B460" s="32"/>
      <c r="D460" s="150" t="s">
        <v>164</v>
      </c>
      <c r="F460" s="151" t="s">
        <v>640</v>
      </c>
      <c r="I460" s="148"/>
      <c r="L460" s="32"/>
      <c r="M460" s="149"/>
      <c r="T460" s="56"/>
      <c r="AT460" s="17" t="s">
        <v>164</v>
      </c>
      <c r="AU460" s="17" t="s">
        <v>82</v>
      </c>
    </row>
    <row r="461" spans="2:65" s="1" customFormat="1" ht="16.5" customHeight="1">
      <c r="B461" s="131"/>
      <c r="C461" s="132" t="s">
        <v>641</v>
      </c>
      <c r="D461" s="132" t="s">
        <v>156</v>
      </c>
      <c r="E461" s="133" t="s">
        <v>642</v>
      </c>
      <c r="F461" s="134" t="s">
        <v>643</v>
      </c>
      <c r="G461" s="135" t="s">
        <v>626</v>
      </c>
      <c r="H461" s="136">
        <v>1</v>
      </c>
      <c r="I461" s="137"/>
      <c r="J461" s="138">
        <f>ROUND(I461*H461,2)</f>
        <v>0</v>
      </c>
      <c r="K461" s="139"/>
      <c r="L461" s="32"/>
      <c r="M461" s="140" t="s">
        <v>1</v>
      </c>
      <c r="N461" s="141" t="s">
        <v>37</v>
      </c>
      <c r="P461" s="142">
        <f>O461*H461</f>
        <v>0</v>
      </c>
      <c r="Q461" s="142">
        <v>0</v>
      </c>
      <c r="R461" s="142">
        <f>Q461*H461</f>
        <v>0</v>
      </c>
      <c r="S461" s="142">
        <v>0</v>
      </c>
      <c r="T461" s="143">
        <f>S461*H461</f>
        <v>0</v>
      </c>
      <c r="AR461" s="144" t="s">
        <v>627</v>
      </c>
      <c r="AT461" s="144" t="s">
        <v>156</v>
      </c>
      <c r="AU461" s="144" t="s">
        <v>82</v>
      </c>
      <c r="AY461" s="17" t="s">
        <v>155</v>
      </c>
      <c r="BE461" s="145">
        <f>IF(N461="základní",J461,0)</f>
        <v>0</v>
      </c>
      <c r="BF461" s="145">
        <f>IF(N461="snížená",J461,0)</f>
        <v>0</v>
      </c>
      <c r="BG461" s="145">
        <f>IF(N461="zákl. přenesená",J461,0)</f>
        <v>0</v>
      </c>
      <c r="BH461" s="145">
        <f>IF(N461="sníž. přenesená",J461,0)</f>
        <v>0</v>
      </c>
      <c r="BI461" s="145">
        <f>IF(N461="nulová",J461,0)</f>
        <v>0</v>
      </c>
      <c r="BJ461" s="17" t="s">
        <v>80</v>
      </c>
      <c r="BK461" s="145">
        <f>ROUND(I461*H461,2)</f>
        <v>0</v>
      </c>
      <c r="BL461" s="17" t="s">
        <v>627</v>
      </c>
      <c r="BM461" s="144" t="s">
        <v>644</v>
      </c>
    </row>
    <row r="462" spans="2:65" s="1" customFormat="1">
      <c r="B462" s="32"/>
      <c r="D462" s="146" t="s">
        <v>162</v>
      </c>
      <c r="F462" s="147" t="s">
        <v>643</v>
      </c>
      <c r="I462" s="148"/>
      <c r="L462" s="32"/>
      <c r="M462" s="149"/>
      <c r="T462" s="56"/>
      <c r="AT462" s="17" t="s">
        <v>162</v>
      </c>
      <c r="AU462" s="17" t="s">
        <v>82</v>
      </c>
    </row>
    <row r="463" spans="2:65" s="1" customFormat="1">
      <c r="B463" s="32"/>
      <c r="D463" s="150" t="s">
        <v>164</v>
      </c>
      <c r="F463" s="151" t="s">
        <v>645</v>
      </c>
      <c r="I463" s="148"/>
      <c r="L463" s="32"/>
      <c r="M463" s="149"/>
      <c r="T463" s="56"/>
      <c r="AT463" s="17" t="s">
        <v>164</v>
      </c>
      <c r="AU463" s="17" t="s">
        <v>82</v>
      </c>
    </row>
    <row r="464" spans="2:65" s="1" customFormat="1" ht="16.5" customHeight="1">
      <c r="B464" s="131"/>
      <c r="C464" s="132" t="s">
        <v>646</v>
      </c>
      <c r="D464" s="132" t="s">
        <v>156</v>
      </c>
      <c r="E464" s="133" t="s">
        <v>647</v>
      </c>
      <c r="F464" s="134" t="s">
        <v>648</v>
      </c>
      <c r="G464" s="135" t="s">
        <v>626</v>
      </c>
      <c r="H464" s="136">
        <v>1</v>
      </c>
      <c r="I464" s="137"/>
      <c r="J464" s="138">
        <f>ROUND(I464*H464,2)</f>
        <v>0</v>
      </c>
      <c r="K464" s="139"/>
      <c r="L464" s="32"/>
      <c r="M464" s="140" t="s">
        <v>1</v>
      </c>
      <c r="N464" s="141" t="s">
        <v>37</v>
      </c>
      <c r="P464" s="142">
        <f>O464*H464</f>
        <v>0</v>
      </c>
      <c r="Q464" s="142">
        <v>0</v>
      </c>
      <c r="R464" s="142">
        <f>Q464*H464</f>
        <v>0</v>
      </c>
      <c r="S464" s="142">
        <v>0</v>
      </c>
      <c r="T464" s="143">
        <f>S464*H464</f>
        <v>0</v>
      </c>
      <c r="AR464" s="144" t="s">
        <v>627</v>
      </c>
      <c r="AT464" s="144" t="s">
        <v>156</v>
      </c>
      <c r="AU464" s="144" t="s">
        <v>82</v>
      </c>
      <c r="AY464" s="17" t="s">
        <v>155</v>
      </c>
      <c r="BE464" s="145">
        <f>IF(N464="základní",J464,0)</f>
        <v>0</v>
      </c>
      <c r="BF464" s="145">
        <f>IF(N464="snížená",J464,0)</f>
        <v>0</v>
      </c>
      <c r="BG464" s="145">
        <f>IF(N464="zákl. přenesená",J464,0)</f>
        <v>0</v>
      </c>
      <c r="BH464" s="145">
        <f>IF(N464="sníž. přenesená",J464,0)</f>
        <v>0</v>
      </c>
      <c r="BI464" s="145">
        <f>IF(N464="nulová",J464,0)</f>
        <v>0</v>
      </c>
      <c r="BJ464" s="17" t="s">
        <v>80</v>
      </c>
      <c r="BK464" s="145">
        <f>ROUND(I464*H464,2)</f>
        <v>0</v>
      </c>
      <c r="BL464" s="17" t="s">
        <v>627</v>
      </c>
      <c r="BM464" s="144" t="s">
        <v>649</v>
      </c>
    </row>
    <row r="465" spans="2:65" s="1" customFormat="1">
      <c r="B465" s="32"/>
      <c r="D465" s="146" t="s">
        <v>162</v>
      </c>
      <c r="F465" s="147" t="s">
        <v>648</v>
      </c>
      <c r="I465" s="148"/>
      <c r="L465" s="32"/>
      <c r="M465" s="149"/>
      <c r="T465" s="56"/>
      <c r="AT465" s="17" t="s">
        <v>162</v>
      </c>
      <c r="AU465" s="17" t="s">
        <v>82</v>
      </c>
    </row>
    <row r="466" spans="2:65" s="1" customFormat="1">
      <c r="B466" s="32"/>
      <c r="D466" s="150" t="s">
        <v>164</v>
      </c>
      <c r="F466" s="151" t="s">
        <v>650</v>
      </c>
      <c r="I466" s="148"/>
      <c r="L466" s="32"/>
      <c r="M466" s="149"/>
      <c r="T466" s="56"/>
      <c r="AT466" s="17" t="s">
        <v>164</v>
      </c>
      <c r="AU466" s="17" t="s">
        <v>82</v>
      </c>
    </row>
    <row r="467" spans="2:65" s="11" customFormat="1" ht="22.9" customHeight="1">
      <c r="B467" s="121"/>
      <c r="D467" s="122" t="s">
        <v>71</v>
      </c>
      <c r="E467" s="183" t="s">
        <v>651</v>
      </c>
      <c r="F467" s="183" t="s">
        <v>652</v>
      </c>
      <c r="I467" s="124"/>
      <c r="J467" s="184">
        <f>BK467</f>
        <v>0</v>
      </c>
      <c r="L467" s="121"/>
      <c r="M467" s="126"/>
      <c r="P467" s="127">
        <f>SUM(P468:P470)</f>
        <v>0</v>
      </c>
      <c r="R467" s="127">
        <f>SUM(R468:R470)</f>
        <v>0</v>
      </c>
      <c r="T467" s="128">
        <f>SUM(T468:T470)</f>
        <v>0</v>
      </c>
      <c r="AR467" s="122" t="s">
        <v>191</v>
      </c>
      <c r="AT467" s="129" t="s">
        <v>71</v>
      </c>
      <c r="AU467" s="129" t="s">
        <v>80</v>
      </c>
      <c r="AY467" s="122" t="s">
        <v>155</v>
      </c>
      <c r="BK467" s="130">
        <f>SUM(BK468:BK470)</f>
        <v>0</v>
      </c>
    </row>
    <row r="468" spans="2:65" s="1" customFormat="1" ht="16.5" customHeight="1">
      <c r="B468" s="131"/>
      <c r="C468" s="132" t="s">
        <v>653</v>
      </c>
      <c r="D468" s="132" t="s">
        <v>156</v>
      </c>
      <c r="E468" s="133" t="s">
        <v>654</v>
      </c>
      <c r="F468" s="134" t="s">
        <v>655</v>
      </c>
      <c r="G468" s="135" t="s">
        <v>626</v>
      </c>
      <c r="H468" s="136">
        <v>1</v>
      </c>
      <c r="I468" s="137"/>
      <c r="J468" s="138">
        <f>ROUND(I468*H468,2)</f>
        <v>0</v>
      </c>
      <c r="K468" s="139"/>
      <c r="L468" s="32"/>
      <c r="M468" s="140" t="s">
        <v>1</v>
      </c>
      <c r="N468" s="141" t="s">
        <v>37</v>
      </c>
      <c r="P468" s="142">
        <f>O468*H468</f>
        <v>0</v>
      </c>
      <c r="Q468" s="142">
        <v>0</v>
      </c>
      <c r="R468" s="142">
        <f>Q468*H468</f>
        <v>0</v>
      </c>
      <c r="S468" s="142">
        <v>0</v>
      </c>
      <c r="T468" s="143">
        <f>S468*H468</f>
        <v>0</v>
      </c>
      <c r="AR468" s="144" t="s">
        <v>627</v>
      </c>
      <c r="AT468" s="144" t="s">
        <v>156</v>
      </c>
      <c r="AU468" s="144" t="s">
        <v>82</v>
      </c>
      <c r="AY468" s="17" t="s">
        <v>155</v>
      </c>
      <c r="BE468" s="145">
        <f>IF(N468="základní",J468,0)</f>
        <v>0</v>
      </c>
      <c r="BF468" s="145">
        <f>IF(N468="snížená",J468,0)</f>
        <v>0</v>
      </c>
      <c r="BG468" s="145">
        <f>IF(N468="zákl. přenesená",J468,0)</f>
        <v>0</v>
      </c>
      <c r="BH468" s="145">
        <f>IF(N468="sníž. přenesená",J468,0)</f>
        <v>0</v>
      </c>
      <c r="BI468" s="145">
        <f>IF(N468="nulová",J468,0)</f>
        <v>0</v>
      </c>
      <c r="BJ468" s="17" t="s">
        <v>80</v>
      </c>
      <c r="BK468" s="145">
        <f>ROUND(I468*H468,2)</f>
        <v>0</v>
      </c>
      <c r="BL468" s="17" t="s">
        <v>627</v>
      </c>
      <c r="BM468" s="144" t="s">
        <v>656</v>
      </c>
    </row>
    <row r="469" spans="2:65" s="1" customFormat="1">
      <c r="B469" s="32"/>
      <c r="D469" s="146" t="s">
        <v>162</v>
      </c>
      <c r="F469" s="147" t="s">
        <v>655</v>
      </c>
      <c r="I469" s="148"/>
      <c r="L469" s="32"/>
      <c r="M469" s="149"/>
      <c r="T469" s="56"/>
      <c r="AT469" s="17" t="s">
        <v>162</v>
      </c>
      <c r="AU469" s="17" t="s">
        <v>82</v>
      </c>
    </row>
    <row r="470" spans="2:65" s="1" customFormat="1">
      <c r="B470" s="32"/>
      <c r="D470" s="150" t="s">
        <v>164</v>
      </c>
      <c r="F470" s="151" t="s">
        <v>657</v>
      </c>
      <c r="I470" s="148"/>
      <c r="L470" s="32"/>
      <c r="M470" s="149"/>
      <c r="T470" s="56"/>
      <c r="AT470" s="17" t="s">
        <v>164</v>
      </c>
      <c r="AU470" s="17" t="s">
        <v>82</v>
      </c>
    </row>
    <row r="471" spans="2:65" s="11" customFormat="1" ht="22.9" customHeight="1">
      <c r="B471" s="121"/>
      <c r="D471" s="122" t="s">
        <v>71</v>
      </c>
      <c r="E471" s="183" t="s">
        <v>658</v>
      </c>
      <c r="F471" s="183" t="s">
        <v>659</v>
      </c>
      <c r="I471" s="124"/>
      <c r="J471" s="184">
        <f>BK471</f>
        <v>0</v>
      </c>
      <c r="L471" s="121"/>
      <c r="M471" s="126"/>
      <c r="P471" s="127">
        <f>SUM(P472:P474)</f>
        <v>0</v>
      </c>
      <c r="R471" s="127">
        <f>SUM(R472:R474)</f>
        <v>0</v>
      </c>
      <c r="T471" s="128">
        <f>SUM(T472:T474)</f>
        <v>0</v>
      </c>
      <c r="AR471" s="122" t="s">
        <v>191</v>
      </c>
      <c r="AT471" s="129" t="s">
        <v>71</v>
      </c>
      <c r="AU471" s="129" t="s">
        <v>80</v>
      </c>
      <c r="AY471" s="122" t="s">
        <v>155</v>
      </c>
      <c r="BK471" s="130">
        <f>SUM(BK472:BK474)</f>
        <v>0</v>
      </c>
    </row>
    <row r="472" spans="2:65" s="1" customFormat="1" ht="16.5" customHeight="1">
      <c r="B472" s="131"/>
      <c r="C472" s="132" t="s">
        <v>660</v>
      </c>
      <c r="D472" s="132" t="s">
        <v>156</v>
      </c>
      <c r="E472" s="133" t="s">
        <v>661</v>
      </c>
      <c r="F472" s="134" t="s">
        <v>662</v>
      </c>
      <c r="G472" s="135" t="s">
        <v>626</v>
      </c>
      <c r="H472" s="136">
        <v>1</v>
      </c>
      <c r="I472" s="137"/>
      <c r="J472" s="138">
        <f>ROUND(I472*H472,2)</f>
        <v>0</v>
      </c>
      <c r="K472" s="139"/>
      <c r="L472" s="32"/>
      <c r="M472" s="140" t="s">
        <v>1</v>
      </c>
      <c r="N472" s="141" t="s">
        <v>37</v>
      </c>
      <c r="P472" s="142">
        <f>O472*H472</f>
        <v>0</v>
      </c>
      <c r="Q472" s="142">
        <v>0</v>
      </c>
      <c r="R472" s="142">
        <f>Q472*H472</f>
        <v>0</v>
      </c>
      <c r="S472" s="142">
        <v>0</v>
      </c>
      <c r="T472" s="143">
        <f>S472*H472</f>
        <v>0</v>
      </c>
      <c r="AR472" s="144" t="s">
        <v>627</v>
      </c>
      <c r="AT472" s="144" t="s">
        <v>156</v>
      </c>
      <c r="AU472" s="144" t="s">
        <v>82</v>
      </c>
      <c r="AY472" s="17" t="s">
        <v>155</v>
      </c>
      <c r="BE472" s="145">
        <f>IF(N472="základní",J472,0)</f>
        <v>0</v>
      </c>
      <c r="BF472" s="145">
        <f>IF(N472="snížená",J472,0)</f>
        <v>0</v>
      </c>
      <c r="BG472" s="145">
        <f>IF(N472="zákl. přenesená",J472,0)</f>
        <v>0</v>
      </c>
      <c r="BH472" s="145">
        <f>IF(N472="sníž. přenesená",J472,0)</f>
        <v>0</v>
      </c>
      <c r="BI472" s="145">
        <f>IF(N472="nulová",J472,0)</f>
        <v>0</v>
      </c>
      <c r="BJ472" s="17" t="s">
        <v>80</v>
      </c>
      <c r="BK472" s="145">
        <f>ROUND(I472*H472,2)</f>
        <v>0</v>
      </c>
      <c r="BL472" s="17" t="s">
        <v>627</v>
      </c>
      <c r="BM472" s="144" t="s">
        <v>663</v>
      </c>
    </row>
    <row r="473" spans="2:65" s="1" customFormat="1">
      <c r="B473" s="32"/>
      <c r="D473" s="146" t="s">
        <v>162</v>
      </c>
      <c r="F473" s="147" t="s">
        <v>662</v>
      </c>
      <c r="I473" s="148"/>
      <c r="L473" s="32"/>
      <c r="M473" s="149"/>
      <c r="T473" s="56"/>
      <c r="AT473" s="17" t="s">
        <v>162</v>
      </c>
      <c r="AU473" s="17" t="s">
        <v>82</v>
      </c>
    </row>
    <row r="474" spans="2:65" s="1" customFormat="1">
      <c r="B474" s="32"/>
      <c r="D474" s="150" t="s">
        <v>164</v>
      </c>
      <c r="F474" s="151" t="s">
        <v>664</v>
      </c>
      <c r="I474" s="148"/>
      <c r="L474" s="32"/>
      <c r="M474" s="149"/>
      <c r="T474" s="56"/>
      <c r="AT474" s="17" t="s">
        <v>164</v>
      </c>
      <c r="AU474" s="17" t="s">
        <v>82</v>
      </c>
    </row>
    <row r="475" spans="2:65" s="11" customFormat="1" ht="22.9" customHeight="1">
      <c r="B475" s="121"/>
      <c r="D475" s="122" t="s">
        <v>71</v>
      </c>
      <c r="E475" s="183" t="s">
        <v>665</v>
      </c>
      <c r="F475" s="183" t="s">
        <v>666</v>
      </c>
      <c r="I475" s="124"/>
      <c r="J475" s="184">
        <f>BK475</f>
        <v>0</v>
      </c>
      <c r="L475" s="121"/>
      <c r="M475" s="126"/>
      <c r="P475" s="127">
        <f>SUM(P476:P478)</f>
        <v>0</v>
      </c>
      <c r="R475" s="127">
        <f>SUM(R476:R478)</f>
        <v>0</v>
      </c>
      <c r="T475" s="128">
        <f>SUM(T476:T478)</f>
        <v>0</v>
      </c>
      <c r="AR475" s="122" t="s">
        <v>191</v>
      </c>
      <c r="AT475" s="129" t="s">
        <v>71</v>
      </c>
      <c r="AU475" s="129" t="s">
        <v>80</v>
      </c>
      <c r="AY475" s="122" t="s">
        <v>155</v>
      </c>
      <c r="BK475" s="130">
        <f>SUM(BK476:BK478)</f>
        <v>0</v>
      </c>
    </row>
    <row r="476" spans="2:65" s="1" customFormat="1" ht="16.5" customHeight="1">
      <c r="B476" s="131"/>
      <c r="C476" s="132" t="s">
        <v>667</v>
      </c>
      <c r="D476" s="132" t="s">
        <v>156</v>
      </c>
      <c r="E476" s="133" t="s">
        <v>668</v>
      </c>
      <c r="F476" s="134" t="s">
        <v>669</v>
      </c>
      <c r="G476" s="135" t="s">
        <v>626</v>
      </c>
      <c r="H476" s="136">
        <v>1</v>
      </c>
      <c r="I476" s="137"/>
      <c r="J476" s="138">
        <f>ROUND(I476*H476,2)</f>
        <v>0</v>
      </c>
      <c r="K476" s="139"/>
      <c r="L476" s="32"/>
      <c r="M476" s="140" t="s">
        <v>1</v>
      </c>
      <c r="N476" s="141" t="s">
        <v>37</v>
      </c>
      <c r="P476" s="142">
        <f>O476*H476</f>
        <v>0</v>
      </c>
      <c r="Q476" s="142">
        <v>0</v>
      </c>
      <c r="R476" s="142">
        <f>Q476*H476</f>
        <v>0</v>
      </c>
      <c r="S476" s="142">
        <v>0</v>
      </c>
      <c r="T476" s="143">
        <f>S476*H476</f>
        <v>0</v>
      </c>
      <c r="AR476" s="144" t="s">
        <v>627</v>
      </c>
      <c r="AT476" s="144" t="s">
        <v>156</v>
      </c>
      <c r="AU476" s="144" t="s">
        <v>82</v>
      </c>
      <c r="AY476" s="17" t="s">
        <v>155</v>
      </c>
      <c r="BE476" s="145">
        <f>IF(N476="základní",J476,0)</f>
        <v>0</v>
      </c>
      <c r="BF476" s="145">
        <f>IF(N476="snížená",J476,0)</f>
        <v>0</v>
      </c>
      <c r="BG476" s="145">
        <f>IF(N476="zákl. přenesená",J476,0)</f>
        <v>0</v>
      </c>
      <c r="BH476" s="145">
        <f>IF(N476="sníž. přenesená",J476,0)</f>
        <v>0</v>
      </c>
      <c r="BI476" s="145">
        <f>IF(N476="nulová",J476,0)</f>
        <v>0</v>
      </c>
      <c r="BJ476" s="17" t="s">
        <v>80</v>
      </c>
      <c r="BK476" s="145">
        <f>ROUND(I476*H476,2)</f>
        <v>0</v>
      </c>
      <c r="BL476" s="17" t="s">
        <v>627</v>
      </c>
      <c r="BM476" s="144" t="s">
        <v>670</v>
      </c>
    </row>
    <row r="477" spans="2:65" s="1" customFormat="1">
      <c r="B477" s="32"/>
      <c r="D477" s="146" t="s">
        <v>162</v>
      </c>
      <c r="F477" s="147" t="s">
        <v>669</v>
      </c>
      <c r="I477" s="148"/>
      <c r="L477" s="32"/>
      <c r="M477" s="149"/>
      <c r="T477" s="56"/>
      <c r="AT477" s="17" t="s">
        <v>162</v>
      </c>
      <c r="AU477" s="17" t="s">
        <v>82</v>
      </c>
    </row>
    <row r="478" spans="2:65" s="1" customFormat="1">
      <c r="B478" s="32"/>
      <c r="D478" s="150" t="s">
        <v>164</v>
      </c>
      <c r="F478" s="151" t="s">
        <v>671</v>
      </c>
      <c r="I478" s="148"/>
      <c r="L478" s="32"/>
      <c r="M478" s="186"/>
      <c r="N478" s="187"/>
      <c r="O478" s="187"/>
      <c r="P478" s="187"/>
      <c r="Q478" s="187"/>
      <c r="R478" s="187"/>
      <c r="S478" s="187"/>
      <c r="T478" s="188"/>
      <c r="AT478" s="17" t="s">
        <v>164</v>
      </c>
      <c r="AU478" s="17" t="s">
        <v>82</v>
      </c>
    </row>
    <row r="479" spans="2:65" s="1" customFormat="1" ht="6.95" customHeight="1">
      <c r="B479" s="44"/>
      <c r="C479" s="45"/>
      <c r="D479" s="45"/>
      <c r="E479" s="45"/>
      <c r="F479" s="45"/>
      <c r="G479" s="45"/>
      <c r="H479" s="45"/>
      <c r="I479" s="45"/>
      <c r="J479" s="45"/>
      <c r="K479" s="45"/>
      <c r="L479" s="32"/>
    </row>
  </sheetData>
  <autoFilter ref="C132:K478" xr:uid="{00000000-0009-0000-0000-000001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100-000000000000}"/>
    <hyperlink ref="F144" r:id="rId2" xr:uid="{00000000-0004-0000-0100-000001000000}"/>
    <hyperlink ref="F151" r:id="rId3" xr:uid="{00000000-0004-0000-0100-000002000000}"/>
    <hyperlink ref="F158" r:id="rId4" xr:uid="{00000000-0004-0000-0100-000003000000}"/>
    <hyperlink ref="F162" r:id="rId5" xr:uid="{00000000-0004-0000-0100-000004000000}"/>
    <hyperlink ref="F167" r:id="rId6" xr:uid="{00000000-0004-0000-0100-000005000000}"/>
    <hyperlink ref="F172" r:id="rId7" xr:uid="{00000000-0004-0000-0100-000006000000}"/>
    <hyperlink ref="F176" r:id="rId8" xr:uid="{00000000-0004-0000-0100-000007000000}"/>
    <hyperlink ref="F181" r:id="rId9" xr:uid="{00000000-0004-0000-0100-000008000000}"/>
    <hyperlink ref="F185" r:id="rId10" xr:uid="{00000000-0004-0000-0100-000009000000}"/>
    <hyperlink ref="F189" r:id="rId11" xr:uid="{00000000-0004-0000-0100-00000A000000}"/>
    <hyperlink ref="F199" r:id="rId12" xr:uid="{00000000-0004-0000-0100-00000B000000}"/>
    <hyperlink ref="F205" r:id="rId13" xr:uid="{00000000-0004-0000-0100-00000C000000}"/>
    <hyperlink ref="F209" r:id="rId14" xr:uid="{00000000-0004-0000-0100-00000D000000}"/>
    <hyperlink ref="F213" r:id="rId15" xr:uid="{00000000-0004-0000-0100-00000E000000}"/>
    <hyperlink ref="F241" r:id="rId16" xr:uid="{00000000-0004-0000-0100-00000F000000}"/>
    <hyperlink ref="F248" r:id="rId17" xr:uid="{00000000-0004-0000-0100-000010000000}"/>
    <hyperlink ref="F254" r:id="rId18" xr:uid="{00000000-0004-0000-0100-000011000000}"/>
    <hyperlink ref="F258" r:id="rId19" xr:uid="{00000000-0004-0000-0100-000012000000}"/>
    <hyperlink ref="F264" r:id="rId20" xr:uid="{00000000-0004-0000-0100-000013000000}"/>
    <hyperlink ref="F269" r:id="rId21" xr:uid="{00000000-0004-0000-0100-000014000000}"/>
    <hyperlink ref="F276" r:id="rId22" xr:uid="{00000000-0004-0000-0100-000015000000}"/>
    <hyperlink ref="F284" r:id="rId23" xr:uid="{00000000-0004-0000-0100-000016000000}"/>
    <hyperlink ref="F288" r:id="rId24" xr:uid="{00000000-0004-0000-0100-000017000000}"/>
    <hyperlink ref="F293" r:id="rId25" xr:uid="{00000000-0004-0000-0100-000018000000}"/>
    <hyperlink ref="F297" r:id="rId26" xr:uid="{00000000-0004-0000-0100-000019000000}"/>
    <hyperlink ref="F305" r:id="rId27" xr:uid="{00000000-0004-0000-0100-00001A000000}"/>
    <hyperlink ref="F310" r:id="rId28" xr:uid="{00000000-0004-0000-0100-00001B000000}"/>
    <hyperlink ref="F313" r:id="rId29" xr:uid="{00000000-0004-0000-0100-00001C000000}"/>
    <hyperlink ref="F318" r:id="rId30" xr:uid="{00000000-0004-0000-0100-00001D000000}"/>
    <hyperlink ref="F324" r:id="rId31" xr:uid="{00000000-0004-0000-0100-00001E000000}"/>
    <hyperlink ref="F329" r:id="rId32" xr:uid="{00000000-0004-0000-0100-00001F000000}"/>
    <hyperlink ref="F335" r:id="rId33" xr:uid="{00000000-0004-0000-0100-000020000000}"/>
    <hyperlink ref="F339" r:id="rId34" xr:uid="{00000000-0004-0000-0100-000021000000}"/>
    <hyperlink ref="F343" r:id="rId35" xr:uid="{00000000-0004-0000-0100-000022000000}"/>
    <hyperlink ref="F347" r:id="rId36" xr:uid="{00000000-0004-0000-0100-000023000000}"/>
    <hyperlink ref="F352" r:id="rId37" xr:uid="{00000000-0004-0000-0100-000024000000}"/>
    <hyperlink ref="F357" r:id="rId38" xr:uid="{00000000-0004-0000-0100-000025000000}"/>
    <hyperlink ref="F363" r:id="rId39" xr:uid="{00000000-0004-0000-0100-000026000000}"/>
    <hyperlink ref="F372" r:id="rId40" xr:uid="{00000000-0004-0000-0100-000027000000}"/>
    <hyperlink ref="F381" r:id="rId41" xr:uid="{00000000-0004-0000-0100-000028000000}"/>
    <hyperlink ref="F390" r:id="rId42" xr:uid="{00000000-0004-0000-0100-000029000000}"/>
    <hyperlink ref="F395" r:id="rId43" xr:uid="{00000000-0004-0000-0100-00002A000000}"/>
    <hyperlink ref="F399" r:id="rId44" xr:uid="{00000000-0004-0000-0100-00002B000000}"/>
    <hyperlink ref="F405" r:id="rId45" xr:uid="{00000000-0004-0000-0100-00002C000000}"/>
    <hyperlink ref="F409" r:id="rId46" xr:uid="{00000000-0004-0000-0100-00002D000000}"/>
    <hyperlink ref="F416" r:id="rId47" xr:uid="{00000000-0004-0000-0100-00002E000000}"/>
    <hyperlink ref="F419" r:id="rId48" xr:uid="{00000000-0004-0000-0100-00002F000000}"/>
    <hyperlink ref="F422" r:id="rId49" xr:uid="{00000000-0004-0000-0100-000030000000}"/>
    <hyperlink ref="F425" r:id="rId50" xr:uid="{00000000-0004-0000-0100-000031000000}"/>
    <hyperlink ref="F429" r:id="rId51" xr:uid="{00000000-0004-0000-0100-000032000000}"/>
    <hyperlink ref="F432" r:id="rId52" xr:uid="{00000000-0004-0000-0100-000033000000}"/>
    <hyperlink ref="F436" r:id="rId53" xr:uid="{00000000-0004-0000-0100-000034000000}"/>
    <hyperlink ref="F444" r:id="rId54" xr:uid="{00000000-0004-0000-0100-000035000000}"/>
    <hyperlink ref="F448" r:id="rId55" xr:uid="{00000000-0004-0000-0100-000036000000}"/>
    <hyperlink ref="F453" r:id="rId56" xr:uid="{00000000-0004-0000-0100-000037000000}"/>
    <hyperlink ref="F457" r:id="rId57" xr:uid="{00000000-0004-0000-0100-000038000000}"/>
    <hyperlink ref="F460" r:id="rId58" xr:uid="{00000000-0004-0000-0100-000039000000}"/>
    <hyperlink ref="F463" r:id="rId59" xr:uid="{00000000-0004-0000-0100-00003A000000}"/>
    <hyperlink ref="F466" r:id="rId60" xr:uid="{00000000-0004-0000-0100-00003B000000}"/>
    <hyperlink ref="F470" r:id="rId61" xr:uid="{00000000-0004-0000-0100-00003C000000}"/>
    <hyperlink ref="F474" r:id="rId62" xr:uid="{00000000-0004-0000-0100-00003D000000}"/>
    <hyperlink ref="F478" r:id="rId63" xr:uid="{00000000-0004-0000-0100-00003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08"/>
  <sheetViews>
    <sheetView showGridLines="0" topLeftCell="A262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672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ROUND((SUM(BE133:BE507)),  2)</f>
        <v>0</v>
      </c>
      <c r="I33" s="92">
        <v>0.21</v>
      </c>
      <c r="J33" s="91">
        <f>ROUND(((SUM(BE133:BE507))*I33),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ROUND((SUM(BF133:BF507)),  2)</f>
        <v>0</v>
      </c>
      <c r="I34" s="92">
        <v>0.15</v>
      </c>
      <c r="J34" s="91">
        <f>ROUND(((SUM(BF133:BF507))*I34),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ROUND((SUM(BG133:BG507)),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ROUND((SUM(BH133:BH507)),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ROUND((SUM(BI133:BI507)),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01-20-02 - Železniční most v km 162,336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J133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8" customFormat="1" ht="24.95" customHeight="1">
      <c r="B98" s="104"/>
      <c r="D98" s="105" t="s">
        <v>125</v>
      </c>
      <c r="E98" s="106"/>
      <c r="F98" s="106"/>
      <c r="G98" s="106"/>
      <c r="H98" s="106"/>
      <c r="I98" s="106"/>
      <c r="J98" s="107">
        <f>J201</f>
        <v>0</v>
      </c>
      <c r="L98" s="104"/>
    </row>
    <row r="99" spans="2:12" s="9" customFormat="1" ht="19.899999999999999" customHeight="1">
      <c r="B99" s="108"/>
      <c r="D99" s="109" t="s">
        <v>126</v>
      </c>
      <c r="E99" s="110"/>
      <c r="F99" s="110"/>
      <c r="G99" s="110"/>
      <c r="H99" s="110"/>
      <c r="I99" s="110"/>
      <c r="J99" s="111">
        <f>J202</f>
        <v>0</v>
      </c>
      <c r="L99" s="108"/>
    </row>
    <row r="100" spans="2:12" s="9" customFormat="1" ht="19.899999999999999" customHeight="1">
      <c r="B100" s="108"/>
      <c r="D100" s="109" t="s">
        <v>127</v>
      </c>
      <c r="E100" s="110"/>
      <c r="F100" s="110"/>
      <c r="G100" s="110"/>
      <c r="H100" s="110"/>
      <c r="I100" s="110"/>
      <c r="J100" s="111">
        <f>J252</f>
        <v>0</v>
      </c>
      <c r="L100" s="108"/>
    </row>
    <row r="101" spans="2:12" s="9" customFormat="1" ht="14.85" customHeight="1">
      <c r="B101" s="108"/>
      <c r="D101" s="109" t="s">
        <v>128</v>
      </c>
      <c r="E101" s="110"/>
      <c r="F101" s="110"/>
      <c r="G101" s="110"/>
      <c r="H101" s="110"/>
      <c r="I101" s="110"/>
      <c r="J101" s="111">
        <f>J296</f>
        <v>0</v>
      </c>
      <c r="L101" s="108"/>
    </row>
    <row r="102" spans="2:12" s="9" customFormat="1" ht="19.899999999999999" customHeight="1">
      <c r="B102" s="108"/>
      <c r="D102" s="109" t="s">
        <v>129</v>
      </c>
      <c r="E102" s="110"/>
      <c r="F102" s="110"/>
      <c r="G102" s="110"/>
      <c r="H102" s="110"/>
      <c r="I102" s="110"/>
      <c r="J102" s="111">
        <f>J309</f>
        <v>0</v>
      </c>
      <c r="L102" s="108"/>
    </row>
    <row r="103" spans="2:12" s="9" customFormat="1" ht="19.899999999999999" customHeight="1">
      <c r="B103" s="108"/>
      <c r="D103" s="109" t="s">
        <v>130</v>
      </c>
      <c r="E103" s="110"/>
      <c r="F103" s="110"/>
      <c r="G103" s="110"/>
      <c r="H103" s="110"/>
      <c r="I103" s="110"/>
      <c r="J103" s="111">
        <f>J321</f>
        <v>0</v>
      </c>
      <c r="L103" s="108"/>
    </row>
    <row r="104" spans="2:12" s="9" customFormat="1" ht="19.899999999999999" customHeight="1">
      <c r="B104" s="108"/>
      <c r="D104" s="109" t="s">
        <v>131</v>
      </c>
      <c r="E104" s="110"/>
      <c r="F104" s="110"/>
      <c r="G104" s="110"/>
      <c r="H104" s="110"/>
      <c r="I104" s="110"/>
      <c r="J104" s="111">
        <f>J442</f>
        <v>0</v>
      </c>
      <c r="L104" s="108"/>
    </row>
    <row r="105" spans="2:12" s="9" customFormat="1" ht="19.899999999999999" customHeight="1">
      <c r="B105" s="108"/>
      <c r="D105" s="109" t="s">
        <v>132</v>
      </c>
      <c r="E105" s="110"/>
      <c r="F105" s="110"/>
      <c r="G105" s="110"/>
      <c r="H105" s="110"/>
      <c r="I105" s="110"/>
      <c r="J105" s="111">
        <f>J462</f>
        <v>0</v>
      </c>
      <c r="L105" s="108"/>
    </row>
    <row r="106" spans="2:12" s="8" customFormat="1" ht="24.95" customHeight="1">
      <c r="B106" s="104"/>
      <c r="D106" s="105" t="s">
        <v>133</v>
      </c>
      <c r="E106" s="106"/>
      <c r="F106" s="106"/>
      <c r="G106" s="106"/>
      <c r="H106" s="106"/>
      <c r="I106" s="106"/>
      <c r="J106" s="107">
        <f>J466</f>
        <v>0</v>
      </c>
      <c r="L106" s="104"/>
    </row>
    <row r="107" spans="2:12" s="9" customFormat="1" ht="19.899999999999999" customHeight="1">
      <c r="B107" s="108"/>
      <c r="D107" s="109" t="s">
        <v>134</v>
      </c>
      <c r="E107" s="110"/>
      <c r="F107" s="110"/>
      <c r="G107" s="110"/>
      <c r="H107" s="110"/>
      <c r="I107" s="110"/>
      <c r="J107" s="111">
        <f>J467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J478</f>
        <v>0</v>
      </c>
      <c r="L108" s="104"/>
    </row>
    <row r="109" spans="2:12" s="9" customFormat="1" ht="19.899999999999999" customHeight="1">
      <c r="B109" s="108"/>
      <c r="D109" s="109" t="s">
        <v>136</v>
      </c>
      <c r="E109" s="110"/>
      <c r="F109" s="110"/>
      <c r="G109" s="110"/>
      <c r="H109" s="110"/>
      <c r="I109" s="110"/>
      <c r="J109" s="111">
        <f>J479</f>
        <v>0</v>
      </c>
      <c r="L109" s="108"/>
    </row>
    <row r="110" spans="2:12" s="9" customFormat="1" ht="19.899999999999999" customHeight="1">
      <c r="B110" s="108"/>
      <c r="D110" s="109" t="s">
        <v>137</v>
      </c>
      <c r="E110" s="110"/>
      <c r="F110" s="110"/>
      <c r="G110" s="110"/>
      <c r="H110" s="110"/>
      <c r="I110" s="110"/>
      <c r="J110" s="111">
        <f>J483</f>
        <v>0</v>
      </c>
      <c r="L110" s="108"/>
    </row>
    <row r="111" spans="2:12" s="9" customFormat="1" ht="19.899999999999999" customHeight="1">
      <c r="B111" s="108"/>
      <c r="D111" s="109" t="s">
        <v>138</v>
      </c>
      <c r="E111" s="110"/>
      <c r="F111" s="110"/>
      <c r="G111" s="110"/>
      <c r="H111" s="110"/>
      <c r="I111" s="110"/>
      <c r="J111" s="111">
        <f>J496</f>
        <v>0</v>
      </c>
      <c r="L111" s="108"/>
    </row>
    <row r="112" spans="2:12" s="9" customFormat="1" ht="19.899999999999999" customHeight="1">
      <c r="B112" s="108"/>
      <c r="D112" s="109" t="s">
        <v>139</v>
      </c>
      <c r="E112" s="110"/>
      <c r="F112" s="110"/>
      <c r="G112" s="110"/>
      <c r="H112" s="110"/>
      <c r="I112" s="110"/>
      <c r="J112" s="111">
        <f>J500</f>
        <v>0</v>
      </c>
      <c r="L112" s="108"/>
    </row>
    <row r="113" spans="2:12" s="9" customFormat="1" ht="19.899999999999999" customHeight="1">
      <c r="B113" s="108"/>
      <c r="D113" s="109" t="s">
        <v>140</v>
      </c>
      <c r="E113" s="110"/>
      <c r="F113" s="110"/>
      <c r="G113" s="110"/>
      <c r="H113" s="110"/>
      <c r="I113" s="110"/>
      <c r="J113" s="111">
        <f>J504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6" t="str">
        <f>E7</f>
        <v>Oprava trati v úseku Blatno – Petrohrad_OPRAVA č.1</v>
      </c>
      <c r="F123" s="237"/>
      <c r="G123" s="237"/>
      <c r="H123" s="237"/>
      <c r="L123" s="32"/>
    </row>
    <row r="124" spans="2:12" s="1" customFormat="1" ht="12" customHeight="1">
      <c r="B124" s="32"/>
      <c r="C124" s="27" t="s">
        <v>117</v>
      </c>
      <c r="L124" s="32"/>
    </row>
    <row r="125" spans="2:12" s="1" customFormat="1" ht="16.5" customHeight="1">
      <c r="B125" s="32"/>
      <c r="E125" s="231" t="str">
        <f>E9</f>
        <v>SO 01-20-02 - Železniční most v km 162,336</v>
      </c>
      <c r="F125" s="235"/>
      <c r="G125" s="235"/>
      <c r="H125" s="235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 xml:space="preserve"> </v>
      </c>
      <c r="I127" s="27" t="s">
        <v>21</v>
      </c>
      <c r="J127" s="52" t="str">
        <f>IF(J12="","",J12)</f>
        <v>30. 8. 2022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23</v>
      </c>
      <c r="F129" s="25" t="str">
        <f>E15</f>
        <v xml:space="preserve"> </v>
      </c>
      <c r="I129" s="27" t="s">
        <v>28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26</v>
      </c>
      <c r="F130" s="25" t="str">
        <f>IF(E18="","",E18)</f>
        <v>Vyplň údaj</v>
      </c>
      <c r="I130" s="27" t="s">
        <v>30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142</v>
      </c>
      <c r="D132" s="114" t="s">
        <v>57</v>
      </c>
      <c r="E132" s="114" t="s">
        <v>53</v>
      </c>
      <c r="F132" s="114" t="s">
        <v>54</v>
      </c>
      <c r="G132" s="114" t="s">
        <v>143</v>
      </c>
      <c r="H132" s="114" t="s">
        <v>144</v>
      </c>
      <c r="I132" s="114" t="s">
        <v>145</v>
      </c>
      <c r="J132" s="115" t="s">
        <v>121</v>
      </c>
      <c r="K132" s="116" t="s">
        <v>146</v>
      </c>
      <c r="L132" s="112"/>
      <c r="M132" s="59" t="s">
        <v>1</v>
      </c>
      <c r="N132" s="60" t="s">
        <v>36</v>
      </c>
      <c r="O132" s="60" t="s">
        <v>147</v>
      </c>
      <c r="P132" s="60" t="s">
        <v>148</v>
      </c>
      <c r="Q132" s="60" t="s">
        <v>149</v>
      </c>
      <c r="R132" s="60" t="s">
        <v>150</v>
      </c>
      <c r="S132" s="60" t="s">
        <v>151</v>
      </c>
      <c r="T132" s="61" t="s">
        <v>152</v>
      </c>
    </row>
    <row r="133" spans="2:65" s="1" customFormat="1" ht="22.9" customHeight="1">
      <c r="B133" s="32"/>
      <c r="C133" s="64" t="s">
        <v>153</v>
      </c>
      <c r="J133" s="117">
        <f>BK133</f>
        <v>0</v>
      </c>
      <c r="L133" s="32"/>
      <c r="M133" s="62"/>
      <c r="N133" s="53"/>
      <c r="O133" s="53"/>
      <c r="P133" s="118">
        <f>P134+P201+P466+P478</f>
        <v>0</v>
      </c>
      <c r="Q133" s="53"/>
      <c r="R133" s="118">
        <f>R134+R201+R466+R478</f>
        <v>383.54182626490007</v>
      </c>
      <c r="S133" s="53"/>
      <c r="T133" s="119">
        <f>T134+T201+T466+T478</f>
        <v>49.533887499999999</v>
      </c>
      <c r="AT133" s="17" t="s">
        <v>71</v>
      </c>
      <c r="AU133" s="17" t="s">
        <v>123</v>
      </c>
      <c r="BK133" s="120">
        <f>BK134+BK201+BK466+BK478</f>
        <v>0</v>
      </c>
    </row>
    <row r="134" spans="2:65" s="11" customFormat="1" ht="25.9" customHeight="1">
      <c r="B134" s="121"/>
      <c r="D134" s="122" t="s">
        <v>71</v>
      </c>
      <c r="E134" s="123" t="s">
        <v>80</v>
      </c>
      <c r="F134" s="123" t="s">
        <v>154</v>
      </c>
      <c r="I134" s="124"/>
      <c r="J134" s="125">
        <f>BK134</f>
        <v>0</v>
      </c>
      <c r="L134" s="121"/>
      <c r="M134" s="126"/>
      <c r="P134" s="127">
        <f>SUM(P135:P200)</f>
        <v>0</v>
      </c>
      <c r="R134" s="127">
        <f>SUM(R135:R200)</f>
        <v>103.92305</v>
      </c>
      <c r="T134" s="128">
        <f>SUM(T135:T200)</f>
        <v>0</v>
      </c>
      <c r="AR134" s="122" t="s">
        <v>80</v>
      </c>
      <c r="AT134" s="129" t="s">
        <v>71</v>
      </c>
      <c r="AU134" s="129" t="s">
        <v>72</v>
      </c>
      <c r="AY134" s="122" t="s">
        <v>155</v>
      </c>
      <c r="BK134" s="130">
        <f>SUM(BK135:BK200)</f>
        <v>0</v>
      </c>
    </row>
    <row r="135" spans="2:65" s="1" customFormat="1" ht="33" customHeight="1">
      <c r="B135" s="131"/>
      <c r="C135" s="132" t="s">
        <v>80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254.76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673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3" customFormat="1">
      <c r="B138" s="158"/>
      <c r="D138" s="146" t="s">
        <v>166</v>
      </c>
      <c r="E138" s="159" t="s">
        <v>1</v>
      </c>
      <c r="F138" s="160" t="s">
        <v>674</v>
      </c>
      <c r="H138" s="161">
        <v>133.4</v>
      </c>
      <c r="I138" s="162"/>
      <c r="L138" s="158"/>
      <c r="M138" s="163"/>
      <c r="T138" s="164"/>
      <c r="AT138" s="159" t="s">
        <v>166</v>
      </c>
      <c r="AU138" s="159" t="s">
        <v>80</v>
      </c>
      <c r="AV138" s="13" t="s">
        <v>82</v>
      </c>
      <c r="AW138" s="13" t="s">
        <v>29</v>
      </c>
      <c r="AX138" s="13" t="s">
        <v>72</v>
      </c>
      <c r="AY138" s="159" t="s">
        <v>155</v>
      </c>
    </row>
    <row r="139" spans="2:65" s="13" customFormat="1">
      <c r="B139" s="158"/>
      <c r="D139" s="146" t="s">
        <v>166</v>
      </c>
      <c r="E139" s="159" t="s">
        <v>1</v>
      </c>
      <c r="F139" s="160" t="s">
        <v>675</v>
      </c>
      <c r="H139" s="161">
        <v>121.36</v>
      </c>
      <c r="I139" s="162"/>
      <c r="L139" s="158"/>
      <c r="M139" s="163"/>
      <c r="T139" s="164"/>
      <c r="AT139" s="159" t="s">
        <v>166</v>
      </c>
      <c r="AU139" s="159" t="s">
        <v>80</v>
      </c>
      <c r="AV139" s="13" t="s">
        <v>82</v>
      </c>
      <c r="AW139" s="13" t="s">
        <v>29</v>
      </c>
      <c r="AX139" s="13" t="s">
        <v>72</v>
      </c>
      <c r="AY139" s="159" t="s">
        <v>155</v>
      </c>
    </row>
    <row r="140" spans="2:65" s="14" customFormat="1">
      <c r="B140" s="165"/>
      <c r="D140" s="146" t="s">
        <v>166</v>
      </c>
      <c r="E140" s="166" t="s">
        <v>1</v>
      </c>
      <c r="F140" s="167" t="s">
        <v>170</v>
      </c>
      <c r="H140" s="168">
        <v>254.76</v>
      </c>
      <c r="I140" s="169"/>
      <c r="L140" s="165"/>
      <c r="M140" s="170"/>
      <c r="T140" s="171"/>
      <c r="AT140" s="166" t="s">
        <v>166</v>
      </c>
      <c r="AU140" s="166" t="s">
        <v>80</v>
      </c>
      <c r="AV140" s="14" t="s">
        <v>160</v>
      </c>
      <c r="AW140" s="14" t="s">
        <v>29</v>
      </c>
      <c r="AX140" s="14" t="s">
        <v>80</v>
      </c>
      <c r="AY140" s="166" t="s">
        <v>155</v>
      </c>
    </row>
    <row r="141" spans="2:65" s="1" customFormat="1" ht="24.2" customHeight="1">
      <c r="B141" s="131"/>
      <c r="C141" s="132" t="s">
        <v>82</v>
      </c>
      <c r="D141" s="132" t="s">
        <v>156</v>
      </c>
      <c r="E141" s="133" t="s">
        <v>171</v>
      </c>
      <c r="F141" s="134" t="s">
        <v>172</v>
      </c>
      <c r="G141" s="135" t="s">
        <v>159</v>
      </c>
      <c r="H141" s="136">
        <v>254.76</v>
      </c>
      <c r="I141" s="137"/>
      <c r="J141" s="138">
        <f>ROUND(I141*H141,2)</f>
        <v>0</v>
      </c>
      <c r="K141" s="139"/>
      <c r="L141" s="32"/>
      <c r="M141" s="140" t="s">
        <v>1</v>
      </c>
      <c r="N141" s="141" t="s">
        <v>37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160</v>
      </c>
      <c r="AT141" s="144" t="s">
        <v>156</v>
      </c>
      <c r="AU141" s="144" t="s">
        <v>80</v>
      </c>
      <c r="AY141" s="17" t="s">
        <v>155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80</v>
      </c>
      <c r="BK141" s="145">
        <f>ROUND(I141*H141,2)</f>
        <v>0</v>
      </c>
      <c r="BL141" s="17" t="s">
        <v>160</v>
      </c>
      <c r="BM141" s="144" t="s">
        <v>676</v>
      </c>
    </row>
    <row r="142" spans="2:65" s="1" customFormat="1" ht="19.5">
      <c r="B142" s="32"/>
      <c r="D142" s="146" t="s">
        <v>162</v>
      </c>
      <c r="F142" s="147" t="s">
        <v>174</v>
      </c>
      <c r="I142" s="148"/>
      <c r="L142" s="32"/>
      <c r="M142" s="149"/>
      <c r="T142" s="56"/>
      <c r="AT142" s="17" t="s">
        <v>162</v>
      </c>
      <c r="AU142" s="17" t="s">
        <v>80</v>
      </c>
    </row>
    <row r="143" spans="2:65" s="1" customFormat="1">
      <c r="B143" s="32"/>
      <c r="D143" s="150" t="s">
        <v>164</v>
      </c>
      <c r="F143" s="151" t="s">
        <v>175</v>
      </c>
      <c r="I143" s="148"/>
      <c r="L143" s="32"/>
      <c r="M143" s="149"/>
      <c r="T143" s="56"/>
      <c r="AT143" s="17" t="s">
        <v>164</v>
      </c>
      <c r="AU143" s="17" t="s">
        <v>80</v>
      </c>
    </row>
    <row r="144" spans="2:65" s="13" customFormat="1">
      <c r="B144" s="158"/>
      <c r="D144" s="146" t="s">
        <v>166</v>
      </c>
      <c r="E144" s="159" t="s">
        <v>1</v>
      </c>
      <c r="F144" s="160" t="s">
        <v>674</v>
      </c>
      <c r="H144" s="161">
        <v>133.4</v>
      </c>
      <c r="I144" s="162"/>
      <c r="L144" s="158"/>
      <c r="M144" s="163"/>
      <c r="T144" s="164"/>
      <c r="AT144" s="159" t="s">
        <v>166</v>
      </c>
      <c r="AU144" s="159" t="s">
        <v>80</v>
      </c>
      <c r="AV144" s="13" t="s">
        <v>82</v>
      </c>
      <c r="AW144" s="13" t="s">
        <v>29</v>
      </c>
      <c r="AX144" s="13" t="s">
        <v>72</v>
      </c>
      <c r="AY144" s="159" t="s">
        <v>155</v>
      </c>
    </row>
    <row r="145" spans="2:65" s="13" customFormat="1">
      <c r="B145" s="158"/>
      <c r="D145" s="146" t="s">
        <v>166</v>
      </c>
      <c r="E145" s="159" t="s">
        <v>1</v>
      </c>
      <c r="F145" s="160" t="s">
        <v>675</v>
      </c>
      <c r="H145" s="161">
        <v>121.36</v>
      </c>
      <c r="I145" s="162"/>
      <c r="L145" s="158"/>
      <c r="M145" s="163"/>
      <c r="T145" s="164"/>
      <c r="AT145" s="159" t="s">
        <v>166</v>
      </c>
      <c r="AU145" s="159" t="s">
        <v>80</v>
      </c>
      <c r="AV145" s="13" t="s">
        <v>82</v>
      </c>
      <c r="AW145" s="13" t="s">
        <v>29</v>
      </c>
      <c r="AX145" s="13" t="s">
        <v>72</v>
      </c>
      <c r="AY145" s="159" t="s">
        <v>155</v>
      </c>
    </row>
    <row r="146" spans="2:65" s="14" customFormat="1">
      <c r="B146" s="165"/>
      <c r="D146" s="146" t="s">
        <v>166</v>
      </c>
      <c r="E146" s="166" t="s">
        <v>1</v>
      </c>
      <c r="F146" s="167" t="s">
        <v>170</v>
      </c>
      <c r="H146" s="168">
        <v>254.76</v>
      </c>
      <c r="I146" s="169"/>
      <c r="L146" s="165"/>
      <c r="M146" s="170"/>
      <c r="T146" s="171"/>
      <c r="AT146" s="166" t="s">
        <v>166</v>
      </c>
      <c r="AU146" s="166" t="s">
        <v>80</v>
      </c>
      <c r="AV146" s="14" t="s">
        <v>160</v>
      </c>
      <c r="AW146" s="14" t="s">
        <v>29</v>
      </c>
      <c r="AX146" s="14" t="s">
        <v>80</v>
      </c>
      <c r="AY146" s="166" t="s">
        <v>155</v>
      </c>
    </row>
    <row r="147" spans="2:65" s="1" customFormat="1" ht="33" customHeight="1">
      <c r="B147" s="131"/>
      <c r="C147" s="132" t="s">
        <v>176</v>
      </c>
      <c r="D147" s="132" t="s">
        <v>156</v>
      </c>
      <c r="E147" s="133" t="s">
        <v>177</v>
      </c>
      <c r="F147" s="134" t="s">
        <v>178</v>
      </c>
      <c r="G147" s="135" t="s">
        <v>179</v>
      </c>
      <c r="H147" s="136">
        <v>13.497999999999999</v>
      </c>
      <c r="I147" s="137"/>
      <c r="J147" s="138">
        <f>ROUND(I147*H147,2)</f>
        <v>0</v>
      </c>
      <c r="K147" s="139"/>
      <c r="L147" s="32"/>
      <c r="M147" s="140" t="s">
        <v>1</v>
      </c>
      <c r="N147" s="141" t="s">
        <v>37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160</v>
      </c>
      <c r="AT147" s="144" t="s">
        <v>156</v>
      </c>
      <c r="AU147" s="144" t="s">
        <v>80</v>
      </c>
      <c r="AY147" s="17" t="s">
        <v>155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80</v>
      </c>
      <c r="BK147" s="145">
        <f>ROUND(I147*H147,2)</f>
        <v>0</v>
      </c>
      <c r="BL147" s="17" t="s">
        <v>160</v>
      </c>
      <c r="BM147" s="144" t="s">
        <v>677</v>
      </c>
    </row>
    <row r="148" spans="2:65" s="1" customFormat="1" ht="29.25">
      <c r="B148" s="32"/>
      <c r="D148" s="146" t="s">
        <v>162</v>
      </c>
      <c r="F148" s="147" t="s">
        <v>181</v>
      </c>
      <c r="I148" s="148"/>
      <c r="L148" s="32"/>
      <c r="M148" s="149"/>
      <c r="T148" s="56"/>
      <c r="AT148" s="17" t="s">
        <v>162</v>
      </c>
      <c r="AU148" s="17" t="s">
        <v>80</v>
      </c>
    </row>
    <row r="149" spans="2:65" s="1" customFormat="1">
      <c r="B149" s="32"/>
      <c r="D149" s="150" t="s">
        <v>164</v>
      </c>
      <c r="F149" s="151" t="s">
        <v>182</v>
      </c>
      <c r="I149" s="148"/>
      <c r="L149" s="32"/>
      <c r="M149" s="149"/>
      <c r="T149" s="56"/>
      <c r="AT149" s="17" t="s">
        <v>164</v>
      </c>
      <c r="AU149" s="17" t="s">
        <v>80</v>
      </c>
    </row>
    <row r="150" spans="2:65" s="13" customFormat="1">
      <c r="B150" s="158"/>
      <c r="D150" s="146" t="s">
        <v>166</v>
      </c>
      <c r="E150" s="159" t="s">
        <v>1</v>
      </c>
      <c r="F150" s="160" t="s">
        <v>678</v>
      </c>
      <c r="H150" s="161">
        <v>4.3680000000000003</v>
      </c>
      <c r="I150" s="162"/>
      <c r="L150" s="158"/>
      <c r="M150" s="163"/>
      <c r="T150" s="164"/>
      <c r="AT150" s="159" t="s">
        <v>166</v>
      </c>
      <c r="AU150" s="159" t="s">
        <v>80</v>
      </c>
      <c r="AV150" s="13" t="s">
        <v>82</v>
      </c>
      <c r="AW150" s="13" t="s">
        <v>29</v>
      </c>
      <c r="AX150" s="13" t="s">
        <v>72</v>
      </c>
      <c r="AY150" s="159" t="s">
        <v>155</v>
      </c>
    </row>
    <row r="151" spans="2:65" s="13" customFormat="1">
      <c r="B151" s="158"/>
      <c r="D151" s="146" t="s">
        <v>166</v>
      </c>
      <c r="E151" s="159" t="s">
        <v>1</v>
      </c>
      <c r="F151" s="160" t="s">
        <v>184</v>
      </c>
      <c r="H151" s="161">
        <v>1.75</v>
      </c>
      <c r="I151" s="162"/>
      <c r="L151" s="158"/>
      <c r="M151" s="163"/>
      <c r="T151" s="164"/>
      <c r="AT151" s="159" t="s">
        <v>166</v>
      </c>
      <c r="AU151" s="159" t="s">
        <v>80</v>
      </c>
      <c r="AV151" s="13" t="s">
        <v>82</v>
      </c>
      <c r="AW151" s="13" t="s">
        <v>29</v>
      </c>
      <c r="AX151" s="13" t="s">
        <v>72</v>
      </c>
      <c r="AY151" s="159" t="s">
        <v>155</v>
      </c>
    </row>
    <row r="152" spans="2:65" s="13" customFormat="1">
      <c r="B152" s="158"/>
      <c r="D152" s="146" t="s">
        <v>166</v>
      </c>
      <c r="E152" s="159" t="s">
        <v>1</v>
      </c>
      <c r="F152" s="160" t="s">
        <v>679</v>
      </c>
      <c r="H152" s="161">
        <v>7.38</v>
      </c>
      <c r="I152" s="162"/>
      <c r="L152" s="158"/>
      <c r="M152" s="163"/>
      <c r="T152" s="164"/>
      <c r="AT152" s="159" t="s">
        <v>166</v>
      </c>
      <c r="AU152" s="159" t="s">
        <v>80</v>
      </c>
      <c r="AV152" s="13" t="s">
        <v>82</v>
      </c>
      <c r="AW152" s="13" t="s">
        <v>29</v>
      </c>
      <c r="AX152" s="13" t="s">
        <v>72</v>
      </c>
      <c r="AY152" s="159" t="s">
        <v>155</v>
      </c>
    </row>
    <row r="153" spans="2:65" s="14" customFormat="1">
      <c r="B153" s="165"/>
      <c r="D153" s="146" t="s">
        <v>166</v>
      </c>
      <c r="E153" s="166" t="s">
        <v>1</v>
      </c>
      <c r="F153" s="167" t="s">
        <v>170</v>
      </c>
      <c r="H153" s="168">
        <v>13.498000000000001</v>
      </c>
      <c r="I153" s="169"/>
      <c r="L153" s="165"/>
      <c r="M153" s="170"/>
      <c r="T153" s="171"/>
      <c r="AT153" s="166" t="s">
        <v>166</v>
      </c>
      <c r="AU153" s="166" t="s">
        <v>80</v>
      </c>
      <c r="AV153" s="14" t="s">
        <v>160</v>
      </c>
      <c r="AW153" s="14" t="s">
        <v>29</v>
      </c>
      <c r="AX153" s="14" t="s">
        <v>80</v>
      </c>
      <c r="AY153" s="166" t="s">
        <v>155</v>
      </c>
    </row>
    <row r="154" spans="2:65" s="1" customFormat="1" ht="33" customHeight="1">
      <c r="B154" s="131"/>
      <c r="C154" s="132" t="s">
        <v>160</v>
      </c>
      <c r="D154" s="132" t="s">
        <v>156</v>
      </c>
      <c r="E154" s="133" t="s">
        <v>680</v>
      </c>
      <c r="F154" s="134" t="s">
        <v>681</v>
      </c>
      <c r="G154" s="135" t="s">
        <v>179</v>
      </c>
      <c r="H154" s="136">
        <v>202.47</v>
      </c>
      <c r="I154" s="137"/>
      <c r="J154" s="138">
        <f>ROUND(I154*H154,2)</f>
        <v>0</v>
      </c>
      <c r="K154" s="139"/>
      <c r="L154" s="32"/>
      <c r="M154" s="140" t="s">
        <v>1</v>
      </c>
      <c r="N154" s="141" t="s">
        <v>37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160</v>
      </c>
      <c r="AT154" s="144" t="s">
        <v>156</v>
      </c>
      <c r="AU154" s="144" t="s">
        <v>80</v>
      </c>
      <c r="AY154" s="17" t="s">
        <v>155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80</v>
      </c>
      <c r="BK154" s="145">
        <f>ROUND(I154*H154,2)</f>
        <v>0</v>
      </c>
      <c r="BL154" s="17" t="s">
        <v>160</v>
      </c>
      <c r="BM154" s="144" t="s">
        <v>682</v>
      </c>
    </row>
    <row r="155" spans="2:65" s="1" customFormat="1" ht="39">
      <c r="B155" s="32"/>
      <c r="D155" s="146" t="s">
        <v>162</v>
      </c>
      <c r="F155" s="147" t="s">
        <v>683</v>
      </c>
      <c r="I155" s="148"/>
      <c r="L155" s="32"/>
      <c r="M155" s="149"/>
      <c r="T155" s="56"/>
      <c r="AT155" s="17" t="s">
        <v>162</v>
      </c>
      <c r="AU155" s="17" t="s">
        <v>80</v>
      </c>
    </row>
    <row r="156" spans="2:65" s="13" customFormat="1">
      <c r="B156" s="158"/>
      <c r="D156" s="146" t="s">
        <v>166</v>
      </c>
      <c r="E156" s="159" t="s">
        <v>1</v>
      </c>
      <c r="F156" s="160" t="s">
        <v>684</v>
      </c>
      <c r="H156" s="161">
        <v>202.47</v>
      </c>
      <c r="I156" s="162"/>
      <c r="L156" s="158"/>
      <c r="M156" s="163"/>
      <c r="T156" s="164"/>
      <c r="AT156" s="159" t="s">
        <v>166</v>
      </c>
      <c r="AU156" s="159" t="s">
        <v>80</v>
      </c>
      <c r="AV156" s="13" t="s">
        <v>82</v>
      </c>
      <c r="AW156" s="13" t="s">
        <v>29</v>
      </c>
      <c r="AX156" s="13" t="s">
        <v>80</v>
      </c>
      <c r="AY156" s="159" t="s">
        <v>155</v>
      </c>
    </row>
    <row r="157" spans="2:65" s="1" customFormat="1" ht="37.9" customHeight="1">
      <c r="B157" s="131"/>
      <c r="C157" s="132" t="s">
        <v>191</v>
      </c>
      <c r="D157" s="132" t="s">
        <v>156</v>
      </c>
      <c r="E157" s="133" t="s">
        <v>186</v>
      </c>
      <c r="F157" s="134" t="s">
        <v>187</v>
      </c>
      <c r="G157" s="135" t="s">
        <v>179</v>
      </c>
      <c r="H157" s="136">
        <v>13.497999999999999</v>
      </c>
      <c r="I157" s="137"/>
      <c r="J157" s="138">
        <f>ROUND(I157*H157,2)</f>
        <v>0</v>
      </c>
      <c r="K157" s="139"/>
      <c r="L157" s="32"/>
      <c r="M157" s="140" t="s">
        <v>1</v>
      </c>
      <c r="N157" s="141" t="s">
        <v>37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160</v>
      </c>
      <c r="AT157" s="144" t="s">
        <v>156</v>
      </c>
      <c r="AU157" s="144" t="s">
        <v>80</v>
      </c>
      <c r="AY157" s="17" t="s">
        <v>155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80</v>
      </c>
      <c r="BK157" s="145">
        <f>ROUND(I157*H157,2)</f>
        <v>0</v>
      </c>
      <c r="BL157" s="17" t="s">
        <v>160</v>
      </c>
      <c r="BM157" s="144" t="s">
        <v>685</v>
      </c>
    </row>
    <row r="158" spans="2:65" s="1" customFormat="1" ht="39">
      <c r="B158" s="32"/>
      <c r="D158" s="146" t="s">
        <v>162</v>
      </c>
      <c r="F158" s="147" t="s">
        <v>189</v>
      </c>
      <c r="I158" s="148"/>
      <c r="L158" s="32"/>
      <c r="M158" s="149"/>
      <c r="T158" s="56"/>
      <c r="AT158" s="17" t="s">
        <v>162</v>
      </c>
      <c r="AU158" s="17" t="s">
        <v>80</v>
      </c>
    </row>
    <row r="159" spans="2:65" s="1" customFormat="1">
      <c r="B159" s="32"/>
      <c r="D159" s="150" t="s">
        <v>164</v>
      </c>
      <c r="F159" s="151" t="s">
        <v>190</v>
      </c>
      <c r="I159" s="148"/>
      <c r="L159" s="32"/>
      <c r="M159" s="149"/>
      <c r="T159" s="56"/>
      <c r="AT159" s="17" t="s">
        <v>164</v>
      </c>
      <c r="AU159" s="17" t="s">
        <v>80</v>
      </c>
    </row>
    <row r="160" spans="2:65" s="13" customFormat="1">
      <c r="B160" s="158"/>
      <c r="D160" s="146" t="s">
        <v>166</v>
      </c>
      <c r="E160" s="159" t="s">
        <v>1</v>
      </c>
      <c r="F160" s="160" t="s">
        <v>678</v>
      </c>
      <c r="H160" s="161">
        <v>4.3680000000000003</v>
      </c>
      <c r="I160" s="162"/>
      <c r="L160" s="158"/>
      <c r="M160" s="163"/>
      <c r="T160" s="164"/>
      <c r="AT160" s="159" t="s">
        <v>166</v>
      </c>
      <c r="AU160" s="159" t="s">
        <v>80</v>
      </c>
      <c r="AV160" s="13" t="s">
        <v>82</v>
      </c>
      <c r="AW160" s="13" t="s">
        <v>29</v>
      </c>
      <c r="AX160" s="13" t="s">
        <v>72</v>
      </c>
      <c r="AY160" s="159" t="s">
        <v>155</v>
      </c>
    </row>
    <row r="161" spans="2:65" s="13" customFormat="1">
      <c r="B161" s="158"/>
      <c r="D161" s="146" t="s">
        <v>166</v>
      </c>
      <c r="E161" s="159" t="s">
        <v>1</v>
      </c>
      <c r="F161" s="160" t="s">
        <v>184</v>
      </c>
      <c r="H161" s="161">
        <v>1.75</v>
      </c>
      <c r="I161" s="162"/>
      <c r="L161" s="158"/>
      <c r="M161" s="163"/>
      <c r="T161" s="164"/>
      <c r="AT161" s="159" t="s">
        <v>166</v>
      </c>
      <c r="AU161" s="159" t="s">
        <v>80</v>
      </c>
      <c r="AV161" s="13" t="s">
        <v>82</v>
      </c>
      <c r="AW161" s="13" t="s">
        <v>29</v>
      </c>
      <c r="AX161" s="13" t="s">
        <v>72</v>
      </c>
      <c r="AY161" s="159" t="s">
        <v>155</v>
      </c>
    </row>
    <row r="162" spans="2:65" s="13" customFormat="1">
      <c r="B162" s="158"/>
      <c r="D162" s="146" t="s">
        <v>166</v>
      </c>
      <c r="E162" s="159" t="s">
        <v>1</v>
      </c>
      <c r="F162" s="160" t="s">
        <v>679</v>
      </c>
      <c r="H162" s="161">
        <v>7.38</v>
      </c>
      <c r="I162" s="162"/>
      <c r="L162" s="158"/>
      <c r="M162" s="163"/>
      <c r="T162" s="164"/>
      <c r="AT162" s="159" t="s">
        <v>166</v>
      </c>
      <c r="AU162" s="159" t="s">
        <v>80</v>
      </c>
      <c r="AV162" s="13" t="s">
        <v>82</v>
      </c>
      <c r="AW162" s="13" t="s">
        <v>29</v>
      </c>
      <c r="AX162" s="13" t="s">
        <v>72</v>
      </c>
      <c r="AY162" s="159" t="s">
        <v>155</v>
      </c>
    </row>
    <row r="163" spans="2:65" s="14" customFormat="1">
      <c r="B163" s="165"/>
      <c r="D163" s="146" t="s">
        <v>166</v>
      </c>
      <c r="E163" s="166" t="s">
        <v>1</v>
      </c>
      <c r="F163" s="167" t="s">
        <v>170</v>
      </c>
      <c r="H163" s="168">
        <v>13.498000000000001</v>
      </c>
      <c r="I163" s="169"/>
      <c r="L163" s="165"/>
      <c r="M163" s="170"/>
      <c r="T163" s="171"/>
      <c r="AT163" s="166" t="s">
        <v>166</v>
      </c>
      <c r="AU163" s="166" t="s">
        <v>80</v>
      </c>
      <c r="AV163" s="14" t="s">
        <v>160</v>
      </c>
      <c r="AW163" s="14" t="s">
        <v>29</v>
      </c>
      <c r="AX163" s="14" t="s">
        <v>80</v>
      </c>
      <c r="AY163" s="166" t="s">
        <v>155</v>
      </c>
    </row>
    <row r="164" spans="2:65" s="1" customFormat="1" ht="37.9" customHeight="1">
      <c r="B164" s="131"/>
      <c r="C164" s="132" t="s">
        <v>198</v>
      </c>
      <c r="D164" s="132" t="s">
        <v>156</v>
      </c>
      <c r="E164" s="133" t="s">
        <v>192</v>
      </c>
      <c r="F164" s="134" t="s">
        <v>193</v>
      </c>
      <c r="G164" s="135" t="s">
        <v>179</v>
      </c>
      <c r="H164" s="136">
        <v>67.489999999999995</v>
      </c>
      <c r="I164" s="137"/>
      <c r="J164" s="138">
        <f>ROUND(I164*H164,2)</f>
        <v>0</v>
      </c>
      <c r="K164" s="139"/>
      <c r="L164" s="32"/>
      <c r="M164" s="140" t="s">
        <v>1</v>
      </c>
      <c r="N164" s="141" t="s">
        <v>37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160</v>
      </c>
      <c r="AT164" s="144" t="s">
        <v>156</v>
      </c>
      <c r="AU164" s="144" t="s">
        <v>80</v>
      </c>
      <c r="AY164" s="17" t="s">
        <v>155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80</v>
      </c>
      <c r="BK164" s="145">
        <f>ROUND(I164*H164,2)</f>
        <v>0</v>
      </c>
      <c r="BL164" s="17" t="s">
        <v>160</v>
      </c>
      <c r="BM164" s="144" t="s">
        <v>686</v>
      </c>
    </row>
    <row r="165" spans="2:65" s="1" customFormat="1" ht="48.75">
      <c r="B165" s="32"/>
      <c r="D165" s="146" t="s">
        <v>162</v>
      </c>
      <c r="F165" s="147" t="s">
        <v>195</v>
      </c>
      <c r="I165" s="148"/>
      <c r="L165" s="32"/>
      <c r="M165" s="149"/>
      <c r="T165" s="56"/>
      <c r="AT165" s="17" t="s">
        <v>162</v>
      </c>
      <c r="AU165" s="17" t="s">
        <v>80</v>
      </c>
    </row>
    <row r="166" spans="2:65" s="1" customFormat="1">
      <c r="B166" s="32"/>
      <c r="D166" s="150" t="s">
        <v>164</v>
      </c>
      <c r="F166" s="151" t="s">
        <v>196</v>
      </c>
      <c r="I166" s="148"/>
      <c r="L166" s="32"/>
      <c r="M166" s="149"/>
      <c r="T166" s="56"/>
      <c r="AT166" s="17" t="s">
        <v>164</v>
      </c>
      <c r="AU166" s="17" t="s">
        <v>80</v>
      </c>
    </row>
    <row r="167" spans="2:65" s="12" customFormat="1">
      <c r="B167" s="152"/>
      <c r="D167" s="146" t="s">
        <v>166</v>
      </c>
      <c r="E167" s="153" t="s">
        <v>1</v>
      </c>
      <c r="F167" s="154" t="s">
        <v>687</v>
      </c>
      <c r="H167" s="153" t="s">
        <v>1</v>
      </c>
      <c r="I167" s="155"/>
      <c r="L167" s="152"/>
      <c r="M167" s="156"/>
      <c r="T167" s="157"/>
      <c r="AT167" s="153" t="s">
        <v>166</v>
      </c>
      <c r="AU167" s="153" t="s">
        <v>80</v>
      </c>
      <c r="AV167" s="12" t="s">
        <v>80</v>
      </c>
      <c r="AW167" s="12" t="s">
        <v>29</v>
      </c>
      <c r="AX167" s="12" t="s">
        <v>72</v>
      </c>
      <c r="AY167" s="153" t="s">
        <v>155</v>
      </c>
    </row>
    <row r="168" spans="2:65" s="13" customFormat="1">
      <c r="B168" s="158"/>
      <c r="D168" s="146" t="s">
        <v>166</v>
      </c>
      <c r="E168" s="159" t="s">
        <v>1</v>
      </c>
      <c r="F168" s="160" t="s">
        <v>688</v>
      </c>
      <c r="H168" s="161">
        <v>67.489999999999995</v>
      </c>
      <c r="I168" s="162"/>
      <c r="L168" s="158"/>
      <c r="M168" s="163"/>
      <c r="T168" s="164"/>
      <c r="AT168" s="159" t="s">
        <v>166</v>
      </c>
      <c r="AU168" s="159" t="s">
        <v>80</v>
      </c>
      <c r="AV168" s="13" t="s">
        <v>82</v>
      </c>
      <c r="AW168" s="13" t="s">
        <v>29</v>
      </c>
      <c r="AX168" s="13" t="s">
        <v>80</v>
      </c>
      <c r="AY168" s="159" t="s">
        <v>155</v>
      </c>
    </row>
    <row r="169" spans="2:65" s="1" customFormat="1" ht="24.2" customHeight="1">
      <c r="B169" s="131"/>
      <c r="C169" s="132" t="s">
        <v>205</v>
      </c>
      <c r="D169" s="132" t="s">
        <v>156</v>
      </c>
      <c r="E169" s="133" t="s">
        <v>199</v>
      </c>
      <c r="F169" s="134" t="s">
        <v>200</v>
      </c>
      <c r="G169" s="135" t="s">
        <v>159</v>
      </c>
      <c r="H169" s="136">
        <v>357</v>
      </c>
      <c r="I169" s="137"/>
      <c r="J169" s="138">
        <f>ROUND(I169*H169,2)</f>
        <v>0</v>
      </c>
      <c r="K169" s="139"/>
      <c r="L169" s="32"/>
      <c r="M169" s="140" t="s">
        <v>1</v>
      </c>
      <c r="N169" s="141" t="s">
        <v>37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160</v>
      </c>
      <c r="AT169" s="144" t="s">
        <v>156</v>
      </c>
      <c r="AU169" s="144" t="s">
        <v>80</v>
      </c>
      <c r="AY169" s="17" t="s">
        <v>155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7" t="s">
        <v>80</v>
      </c>
      <c r="BK169" s="145">
        <f>ROUND(I169*H169,2)</f>
        <v>0</v>
      </c>
      <c r="BL169" s="17" t="s">
        <v>160</v>
      </c>
      <c r="BM169" s="144" t="s">
        <v>689</v>
      </c>
    </row>
    <row r="170" spans="2:65" s="1" customFormat="1" ht="19.5">
      <c r="B170" s="32"/>
      <c r="D170" s="146" t="s">
        <v>162</v>
      </c>
      <c r="F170" s="147" t="s">
        <v>202</v>
      </c>
      <c r="I170" s="148"/>
      <c r="L170" s="32"/>
      <c r="M170" s="149"/>
      <c r="T170" s="56"/>
      <c r="AT170" s="17" t="s">
        <v>162</v>
      </c>
      <c r="AU170" s="17" t="s">
        <v>80</v>
      </c>
    </row>
    <row r="171" spans="2:65" s="1" customFormat="1">
      <c r="B171" s="32"/>
      <c r="D171" s="150" t="s">
        <v>164</v>
      </c>
      <c r="F171" s="151" t="s">
        <v>203</v>
      </c>
      <c r="I171" s="148"/>
      <c r="L171" s="32"/>
      <c r="M171" s="149"/>
      <c r="T171" s="56"/>
      <c r="AT171" s="17" t="s">
        <v>164</v>
      </c>
      <c r="AU171" s="17" t="s">
        <v>80</v>
      </c>
    </row>
    <row r="172" spans="2:65" s="13" customFormat="1">
      <c r="B172" s="158"/>
      <c r="D172" s="146" t="s">
        <v>166</v>
      </c>
      <c r="E172" s="159" t="s">
        <v>1</v>
      </c>
      <c r="F172" s="160" t="s">
        <v>204</v>
      </c>
      <c r="H172" s="161">
        <v>357</v>
      </c>
      <c r="I172" s="162"/>
      <c r="L172" s="158"/>
      <c r="M172" s="163"/>
      <c r="T172" s="164"/>
      <c r="AT172" s="159" t="s">
        <v>166</v>
      </c>
      <c r="AU172" s="159" t="s">
        <v>80</v>
      </c>
      <c r="AV172" s="13" t="s">
        <v>82</v>
      </c>
      <c r="AW172" s="13" t="s">
        <v>29</v>
      </c>
      <c r="AX172" s="13" t="s">
        <v>72</v>
      </c>
      <c r="AY172" s="159" t="s">
        <v>155</v>
      </c>
    </row>
    <row r="173" spans="2:65" s="14" customFormat="1">
      <c r="B173" s="165"/>
      <c r="D173" s="146" t="s">
        <v>166</v>
      </c>
      <c r="E173" s="166" t="s">
        <v>1</v>
      </c>
      <c r="F173" s="167" t="s">
        <v>170</v>
      </c>
      <c r="H173" s="168">
        <v>357</v>
      </c>
      <c r="I173" s="169"/>
      <c r="L173" s="165"/>
      <c r="M173" s="170"/>
      <c r="T173" s="171"/>
      <c r="AT173" s="166" t="s">
        <v>166</v>
      </c>
      <c r="AU173" s="166" t="s">
        <v>80</v>
      </c>
      <c r="AV173" s="14" t="s">
        <v>160</v>
      </c>
      <c r="AW173" s="14" t="s">
        <v>29</v>
      </c>
      <c r="AX173" s="14" t="s">
        <v>80</v>
      </c>
      <c r="AY173" s="166" t="s">
        <v>155</v>
      </c>
    </row>
    <row r="174" spans="2:65" s="1" customFormat="1" ht="33" customHeight="1">
      <c r="B174" s="131"/>
      <c r="C174" s="132" t="s">
        <v>213</v>
      </c>
      <c r="D174" s="132" t="s">
        <v>156</v>
      </c>
      <c r="E174" s="133" t="s">
        <v>206</v>
      </c>
      <c r="F174" s="134" t="s">
        <v>207</v>
      </c>
      <c r="G174" s="135" t="s">
        <v>208</v>
      </c>
      <c r="H174" s="136">
        <v>24.295999999999999</v>
      </c>
      <c r="I174" s="137"/>
      <c r="J174" s="138">
        <f>ROUND(I174*H174,2)</f>
        <v>0</v>
      </c>
      <c r="K174" s="139"/>
      <c r="L174" s="32"/>
      <c r="M174" s="140" t="s">
        <v>1</v>
      </c>
      <c r="N174" s="141" t="s">
        <v>37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160</v>
      </c>
      <c r="AT174" s="144" t="s">
        <v>156</v>
      </c>
      <c r="AU174" s="144" t="s">
        <v>80</v>
      </c>
      <c r="AY174" s="17" t="s">
        <v>155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80</v>
      </c>
      <c r="BK174" s="145">
        <f>ROUND(I174*H174,2)</f>
        <v>0</v>
      </c>
      <c r="BL174" s="17" t="s">
        <v>160</v>
      </c>
      <c r="BM174" s="144" t="s">
        <v>690</v>
      </c>
    </row>
    <row r="175" spans="2:65" s="1" customFormat="1" ht="29.25">
      <c r="B175" s="32"/>
      <c r="D175" s="146" t="s">
        <v>162</v>
      </c>
      <c r="F175" s="147" t="s">
        <v>210</v>
      </c>
      <c r="I175" s="148"/>
      <c r="L175" s="32"/>
      <c r="M175" s="149"/>
      <c r="T175" s="56"/>
      <c r="AT175" s="17" t="s">
        <v>162</v>
      </c>
      <c r="AU175" s="17" t="s">
        <v>80</v>
      </c>
    </row>
    <row r="176" spans="2:65" s="1" customFormat="1">
      <c r="B176" s="32"/>
      <c r="D176" s="150" t="s">
        <v>164</v>
      </c>
      <c r="F176" s="151" t="s">
        <v>211</v>
      </c>
      <c r="I176" s="148"/>
      <c r="L176" s="32"/>
      <c r="M176" s="149"/>
      <c r="T176" s="56"/>
      <c r="AT176" s="17" t="s">
        <v>164</v>
      </c>
      <c r="AU176" s="17" t="s">
        <v>80</v>
      </c>
    </row>
    <row r="177" spans="2:65" s="13" customFormat="1">
      <c r="B177" s="158"/>
      <c r="D177" s="146" t="s">
        <v>166</v>
      </c>
      <c r="E177" s="159" t="s">
        <v>1</v>
      </c>
      <c r="F177" s="160" t="s">
        <v>691</v>
      </c>
      <c r="H177" s="161">
        <v>24.295999999999999</v>
      </c>
      <c r="I177" s="162"/>
      <c r="L177" s="158"/>
      <c r="M177" s="163"/>
      <c r="T177" s="164"/>
      <c r="AT177" s="159" t="s">
        <v>166</v>
      </c>
      <c r="AU177" s="159" t="s">
        <v>80</v>
      </c>
      <c r="AV177" s="13" t="s">
        <v>82</v>
      </c>
      <c r="AW177" s="13" t="s">
        <v>29</v>
      </c>
      <c r="AX177" s="13" t="s">
        <v>80</v>
      </c>
      <c r="AY177" s="159" t="s">
        <v>155</v>
      </c>
    </row>
    <row r="178" spans="2:65" s="1" customFormat="1" ht="24.2" customHeight="1">
      <c r="B178" s="131"/>
      <c r="C178" s="132" t="s">
        <v>221</v>
      </c>
      <c r="D178" s="132" t="s">
        <v>156</v>
      </c>
      <c r="E178" s="133" t="s">
        <v>214</v>
      </c>
      <c r="F178" s="134" t="s">
        <v>215</v>
      </c>
      <c r="G178" s="135" t="s">
        <v>179</v>
      </c>
      <c r="H178" s="136">
        <v>57.18</v>
      </c>
      <c r="I178" s="137"/>
      <c r="J178" s="138">
        <f>ROUND(I178*H178,2)</f>
        <v>0</v>
      </c>
      <c r="K178" s="139"/>
      <c r="L178" s="32"/>
      <c r="M178" s="140" t="s">
        <v>1</v>
      </c>
      <c r="N178" s="141" t="s">
        <v>37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160</v>
      </c>
      <c r="AT178" s="144" t="s">
        <v>156</v>
      </c>
      <c r="AU178" s="144" t="s">
        <v>80</v>
      </c>
      <c r="AY178" s="17" t="s">
        <v>155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80</v>
      </c>
      <c r="BK178" s="145">
        <f>ROUND(I178*H178,2)</f>
        <v>0</v>
      </c>
      <c r="BL178" s="17" t="s">
        <v>160</v>
      </c>
      <c r="BM178" s="144" t="s">
        <v>692</v>
      </c>
    </row>
    <row r="179" spans="2:65" s="1" customFormat="1" ht="19.5">
      <c r="B179" s="32"/>
      <c r="D179" s="146" t="s">
        <v>162</v>
      </c>
      <c r="F179" s="147" t="s">
        <v>217</v>
      </c>
      <c r="I179" s="148"/>
      <c r="L179" s="32"/>
      <c r="M179" s="149"/>
      <c r="T179" s="56"/>
      <c r="AT179" s="17" t="s">
        <v>162</v>
      </c>
      <c r="AU179" s="17" t="s">
        <v>80</v>
      </c>
    </row>
    <row r="180" spans="2:65" s="1" customFormat="1">
      <c r="B180" s="32"/>
      <c r="D180" s="150" t="s">
        <v>164</v>
      </c>
      <c r="F180" s="151" t="s">
        <v>218</v>
      </c>
      <c r="I180" s="148"/>
      <c r="L180" s="32"/>
      <c r="M180" s="149"/>
      <c r="T180" s="56"/>
      <c r="AT180" s="17" t="s">
        <v>164</v>
      </c>
      <c r="AU180" s="17" t="s">
        <v>80</v>
      </c>
    </row>
    <row r="181" spans="2:65" s="12" customFormat="1">
      <c r="B181" s="152"/>
      <c r="D181" s="146" t="s">
        <v>166</v>
      </c>
      <c r="E181" s="153" t="s">
        <v>1</v>
      </c>
      <c r="F181" s="154" t="s">
        <v>693</v>
      </c>
      <c r="H181" s="153" t="s">
        <v>1</v>
      </c>
      <c r="I181" s="155"/>
      <c r="L181" s="152"/>
      <c r="M181" s="156"/>
      <c r="T181" s="157"/>
      <c r="AT181" s="153" t="s">
        <v>166</v>
      </c>
      <c r="AU181" s="153" t="s">
        <v>80</v>
      </c>
      <c r="AV181" s="12" t="s">
        <v>80</v>
      </c>
      <c r="AW181" s="12" t="s">
        <v>29</v>
      </c>
      <c r="AX181" s="12" t="s">
        <v>72</v>
      </c>
      <c r="AY181" s="153" t="s">
        <v>155</v>
      </c>
    </row>
    <row r="182" spans="2:65" s="13" customFormat="1">
      <c r="B182" s="158"/>
      <c r="D182" s="146" t="s">
        <v>166</v>
      </c>
      <c r="E182" s="159" t="s">
        <v>1</v>
      </c>
      <c r="F182" s="160" t="s">
        <v>694</v>
      </c>
      <c r="H182" s="161">
        <v>57.18</v>
      </c>
      <c r="I182" s="162"/>
      <c r="L182" s="158"/>
      <c r="M182" s="163"/>
      <c r="T182" s="164"/>
      <c r="AT182" s="159" t="s">
        <v>166</v>
      </c>
      <c r="AU182" s="159" t="s">
        <v>80</v>
      </c>
      <c r="AV182" s="13" t="s">
        <v>82</v>
      </c>
      <c r="AW182" s="13" t="s">
        <v>29</v>
      </c>
      <c r="AX182" s="13" t="s">
        <v>80</v>
      </c>
      <c r="AY182" s="159" t="s">
        <v>155</v>
      </c>
    </row>
    <row r="183" spans="2:65" s="1" customFormat="1" ht="33" customHeight="1">
      <c r="B183" s="131"/>
      <c r="C183" s="132" t="s">
        <v>228</v>
      </c>
      <c r="D183" s="132" t="s">
        <v>156</v>
      </c>
      <c r="E183" s="133" t="s">
        <v>222</v>
      </c>
      <c r="F183" s="134" t="s">
        <v>223</v>
      </c>
      <c r="G183" s="135" t="s">
        <v>159</v>
      </c>
      <c r="H183" s="136">
        <v>250</v>
      </c>
      <c r="I183" s="137"/>
      <c r="J183" s="138">
        <f>ROUND(I183*H183,2)</f>
        <v>0</v>
      </c>
      <c r="K183" s="139"/>
      <c r="L183" s="32"/>
      <c r="M183" s="140" t="s">
        <v>1</v>
      </c>
      <c r="N183" s="141" t="s">
        <v>37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160</v>
      </c>
      <c r="AT183" s="144" t="s">
        <v>156</v>
      </c>
      <c r="AU183" s="144" t="s">
        <v>80</v>
      </c>
      <c r="AY183" s="17" t="s">
        <v>155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80</v>
      </c>
      <c r="BK183" s="145">
        <f>ROUND(I183*H183,2)</f>
        <v>0</v>
      </c>
      <c r="BL183" s="17" t="s">
        <v>160</v>
      </c>
      <c r="BM183" s="144" t="s">
        <v>695</v>
      </c>
    </row>
    <row r="184" spans="2:65" s="1" customFormat="1" ht="29.25">
      <c r="B184" s="32"/>
      <c r="D184" s="146" t="s">
        <v>162</v>
      </c>
      <c r="F184" s="147" t="s">
        <v>225</v>
      </c>
      <c r="I184" s="148"/>
      <c r="L184" s="32"/>
      <c r="M184" s="149"/>
      <c r="T184" s="56"/>
      <c r="AT184" s="17" t="s">
        <v>162</v>
      </c>
      <c r="AU184" s="17" t="s">
        <v>80</v>
      </c>
    </row>
    <row r="185" spans="2:65" s="1" customFormat="1">
      <c r="B185" s="32"/>
      <c r="D185" s="150" t="s">
        <v>164</v>
      </c>
      <c r="F185" s="151" t="s">
        <v>226</v>
      </c>
      <c r="I185" s="148"/>
      <c r="L185" s="32"/>
      <c r="M185" s="149"/>
      <c r="T185" s="56"/>
      <c r="AT185" s="17" t="s">
        <v>164</v>
      </c>
      <c r="AU185" s="17" t="s">
        <v>80</v>
      </c>
    </row>
    <row r="186" spans="2:65" s="1" customFormat="1" ht="16.5" customHeight="1">
      <c r="B186" s="131"/>
      <c r="C186" s="132" t="s">
        <v>234</v>
      </c>
      <c r="D186" s="132" t="s">
        <v>156</v>
      </c>
      <c r="E186" s="133" t="s">
        <v>229</v>
      </c>
      <c r="F186" s="134" t="s">
        <v>230</v>
      </c>
      <c r="G186" s="135" t="s">
        <v>159</v>
      </c>
      <c r="H186" s="136">
        <v>250</v>
      </c>
      <c r="I186" s="137"/>
      <c r="J186" s="138">
        <f>ROUND(I186*H186,2)</f>
        <v>0</v>
      </c>
      <c r="K186" s="139"/>
      <c r="L186" s="32"/>
      <c r="M186" s="140" t="s">
        <v>1</v>
      </c>
      <c r="N186" s="141" t="s">
        <v>37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160</v>
      </c>
      <c r="AT186" s="144" t="s">
        <v>156</v>
      </c>
      <c r="AU186" s="144" t="s">
        <v>80</v>
      </c>
      <c r="AY186" s="17" t="s">
        <v>155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80</v>
      </c>
      <c r="BK186" s="145">
        <f>ROUND(I186*H186,2)</f>
        <v>0</v>
      </c>
      <c r="BL186" s="17" t="s">
        <v>160</v>
      </c>
      <c r="BM186" s="144" t="s">
        <v>696</v>
      </c>
    </row>
    <row r="187" spans="2:65" s="1" customFormat="1" ht="29.25">
      <c r="B187" s="32"/>
      <c r="D187" s="146" t="s">
        <v>162</v>
      </c>
      <c r="F187" s="147" t="s">
        <v>232</v>
      </c>
      <c r="I187" s="148"/>
      <c r="L187" s="32"/>
      <c r="M187" s="149"/>
      <c r="T187" s="56"/>
      <c r="AT187" s="17" t="s">
        <v>162</v>
      </c>
      <c r="AU187" s="17" t="s">
        <v>80</v>
      </c>
    </row>
    <row r="188" spans="2:65" s="1" customFormat="1">
      <c r="B188" s="32"/>
      <c r="D188" s="150" t="s">
        <v>164</v>
      </c>
      <c r="F188" s="151" t="s">
        <v>233</v>
      </c>
      <c r="I188" s="148"/>
      <c r="L188" s="32"/>
      <c r="M188" s="149"/>
      <c r="T188" s="56"/>
      <c r="AT188" s="17" t="s">
        <v>164</v>
      </c>
      <c r="AU188" s="17" t="s">
        <v>80</v>
      </c>
    </row>
    <row r="189" spans="2:65" s="13" customFormat="1">
      <c r="B189" s="158"/>
      <c r="D189" s="146" t="s">
        <v>166</v>
      </c>
      <c r="E189" s="159" t="s">
        <v>1</v>
      </c>
      <c r="F189" s="160" t="s">
        <v>697</v>
      </c>
      <c r="H189" s="161">
        <v>250</v>
      </c>
      <c r="I189" s="162"/>
      <c r="L189" s="158"/>
      <c r="M189" s="163"/>
      <c r="T189" s="164"/>
      <c r="AT189" s="159" t="s">
        <v>166</v>
      </c>
      <c r="AU189" s="159" t="s">
        <v>80</v>
      </c>
      <c r="AV189" s="13" t="s">
        <v>82</v>
      </c>
      <c r="AW189" s="13" t="s">
        <v>29</v>
      </c>
      <c r="AX189" s="13" t="s">
        <v>80</v>
      </c>
      <c r="AY189" s="159" t="s">
        <v>155</v>
      </c>
    </row>
    <row r="190" spans="2:65" s="1" customFormat="1" ht="16.5" customHeight="1">
      <c r="B190" s="131"/>
      <c r="C190" s="132" t="s">
        <v>240</v>
      </c>
      <c r="D190" s="132" t="s">
        <v>156</v>
      </c>
      <c r="E190" s="133" t="s">
        <v>235</v>
      </c>
      <c r="F190" s="134" t="s">
        <v>236</v>
      </c>
      <c r="G190" s="135" t="s">
        <v>159</v>
      </c>
      <c r="H190" s="136">
        <v>250</v>
      </c>
      <c r="I190" s="137"/>
      <c r="J190" s="138">
        <f>ROUND(I190*H190,2)</f>
        <v>0</v>
      </c>
      <c r="K190" s="139"/>
      <c r="L190" s="32"/>
      <c r="M190" s="140" t="s">
        <v>1</v>
      </c>
      <c r="N190" s="141" t="s">
        <v>37</v>
      </c>
      <c r="P190" s="142">
        <f>O190*H190</f>
        <v>0</v>
      </c>
      <c r="Q190" s="142">
        <v>3.9712000000000003E-3</v>
      </c>
      <c r="R190" s="142">
        <f>Q190*H190</f>
        <v>0.99280000000000002</v>
      </c>
      <c r="S190" s="142">
        <v>0</v>
      </c>
      <c r="T190" s="143">
        <f>S190*H190</f>
        <v>0</v>
      </c>
      <c r="AR190" s="144" t="s">
        <v>160</v>
      </c>
      <c r="AT190" s="144" t="s">
        <v>156</v>
      </c>
      <c r="AU190" s="144" t="s">
        <v>80</v>
      </c>
      <c r="AY190" s="17" t="s">
        <v>155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80</v>
      </c>
      <c r="BK190" s="145">
        <f>ROUND(I190*H190,2)</f>
        <v>0</v>
      </c>
      <c r="BL190" s="17" t="s">
        <v>160</v>
      </c>
      <c r="BM190" s="144" t="s">
        <v>698</v>
      </c>
    </row>
    <row r="191" spans="2:65" s="1" customFormat="1">
      <c r="B191" s="32"/>
      <c r="D191" s="146" t="s">
        <v>162</v>
      </c>
      <c r="F191" s="147" t="s">
        <v>236</v>
      </c>
      <c r="I191" s="148"/>
      <c r="L191" s="32"/>
      <c r="M191" s="149"/>
      <c r="T191" s="56"/>
      <c r="AT191" s="17" t="s">
        <v>162</v>
      </c>
      <c r="AU191" s="17" t="s">
        <v>80</v>
      </c>
    </row>
    <row r="192" spans="2:65" s="1" customFormat="1">
      <c r="B192" s="32"/>
      <c r="D192" s="150" t="s">
        <v>164</v>
      </c>
      <c r="F192" s="151" t="s">
        <v>238</v>
      </c>
      <c r="I192" s="148"/>
      <c r="L192" s="32"/>
      <c r="M192" s="149"/>
      <c r="T192" s="56"/>
      <c r="AT192" s="17" t="s">
        <v>164</v>
      </c>
      <c r="AU192" s="17" t="s">
        <v>80</v>
      </c>
    </row>
    <row r="193" spans="2:65" s="13" customFormat="1">
      <c r="B193" s="158"/>
      <c r="D193" s="146" t="s">
        <v>166</v>
      </c>
      <c r="E193" s="159" t="s">
        <v>1</v>
      </c>
      <c r="F193" s="160" t="s">
        <v>699</v>
      </c>
      <c r="H193" s="161">
        <v>250</v>
      </c>
      <c r="I193" s="162"/>
      <c r="L193" s="158"/>
      <c r="M193" s="163"/>
      <c r="T193" s="164"/>
      <c r="AT193" s="159" t="s">
        <v>166</v>
      </c>
      <c r="AU193" s="159" t="s">
        <v>80</v>
      </c>
      <c r="AV193" s="13" t="s">
        <v>82</v>
      </c>
      <c r="AW193" s="13" t="s">
        <v>29</v>
      </c>
      <c r="AX193" s="13" t="s">
        <v>72</v>
      </c>
      <c r="AY193" s="159" t="s">
        <v>155</v>
      </c>
    </row>
    <row r="194" spans="2:65" s="14" customFormat="1">
      <c r="B194" s="165"/>
      <c r="D194" s="146" t="s">
        <v>166</v>
      </c>
      <c r="E194" s="166" t="s">
        <v>1</v>
      </c>
      <c r="F194" s="167" t="s">
        <v>170</v>
      </c>
      <c r="H194" s="168">
        <v>250</v>
      </c>
      <c r="I194" s="169"/>
      <c r="L194" s="165"/>
      <c r="M194" s="170"/>
      <c r="T194" s="171"/>
      <c r="AT194" s="166" t="s">
        <v>166</v>
      </c>
      <c r="AU194" s="166" t="s">
        <v>80</v>
      </c>
      <c r="AV194" s="14" t="s">
        <v>160</v>
      </c>
      <c r="AW194" s="14" t="s">
        <v>29</v>
      </c>
      <c r="AX194" s="14" t="s">
        <v>80</v>
      </c>
      <c r="AY194" s="166" t="s">
        <v>155</v>
      </c>
    </row>
    <row r="195" spans="2:65" s="1" customFormat="1" ht="16.5" customHeight="1">
      <c r="B195" s="131"/>
      <c r="C195" s="172" t="s">
        <v>250</v>
      </c>
      <c r="D195" s="172" t="s">
        <v>241</v>
      </c>
      <c r="E195" s="173" t="s">
        <v>242</v>
      </c>
      <c r="F195" s="174" t="s">
        <v>243</v>
      </c>
      <c r="G195" s="175" t="s">
        <v>244</v>
      </c>
      <c r="H195" s="176">
        <v>6.25</v>
      </c>
      <c r="I195" s="177"/>
      <c r="J195" s="178">
        <f>ROUND(I195*H195,2)</f>
        <v>0</v>
      </c>
      <c r="K195" s="179"/>
      <c r="L195" s="180"/>
      <c r="M195" s="181" t="s">
        <v>1</v>
      </c>
      <c r="N195" s="182" t="s">
        <v>37</v>
      </c>
      <c r="P195" s="142">
        <f>O195*H195</f>
        <v>0</v>
      </c>
      <c r="Q195" s="142">
        <v>1E-3</v>
      </c>
      <c r="R195" s="142">
        <f>Q195*H195</f>
        <v>6.2500000000000003E-3</v>
      </c>
      <c r="S195" s="142">
        <v>0</v>
      </c>
      <c r="T195" s="143">
        <f>S195*H195</f>
        <v>0</v>
      </c>
      <c r="AR195" s="144" t="s">
        <v>213</v>
      </c>
      <c r="AT195" s="144" t="s">
        <v>241</v>
      </c>
      <c r="AU195" s="144" t="s">
        <v>80</v>
      </c>
      <c r="AY195" s="17" t="s">
        <v>155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80</v>
      </c>
      <c r="BK195" s="145">
        <f>ROUND(I195*H195,2)</f>
        <v>0</v>
      </c>
      <c r="BL195" s="17" t="s">
        <v>160</v>
      </c>
      <c r="BM195" s="144" t="s">
        <v>700</v>
      </c>
    </row>
    <row r="196" spans="2:65" s="1" customFormat="1">
      <c r="B196" s="32"/>
      <c r="D196" s="146" t="s">
        <v>162</v>
      </c>
      <c r="F196" s="147" t="s">
        <v>243</v>
      </c>
      <c r="I196" s="148"/>
      <c r="L196" s="32"/>
      <c r="M196" s="149"/>
      <c r="T196" s="56"/>
      <c r="AT196" s="17" t="s">
        <v>162</v>
      </c>
      <c r="AU196" s="17" t="s">
        <v>80</v>
      </c>
    </row>
    <row r="197" spans="2:65" s="13" customFormat="1">
      <c r="B197" s="158"/>
      <c r="D197" s="146" t="s">
        <v>166</v>
      </c>
      <c r="E197" s="159" t="s">
        <v>1</v>
      </c>
      <c r="F197" s="160" t="s">
        <v>701</v>
      </c>
      <c r="H197" s="161">
        <v>6.25</v>
      </c>
      <c r="I197" s="162"/>
      <c r="L197" s="158"/>
      <c r="M197" s="163"/>
      <c r="T197" s="164"/>
      <c r="AT197" s="159" t="s">
        <v>166</v>
      </c>
      <c r="AU197" s="159" t="s">
        <v>80</v>
      </c>
      <c r="AV197" s="13" t="s">
        <v>82</v>
      </c>
      <c r="AW197" s="13" t="s">
        <v>29</v>
      </c>
      <c r="AX197" s="13" t="s">
        <v>80</v>
      </c>
      <c r="AY197" s="159" t="s">
        <v>155</v>
      </c>
    </row>
    <row r="198" spans="2:65" s="1" customFormat="1" ht="16.5" customHeight="1">
      <c r="B198" s="131"/>
      <c r="C198" s="172" t="s">
        <v>259</v>
      </c>
      <c r="D198" s="172" t="s">
        <v>241</v>
      </c>
      <c r="E198" s="173" t="s">
        <v>702</v>
      </c>
      <c r="F198" s="174" t="s">
        <v>703</v>
      </c>
      <c r="G198" s="175" t="s">
        <v>208</v>
      </c>
      <c r="H198" s="176">
        <v>102.92400000000001</v>
      </c>
      <c r="I198" s="177"/>
      <c r="J198" s="178">
        <f>ROUND(I198*H198,2)</f>
        <v>0</v>
      </c>
      <c r="K198" s="179"/>
      <c r="L198" s="180"/>
      <c r="M198" s="181" t="s">
        <v>1</v>
      </c>
      <c r="N198" s="182" t="s">
        <v>37</v>
      </c>
      <c r="P198" s="142">
        <f>O198*H198</f>
        <v>0</v>
      </c>
      <c r="Q198" s="142">
        <v>1</v>
      </c>
      <c r="R198" s="142">
        <f>Q198*H198</f>
        <v>102.92400000000001</v>
      </c>
      <c r="S198" s="142">
        <v>0</v>
      </c>
      <c r="T198" s="143">
        <f>S198*H198</f>
        <v>0</v>
      </c>
      <c r="AR198" s="144" t="s">
        <v>213</v>
      </c>
      <c r="AT198" s="144" t="s">
        <v>241</v>
      </c>
      <c r="AU198" s="144" t="s">
        <v>80</v>
      </c>
      <c r="AY198" s="17" t="s">
        <v>155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80</v>
      </c>
      <c r="BK198" s="145">
        <f>ROUND(I198*H198,2)</f>
        <v>0</v>
      </c>
      <c r="BL198" s="17" t="s">
        <v>160</v>
      </c>
      <c r="BM198" s="144" t="s">
        <v>704</v>
      </c>
    </row>
    <row r="199" spans="2:65" s="1" customFormat="1">
      <c r="B199" s="32"/>
      <c r="D199" s="146" t="s">
        <v>162</v>
      </c>
      <c r="F199" s="147" t="s">
        <v>703</v>
      </c>
      <c r="I199" s="148"/>
      <c r="L199" s="32"/>
      <c r="M199" s="149"/>
      <c r="T199" s="56"/>
      <c r="AT199" s="17" t="s">
        <v>162</v>
      </c>
      <c r="AU199" s="17" t="s">
        <v>80</v>
      </c>
    </row>
    <row r="200" spans="2:65" s="13" customFormat="1" ht="22.5">
      <c r="B200" s="158"/>
      <c r="D200" s="146" t="s">
        <v>166</v>
      </c>
      <c r="E200" s="159" t="s">
        <v>1</v>
      </c>
      <c r="F200" s="160" t="s">
        <v>705</v>
      </c>
      <c r="H200" s="161">
        <v>102.92400000000001</v>
      </c>
      <c r="I200" s="162"/>
      <c r="L200" s="158"/>
      <c r="M200" s="163"/>
      <c r="T200" s="164"/>
      <c r="AT200" s="159" t="s">
        <v>166</v>
      </c>
      <c r="AU200" s="159" t="s">
        <v>80</v>
      </c>
      <c r="AV200" s="13" t="s">
        <v>82</v>
      </c>
      <c r="AW200" s="13" t="s">
        <v>29</v>
      </c>
      <c r="AX200" s="13" t="s">
        <v>80</v>
      </c>
      <c r="AY200" s="159" t="s">
        <v>155</v>
      </c>
    </row>
    <row r="201" spans="2:65" s="11" customFormat="1" ht="25.9" customHeight="1">
      <c r="B201" s="121"/>
      <c r="D201" s="122" t="s">
        <v>71</v>
      </c>
      <c r="E201" s="123" t="s">
        <v>247</v>
      </c>
      <c r="F201" s="123" t="s">
        <v>248</v>
      </c>
      <c r="I201" s="124"/>
      <c r="J201" s="125">
        <f>BK201</f>
        <v>0</v>
      </c>
      <c r="L201" s="121"/>
      <c r="M201" s="126"/>
      <c r="P201" s="127">
        <f>P202+P252+P309+P321+P442+P462</f>
        <v>0</v>
      </c>
      <c r="R201" s="127">
        <f>R202+R252+R309+R321+R442+R462</f>
        <v>279.61677626490007</v>
      </c>
      <c r="T201" s="128">
        <f>T202+T252+T309+T321+T442+T462</f>
        <v>49.533887499999999</v>
      </c>
      <c r="AR201" s="122" t="s">
        <v>80</v>
      </c>
      <c r="AT201" s="129" t="s">
        <v>71</v>
      </c>
      <c r="AU201" s="129" t="s">
        <v>72</v>
      </c>
      <c r="AY201" s="122" t="s">
        <v>155</v>
      </c>
      <c r="BK201" s="130">
        <f>BK202+BK252+BK309+BK321+BK442+BK462</f>
        <v>0</v>
      </c>
    </row>
    <row r="202" spans="2:65" s="11" customFormat="1" ht="22.9" customHeight="1">
      <c r="B202" s="121"/>
      <c r="D202" s="122" t="s">
        <v>71</v>
      </c>
      <c r="E202" s="183" t="s">
        <v>82</v>
      </c>
      <c r="F202" s="183" t="s">
        <v>249</v>
      </c>
      <c r="I202" s="124"/>
      <c r="J202" s="184">
        <f>BK202</f>
        <v>0</v>
      </c>
      <c r="L202" s="121"/>
      <c r="M202" s="126"/>
      <c r="P202" s="127">
        <f>SUM(P203:P251)</f>
        <v>0</v>
      </c>
      <c r="R202" s="127">
        <f>SUM(R203:R251)</f>
        <v>153.7503937596</v>
      </c>
      <c r="T202" s="128">
        <f>SUM(T203:T251)</f>
        <v>0</v>
      </c>
      <c r="AR202" s="122" t="s">
        <v>80</v>
      </c>
      <c r="AT202" s="129" t="s">
        <v>71</v>
      </c>
      <c r="AU202" s="129" t="s">
        <v>80</v>
      </c>
      <c r="AY202" s="122" t="s">
        <v>155</v>
      </c>
      <c r="BK202" s="130">
        <f>SUM(BK203:BK251)</f>
        <v>0</v>
      </c>
    </row>
    <row r="203" spans="2:65" s="1" customFormat="1" ht="24.2" customHeight="1">
      <c r="B203" s="131"/>
      <c r="C203" s="132" t="s">
        <v>8</v>
      </c>
      <c r="D203" s="132" t="s">
        <v>156</v>
      </c>
      <c r="E203" s="133" t="s">
        <v>251</v>
      </c>
      <c r="F203" s="134" t="s">
        <v>252</v>
      </c>
      <c r="G203" s="135" t="s">
        <v>253</v>
      </c>
      <c r="H203" s="136">
        <v>291.3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37</v>
      </c>
      <c r="P203" s="142">
        <f>O203*H203</f>
        <v>0</v>
      </c>
      <c r="Q203" s="142">
        <v>2.1657999999999999E-4</v>
      </c>
      <c r="R203" s="142">
        <f>Q203*H203</f>
        <v>6.3089753999999998E-2</v>
      </c>
      <c r="S203" s="142">
        <v>0</v>
      </c>
      <c r="T203" s="143">
        <f>S203*H203</f>
        <v>0</v>
      </c>
      <c r="AR203" s="144" t="s">
        <v>160</v>
      </c>
      <c r="AT203" s="144" t="s">
        <v>156</v>
      </c>
      <c r="AU203" s="144" t="s">
        <v>82</v>
      </c>
      <c r="AY203" s="17" t="s">
        <v>155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80</v>
      </c>
      <c r="BK203" s="145">
        <f>ROUND(I203*H203,2)</f>
        <v>0</v>
      </c>
      <c r="BL203" s="17" t="s">
        <v>160</v>
      </c>
      <c r="BM203" s="144" t="s">
        <v>706</v>
      </c>
    </row>
    <row r="204" spans="2:65" s="1" customFormat="1" ht="19.5">
      <c r="B204" s="32"/>
      <c r="D204" s="146" t="s">
        <v>162</v>
      </c>
      <c r="F204" s="147" t="s">
        <v>255</v>
      </c>
      <c r="I204" s="148"/>
      <c r="L204" s="32"/>
      <c r="M204" s="149"/>
      <c r="T204" s="56"/>
      <c r="AT204" s="17" t="s">
        <v>162</v>
      </c>
      <c r="AU204" s="17" t="s">
        <v>82</v>
      </c>
    </row>
    <row r="205" spans="2:65" s="1" customFormat="1">
      <c r="B205" s="32"/>
      <c r="D205" s="150" t="s">
        <v>164</v>
      </c>
      <c r="F205" s="151" t="s">
        <v>256</v>
      </c>
      <c r="I205" s="148"/>
      <c r="L205" s="32"/>
      <c r="M205" s="149"/>
      <c r="T205" s="56"/>
      <c r="AT205" s="17" t="s">
        <v>164</v>
      </c>
      <c r="AU205" s="17" t="s">
        <v>82</v>
      </c>
    </row>
    <row r="206" spans="2:65" s="13" customFormat="1">
      <c r="B206" s="158"/>
      <c r="D206" s="146" t="s">
        <v>166</v>
      </c>
      <c r="E206" s="159" t="s">
        <v>1</v>
      </c>
      <c r="F206" s="160" t="s">
        <v>707</v>
      </c>
      <c r="H206" s="161">
        <v>48.4</v>
      </c>
      <c r="I206" s="162"/>
      <c r="L206" s="158"/>
      <c r="M206" s="163"/>
      <c r="T206" s="164"/>
      <c r="AT206" s="159" t="s">
        <v>166</v>
      </c>
      <c r="AU206" s="159" t="s">
        <v>82</v>
      </c>
      <c r="AV206" s="13" t="s">
        <v>82</v>
      </c>
      <c r="AW206" s="13" t="s">
        <v>29</v>
      </c>
      <c r="AX206" s="13" t="s">
        <v>72</v>
      </c>
      <c r="AY206" s="159" t="s">
        <v>155</v>
      </c>
    </row>
    <row r="207" spans="2:65" s="13" customFormat="1">
      <c r="B207" s="158"/>
      <c r="D207" s="146" t="s">
        <v>166</v>
      </c>
      <c r="E207" s="159" t="s">
        <v>1</v>
      </c>
      <c r="F207" s="160" t="s">
        <v>708</v>
      </c>
      <c r="H207" s="161">
        <v>44.9</v>
      </c>
      <c r="I207" s="162"/>
      <c r="L207" s="158"/>
      <c r="M207" s="163"/>
      <c r="T207" s="164"/>
      <c r="AT207" s="159" t="s">
        <v>166</v>
      </c>
      <c r="AU207" s="159" t="s">
        <v>82</v>
      </c>
      <c r="AV207" s="13" t="s">
        <v>82</v>
      </c>
      <c r="AW207" s="13" t="s">
        <v>29</v>
      </c>
      <c r="AX207" s="13" t="s">
        <v>72</v>
      </c>
      <c r="AY207" s="159" t="s">
        <v>155</v>
      </c>
    </row>
    <row r="208" spans="2:65" s="13" customFormat="1">
      <c r="B208" s="158"/>
      <c r="D208" s="146" t="s">
        <v>166</v>
      </c>
      <c r="E208" s="159" t="s">
        <v>1</v>
      </c>
      <c r="F208" s="160" t="s">
        <v>709</v>
      </c>
      <c r="H208" s="161">
        <v>198</v>
      </c>
      <c r="I208" s="162"/>
      <c r="L208" s="158"/>
      <c r="M208" s="163"/>
      <c r="T208" s="164"/>
      <c r="AT208" s="159" t="s">
        <v>166</v>
      </c>
      <c r="AU208" s="159" t="s">
        <v>82</v>
      </c>
      <c r="AV208" s="13" t="s">
        <v>82</v>
      </c>
      <c r="AW208" s="13" t="s">
        <v>29</v>
      </c>
      <c r="AX208" s="13" t="s">
        <v>72</v>
      </c>
      <c r="AY208" s="159" t="s">
        <v>155</v>
      </c>
    </row>
    <row r="209" spans="2:65" s="14" customFormat="1">
      <c r="B209" s="165"/>
      <c r="D209" s="146" t="s">
        <v>166</v>
      </c>
      <c r="E209" s="166" t="s">
        <v>1</v>
      </c>
      <c r="F209" s="167" t="s">
        <v>170</v>
      </c>
      <c r="H209" s="168">
        <v>291.3</v>
      </c>
      <c r="I209" s="169"/>
      <c r="L209" s="165"/>
      <c r="M209" s="170"/>
      <c r="T209" s="171"/>
      <c r="AT209" s="166" t="s">
        <v>166</v>
      </c>
      <c r="AU209" s="166" t="s">
        <v>82</v>
      </c>
      <c r="AV209" s="14" t="s">
        <v>160</v>
      </c>
      <c r="AW209" s="14" t="s">
        <v>3</v>
      </c>
      <c r="AX209" s="14" t="s">
        <v>80</v>
      </c>
      <c r="AY209" s="166" t="s">
        <v>155</v>
      </c>
    </row>
    <row r="210" spans="2:65" s="1" customFormat="1" ht="24.2" customHeight="1">
      <c r="B210" s="131"/>
      <c r="C210" s="132" t="s">
        <v>272</v>
      </c>
      <c r="D210" s="132" t="s">
        <v>156</v>
      </c>
      <c r="E210" s="133" t="s">
        <v>710</v>
      </c>
      <c r="F210" s="134" t="s">
        <v>711</v>
      </c>
      <c r="G210" s="135" t="s">
        <v>179</v>
      </c>
      <c r="H210" s="136">
        <v>2.88</v>
      </c>
      <c r="I210" s="137"/>
      <c r="J210" s="138">
        <f>ROUND(I210*H210,2)</f>
        <v>0</v>
      </c>
      <c r="K210" s="139"/>
      <c r="L210" s="32"/>
      <c r="M210" s="140" t="s">
        <v>1</v>
      </c>
      <c r="N210" s="141" t="s">
        <v>37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160</v>
      </c>
      <c r="AT210" s="144" t="s">
        <v>156</v>
      </c>
      <c r="AU210" s="144" t="s">
        <v>82</v>
      </c>
      <c r="AY210" s="17" t="s">
        <v>155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80</v>
      </c>
      <c r="BK210" s="145">
        <f>ROUND(I210*H210,2)</f>
        <v>0</v>
      </c>
      <c r="BL210" s="17" t="s">
        <v>160</v>
      </c>
      <c r="BM210" s="144" t="s">
        <v>712</v>
      </c>
    </row>
    <row r="211" spans="2:65" s="1" customFormat="1" ht="19.5">
      <c r="B211" s="32"/>
      <c r="D211" s="146" t="s">
        <v>162</v>
      </c>
      <c r="F211" s="147" t="s">
        <v>713</v>
      </c>
      <c r="I211" s="148"/>
      <c r="L211" s="32"/>
      <c r="M211" s="149"/>
      <c r="T211" s="56"/>
      <c r="AT211" s="17" t="s">
        <v>162</v>
      </c>
      <c r="AU211" s="17" t="s">
        <v>82</v>
      </c>
    </row>
    <row r="212" spans="2:65" s="1" customFormat="1">
      <c r="B212" s="32"/>
      <c r="D212" s="150" t="s">
        <v>164</v>
      </c>
      <c r="F212" s="151" t="s">
        <v>714</v>
      </c>
      <c r="I212" s="148"/>
      <c r="L212" s="32"/>
      <c r="M212" s="149"/>
      <c r="T212" s="56"/>
      <c r="AT212" s="17" t="s">
        <v>164</v>
      </c>
      <c r="AU212" s="17" t="s">
        <v>82</v>
      </c>
    </row>
    <row r="213" spans="2:65" s="13" customFormat="1">
      <c r="B213" s="158"/>
      <c r="D213" s="146" t="s">
        <v>166</v>
      </c>
      <c r="E213" s="159" t="s">
        <v>1</v>
      </c>
      <c r="F213" s="160" t="s">
        <v>715</v>
      </c>
      <c r="H213" s="161">
        <v>2.88</v>
      </c>
      <c r="I213" s="162"/>
      <c r="L213" s="158"/>
      <c r="M213" s="163"/>
      <c r="T213" s="164"/>
      <c r="AT213" s="159" t="s">
        <v>166</v>
      </c>
      <c r="AU213" s="159" t="s">
        <v>82</v>
      </c>
      <c r="AV213" s="13" t="s">
        <v>82</v>
      </c>
      <c r="AW213" s="13" t="s">
        <v>29</v>
      </c>
      <c r="AX213" s="13" t="s">
        <v>80</v>
      </c>
      <c r="AY213" s="159" t="s">
        <v>155</v>
      </c>
    </row>
    <row r="214" spans="2:65" s="1" customFormat="1" ht="24.2" customHeight="1">
      <c r="B214" s="131"/>
      <c r="C214" s="132" t="s">
        <v>280</v>
      </c>
      <c r="D214" s="132" t="s">
        <v>156</v>
      </c>
      <c r="E214" s="133" t="s">
        <v>260</v>
      </c>
      <c r="F214" s="134" t="s">
        <v>261</v>
      </c>
      <c r="G214" s="135" t="s">
        <v>179</v>
      </c>
      <c r="H214" s="136">
        <v>0.7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37</v>
      </c>
      <c r="P214" s="142">
        <f>O214*H214</f>
        <v>0</v>
      </c>
      <c r="Q214" s="142">
        <v>2.4532922039999998</v>
      </c>
      <c r="R214" s="142">
        <f>Q214*H214</f>
        <v>1.7173045427999998</v>
      </c>
      <c r="S214" s="142">
        <v>0</v>
      </c>
      <c r="T214" s="143">
        <f>S214*H214</f>
        <v>0</v>
      </c>
      <c r="AR214" s="144" t="s">
        <v>160</v>
      </c>
      <c r="AT214" s="144" t="s">
        <v>156</v>
      </c>
      <c r="AU214" s="144" t="s">
        <v>82</v>
      </c>
      <c r="AY214" s="17" t="s">
        <v>155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80</v>
      </c>
      <c r="BK214" s="145">
        <f>ROUND(I214*H214,2)</f>
        <v>0</v>
      </c>
      <c r="BL214" s="17" t="s">
        <v>160</v>
      </c>
      <c r="BM214" s="144" t="s">
        <v>716</v>
      </c>
    </row>
    <row r="215" spans="2:65" s="1" customFormat="1" ht="19.5">
      <c r="B215" s="32"/>
      <c r="D215" s="146" t="s">
        <v>162</v>
      </c>
      <c r="F215" s="147" t="s">
        <v>263</v>
      </c>
      <c r="I215" s="148"/>
      <c r="L215" s="32"/>
      <c r="M215" s="149"/>
      <c r="T215" s="56"/>
      <c r="AT215" s="17" t="s">
        <v>162</v>
      </c>
      <c r="AU215" s="17" t="s">
        <v>82</v>
      </c>
    </row>
    <row r="216" spans="2:65" s="1" customFormat="1">
      <c r="B216" s="32"/>
      <c r="D216" s="150" t="s">
        <v>164</v>
      </c>
      <c r="F216" s="151" t="s">
        <v>264</v>
      </c>
      <c r="I216" s="148"/>
      <c r="L216" s="32"/>
      <c r="M216" s="149"/>
      <c r="T216" s="56"/>
      <c r="AT216" s="17" t="s">
        <v>164</v>
      </c>
      <c r="AU216" s="17" t="s">
        <v>82</v>
      </c>
    </row>
    <row r="217" spans="2:65" s="13" customFormat="1">
      <c r="B217" s="158"/>
      <c r="D217" s="146" t="s">
        <v>166</v>
      </c>
      <c r="E217" s="159" t="s">
        <v>1</v>
      </c>
      <c r="F217" s="160" t="s">
        <v>265</v>
      </c>
      <c r="H217" s="161">
        <v>0.7</v>
      </c>
      <c r="I217" s="162"/>
      <c r="L217" s="158"/>
      <c r="M217" s="163"/>
      <c r="T217" s="164"/>
      <c r="AT217" s="159" t="s">
        <v>166</v>
      </c>
      <c r="AU217" s="159" t="s">
        <v>82</v>
      </c>
      <c r="AV217" s="13" t="s">
        <v>82</v>
      </c>
      <c r="AW217" s="13" t="s">
        <v>29</v>
      </c>
      <c r="AX217" s="13" t="s">
        <v>80</v>
      </c>
      <c r="AY217" s="159" t="s">
        <v>155</v>
      </c>
    </row>
    <row r="218" spans="2:65" s="1" customFormat="1" ht="21.75" customHeight="1">
      <c r="B218" s="131"/>
      <c r="C218" s="132" t="s">
        <v>287</v>
      </c>
      <c r="D218" s="132" t="s">
        <v>156</v>
      </c>
      <c r="E218" s="133" t="s">
        <v>266</v>
      </c>
      <c r="F218" s="134" t="s">
        <v>267</v>
      </c>
      <c r="G218" s="135" t="s">
        <v>208</v>
      </c>
      <c r="H218" s="136">
        <v>0.03</v>
      </c>
      <c r="I218" s="137"/>
      <c r="J218" s="138">
        <f>ROUND(I218*H218,2)</f>
        <v>0</v>
      </c>
      <c r="K218" s="139"/>
      <c r="L218" s="32"/>
      <c r="M218" s="140" t="s">
        <v>1</v>
      </c>
      <c r="N218" s="141" t="s">
        <v>37</v>
      </c>
      <c r="P218" s="142">
        <f>O218*H218</f>
        <v>0</v>
      </c>
      <c r="Q218" s="142">
        <v>1.06017026</v>
      </c>
      <c r="R218" s="142">
        <f>Q218*H218</f>
        <v>3.1805107800000003E-2</v>
      </c>
      <c r="S218" s="142">
        <v>0</v>
      </c>
      <c r="T218" s="143">
        <f>S218*H218</f>
        <v>0</v>
      </c>
      <c r="AR218" s="144" t="s">
        <v>160</v>
      </c>
      <c r="AT218" s="144" t="s">
        <v>156</v>
      </c>
      <c r="AU218" s="144" t="s">
        <v>82</v>
      </c>
      <c r="AY218" s="17" t="s">
        <v>155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80</v>
      </c>
      <c r="BK218" s="145">
        <f>ROUND(I218*H218,2)</f>
        <v>0</v>
      </c>
      <c r="BL218" s="17" t="s">
        <v>160</v>
      </c>
      <c r="BM218" s="144" t="s">
        <v>717</v>
      </c>
    </row>
    <row r="219" spans="2:65" s="1" customFormat="1">
      <c r="B219" s="32"/>
      <c r="D219" s="146" t="s">
        <v>162</v>
      </c>
      <c r="F219" s="147" t="s">
        <v>269</v>
      </c>
      <c r="I219" s="148"/>
      <c r="L219" s="32"/>
      <c r="M219" s="149"/>
      <c r="T219" s="56"/>
      <c r="AT219" s="17" t="s">
        <v>162</v>
      </c>
      <c r="AU219" s="17" t="s">
        <v>82</v>
      </c>
    </row>
    <row r="220" spans="2:65" s="1" customFormat="1">
      <c r="B220" s="32"/>
      <c r="D220" s="150" t="s">
        <v>164</v>
      </c>
      <c r="F220" s="151" t="s">
        <v>270</v>
      </c>
      <c r="I220" s="148"/>
      <c r="L220" s="32"/>
      <c r="M220" s="149"/>
      <c r="T220" s="56"/>
      <c r="AT220" s="17" t="s">
        <v>164</v>
      </c>
      <c r="AU220" s="17" t="s">
        <v>82</v>
      </c>
    </row>
    <row r="221" spans="2:65" s="13" customFormat="1">
      <c r="B221" s="158"/>
      <c r="D221" s="146" t="s">
        <v>166</v>
      </c>
      <c r="E221" s="159" t="s">
        <v>1</v>
      </c>
      <c r="F221" s="160" t="s">
        <v>718</v>
      </c>
      <c r="H221" s="161">
        <v>0.03</v>
      </c>
      <c r="I221" s="162"/>
      <c r="L221" s="158"/>
      <c r="M221" s="163"/>
      <c r="T221" s="164"/>
      <c r="AT221" s="159" t="s">
        <v>166</v>
      </c>
      <c r="AU221" s="159" t="s">
        <v>82</v>
      </c>
      <c r="AV221" s="13" t="s">
        <v>82</v>
      </c>
      <c r="AW221" s="13" t="s">
        <v>29</v>
      </c>
      <c r="AX221" s="13" t="s">
        <v>80</v>
      </c>
      <c r="AY221" s="159" t="s">
        <v>155</v>
      </c>
    </row>
    <row r="222" spans="2:65" s="1" customFormat="1" ht="24.2" customHeight="1">
      <c r="B222" s="131"/>
      <c r="C222" s="132" t="s">
        <v>295</v>
      </c>
      <c r="D222" s="132" t="s">
        <v>156</v>
      </c>
      <c r="E222" s="133" t="s">
        <v>273</v>
      </c>
      <c r="F222" s="134" t="s">
        <v>274</v>
      </c>
      <c r="G222" s="135" t="s">
        <v>275</v>
      </c>
      <c r="H222" s="136">
        <v>150</v>
      </c>
      <c r="I222" s="137"/>
      <c r="J222" s="138">
        <f>ROUND(I222*H222,2)</f>
        <v>0</v>
      </c>
      <c r="K222" s="139"/>
      <c r="L222" s="32"/>
      <c r="M222" s="140" t="s">
        <v>1</v>
      </c>
      <c r="N222" s="141" t="s">
        <v>37</v>
      </c>
      <c r="P222" s="142">
        <f>O222*H222</f>
        <v>0</v>
      </c>
      <c r="Q222" s="142">
        <v>6.1295699999999997E-5</v>
      </c>
      <c r="R222" s="142">
        <f>Q222*H222</f>
        <v>9.1943549999999995E-3</v>
      </c>
      <c r="S222" s="142">
        <v>0</v>
      </c>
      <c r="T222" s="143">
        <f>S222*H222</f>
        <v>0</v>
      </c>
      <c r="AR222" s="144" t="s">
        <v>160</v>
      </c>
      <c r="AT222" s="144" t="s">
        <v>156</v>
      </c>
      <c r="AU222" s="144" t="s">
        <v>82</v>
      </c>
      <c r="AY222" s="17" t="s">
        <v>155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80</v>
      </c>
      <c r="BK222" s="145">
        <f>ROUND(I222*H222,2)</f>
        <v>0</v>
      </c>
      <c r="BL222" s="17" t="s">
        <v>160</v>
      </c>
      <c r="BM222" s="144" t="s">
        <v>719</v>
      </c>
    </row>
    <row r="223" spans="2:65" s="1" customFormat="1">
      <c r="B223" s="32"/>
      <c r="D223" s="146" t="s">
        <v>162</v>
      </c>
      <c r="F223" s="147" t="s">
        <v>277</v>
      </c>
      <c r="I223" s="148"/>
      <c r="L223" s="32"/>
      <c r="M223" s="149"/>
      <c r="T223" s="56"/>
      <c r="AT223" s="17" t="s">
        <v>162</v>
      </c>
      <c r="AU223" s="17" t="s">
        <v>82</v>
      </c>
    </row>
    <row r="224" spans="2:65" s="1" customFormat="1">
      <c r="B224" s="32"/>
      <c r="D224" s="150" t="s">
        <v>164</v>
      </c>
      <c r="F224" s="151" t="s">
        <v>278</v>
      </c>
      <c r="I224" s="148"/>
      <c r="L224" s="32"/>
      <c r="M224" s="149"/>
      <c r="T224" s="56"/>
      <c r="AT224" s="17" t="s">
        <v>164</v>
      </c>
      <c r="AU224" s="17" t="s">
        <v>82</v>
      </c>
    </row>
    <row r="225" spans="2:65" s="13" customFormat="1">
      <c r="B225" s="158"/>
      <c r="D225" s="146" t="s">
        <v>166</v>
      </c>
      <c r="E225" s="159" t="s">
        <v>1</v>
      </c>
      <c r="F225" s="160" t="s">
        <v>720</v>
      </c>
      <c r="H225" s="161">
        <v>150</v>
      </c>
      <c r="I225" s="162"/>
      <c r="L225" s="158"/>
      <c r="M225" s="163"/>
      <c r="T225" s="164"/>
      <c r="AT225" s="159" t="s">
        <v>166</v>
      </c>
      <c r="AU225" s="159" t="s">
        <v>82</v>
      </c>
      <c r="AV225" s="13" t="s">
        <v>82</v>
      </c>
      <c r="AW225" s="13" t="s">
        <v>29</v>
      </c>
      <c r="AX225" s="13" t="s">
        <v>72</v>
      </c>
      <c r="AY225" s="159" t="s">
        <v>155</v>
      </c>
    </row>
    <row r="226" spans="2:65" s="14" customFormat="1">
      <c r="B226" s="165"/>
      <c r="D226" s="146" t="s">
        <v>166</v>
      </c>
      <c r="E226" s="166" t="s">
        <v>1</v>
      </c>
      <c r="F226" s="167" t="s">
        <v>170</v>
      </c>
      <c r="H226" s="168">
        <v>150</v>
      </c>
      <c r="I226" s="169"/>
      <c r="L226" s="165"/>
      <c r="M226" s="170"/>
      <c r="T226" s="171"/>
      <c r="AT226" s="166" t="s">
        <v>166</v>
      </c>
      <c r="AU226" s="166" t="s">
        <v>82</v>
      </c>
      <c r="AV226" s="14" t="s">
        <v>160</v>
      </c>
      <c r="AW226" s="14" t="s">
        <v>3</v>
      </c>
      <c r="AX226" s="14" t="s">
        <v>80</v>
      </c>
      <c r="AY226" s="166" t="s">
        <v>155</v>
      </c>
    </row>
    <row r="227" spans="2:65" s="1" customFormat="1" ht="21.75" customHeight="1">
      <c r="B227" s="131"/>
      <c r="C227" s="172" t="s">
        <v>304</v>
      </c>
      <c r="D227" s="172" t="s">
        <v>241</v>
      </c>
      <c r="E227" s="173" t="s">
        <v>281</v>
      </c>
      <c r="F227" s="174" t="s">
        <v>282</v>
      </c>
      <c r="G227" s="175" t="s">
        <v>208</v>
      </c>
      <c r="H227" s="176">
        <v>32.244999999999997</v>
      </c>
      <c r="I227" s="177"/>
      <c r="J227" s="178">
        <f>ROUND(I227*H227,2)</f>
        <v>0</v>
      </c>
      <c r="K227" s="179"/>
      <c r="L227" s="180"/>
      <c r="M227" s="181" t="s">
        <v>1</v>
      </c>
      <c r="N227" s="182" t="s">
        <v>37</v>
      </c>
      <c r="P227" s="142">
        <f>O227*H227</f>
        <v>0</v>
      </c>
      <c r="Q227" s="142">
        <v>1</v>
      </c>
      <c r="R227" s="142">
        <f>Q227*H227</f>
        <v>32.244999999999997</v>
      </c>
      <c r="S227" s="142">
        <v>0</v>
      </c>
      <c r="T227" s="143">
        <f>S227*H227</f>
        <v>0</v>
      </c>
      <c r="AR227" s="144" t="s">
        <v>213</v>
      </c>
      <c r="AT227" s="144" t="s">
        <v>241</v>
      </c>
      <c r="AU227" s="144" t="s">
        <v>82</v>
      </c>
      <c r="AY227" s="17" t="s">
        <v>155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80</v>
      </c>
      <c r="BK227" s="145">
        <f>ROUND(I227*H227,2)</f>
        <v>0</v>
      </c>
      <c r="BL227" s="17" t="s">
        <v>160</v>
      </c>
      <c r="BM227" s="144" t="s">
        <v>721</v>
      </c>
    </row>
    <row r="228" spans="2:65" s="1" customFormat="1">
      <c r="B228" s="32"/>
      <c r="D228" s="146" t="s">
        <v>162</v>
      </c>
      <c r="F228" s="147" t="s">
        <v>284</v>
      </c>
      <c r="I228" s="148"/>
      <c r="L228" s="32"/>
      <c r="M228" s="149"/>
      <c r="T228" s="56"/>
      <c r="AT228" s="17" t="s">
        <v>162</v>
      </c>
      <c r="AU228" s="17" t="s">
        <v>82</v>
      </c>
    </row>
    <row r="229" spans="2:65" s="13" customFormat="1" ht="22.5">
      <c r="B229" s="158"/>
      <c r="D229" s="146" t="s">
        <v>166</v>
      </c>
      <c r="E229" s="159" t="s">
        <v>1</v>
      </c>
      <c r="F229" s="160" t="s">
        <v>722</v>
      </c>
      <c r="H229" s="161">
        <v>16.658999999999999</v>
      </c>
      <c r="I229" s="162"/>
      <c r="L229" s="158"/>
      <c r="M229" s="163"/>
      <c r="T229" s="164"/>
      <c r="AT229" s="159" t="s">
        <v>166</v>
      </c>
      <c r="AU229" s="159" t="s">
        <v>82</v>
      </c>
      <c r="AV229" s="13" t="s">
        <v>82</v>
      </c>
      <c r="AW229" s="13" t="s">
        <v>29</v>
      </c>
      <c r="AX229" s="13" t="s">
        <v>72</v>
      </c>
      <c r="AY229" s="159" t="s">
        <v>155</v>
      </c>
    </row>
    <row r="230" spans="2:65" s="13" customFormat="1">
      <c r="B230" s="158"/>
      <c r="D230" s="146" t="s">
        <v>166</v>
      </c>
      <c r="E230" s="159" t="s">
        <v>1</v>
      </c>
      <c r="F230" s="160" t="s">
        <v>723</v>
      </c>
      <c r="H230" s="161">
        <v>11.236000000000001</v>
      </c>
      <c r="I230" s="162"/>
      <c r="L230" s="158"/>
      <c r="M230" s="163"/>
      <c r="T230" s="164"/>
      <c r="AT230" s="159" t="s">
        <v>166</v>
      </c>
      <c r="AU230" s="159" t="s">
        <v>82</v>
      </c>
      <c r="AV230" s="13" t="s">
        <v>82</v>
      </c>
      <c r="AW230" s="13" t="s">
        <v>29</v>
      </c>
      <c r="AX230" s="13" t="s">
        <v>72</v>
      </c>
      <c r="AY230" s="159" t="s">
        <v>155</v>
      </c>
    </row>
    <row r="231" spans="2:65" s="13" customFormat="1">
      <c r="B231" s="158"/>
      <c r="D231" s="146" t="s">
        <v>166</v>
      </c>
      <c r="E231" s="159" t="s">
        <v>1</v>
      </c>
      <c r="F231" s="160" t="s">
        <v>724</v>
      </c>
      <c r="H231" s="161">
        <v>4.3499999999999996</v>
      </c>
      <c r="I231" s="162"/>
      <c r="L231" s="158"/>
      <c r="M231" s="163"/>
      <c r="T231" s="164"/>
      <c r="AT231" s="159" t="s">
        <v>166</v>
      </c>
      <c r="AU231" s="159" t="s">
        <v>82</v>
      </c>
      <c r="AV231" s="13" t="s">
        <v>82</v>
      </c>
      <c r="AW231" s="13" t="s">
        <v>29</v>
      </c>
      <c r="AX231" s="13" t="s">
        <v>72</v>
      </c>
      <c r="AY231" s="159" t="s">
        <v>155</v>
      </c>
    </row>
    <row r="232" spans="2:65" s="14" customFormat="1">
      <c r="B232" s="165"/>
      <c r="D232" s="146" t="s">
        <v>166</v>
      </c>
      <c r="E232" s="166" t="s">
        <v>1</v>
      </c>
      <c r="F232" s="167" t="s">
        <v>170</v>
      </c>
      <c r="H232" s="168">
        <v>32.244999999999997</v>
      </c>
      <c r="I232" s="169"/>
      <c r="L232" s="165"/>
      <c r="M232" s="170"/>
      <c r="T232" s="171"/>
      <c r="AT232" s="166" t="s">
        <v>166</v>
      </c>
      <c r="AU232" s="166" t="s">
        <v>82</v>
      </c>
      <c r="AV232" s="14" t="s">
        <v>160</v>
      </c>
      <c r="AW232" s="14" t="s">
        <v>29</v>
      </c>
      <c r="AX232" s="14" t="s">
        <v>80</v>
      </c>
      <c r="AY232" s="166" t="s">
        <v>155</v>
      </c>
    </row>
    <row r="233" spans="2:65" s="1" customFormat="1" ht="16.5" customHeight="1">
      <c r="B233" s="131"/>
      <c r="C233" s="172" t="s">
        <v>7</v>
      </c>
      <c r="D233" s="172" t="s">
        <v>241</v>
      </c>
      <c r="E233" s="173" t="s">
        <v>288</v>
      </c>
      <c r="F233" s="174" t="s">
        <v>289</v>
      </c>
      <c r="G233" s="175" t="s">
        <v>208</v>
      </c>
      <c r="H233" s="176">
        <v>87.117000000000004</v>
      </c>
      <c r="I233" s="177"/>
      <c r="J233" s="178">
        <f>ROUND(I233*H233,2)</f>
        <v>0</v>
      </c>
      <c r="K233" s="179"/>
      <c r="L233" s="180"/>
      <c r="M233" s="181" t="s">
        <v>1</v>
      </c>
      <c r="N233" s="182" t="s">
        <v>37</v>
      </c>
      <c r="P233" s="142">
        <f>O233*H233</f>
        <v>0</v>
      </c>
      <c r="Q233" s="142">
        <v>1</v>
      </c>
      <c r="R233" s="142">
        <f>Q233*H233</f>
        <v>87.117000000000004</v>
      </c>
      <c r="S233" s="142">
        <v>0</v>
      </c>
      <c r="T233" s="143">
        <f>S233*H233</f>
        <v>0</v>
      </c>
      <c r="AR233" s="144" t="s">
        <v>213</v>
      </c>
      <c r="AT233" s="144" t="s">
        <v>241</v>
      </c>
      <c r="AU233" s="144" t="s">
        <v>82</v>
      </c>
      <c r="AY233" s="17" t="s">
        <v>155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80</v>
      </c>
      <c r="BK233" s="145">
        <f>ROUND(I233*H233,2)</f>
        <v>0</v>
      </c>
      <c r="BL233" s="17" t="s">
        <v>160</v>
      </c>
      <c r="BM233" s="144" t="s">
        <v>725</v>
      </c>
    </row>
    <row r="234" spans="2:65" s="1" customFormat="1">
      <c r="B234" s="32"/>
      <c r="D234" s="146" t="s">
        <v>162</v>
      </c>
      <c r="F234" s="147" t="s">
        <v>291</v>
      </c>
      <c r="I234" s="148"/>
      <c r="L234" s="32"/>
      <c r="M234" s="149"/>
      <c r="T234" s="56"/>
      <c r="AT234" s="17" t="s">
        <v>162</v>
      </c>
      <c r="AU234" s="17" t="s">
        <v>82</v>
      </c>
    </row>
    <row r="235" spans="2:65" s="12" customFormat="1" ht="22.5">
      <c r="B235" s="152"/>
      <c r="D235" s="146" t="s">
        <v>166</v>
      </c>
      <c r="E235" s="153" t="s">
        <v>1</v>
      </c>
      <c r="F235" s="154" t="s">
        <v>292</v>
      </c>
      <c r="H235" s="153" t="s">
        <v>1</v>
      </c>
      <c r="I235" s="155"/>
      <c r="L235" s="152"/>
      <c r="M235" s="156"/>
      <c r="T235" s="157"/>
      <c r="AT235" s="153" t="s">
        <v>166</v>
      </c>
      <c r="AU235" s="153" t="s">
        <v>82</v>
      </c>
      <c r="AV235" s="12" t="s">
        <v>80</v>
      </c>
      <c r="AW235" s="12" t="s">
        <v>29</v>
      </c>
      <c r="AX235" s="12" t="s">
        <v>72</v>
      </c>
      <c r="AY235" s="153" t="s">
        <v>155</v>
      </c>
    </row>
    <row r="236" spans="2:65" s="13" customFormat="1" ht="22.5">
      <c r="B236" s="158"/>
      <c r="D236" s="146" t="s">
        <v>166</v>
      </c>
      <c r="E236" s="159" t="s">
        <v>1</v>
      </c>
      <c r="F236" s="160" t="s">
        <v>726</v>
      </c>
      <c r="H236" s="161">
        <v>45.009</v>
      </c>
      <c r="I236" s="162"/>
      <c r="L236" s="158"/>
      <c r="M236" s="163"/>
      <c r="T236" s="164"/>
      <c r="AT236" s="159" t="s">
        <v>166</v>
      </c>
      <c r="AU236" s="159" t="s">
        <v>82</v>
      </c>
      <c r="AV236" s="13" t="s">
        <v>82</v>
      </c>
      <c r="AW236" s="13" t="s">
        <v>29</v>
      </c>
      <c r="AX236" s="13" t="s">
        <v>72</v>
      </c>
      <c r="AY236" s="159" t="s">
        <v>155</v>
      </c>
    </row>
    <row r="237" spans="2:65" s="13" customFormat="1">
      <c r="B237" s="158"/>
      <c r="D237" s="146" t="s">
        <v>166</v>
      </c>
      <c r="E237" s="159" t="s">
        <v>1</v>
      </c>
      <c r="F237" s="160" t="s">
        <v>727</v>
      </c>
      <c r="H237" s="161">
        <v>30.356000000000002</v>
      </c>
      <c r="I237" s="162"/>
      <c r="L237" s="158"/>
      <c r="M237" s="163"/>
      <c r="T237" s="164"/>
      <c r="AT237" s="159" t="s">
        <v>166</v>
      </c>
      <c r="AU237" s="159" t="s">
        <v>82</v>
      </c>
      <c r="AV237" s="13" t="s">
        <v>82</v>
      </c>
      <c r="AW237" s="13" t="s">
        <v>29</v>
      </c>
      <c r="AX237" s="13" t="s">
        <v>72</v>
      </c>
      <c r="AY237" s="159" t="s">
        <v>155</v>
      </c>
    </row>
    <row r="238" spans="2:65" s="13" customFormat="1">
      <c r="B238" s="158"/>
      <c r="D238" s="146" t="s">
        <v>166</v>
      </c>
      <c r="E238" s="159" t="s">
        <v>1</v>
      </c>
      <c r="F238" s="160" t="s">
        <v>728</v>
      </c>
      <c r="H238" s="161">
        <v>11.752000000000001</v>
      </c>
      <c r="I238" s="162"/>
      <c r="L238" s="158"/>
      <c r="M238" s="163"/>
      <c r="T238" s="164"/>
      <c r="AT238" s="159" t="s">
        <v>166</v>
      </c>
      <c r="AU238" s="159" t="s">
        <v>82</v>
      </c>
      <c r="AV238" s="13" t="s">
        <v>82</v>
      </c>
      <c r="AW238" s="13" t="s">
        <v>29</v>
      </c>
      <c r="AX238" s="13" t="s">
        <v>72</v>
      </c>
      <c r="AY238" s="159" t="s">
        <v>155</v>
      </c>
    </row>
    <row r="239" spans="2:65" s="14" customFormat="1">
      <c r="B239" s="165"/>
      <c r="D239" s="146" t="s">
        <v>166</v>
      </c>
      <c r="E239" s="166" t="s">
        <v>1</v>
      </c>
      <c r="F239" s="167" t="s">
        <v>170</v>
      </c>
      <c r="H239" s="168">
        <v>87.117000000000004</v>
      </c>
      <c r="I239" s="169"/>
      <c r="L239" s="165"/>
      <c r="M239" s="170"/>
      <c r="T239" s="171"/>
      <c r="AT239" s="166" t="s">
        <v>166</v>
      </c>
      <c r="AU239" s="166" t="s">
        <v>82</v>
      </c>
      <c r="AV239" s="14" t="s">
        <v>160</v>
      </c>
      <c r="AW239" s="14" t="s">
        <v>29</v>
      </c>
      <c r="AX239" s="14" t="s">
        <v>80</v>
      </c>
      <c r="AY239" s="166" t="s">
        <v>155</v>
      </c>
    </row>
    <row r="240" spans="2:65" s="1" customFormat="1" ht="24.2" customHeight="1">
      <c r="B240" s="131"/>
      <c r="C240" s="172" t="s">
        <v>320</v>
      </c>
      <c r="D240" s="172" t="s">
        <v>241</v>
      </c>
      <c r="E240" s="173" t="s">
        <v>296</v>
      </c>
      <c r="F240" s="174" t="s">
        <v>297</v>
      </c>
      <c r="G240" s="175" t="s">
        <v>298</v>
      </c>
      <c r="H240" s="176">
        <v>322</v>
      </c>
      <c r="I240" s="177"/>
      <c r="J240" s="178">
        <f>ROUND(I240*H240,2)</f>
        <v>0</v>
      </c>
      <c r="K240" s="179"/>
      <c r="L240" s="180"/>
      <c r="M240" s="181" t="s">
        <v>1</v>
      </c>
      <c r="N240" s="182" t="s">
        <v>37</v>
      </c>
      <c r="P240" s="142">
        <f>O240*H240</f>
        <v>0</v>
      </c>
      <c r="Q240" s="142">
        <v>1E-3</v>
      </c>
      <c r="R240" s="142">
        <f>Q240*H240</f>
        <v>0.32200000000000001</v>
      </c>
      <c r="S240" s="142">
        <v>0</v>
      </c>
      <c r="T240" s="143">
        <f>S240*H240</f>
        <v>0</v>
      </c>
      <c r="AR240" s="144" t="s">
        <v>213</v>
      </c>
      <c r="AT240" s="144" t="s">
        <v>241</v>
      </c>
      <c r="AU240" s="144" t="s">
        <v>82</v>
      </c>
      <c r="AY240" s="17" t="s">
        <v>155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80</v>
      </c>
      <c r="BK240" s="145">
        <f>ROUND(I240*H240,2)</f>
        <v>0</v>
      </c>
      <c r="BL240" s="17" t="s">
        <v>160</v>
      </c>
      <c r="BM240" s="144" t="s">
        <v>729</v>
      </c>
    </row>
    <row r="241" spans="2:65" s="1" customFormat="1" ht="29.25">
      <c r="B241" s="32"/>
      <c r="D241" s="146" t="s">
        <v>162</v>
      </c>
      <c r="F241" s="147" t="s">
        <v>300</v>
      </c>
      <c r="I241" s="148"/>
      <c r="L241" s="32"/>
      <c r="M241" s="149"/>
      <c r="T241" s="56"/>
      <c r="AT241" s="17" t="s">
        <v>162</v>
      </c>
      <c r="AU241" s="17" t="s">
        <v>82</v>
      </c>
    </row>
    <row r="242" spans="2:65" s="1" customFormat="1" ht="19.5">
      <c r="B242" s="32"/>
      <c r="D242" s="146" t="s">
        <v>301</v>
      </c>
      <c r="F242" s="185" t="s">
        <v>302</v>
      </c>
      <c r="I242" s="148"/>
      <c r="L242" s="32"/>
      <c r="M242" s="149"/>
      <c r="T242" s="56"/>
      <c r="AT242" s="17" t="s">
        <v>301</v>
      </c>
      <c r="AU242" s="17" t="s">
        <v>82</v>
      </c>
    </row>
    <row r="243" spans="2:65" s="13" customFormat="1">
      <c r="B243" s="158"/>
      <c r="D243" s="146" t="s">
        <v>166</v>
      </c>
      <c r="E243" s="159" t="s">
        <v>1</v>
      </c>
      <c r="F243" s="160" t="s">
        <v>730</v>
      </c>
      <c r="H243" s="161">
        <v>322</v>
      </c>
      <c r="I243" s="162"/>
      <c r="L243" s="158"/>
      <c r="M243" s="163"/>
      <c r="T243" s="164"/>
      <c r="AT243" s="159" t="s">
        <v>166</v>
      </c>
      <c r="AU243" s="159" t="s">
        <v>82</v>
      </c>
      <c r="AV243" s="13" t="s">
        <v>82</v>
      </c>
      <c r="AW243" s="13" t="s">
        <v>29</v>
      </c>
      <c r="AX243" s="13" t="s">
        <v>72</v>
      </c>
      <c r="AY243" s="159" t="s">
        <v>155</v>
      </c>
    </row>
    <row r="244" spans="2:65" s="14" customFormat="1">
      <c r="B244" s="165"/>
      <c r="D244" s="146" t="s">
        <v>166</v>
      </c>
      <c r="E244" s="166" t="s">
        <v>1</v>
      </c>
      <c r="F244" s="167" t="s">
        <v>170</v>
      </c>
      <c r="H244" s="168">
        <v>322</v>
      </c>
      <c r="I244" s="169"/>
      <c r="L244" s="165"/>
      <c r="M244" s="170"/>
      <c r="T244" s="171"/>
      <c r="AT244" s="166" t="s">
        <v>166</v>
      </c>
      <c r="AU244" s="166" t="s">
        <v>82</v>
      </c>
      <c r="AV244" s="14" t="s">
        <v>160</v>
      </c>
      <c r="AW244" s="14" t="s">
        <v>3</v>
      </c>
      <c r="AX244" s="14" t="s">
        <v>80</v>
      </c>
      <c r="AY244" s="166" t="s">
        <v>155</v>
      </c>
    </row>
    <row r="245" spans="2:65" s="1" customFormat="1" ht="24.2" customHeight="1">
      <c r="B245" s="131"/>
      <c r="C245" s="172" t="s">
        <v>328</v>
      </c>
      <c r="D245" s="172" t="s">
        <v>241</v>
      </c>
      <c r="E245" s="173" t="s">
        <v>305</v>
      </c>
      <c r="F245" s="174" t="s">
        <v>306</v>
      </c>
      <c r="G245" s="175" t="s">
        <v>208</v>
      </c>
      <c r="H245" s="176">
        <v>32.244999999999997</v>
      </c>
      <c r="I245" s="177"/>
      <c r="J245" s="178">
        <f>ROUND(I245*H245,2)</f>
        <v>0</v>
      </c>
      <c r="K245" s="179"/>
      <c r="L245" s="180"/>
      <c r="M245" s="181" t="s">
        <v>1</v>
      </c>
      <c r="N245" s="182" t="s">
        <v>37</v>
      </c>
      <c r="P245" s="142">
        <f>O245*H245</f>
        <v>0</v>
      </c>
      <c r="Q245" s="142">
        <v>1</v>
      </c>
      <c r="R245" s="142">
        <f>Q245*H245</f>
        <v>32.244999999999997</v>
      </c>
      <c r="S245" s="142">
        <v>0</v>
      </c>
      <c r="T245" s="143">
        <f>S245*H245</f>
        <v>0</v>
      </c>
      <c r="AR245" s="144" t="s">
        <v>213</v>
      </c>
      <c r="AT245" s="144" t="s">
        <v>241</v>
      </c>
      <c r="AU245" s="144" t="s">
        <v>82</v>
      </c>
      <c r="AY245" s="17" t="s">
        <v>155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80</v>
      </c>
      <c r="BK245" s="145">
        <f>ROUND(I245*H245,2)</f>
        <v>0</v>
      </c>
      <c r="BL245" s="17" t="s">
        <v>160</v>
      </c>
      <c r="BM245" s="144" t="s">
        <v>731</v>
      </c>
    </row>
    <row r="246" spans="2:65" s="1" customFormat="1" ht="19.5">
      <c r="B246" s="32"/>
      <c r="D246" s="146" t="s">
        <v>162</v>
      </c>
      <c r="F246" s="147" t="s">
        <v>306</v>
      </c>
      <c r="I246" s="148"/>
      <c r="L246" s="32"/>
      <c r="M246" s="149"/>
      <c r="T246" s="56"/>
      <c r="AT246" s="17" t="s">
        <v>162</v>
      </c>
      <c r="AU246" s="17" t="s">
        <v>82</v>
      </c>
    </row>
    <row r="247" spans="2:65" s="12" customFormat="1">
      <c r="B247" s="152"/>
      <c r="D247" s="146" t="s">
        <v>166</v>
      </c>
      <c r="E247" s="153" t="s">
        <v>1</v>
      </c>
      <c r="F247" s="154" t="s">
        <v>308</v>
      </c>
      <c r="H247" s="153" t="s">
        <v>1</v>
      </c>
      <c r="I247" s="155"/>
      <c r="L247" s="152"/>
      <c r="M247" s="156"/>
      <c r="T247" s="157"/>
      <c r="AT247" s="153" t="s">
        <v>166</v>
      </c>
      <c r="AU247" s="153" t="s">
        <v>82</v>
      </c>
      <c r="AV247" s="12" t="s">
        <v>80</v>
      </c>
      <c r="AW247" s="12" t="s">
        <v>29</v>
      </c>
      <c r="AX247" s="12" t="s">
        <v>72</v>
      </c>
      <c r="AY247" s="153" t="s">
        <v>155</v>
      </c>
    </row>
    <row r="248" spans="2:65" s="13" customFormat="1" ht="22.5">
      <c r="B248" s="158"/>
      <c r="D248" s="146" t="s">
        <v>166</v>
      </c>
      <c r="E248" s="159" t="s">
        <v>1</v>
      </c>
      <c r="F248" s="160" t="s">
        <v>732</v>
      </c>
      <c r="H248" s="161">
        <v>16.658999999999999</v>
      </c>
      <c r="I248" s="162"/>
      <c r="L248" s="158"/>
      <c r="M248" s="163"/>
      <c r="T248" s="164"/>
      <c r="AT248" s="159" t="s">
        <v>166</v>
      </c>
      <c r="AU248" s="159" t="s">
        <v>82</v>
      </c>
      <c r="AV248" s="13" t="s">
        <v>82</v>
      </c>
      <c r="AW248" s="13" t="s">
        <v>29</v>
      </c>
      <c r="AX248" s="13" t="s">
        <v>72</v>
      </c>
      <c r="AY248" s="159" t="s">
        <v>155</v>
      </c>
    </row>
    <row r="249" spans="2:65" s="13" customFormat="1">
      <c r="B249" s="158"/>
      <c r="D249" s="146" t="s">
        <v>166</v>
      </c>
      <c r="E249" s="159" t="s">
        <v>1</v>
      </c>
      <c r="F249" s="160" t="s">
        <v>723</v>
      </c>
      <c r="H249" s="161">
        <v>11.236000000000001</v>
      </c>
      <c r="I249" s="162"/>
      <c r="L249" s="158"/>
      <c r="M249" s="163"/>
      <c r="T249" s="164"/>
      <c r="AT249" s="159" t="s">
        <v>166</v>
      </c>
      <c r="AU249" s="159" t="s">
        <v>82</v>
      </c>
      <c r="AV249" s="13" t="s">
        <v>82</v>
      </c>
      <c r="AW249" s="13" t="s">
        <v>29</v>
      </c>
      <c r="AX249" s="13" t="s">
        <v>72</v>
      </c>
      <c r="AY249" s="159" t="s">
        <v>155</v>
      </c>
    </row>
    <row r="250" spans="2:65" s="13" customFormat="1">
      <c r="B250" s="158"/>
      <c r="D250" s="146" t="s">
        <v>166</v>
      </c>
      <c r="E250" s="159" t="s">
        <v>1</v>
      </c>
      <c r="F250" s="160" t="s">
        <v>724</v>
      </c>
      <c r="H250" s="161">
        <v>4.3499999999999996</v>
      </c>
      <c r="I250" s="162"/>
      <c r="L250" s="158"/>
      <c r="M250" s="163"/>
      <c r="T250" s="164"/>
      <c r="AT250" s="159" t="s">
        <v>166</v>
      </c>
      <c r="AU250" s="159" t="s">
        <v>82</v>
      </c>
      <c r="AV250" s="13" t="s">
        <v>82</v>
      </c>
      <c r="AW250" s="13" t="s">
        <v>29</v>
      </c>
      <c r="AX250" s="13" t="s">
        <v>72</v>
      </c>
      <c r="AY250" s="159" t="s">
        <v>155</v>
      </c>
    </row>
    <row r="251" spans="2:65" s="14" customFormat="1">
      <c r="B251" s="165"/>
      <c r="D251" s="146" t="s">
        <v>166</v>
      </c>
      <c r="E251" s="166" t="s">
        <v>1</v>
      </c>
      <c r="F251" s="167" t="s">
        <v>170</v>
      </c>
      <c r="H251" s="168">
        <v>32.244999999999997</v>
      </c>
      <c r="I251" s="169"/>
      <c r="L251" s="165"/>
      <c r="M251" s="170"/>
      <c r="T251" s="171"/>
      <c r="AT251" s="166" t="s">
        <v>166</v>
      </c>
      <c r="AU251" s="166" t="s">
        <v>82</v>
      </c>
      <c r="AV251" s="14" t="s">
        <v>160</v>
      </c>
      <c r="AW251" s="14" t="s">
        <v>29</v>
      </c>
      <c r="AX251" s="14" t="s">
        <v>80</v>
      </c>
      <c r="AY251" s="166" t="s">
        <v>155</v>
      </c>
    </row>
    <row r="252" spans="2:65" s="11" customFormat="1" ht="22.9" customHeight="1">
      <c r="B252" s="121"/>
      <c r="D252" s="122" t="s">
        <v>71</v>
      </c>
      <c r="E252" s="183" t="s">
        <v>176</v>
      </c>
      <c r="F252" s="183" t="s">
        <v>311</v>
      </c>
      <c r="I252" s="124"/>
      <c r="J252" s="184">
        <f>BK252</f>
        <v>0</v>
      </c>
      <c r="L252" s="121"/>
      <c r="M252" s="126"/>
      <c r="P252" s="127">
        <f>P253+SUM(P254:P296)</f>
        <v>0</v>
      </c>
      <c r="R252" s="127">
        <f>R253+SUM(R254:R296)</f>
        <v>112.72510783120001</v>
      </c>
      <c r="T252" s="128">
        <f>T253+SUM(T254:T296)</f>
        <v>0</v>
      </c>
      <c r="AR252" s="122" t="s">
        <v>80</v>
      </c>
      <c r="AT252" s="129" t="s">
        <v>71</v>
      </c>
      <c r="AU252" s="129" t="s">
        <v>80</v>
      </c>
      <c r="AY252" s="122" t="s">
        <v>155</v>
      </c>
      <c r="BK252" s="130">
        <f>BK253+SUM(BK254:BK296)</f>
        <v>0</v>
      </c>
    </row>
    <row r="253" spans="2:65" s="1" customFormat="1" ht="24.2" customHeight="1">
      <c r="B253" s="131"/>
      <c r="C253" s="132" t="s">
        <v>335</v>
      </c>
      <c r="D253" s="132" t="s">
        <v>156</v>
      </c>
      <c r="E253" s="133" t="s">
        <v>733</v>
      </c>
      <c r="F253" s="134" t="s">
        <v>734</v>
      </c>
      <c r="G253" s="135" t="s">
        <v>179</v>
      </c>
      <c r="H253" s="136">
        <v>8.82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37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AR253" s="144" t="s">
        <v>160</v>
      </c>
      <c r="AT253" s="144" t="s">
        <v>156</v>
      </c>
      <c r="AU253" s="144" t="s">
        <v>82</v>
      </c>
      <c r="AY253" s="17" t="s">
        <v>155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80</v>
      </c>
      <c r="BK253" s="145">
        <f>ROUND(I253*H253,2)</f>
        <v>0</v>
      </c>
      <c r="BL253" s="17" t="s">
        <v>160</v>
      </c>
      <c r="BM253" s="144" t="s">
        <v>735</v>
      </c>
    </row>
    <row r="254" spans="2:65" s="1" customFormat="1" ht="29.25">
      <c r="B254" s="32"/>
      <c r="D254" s="146" t="s">
        <v>162</v>
      </c>
      <c r="F254" s="147" t="s">
        <v>736</v>
      </c>
      <c r="I254" s="148"/>
      <c r="L254" s="32"/>
      <c r="M254" s="149"/>
      <c r="T254" s="56"/>
      <c r="AT254" s="17" t="s">
        <v>162</v>
      </c>
      <c r="AU254" s="17" t="s">
        <v>82</v>
      </c>
    </row>
    <row r="255" spans="2:65" s="1" customFormat="1">
      <c r="B255" s="32"/>
      <c r="D255" s="150" t="s">
        <v>164</v>
      </c>
      <c r="F255" s="151" t="s">
        <v>737</v>
      </c>
      <c r="I255" s="148"/>
      <c r="L255" s="32"/>
      <c r="M255" s="149"/>
      <c r="T255" s="56"/>
      <c r="AT255" s="17" t="s">
        <v>164</v>
      </c>
      <c r="AU255" s="17" t="s">
        <v>82</v>
      </c>
    </row>
    <row r="256" spans="2:65" s="13" customFormat="1">
      <c r="B256" s="158"/>
      <c r="D256" s="146" t="s">
        <v>166</v>
      </c>
      <c r="E256" s="159" t="s">
        <v>1</v>
      </c>
      <c r="F256" s="160" t="s">
        <v>738</v>
      </c>
      <c r="H256" s="161">
        <v>8.82</v>
      </c>
      <c r="I256" s="162"/>
      <c r="L256" s="158"/>
      <c r="M256" s="163"/>
      <c r="T256" s="164"/>
      <c r="AT256" s="159" t="s">
        <v>166</v>
      </c>
      <c r="AU256" s="159" t="s">
        <v>82</v>
      </c>
      <c r="AV256" s="13" t="s">
        <v>82</v>
      </c>
      <c r="AW256" s="13" t="s">
        <v>29</v>
      </c>
      <c r="AX256" s="13" t="s">
        <v>80</v>
      </c>
      <c r="AY256" s="159" t="s">
        <v>155</v>
      </c>
    </row>
    <row r="257" spans="2:65" s="1" customFormat="1" ht="24.2" customHeight="1">
      <c r="B257" s="131"/>
      <c r="C257" s="132" t="s">
        <v>343</v>
      </c>
      <c r="D257" s="132" t="s">
        <v>156</v>
      </c>
      <c r="E257" s="133" t="s">
        <v>739</v>
      </c>
      <c r="F257" s="134" t="s">
        <v>740</v>
      </c>
      <c r="G257" s="135" t="s">
        <v>253</v>
      </c>
      <c r="H257" s="136">
        <v>5.9</v>
      </c>
      <c r="I257" s="137"/>
      <c r="J257" s="138">
        <f>ROUND(I257*H257,2)</f>
        <v>0</v>
      </c>
      <c r="K257" s="139"/>
      <c r="L257" s="32"/>
      <c r="M257" s="140" t="s">
        <v>1</v>
      </c>
      <c r="N257" s="141" t="s">
        <v>37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160</v>
      </c>
      <c r="AT257" s="144" t="s">
        <v>156</v>
      </c>
      <c r="AU257" s="144" t="s">
        <v>82</v>
      </c>
      <c r="AY257" s="17" t="s">
        <v>155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80</v>
      </c>
      <c r="BK257" s="145">
        <f>ROUND(I257*H257,2)</f>
        <v>0</v>
      </c>
      <c r="BL257" s="17" t="s">
        <v>160</v>
      </c>
      <c r="BM257" s="144" t="s">
        <v>741</v>
      </c>
    </row>
    <row r="258" spans="2:65" s="1" customFormat="1" ht="19.5">
      <c r="B258" s="32"/>
      <c r="D258" s="146" t="s">
        <v>162</v>
      </c>
      <c r="F258" s="147" t="s">
        <v>742</v>
      </c>
      <c r="I258" s="148"/>
      <c r="L258" s="32"/>
      <c r="M258" s="149"/>
      <c r="T258" s="56"/>
      <c r="AT258" s="17" t="s">
        <v>162</v>
      </c>
      <c r="AU258" s="17" t="s">
        <v>82</v>
      </c>
    </row>
    <row r="259" spans="2:65" s="1" customFormat="1">
      <c r="B259" s="32"/>
      <c r="D259" s="150" t="s">
        <v>164</v>
      </c>
      <c r="F259" s="151" t="s">
        <v>743</v>
      </c>
      <c r="I259" s="148"/>
      <c r="L259" s="32"/>
      <c r="M259" s="149"/>
      <c r="T259" s="56"/>
      <c r="AT259" s="17" t="s">
        <v>164</v>
      </c>
      <c r="AU259" s="17" t="s">
        <v>82</v>
      </c>
    </row>
    <row r="260" spans="2:65" s="13" customFormat="1">
      <c r="B260" s="158"/>
      <c r="D260" s="146" t="s">
        <v>166</v>
      </c>
      <c r="E260" s="159" t="s">
        <v>1</v>
      </c>
      <c r="F260" s="160" t="s">
        <v>744</v>
      </c>
      <c r="H260" s="161">
        <v>5.9</v>
      </c>
      <c r="I260" s="162"/>
      <c r="L260" s="158"/>
      <c r="M260" s="163"/>
      <c r="T260" s="164"/>
      <c r="AT260" s="159" t="s">
        <v>166</v>
      </c>
      <c r="AU260" s="159" t="s">
        <v>82</v>
      </c>
      <c r="AV260" s="13" t="s">
        <v>82</v>
      </c>
      <c r="AW260" s="13" t="s">
        <v>29</v>
      </c>
      <c r="AX260" s="13" t="s">
        <v>80</v>
      </c>
      <c r="AY260" s="159" t="s">
        <v>155</v>
      </c>
    </row>
    <row r="261" spans="2:65" s="1" customFormat="1" ht="16.5" customHeight="1">
      <c r="B261" s="131"/>
      <c r="C261" s="132" t="s">
        <v>350</v>
      </c>
      <c r="D261" s="132" t="s">
        <v>156</v>
      </c>
      <c r="E261" s="133" t="s">
        <v>312</v>
      </c>
      <c r="F261" s="134" t="s">
        <v>313</v>
      </c>
      <c r="G261" s="135" t="s">
        <v>179</v>
      </c>
      <c r="H261" s="136">
        <v>4.7</v>
      </c>
      <c r="I261" s="137"/>
      <c r="J261" s="138">
        <f>ROUND(I261*H261,2)</f>
        <v>0</v>
      </c>
      <c r="K261" s="139"/>
      <c r="L261" s="32"/>
      <c r="M261" s="140" t="s">
        <v>1</v>
      </c>
      <c r="N261" s="141" t="s">
        <v>37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160</v>
      </c>
      <c r="AT261" s="144" t="s">
        <v>156</v>
      </c>
      <c r="AU261" s="144" t="s">
        <v>82</v>
      </c>
      <c r="AY261" s="17" t="s">
        <v>155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80</v>
      </c>
      <c r="BK261" s="145">
        <f>ROUND(I261*H261,2)</f>
        <v>0</v>
      </c>
      <c r="BL261" s="17" t="s">
        <v>160</v>
      </c>
      <c r="BM261" s="144" t="s">
        <v>745</v>
      </c>
    </row>
    <row r="262" spans="2:65" s="1" customFormat="1">
      <c r="B262" s="32"/>
      <c r="D262" s="146" t="s">
        <v>162</v>
      </c>
      <c r="F262" s="147" t="s">
        <v>315</v>
      </c>
      <c r="I262" s="148"/>
      <c r="L262" s="32"/>
      <c r="M262" s="149"/>
      <c r="T262" s="56"/>
      <c r="AT262" s="17" t="s">
        <v>162</v>
      </c>
      <c r="AU262" s="17" t="s">
        <v>82</v>
      </c>
    </row>
    <row r="263" spans="2:65" s="1" customFormat="1">
      <c r="B263" s="32"/>
      <c r="D263" s="150" t="s">
        <v>164</v>
      </c>
      <c r="F263" s="151" t="s">
        <v>316</v>
      </c>
      <c r="I263" s="148"/>
      <c r="L263" s="32"/>
      <c r="M263" s="149"/>
      <c r="T263" s="56"/>
      <c r="AT263" s="17" t="s">
        <v>164</v>
      </c>
      <c r="AU263" s="17" t="s">
        <v>82</v>
      </c>
    </row>
    <row r="264" spans="2:65" s="13" customFormat="1">
      <c r="B264" s="158"/>
      <c r="D264" s="146" t="s">
        <v>166</v>
      </c>
      <c r="E264" s="159" t="s">
        <v>1</v>
      </c>
      <c r="F264" s="160" t="s">
        <v>746</v>
      </c>
      <c r="H264" s="161">
        <v>0.72</v>
      </c>
      <c r="I264" s="162"/>
      <c r="L264" s="158"/>
      <c r="M264" s="163"/>
      <c r="T264" s="164"/>
      <c r="AT264" s="159" t="s">
        <v>166</v>
      </c>
      <c r="AU264" s="159" t="s">
        <v>82</v>
      </c>
      <c r="AV264" s="13" t="s">
        <v>82</v>
      </c>
      <c r="AW264" s="13" t="s">
        <v>29</v>
      </c>
      <c r="AX264" s="13" t="s">
        <v>72</v>
      </c>
      <c r="AY264" s="159" t="s">
        <v>155</v>
      </c>
    </row>
    <row r="265" spans="2:65" s="13" customFormat="1">
      <c r="B265" s="158"/>
      <c r="D265" s="146" t="s">
        <v>166</v>
      </c>
      <c r="E265" s="159" t="s">
        <v>1</v>
      </c>
      <c r="F265" s="160" t="s">
        <v>747</v>
      </c>
      <c r="H265" s="161">
        <v>2.2799999999999998</v>
      </c>
      <c r="I265" s="162"/>
      <c r="L265" s="158"/>
      <c r="M265" s="163"/>
      <c r="T265" s="164"/>
      <c r="AT265" s="159" t="s">
        <v>166</v>
      </c>
      <c r="AU265" s="159" t="s">
        <v>82</v>
      </c>
      <c r="AV265" s="13" t="s">
        <v>82</v>
      </c>
      <c r="AW265" s="13" t="s">
        <v>29</v>
      </c>
      <c r="AX265" s="13" t="s">
        <v>72</v>
      </c>
      <c r="AY265" s="159" t="s">
        <v>155</v>
      </c>
    </row>
    <row r="266" spans="2:65" s="13" customFormat="1">
      <c r="B266" s="158"/>
      <c r="D266" s="146" t="s">
        <v>166</v>
      </c>
      <c r="E266" s="159" t="s">
        <v>1</v>
      </c>
      <c r="F266" s="160" t="s">
        <v>748</v>
      </c>
      <c r="H266" s="161">
        <v>1.7</v>
      </c>
      <c r="I266" s="162"/>
      <c r="L266" s="158"/>
      <c r="M266" s="163"/>
      <c r="T266" s="164"/>
      <c r="AT266" s="159" t="s">
        <v>166</v>
      </c>
      <c r="AU266" s="159" t="s">
        <v>82</v>
      </c>
      <c r="AV266" s="13" t="s">
        <v>82</v>
      </c>
      <c r="AW266" s="13" t="s">
        <v>29</v>
      </c>
      <c r="AX266" s="13" t="s">
        <v>72</v>
      </c>
      <c r="AY266" s="159" t="s">
        <v>155</v>
      </c>
    </row>
    <row r="267" spans="2:65" s="14" customFormat="1">
      <c r="B267" s="165"/>
      <c r="D267" s="146" t="s">
        <v>166</v>
      </c>
      <c r="E267" s="166" t="s">
        <v>1</v>
      </c>
      <c r="F267" s="167" t="s">
        <v>170</v>
      </c>
      <c r="H267" s="168">
        <v>4.7</v>
      </c>
      <c r="I267" s="169"/>
      <c r="L267" s="165"/>
      <c r="M267" s="170"/>
      <c r="T267" s="171"/>
      <c r="AT267" s="166" t="s">
        <v>166</v>
      </c>
      <c r="AU267" s="166" t="s">
        <v>82</v>
      </c>
      <c r="AV267" s="14" t="s">
        <v>160</v>
      </c>
      <c r="AW267" s="14" t="s">
        <v>29</v>
      </c>
      <c r="AX267" s="14" t="s">
        <v>80</v>
      </c>
      <c r="AY267" s="166" t="s">
        <v>155</v>
      </c>
    </row>
    <row r="268" spans="2:65" s="1" customFormat="1" ht="16.5" customHeight="1">
      <c r="B268" s="131"/>
      <c r="C268" s="132" t="s">
        <v>359</v>
      </c>
      <c r="D268" s="132" t="s">
        <v>156</v>
      </c>
      <c r="E268" s="133" t="s">
        <v>321</v>
      </c>
      <c r="F268" s="134" t="s">
        <v>322</v>
      </c>
      <c r="G268" s="135" t="s">
        <v>159</v>
      </c>
      <c r="H268" s="136">
        <v>23.3</v>
      </c>
      <c r="I268" s="137"/>
      <c r="J268" s="138">
        <f>ROUND(I268*H268,2)</f>
        <v>0</v>
      </c>
      <c r="K268" s="139"/>
      <c r="L268" s="32"/>
      <c r="M268" s="140" t="s">
        <v>1</v>
      </c>
      <c r="N268" s="141" t="s">
        <v>37</v>
      </c>
      <c r="P268" s="142">
        <f>O268*H268</f>
        <v>0</v>
      </c>
      <c r="Q268" s="142">
        <v>4.1744200000000002E-2</v>
      </c>
      <c r="R268" s="142">
        <f>Q268*H268</f>
        <v>0.97263986000000013</v>
      </c>
      <c r="S268" s="142">
        <v>0</v>
      </c>
      <c r="T268" s="143">
        <f>S268*H268</f>
        <v>0</v>
      </c>
      <c r="AR268" s="144" t="s">
        <v>160</v>
      </c>
      <c r="AT268" s="144" t="s">
        <v>156</v>
      </c>
      <c r="AU268" s="144" t="s">
        <v>82</v>
      </c>
      <c r="AY268" s="17" t="s">
        <v>155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80</v>
      </c>
      <c r="BK268" s="145">
        <f>ROUND(I268*H268,2)</f>
        <v>0</v>
      </c>
      <c r="BL268" s="17" t="s">
        <v>160</v>
      </c>
      <c r="BM268" s="144" t="s">
        <v>749</v>
      </c>
    </row>
    <row r="269" spans="2:65" s="1" customFormat="1">
      <c r="B269" s="32"/>
      <c r="D269" s="146" t="s">
        <v>162</v>
      </c>
      <c r="F269" s="147" t="s">
        <v>324</v>
      </c>
      <c r="I269" s="148"/>
      <c r="L269" s="32"/>
      <c r="M269" s="149"/>
      <c r="T269" s="56"/>
      <c r="AT269" s="17" t="s">
        <v>162</v>
      </c>
      <c r="AU269" s="17" t="s">
        <v>82</v>
      </c>
    </row>
    <row r="270" spans="2:65" s="1" customFormat="1">
      <c r="B270" s="32"/>
      <c r="D270" s="150" t="s">
        <v>164</v>
      </c>
      <c r="F270" s="151" t="s">
        <v>325</v>
      </c>
      <c r="I270" s="148"/>
      <c r="L270" s="32"/>
      <c r="M270" s="149"/>
      <c r="T270" s="56"/>
      <c r="AT270" s="17" t="s">
        <v>164</v>
      </c>
      <c r="AU270" s="17" t="s">
        <v>82</v>
      </c>
    </row>
    <row r="271" spans="2:65" s="13" customFormat="1" ht="33.75">
      <c r="B271" s="158"/>
      <c r="D271" s="146" t="s">
        <v>166</v>
      </c>
      <c r="E271" s="159" t="s">
        <v>1</v>
      </c>
      <c r="F271" s="160" t="s">
        <v>750</v>
      </c>
      <c r="H271" s="161">
        <v>15.393000000000001</v>
      </c>
      <c r="I271" s="162"/>
      <c r="L271" s="158"/>
      <c r="M271" s="163"/>
      <c r="T271" s="164"/>
      <c r="AT271" s="159" t="s">
        <v>166</v>
      </c>
      <c r="AU271" s="159" t="s">
        <v>82</v>
      </c>
      <c r="AV271" s="13" t="s">
        <v>82</v>
      </c>
      <c r="AW271" s="13" t="s">
        <v>29</v>
      </c>
      <c r="AX271" s="13" t="s">
        <v>72</v>
      </c>
      <c r="AY271" s="159" t="s">
        <v>155</v>
      </c>
    </row>
    <row r="272" spans="2:65" s="13" customFormat="1">
      <c r="B272" s="158"/>
      <c r="D272" s="146" t="s">
        <v>166</v>
      </c>
      <c r="E272" s="159" t="s">
        <v>1</v>
      </c>
      <c r="F272" s="160" t="s">
        <v>751</v>
      </c>
      <c r="H272" s="161">
        <v>7.907</v>
      </c>
      <c r="I272" s="162"/>
      <c r="L272" s="158"/>
      <c r="M272" s="163"/>
      <c r="T272" s="164"/>
      <c r="AT272" s="159" t="s">
        <v>166</v>
      </c>
      <c r="AU272" s="159" t="s">
        <v>82</v>
      </c>
      <c r="AV272" s="13" t="s">
        <v>82</v>
      </c>
      <c r="AW272" s="13" t="s">
        <v>29</v>
      </c>
      <c r="AX272" s="13" t="s">
        <v>72</v>
      </c>
      <c r="AY272" s="159" t="s">
        <v>155</v>
      </c>
    </row>
    <row r="273" spans="2:65" s="14" customFormat="1">
      <c r="B273" s="165"/>
      <c r="D273" s="146" t="s">
        <v>166</v>
      </c>
      <c r="E273" s="166" t="s">
        <v>1</v>
      </c>
      <c r="F273" s="167" t="s">
        <v>170</v>
      </c>
      <c r="H273" s="168">
        <v>23.3</v>
      </c>
      <c r="I273" s="169"/>
      <c r="L273" s="165"/>
      <c r="M273" s="170"/>
      <c r="T273" s="171"/>
      <c r="AT273" s="166" t="s">
        <v>166</v>
      </c>
      <c r="AU273" s="166" t="s">
        <v>82</v>
      </c>
      <c r="AV273" s="14" t="s">
        <v>160</v>
      </c>
      <c r="AW273" s="14" t="s">
        <v>29</v>
      </c>
      <c r="AX273" s="14" t="s">
        <v>80</v>
      </c>
      <c r="AY273" s="166" t="s">
        <v>155</v>
      </c>
    </row>
    <row r="274" spans="2:65" s="1" customFormat="1" ht="16.5" customHeight="1">
      <c r="B274" s="131"/>
      <c r="C274" s="132" t="s">
        <v>369</v>
      </c>
      <c r="D274" s="132" t="s">
        <v>156</v>
      </c>
      <c r="E274" s="133" t="s">
        <v>329</v>
      </c>
      <c r="F274" s="134" t="s">
        <v>330</v>
      </c>
      <c r="G274" s="135" t="s">
        <v>159</v>
      </c>
      <c r="H274" s="136">
        <v>23.3</v>
      </c>
      <c r="I274" s="137"/>
      <c r="J274" s="138">
        <f>ROUND(I274*H274,2)</f>
        <v>0</v>
      </c>
      <c r="K274" s="139"/>
      <c r="L274" s="32"/>
      <c r="M274" s="140" t="s">
        <v>1</v>
      </c>
      <c r="N274" s="141" t="s">
        <v>37</v>
      </c>
      <c r="P274" s="142">
        <f>O274*H274</f>
        <v>0</v>
      </c>
      <c r="Q274" s="142">
        <v>1.5E-5</v>
      </c>
      <c r="R274" s="142">
        <f>Q274*H274</f>
        <v>3.4950000000000004E-4</v>
      </c>
      <c r="S274" s="142">
        <v>0</v>
      </c>
      <c r="T274" s="143">
        <f>S274*H274</f>
        <v>0</v>
      </c>
      <c r="AR274" s="144" t="s">
        <v>160</v>
      </c>
      <c r="AT274" s="144" t="s">
        <v>156</v>
      </c>
      <c r="AU274" s="144" t="s">
        <v>82</v>
      </c>
      <c r="AY274" s="17" t="s">
        <v>155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80</v>
      </c>
      <c r="BK274" s="145">
        <f>ROUND(I274*H274,2)</f>
        <v>0</v>
      </c>
      <c r="BL274" s="17" t="s">
        <v>160</v>
      </c>
      <c r="BM274" s="144" t="s">
        <v>752</v>
      </c>
    </row>
    <row r="275" spans="2:65" s="1" customFormat="1">
      <c r="B275" s="32"/>
      <c r="D275" s="146" t="s">
        <v>162</v>
      </c>
      <c r="F275" s="147" t="s">
        <v>332</v>
      </c>
      <c r="I275" s="148"/>
      <c r="L275" s="32"/>
      <c r="M275" s="149"/>
      <c r="T275" s="56"/>
      <c r="AT275" s="17" t="s">
        <v>162</v>
      </c>
      <c r="AU275" s="17" t="s">
        <v>82</v>
      </c>
    </row>
    <row r="276" spans="2:65" s="1" customFormat="1">
      <c r="B276" s="32"/>
      <c r="D276" s="150" t="s">
        <v>164</v>
      </c>
      <c r="F276" s="151" t="s">
        <v>333</v>
      </c>
      <c r="I276" s="148"/>
      <c r="L276" s="32"/>
      <c r="M276" s="149"/>
      <c r="T276" s="56"/>
      <c r="AT276" s="17" t="s">
        <v>164</v>
      </c>
      <c r="AU276" s="17" t="s">
        <v>82</v>
      </c>
    </row>
    <row r="277" spans="2:65" s="13" customFormat="1">
      <c r="B277" s="158"/>
      <c r="D277" s="146" t="s">
        <v>166</v>
      </c>
      <c r="E277" s="159" t="s">
        <v>1</v>
      </c>
      <c r="F277" s="160" t="s">
        <v>753</v>
      </c>
      <c r="H277" s="161">
        <v>23.3</v>
      </c>
      <c r="I277" s="162"/>
      <c r="L277" s="158"/>
      <c r="M277" s="163"/>
      <c r="T277" s="164"/>
      <c r="AT277" s="159" t="s">
        <v>166</v>
      </c>
      <c r="AU277" s="159" t="s">
        <v>82</v>
      </c>
      <c r="AV277" s="13" t="s">
        <v>82</v>
      </c>
      <c r="AW277" s="13" t="s">
        <v>29</v>
      </c>
      <c r="AX277" s="13" t="s">
        <v>80</v>
      </c>
      <c r="AY277" s="159" t="s">
        <v>155</v>
      </c>
    </row>
    <row r="278" spans="2:65" s="1" customFormat="1" ht="16.5" customHeight="1">
      <c r="B278" s="131"/>
      <c r="C278" s="132" t="s">
        <v>376</v>
      </c>
      <c r="D278" s="132" t="s">
        <v>156</v>
      </c>
      <c r="E278" s="133" t="s">
        <v>336</v>
      </c>
      <c r="F278" s="134" t="s">
        <v>337</v>
      </c>
      <c r="G278" s="135" t="s">
        <v>208</v>
      </c>
      <c r="H278" s="136">
        <v>0.746</v>
      </c>
      <c r="I278" s="137"/>
      <c r="J278" s="138">
        <f>ROUND(I278*H278,2)</f>
        <v>0</v>
      </c>
      <c r="K278" s="139"/>
      <c r="L278" s="32"/>
      <c r="M278" s="140" t="s">
        <v>1</v>
      </c>
      <c r="N278" s="141" t="s">
        <v>37</v>
      </c>
      <c r="P278" s="142">
        <f>O278*H278</f>
        <v>0</v>
      </c>
      <c r="Q278" s="142">
        <v>1.0487652000000001</v>
      </c>
      <c r="R278" s="142">
        <f>Q278*H278</f>
        <v>0.78237883920000006</v>
      </c>
      <c r="S278" s="142">
        <v>0</v>
      </c>
      <c r="T278" s="143">
        <f>S278*H278</f>
        <v>0</v>
      </c>
      <c r="AR278" s="144" t="s">
        <v>160</v>
      </c>
      <c r="AT278" s="144" t="s">
        <v>156</v>
      </c>
      <c r="AU278" s="144" t="s">
        <v>82</v>
      </c>
      <c r="AY278" s="17" t="s">
        <v>155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80</v>
      </c>
      <c r="BK278" s="145">
        <f>ROUND(I278*H278,2)</f>
        <v>0</v>
      </c>
      <c r="BL278" s="17" t="s">
        <v>160</v>
      </c>
      <c r="BM278" s="144" t="s">
        <v>754</v>
      </c>
    </row>
    <row r="279" spans="2:65" s="1" customFormat="1" ht="19.5">
      <c r="B279" s="32"/>
      <c r="D279" s="146" t="s">
        <v>162</v>
      </c>
      <c r="F279" s="147" t="s">
        <v>339</v>
      </c>
      <c r="I279" s="148"/>
      <c r="L279" s="32"/>
      <c r="M279" s="149"/>
      <c r="T279" s="56"/>
      <c r="AT279" s="17" t="s">
        <v>162</v>
      </c>
      <c r="AU279" s="17" t="s">
        <v>82</v>
      </c>
    </row>
    <row r="280" spans="2:65" s="1" customFormat="1">
      <c r="B280" s="32"/>
      <c r="D280" s="150" t="s">
        <v>164</v>
      </c>
      <c r="F280" s="151" t="s">
        <v>340</v>
      </c>
      <c r="I280" s="148"/>
      <c r="L280" s="32"/>
      <c r="M280" s="149"/>
      <c r="T280" s="56"/>
      <c r="AT280" s="17" t="s">
        <v>164</v>
      </c>
      <c r="AU280" s="17" t="s">
        <v>82</v>
      </c>
    </row>
    <row r="281" spans="2:65" s="13" customFormat="1">
      <c r="B281" s="158"/>
      <c r="D281" s="146" t="s">
        <v>166</v>
      </c>
      <c r="E281" s="159" t="s">
        <v>1</v>
      </c>
      <c r="F281" s="160" t="s">
        <v>755</v>
      </c>
      <c r="H281" s="161">
        <v>0.48099999999999998</v>
      </c>
      <c r="I281" s="162"/>
      <c r="L281" s="158"/>
      <c r="M281" s="163"/>
      <c r="T281" s="164"/>
      <c r="AT281" s="159" t="s">
        <v>166</v>
      </c>
      <c r="AU281" s="159" t="s">
        <v>82</v>
      </c>
      <c r="AV281" s="13" t="s">
        <v>82</v>
      </c>
      <c r="AW281" s="13" t="s">
        <v>29</v>
      </c>
      <c r="AX281" s="13" t="s">
        <v>72</v>
      </c>
      <c r="AY281" s="159" t="s">
        <v>155</v>
      </c>
    </row>
    <row r="282" spans="2:65" s="13" customFormat="1">
      <c r="B282" s="158"/>
      <c r="D282" s="146" t="s">
        <v>166</v>
      </c>
      <c r="E282" s="159" t="s">
        <v>1</v>
      </c>
      <c r="F282" s="160" t="s">
        <v>756</v>
      </c>
      <c r="H282" s="161">
        <v>0.26500000000000001</v>
      </c>
      <c r="I282" s="162"/>
      <c r="L282" s="158"/>
      <c r="M282" s="163"/>
      <c r="T282" s="164"/>
      <c r="AT282" s="159" t="s">
        <v>166</v>
      </c>
      <c r="AU282" s="159" t="s">
        <v>82</v>
      </c>
      <c r="AV282" s="13" t="s">
        <v>82</v>
      </c>
      <c r="AW282" s="13" t="s">
        <v>29</v>
      </c>
      <c r="AX282" s="13" t="s">
        <v>72</v>
      </c>
      <c r="AY282" s="159" t="s">
        <v>155</v>
      </c>
    </row>
    <row r="283" spans="2:65" s="14" customFormat="1">
      <c r="B283" s="165"/>
      <c r="D283" s="146" t="s">
        <v>166</v>
      </c>
      <c r="E283" s="166" t="s">
        <v>1</v>
      </c>
      <c r="F283" s="167" t="s">
        <v>170</v>
      </c>
      <c r="H283" s="168">
        <v>0.746</v>
      </c>
      <c r="I283" s="169"/>
      <c r="L283" s="165"/>
      <c r="M283" s="170"/>
      <c r="T283" s="171"/>
      <c r="AT283" s="166" t="s">
        <v>166</v>
      </c>
      <c r="AU283" s="166" t="s">
        <v>82</v>
      </c>
      <c r="AV283" s="14" t="s">
        <v>160</v>
      </c>
      <c r="AW283" s="14" t="s">
        <v>29</v>
      </c>
      <c r="AX283" s="14" t="s">
        <v>80</v>
      </c>
      <c r="AY283" s="166" t="s">
        <v>155</v>
      </c>
    </row>
    <row r="284" spans="2:65" s="1" customFormat="1" ht="24.2" customHeight="1">
      <c r="B284" s="131"/>
      <c r="C284" s="132" t="s">
        <v>384</v>
      </c>
      <c r="D284" s="132" t="s">
        <v>156</v>
      </c>
      <c r="E284" s="133" t="s">
        <v>344</v>
      </c>
      <c r="F284" s="134" t="s">
        <v>345</v>
      </c>
      <c r="G284" s="135" t="s">
        <v>253</v>
      </c>
      <c r="H284" s="136">
        <v>12</v>
      </c>
      <c r="I284" s="137"/>
      <c r="J284" s="138">
        <f>ROUND(I284*H284,2)</f>
        <v>0</v>
      </c>
      <c r="K284" s="139"/>
      <c r="L284" s="32"/>
      <c r="M284" s="140" t="s">
        <v>1</v>
      </c>
      <c r="N284" s="141" t="s">
        <v>37</v>
      </c>
      <c r="P284" s="142">
        <f>O284*H284</f>
        <v>0</v>
      </c>
      <c r="Q284" s="142">
        <v>1.9320000000000001E-4</v>
      </c>
      <c r="R284" s="142">
        <f>Q284*H284</f>
        <v>2.3184E-3</v>
      </c>
      <c r="S284" s="142">
        <v>0</v>
      </c>
      <c r="T284" s="143">
        <f>S284*H284</f>
        <v>0</v>
      </c>
      <c r="AR284" s="144" t="s">
        <v>160</v>
      </c>
      <c r="AT284" s="144" t="s">
        <v>156</v>
      </c>
      <c r="AU284" s="144" t="s">
        <v>82</v>
      </c>
      <c r="AY284" s="17" t="s">
        <v>155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80</v>
      </c>
      <c r="BK284" s="145">
        <f>ROUND(I284*H284,2)</f>
        <v>0</v>
      </c>
      <c r="BL284" s="17" t="s">
        <v>160</v>
      </c>
      <c r="BM284" s="144" t="s">
        <v>757</v>
      </c>
    </row>
    <row r="285" spans="2:65" s="1" customFormat="1" ht="19.5">
      <c r="B285" s="32"/>
      <c r="D285" s="146" t="s">
        <v>162</v>
      </c>
      <c r="F285" s="147" t="s">
        <v>347</v>
      </c>
      <c r="I285" s="148"/>
      <c r="L285" s="32"/>
      <c r="M285" s="149"/>
      <c r="T285" s="56"/>
      <c r="AT285" s="17" t="s">
        <v>162</v>
      </c>
      <c r="AU285" s="17" t="s">
        <v>82</v>
      </c>
    </row>
    <row r="286" spans="2:65" s="1" customFormat="1">
      <c r="B286" s="32"/>
      <c r="D286" s="150" t="s">
        <v>164</v>
      </c>
      <c r="F286" s="151" t="s">
        <v>348</v>
      </c>
      <c r="I286" s="148"/>
      <c r="L286" s="32"/>
      <c r="M286" s="149"/>
      <c r="T286" s="56"/>
      <c r="AT286" s="17" t="s">
        <v>164</v>
      </c>
      <c r="AU286" s="17" t="s">
        <v>82</v>
      </c>
    </row>
    <row r="287" spans="2:65" s="13" customFormat="1">
      <c r="B287" s="158"/>
      <c r="D287" s="146" t="s">
        <v>166</v>
      </c>
      <c r="E287" s="159" t="s">
        <v>1</v>
      </c>
      <c r="F287" s="160" t="s">
        <v>758</v>
      </c>
      <c r="H287" s="161">
        <v>8.4</v>
      </c>
      <c r="I287" s="162"/>
      <c r="L287" s="158"/>
      <c r="M287" s="163"/>
      <c r="T287" s="164"/>
      <c r="AT287" s="159" t="s">
        <v>166</v>
      </c>
      <c r="AU287" s="159" t="s">
        <v>82</v>
      </c>
      <c r="AV287" s="13" t="s">
        <v>82</v>
      </c>
      <c r="AW287" s="13" t="s">
        <v>29</v>
      </c>
      <c r="AX287" s="13" t="s">
        <v>72</v>
      </c>
      <c r="AY287" s="159" t="s">
        <v>155</v>
      </c>
    </row>
    <row r="288" spans="2:65" s="13" customFormat="1">
      <c r="B288" s="158"/>
      <c r="D288" s="146" t="s">
        <v>166</v>
      </c>
      <c r="E288" s="159" t="s">
        <v>1</v>
      </c>
      <c r="F288" s="160" t="s">
        <v>759</v>
      </c>
      <c r="H288" s="161">
        <v>3.6</v>
      </c>
      <c r="I288" s="162"/>
      <c r="L288" s="158"/>
      <c r="M288" s="163"/>
      <c r="T288" s="164"/>
      <c r="AT288" s="159" t="s">
        <v>166</v>
      </c>
      <c r="AU288" s="159" t="s">
        <v>82</v>
      </c>
      <c r="AV288" s="13" t="s">
        <v>82</v>
      </c>
      <c r="AW288" s="13" t="s">
        <v>29</v>
      </c>
      <c r="AX288" s="13" t="s">
        <v>72</v>
      </c>
      <c r="AY288" s="159" t="s">
        <v>155</v>
      </c>
    </row>
    <row r="289" spans="2:65" s="14" customFormat="1">
      <c r="B289" s="165"/>
      <c r="D289" s="146" t="s">
        <v>166</v>
      </c>
      <c r="E289" s="166" t="s">
        <v>1</v>
      </c>
      <c r="F289" s="167" t="s">
        <v>170</v>
      </c>
      <c r="H289" s="168">
        <v>12</v>
      </c>
      <c r="I289" s="169"/>
      <c r="L289" s="165"/>
      <c r="M289" s="170"/>
      <c r="T289" s="171"/>
      <c r="AT289" s="166" t="s">
        <v>166</v>
      </c>
      <c r="AU289" s="166" t="s">
        <v>82</v>
      </c>
      <c r="AV289" s="14" t="s">
        <v>160</v>
      </c>
      <c r="AW289" s="14" t="s">
        <v>29</v>
      </c>
      <c r="AX289" s="14" t="s">
        <v>80</v>
      </c>
      <c r="AY289" s="166" t="s">
        <v>155</v>
      </c>
    </row>
    <row r="290" spans="2:65" s="1" customFormat="1" ht="24.2" customHeight="1">
      <c r="B290" s="131"/>
      <c r="C290" s="132" t="s">
        <v>391</v>
      </c>
      <c r="D290" s="132" t="s">
        <v>156</v>
      </c>
      <c r="E290" s="133" t="s">
        <v>351</v>
      </c>
      <c r="F290" s="134" t="s">
        <v>352</v>
      </c>
      <c r="G290" s="135" t="s">
        <v>179</v>
      </c>
      <c r="H290" s="136">
        <v>10.587999999999999</v>
      </c>
      <c r="I290" s="137"/>
      <c r="J290" s="138">
        <f>ROUND(I290*H290,2)</f>
        <v>0</v>
      </c>
      <c r="K290" s="139"/>
      <c r="L290" s="32"/>
      <c r="M290" s="140" t="s">
        <v>1</v>
      </c>
      <c r="N290" s="141" t="s">
        <v>37</v>
      </c>
      <c r="P290" s="142">
        <f>O290*H290</f>
        <v>0</v>
      </c>
      <c r="Q290" s="142">
        <v>2.6843599999999999</v>
      </c>
      <c r="R290" s="142">
        <f>Q290*H290</f>
        <v>28.422003679999996</v>
      </c>
      <c r="S290" s="142">
        <v>0</v>
      </c>
      <c r="T290" s="143">
        <f>S290*H290</f>
        <v>0</v>
      </c>
      <c r="AR290" s="144" t="s">
        <v>160</v>
      </c>
      <c r="AT290" s="144" t="s">
        <v>156</v>
      </c>
      <c r="AU290" s="144" t="s">
        <v>82</v>
      </c>
      <c r="AY290" s="17" t="s">
        <v>155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80</v>
      </c>
      <c r="BK290" s="145">
        <f>ROUND(I290*H290,2)</f>
        <v>0</v>
      </c>
      <c r="BL290" s="17" t="s">
        <v>160</v>
      </c>
      <c r="BM290" s="144" t="s">
        <v>760</v>
      </c>
    </row>
    <row r="291" spans="2:65" s="1" customFormat="1" ht="29.25">
      <c r="B291" s="32"/>
      <c r="D291" s="146" t="s">
        <v>162</v>
      </c>
      <c r="F291" s="147" t="s">
        <v>354</v>
      </c>
      <c r="I291" s="148"/>
      <c r="L291" s="32"/>
      <c r="M291" s="149"/>
      <c r="T291" s="56"/>
      <c r="AT291" s="17" t="s">
        <v>162</v>
      </c>
      <c r="AU291" s="17" t="s">
        <v>82</v>
      </c>
    </row>
    <row r="292" spans="2:65" s="1" customFormat="1">
      <c r="B292" s="32"/>
      <c r="D292" s="150" t="s">
        <v>164</v>
      </c>
      <c r="F292" s="151" t="s">
        <v>355</v>
      </c>
      <c r="I292" s="148"/>
      <c r="L292" s="32"/>
      <c r="M292" s="149"/>
      <c r="T292" s="56"/>
      <c r="AT292" s="17" t="s">
        <v>164</v>
      </c>
      <c r="AU292" s="17" t="s">
        <v>82</v>
      </c>
    </row>
    <row r="293" spans="2:65" s="13" customFormat="1" ht="22.5">
      <c r="B293" s="158"/>
      <c r="D293" s="146" t="s">
        <v>166</v>
      </c>
      <c r="E293" s="159" t="s">
        <v>1</v>
      </c>
      <c r="F293" s="160" t="s">
        <v>761</v>
      </c>
      <c r="H293" s="161">
        <v>1.768</v>
      </c>
      <c r="I293" s="162"/>
      <c r="L293" s="158"/>
      <c r="M293" s="163"/>
      <c r="T293" s="164"/>
      <c r="AT293" s="159" t="s">
        <v>166</v>
      </c>
      <c r="AU293" s="159" t="s">
        <v>82</v>
      </c>
      <c r="AV293" s="13" t="s">
        <v>82</v>
      </c>
      <c r="AW293" s="13" t="s">
        <v>29</v>
      </c>
      <c r="AX293" s="13" t="s">
        <v>72</v>
      </c>
      <c r="AY293" s="159" t="s">
        <v>155</v>
      </c>
    </row>
    <row r="294" spans="2:65" s="13" customFormat="1">
      <c r="B294" s="158"/>
      <c r="D294" s="146" t="s">
        <v>166</v>
      </c>
      <c r="E294" s="159" t="s">
        <v>1</v>
      </c>
      <c r="F294" s="160" t="s">
        <v>762</v>
      </c>
      <c r="H294" s="161">
        <v>8.82</v>
      </c>
      <c r="I294" s="162"/>
      <c r="L294" s="158"/>
      <c r="M294" s="163"/>
      <c r="T294" s="164"/>
      <c r="AT294" s="159" t="s">
        <v>166</v>
      </c>
      <c r="AU294" s="159" t="s">
        <v>82</v>
      </c>
      <c r="AV294" s="13" t="s">
        <v>82</v>
      </c>
      <c r="AW294" s="13" t="s">
        <v>29</v>
      </c>
      <c r="AX294" s="13" t="s">
        <v>72</v>
      </c>
      <c r="AY294" s="159" t="s">
        <v>155</v>
      </c>
    </row>
    <row r="295" spans="2:65" s="14" customFormat="1">
      <c r="B295" s="165"/>
      <c r="D295" s="146" t="s">
        <v>166</v>
      </c>
      <c r="E295" s="166" t="s">
        <v>1</v>
      </c>
      <c r="F295" s="167" t="s">
        <v>170</v>
      </c>
      <c r="H295" s="168">
        <v>10.588000000000001</v>
      </c>
      <c r="I295" s="169"/>
      <c r="L295" s="165"/>
      <c r="M295" s="170"/>
      <c r="T295" s="171"/>
      <c r="AT295" s="166" t="s">
        <v>166</v>
      </c>
      <c r="AU295" s="166" t="s">
        <v>82</v>
      </c>
      <c r="AV295" s="14" t="s">
        <v>160</v>
      </c>
      <c r="AW295" s="14" t="s">
        <v>29</v>
      </c>
      <c r="AX295" s="14" t="s">
        <v>80</v>
      </c>
      <c r="AY295" s="166" t="s">
        <v>155</v>
      </c>
    </row>
    <row r="296" spans="2:65" s="11" customFormat="1" ht="20.85" customHeight="1">
      <c r="B296" s="121"/>
      <c r="D296" s="122" t="s">
        <v>71</v>
      </c>
      <c r="E296" s="183" t="s">
        <v>160</v>
      </c>
      <c r="F296" s="183" t="s">
        <v>358</v>
      </c>
      <c r="I296" s="124"/>
      <c r="J296" s="184">
        <f>BK296</f>
        <v>0</v>
      </c>
      <c r="L296" s="121"/>
      <c r="M296" s="126"/>
      <c r="P296" s="127">
        <f>SUM(P297:P308)</f>
        <v>0</v>
      </c>
      <c r="R296" s="127">
        <f>SUM(R297:R308)</f>
        <v>82.545417552000004</v>
      </c>
      <c r="T296" s="128">
        <f>SUM(T297:T308)</f>
        <v>0</v>
      </c>
      <c r="AR296" s="122" t="s">
        <v>80</v>
      </c>
      <c r="AT296" s="129" t="s">
        <v>71</v>
      </c>
      <c r="AU296" s="129" t="s">
        <v>82</v>
      </c>
      <c r="AY296" s="122" t="s">
        <v>155</v>
      </c>
      <c r="BK296" s="130">
        <f>SUM(BK297:BK308)</f>
        <v>0</v>
      </c>
    </row>
    <row r="297" spans="2:65" s="1" customFormat="1" ht="24.2" customHeight="1">
      <c r="B297" s="131"/>
      <c r="C297" s="132" t="s">
        <v>397</v>
      </c>
      <c r="D297" s="132" t="s">
        <v>156</v>
      </c>
      <c r="E297" s="133" t="s">
        <v>763</v>
      </c>
      <c r="F297" s="134" t="s">
        <v>764</v>
      </c>
      <c r="G297" s="135" t="s">
        <v>159</v>
      </c>
      <c r="H297" s="136">
        <v>5.0599999999999996</v>
      </c>
      <c r="I297" s="137"/>
      <c r="J297" s="138">
        <f>ROUND(I297*H297,2)</f>
        <v>0</v>
      </c>
      <c r="K297" s="139"/>
      <c r="L297" s="32"/>
      <c r="M297" s="140" t="s">
        <v>1</v>
      </c>
      <c r="N297" s="141" t="s">
        <v>37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160</v>
      </c>
      <c r="AT297" s="144" t="s">
        <v>156</v>
      </c>
      <c r="AU297" s="144" t="s">
        <v>176</v>
      </c>
      <c r="AY297" s="17" t="s">
        <v>155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7" t="s">
        <v>80</v>
      </c>
      <c r="BK297" s="145">
        <f>ROUND(I297*H297,2)</f>
        <v>0</v>
      </c>
      <c r="BL297" s="17" t="s">
        <v>160</v>
      </c>
      <c r="BM297" s="144" t="s">
        <v>765</v>
      </c>
    </row>
    <row r="298" spans="2:65" s="1" customFormat="1" ht="19.5">
      <c r="B298" s="32"/>
      <c r="D298" s="146" t="s">
        <v>162</v>
      </c>
      <c r="F298" s="147" t="s">
        <v>766</v>
      </c>
      <c r="I298" s="148"/>
      <c r="L298" s="32"/>
      <c r="M298" s="149"/>
      <c r="T298" s="56"/>
      <c r="AT298" s="17" t="s">
        <v>162</v>
      </c>
      <c r="AU298" s="17" t="s">
        <v>176</v>
      </c>
    </row>
    <row r="299" spans="2:65" s="1" customFormat="1">
      <c r="B299" s="32"/>
      <c r="D299" s="150" t="s">
        <v>164</v>
      </c>
      <c r="F299" s="151" t="s">
        <v>767</v>
      </c>
      <c r="I299" s="148"/>
      <c r="L299" s="32"/>
      <c r="M299" s="149"/>
      <c r="T299" s="56"/>
      <c r="AT299" s="17" t="s">
        <v>164</v>
      </c>
      <c r="AU299" s="17" t="s">
        <v>176</v>
      </c>
    </row>
    <row r="300" spans="2:65" s="13" customFormat="1" ht="22.5">
      <c r="B300" s="158"/>
      <c r="D300" s="146" t="s">
        <v>166</v>
      </c>
      <c r="E300" s="159" t="s">
        <v>1</v>
      </c>
      <c r="F300" s="160" t="s">
        <v>768</v>
      </c>
      <c r="H300" s="161">
        <v>5.0599999999999996</v>
      </c>
      <c r="I300" s="162"/>
      <c r="L300" s="158"/>
      <c r="M300" s="163"/>
      <c r="T300" s="164"/>
      <c r="AT300" s="159" t="s">
        <v>166</v>
      </c>
      <c r="AU300" s="159" t="s">
        <v>176</v>
      </c>
      <c r="AV300" s="13" t="s">
        <v>82</v>
      </c>
      <c r="AW300" s="13" t="s">
        <v>29</v>
      </c>
      <c r="AX300" s="13" t="s">
        <v>80</v>
      </c>
      <c r="AY300" s="159" t="s">
        <v>155</v>
      </c>
    </row>
    <row r="301" spans="2:65" s="1" customFormat="1" ht="33" customHeight="1">
      <c r="B301" s="131"/>
      <c r="C301" s="132" t="s">
        <v>403</v>
      </c>
      <c r="D301" s="132" t="s">
        <v>156</v>
      </c>
      <c r="E301" s="133" t="s">
        <v>360</v>
      </c>
      <c r="F301" s="134" t="s">
        <v>361</v>
      </c>
      <c r="G301" s="135" t="s">
        <v>159</v>
      </c>
      <c r="H301" s="136">
        <v>80.048000000000002</v>
      </c>
      <c r="I301" s="137"/>
      <c r="J301" s="138">
        <f>ROUND(I301*H301,2)</f>
        <v>0</v>
      </c>
      <c r="K301" s="139"/>
      <c r="L301" s="32"/>
      <c r="M301" s="140" t="s">
        <v>1</v>
      </c>
      <c r="N301" s="141" t="s">
        <v>37</v>
      </c>
      <c r="P301" s="142">
        <f>O301*H301</f>
        <v>0</v>
      </c>
      <c r="Q301" s="142">
        <v>1.031199</v>
      </c>
      <c r="R301" s="142">
        <f>Q301*H301</f>
        <v>82.545417552000004</v>
      </c>
      <c r="S301" s="142">
        <v>0</v>
      </c>
      <c r="T301" s="143">
        <f>S301*H301</f>
        <v>0</v>
      </c>
      <c r="AR301" s="144" t="s">
        <v>160</v>
      </c>
      <c r="AT301" s="144" t="s">
        <v>156</v>
      </c>
      <c r="AU301" s="144" t="s">
        <v>176</v>
      </c>
      <c r="AY301" s="17" t="s">
        <v>155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80</v>
      </c>
      <c r="BK301" s="145">
        <f>ROUND(I301*H301,2)</f>
        <v>0</v>
      </c>
      <c r="BL301" s="17" t="s">
        <v>160</v>
      </c>
      <c r="BM301" s="144" t="s">
        <v>769</v>
      </c>
    </row>
    <row r="302" spans="2:65" s="1" customFormat="1" ht="29.25">
      <c r="B302" s="32"/>
      <c r="D302" s="146" t="s">
        <v>162</v>
      </c>
      <c r="F302" s="147" t="s">
        <v>363</v>
      </c>
      <c r="I302" s="148"/>
      <c r="L302" s="32"/>
      <c r="M302" s="149"/>
      <c r="T302" s="56"/>
      <c r="AT302" s="17" t="s">
        <v>162</v>
      </c>
      <c r="AU302" s="17" t="s">
        <v>176</v>
      </c>
    </row>
    <row r="303" spans="2:65" s="1" customFormat="1">
      <c r="B303" s="32"/>
      <c r="D303" s="150" t="s">
        <v>164</v>
      </c>
      <c r="F303" s="151" t="s">
        <v>364</v>
      </c>
      <c r="I303" s="148"/>
      <c r="L303" s="32"/>
      <c r="M303" s="149"/>
      <c r="T303" s="56"/>
      <c r="AT303" s="17" t="s">
        <v>164</v>
      </c>
      <c r="AU303" s="17" t="s">
        <v>176</v>
      </c>
    </row>
    <row r="304" spans="2:65" s="13" customFormat="1">
      <c r="B304" s="158"/>
      <c r="D304" s="146" t="s">
        <v>166</v>
      </c>
      <c r="E304" s="159" t="s">
        <v>1</v>
      </c>
      <c r="F304" s="160" t="s">
        <v>770</v>
      </c>
      <c r="H304" s="161">
        <v>17.2</v>
      </c>
      <c r="I304" s="162"/>
      <c r="L304" s="158"/>
      <c r="M304" s="163"/>
      <c r="T304" s="164"/>
      <c r="AT304" s="159" t="s">
        <v>166</v>
      </c>
      <c r="AU304" s="159" t="s">
        <v>176</v>
      </c>
      <c r="AV304" s="13" t="s">
        <v>82</v>
      </c>
      <c r="AW304" s="13" t="s">
        <v>29</v>
      </c>
      <c r="AX304" s="13" t="s">
        <v>72</v>
      </c>
      <c r="AY304" s="159" t="s">
        <v>155</v>
      </c>
    </row>
    <row r="305" spans="2:65" s="13" customFormat="1">
      <c r="B305" s="158"/>
      <c r="D305" s="146" t="s">
        <v>166</v>
      </c>
      <c r="E305" s="159" t="s">
        <v>1</v>
      </c>
      <c r="F305" s="160" t="s">
        <v>771</v>
      </c>
      <c r="H305" s="161">
        <v>13.997999999999999</v>
      </c>
      <c r="I305" s="162"/>
      <c r="L305" s="158"/>
      <c r="M305" s="163"/>
      <c r="T305" s="164"/>
      <c r="AT305" s="159" t="s">
        <v>166</v>
      </c>
      <c r="AU305" s="159" t="s">
        <v>176</v>
      </c>
      <c r="AV305" s="13" t="s">
        <v>82</v>
      </c>
      <c r="AW305" s="13" t="s">
        <v>29</v>
      </c>
      <c r="AX305" s="13" t="s">
        <v>72</v>
      </c>
      <c r="AY305" s="159" t="s">
        <v>155</v>
      </c>
    </row>
    <row r="306" spans="2:65" s="13" customFormat="1" ht="22.5">
      <c r="B306" s="158"/>
      <c r="D306" s="146" t="s">
        <v>166</v>
      </c>
      <c r="E306" s="159" t="s">
        <v>1</v>
      </c>
      <c r="F306" s="160" t="s">
        <v>772</v>
      </c>
      <c r="H306" s="161">
        <v>18.850000000000001</v>
      </c>
      <c r="I306" s="162"/>
      <c r="L306" s="158"/>
      <c r="M306" s="163"/>
      <c r="T306" s="164"/>
      <c r="AT306" s="159" t="s">
        <v>166</v>
      </c>
      <c r="AU306" s="159" t="s">
        <v>176</v>
      </c>
      <c r="AV306" s="13" t="s">
        <v>82</v>
      </c>
      <c r="AW306" s="13" t="s">
        <v>29</v>
      </c>
      <c r="AX306" s="13" t="s">
        <v>72</v>
      </c>
      <c r="AY306" s="159" t="s">
        <v>155</v>
      </c>
    </row>
    <row r="307" spans="2:65" s="13" customFormat="1">
      <c r="B307" s="158"/>
      <c r="D307" s="146" t="s">
        <v>166</v>
      </c>
      <c r="E307" s="159" t="s">
        <v>1</v>
      </c>
      <c r="F307" s="160" t="s">
        <v>773</v>
      </c>
      <c r="H307" s="161">
        <v>30</v>
      </c>
      <c r="I307" s="162"/>
      <c r="L307" s="158"/>
      <c r="M307" s="163"/>
      <c r="T307" s="164"/>
      <c r="AT307" s="159" t="s">
        <v>166</v>
      </c>
      <c r="AU307" s="159" t="s">
        <v>176</v>
      </c>
      <c r="AV307" s="13" t="s">
        <v>82</v>
      </c>
      <c r="AW307" s="13" t="s">
        <v>29</v>
      </c>
      <c r="AX307" s="13" t="s">
        <v>72</v>
      </c>
      <c r="AY307" s="159" t="s">
        <v>155</v>
      </c>
    </row>
    <row r="308" spans="2:65" s="14" customFormat="1">
      <c r="B308" s="165"/>
      <c r="D308" s="146" t="s">
        <v>166</v>
      </c>
      <c r="E308" s="166" t="s">
        <v>1</v>
      </c>
      <c r="F308" s="167" t="s">
        <v>170</v>
      </c>
      <c r="H308" s="168">
        <v>80.048000000000002</v>
      </c>
      <c r="I308" s="169"/>
      <c r="L308" s="165"/>
      <c r="M308" s="170"/>
      <c r="T308" s="171"/>
      <c r="AT308" s="166" t="s">
        <v>166</v>
      </c>
      <c r="AU308" s="166" t="s">
        <v>176</v>
      </c>
      <c r="AV308" s="14" t="s">
        <v>160</v>
      </c>
      <c r="AW308" s="14" t="s">
        <v>29</v>
      </c>
      <c r="AX308" s="14" t="s">
        <v>80</v>
      </c>
      <c r="AY308" s="166" t="s">
        <v>155</v>
      </c>
    </row>
    <row r="309" spans="2:65" s="11" customFormat="1" ht="22.9" customHeight="1">
      <c r="B309" s="121"/>
      <c r="D309" s="122" t="s">
        <v>71</v>
      </c>
      <c r="E309" s="183" t="s">
        <v>198</v>
      </c>
      <c r="F309" s="183" t="s">
        <v>368</v>
      </c>
      <c r="I309" s="124"/>
      <c r="J309" s="184">
        <f>BK309</f>
        <v>0</v>
      </c>
      <c r="L309" s="121"/>
      <c r="M309" s="126"/>
      <c r="P309" s="127">
        <f>SUM(P310:P320)</f>
        <v>0</v>
      </c>
      <c r="R309" s="127">
        <f>SUM(R310:R320)</f>
        <v>4.5489428641000007</v>
      </c>
      <c r="T309" s="128">
        <f>SUM(T310:T320)</f>
        <v>4.2701340000000005</v>
      </c>
      <c r="AR309" s="122" t="s">
        <v>80</v>
      </c>
      <c r="AT309" s="129" t="s">
        <v>71</v>
      </c>
      <c r="AU309" s="129" t="s">
        <v>80</v>
      </c>
      <c r="AY309" s="122" t="s">
        <v>155</v>
      </c>
      <c r="BK309" s="130">
        <f>SUM(BK310:BK320)</f>
        <v>0</v>
      </c>
    </row>
    <row r="310" spans="2:65" s="1" customFormat="1" ht="33" customHeight="1">
      <c r="B310" s="131"/>
      <c r="C310" s="132" t="s">
        <v>410</v>
      </c>
      <c r="D310" s="132" t="s">
        <v>156</v>
      </c>
      <c r="E310" s="133" t="s">
        <v>370</v>
      </c>
      <c r="F310" s="134" t="s">
        <v>371</v>
      </c>
      <c r="G310" s="135" t="s">
        <v>159</v>
      </c>
      <c r="H310" s="136">
        <v>30.943000000000001</v>
      </c>
      <c r="I310" s="137"/>
      <c r="J310" s="138">
        <f>ROUND(I310*H310,2)</f>
        <v>0</v>
      </c>
      <c r="K310" s="139"/>
      <c r="L310" s="32"/>
      <c r="M310" s="140" t="s">
        <v>1</v>
      </c>
      <c r="N310" s="141" t="s">
        <v>37</v>
      </c>
      <c r="P310" s="142">
        <f>O310*H310</f>
        <v>0</v>
      </c>
      <c r="Q310" s="142">
        <v>0.13050870000000001</v>
      </c>
      <c r="R310" s="142">
        <f>Q310*H310</f>
        <v>4.0383307041000007</v>
      </c>
      <c r="S310" s="142">
        <v>0.13800000000000001</v>
      </c>
      <c r="T310" s="143">
        <f>S310*H310</f>
        <v>4.2701340000000005</v>
      </c>
      <c r="AR310" s="144" t="s">
        <v>160</v>
      </c>
      <c r="AT310" s="144" t="s">
        <v>156</v>
      </c>
      <c r="AU310" s="144" t="s">
        <v>82</v>
      </c>
      <c r="AY310" s="17" t="s">
        <v>155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80</v>
      </c>
      <c r="BK310" s="145">
        <f>ROUND(I310*H310,2)</f>
        <v>0</v>
      </c>
      <c r="BL310" s="17" t="s">
        <v>160</v>
      </c>
      <c r="BM310" s="144" t="s">
        <v>774</v>
      </c>
    </row>
    <row r="311" spans="2:65" s="1" customFormat="1" ht="29.25">
      <c r="B311" s="32"/>
      <c r="D311" s="146" t="s">
        <v>162</v>
      </c>
      <c r="F311" s="147" t="s">
        <v>373</v>
      </c>
      <c r="I311" s="148"/>
      <c r="L311" s="32"/>
      <c r="M311" s="149"/>
      <c r="T311" s="56"/>
      <c r="AT311" s="17" t="s">
        <v>162</v>
      </c>
      <c r="AU311" s="17" t="s">
        <v>82</v>
      </c>
    </row>
    <row r="312" spans="2:65" s="1" customFormat="1">
      <c r="B312" s="32"/>
      <c r="D312" s="150" t="s">
        <v>164</v>
      </c>
      <c r="F312" s="151" t="s">
        <v>374</v>
      </c>
      <c r="I312" s="148"/>
      <c r="L312" s="32"/>
      <c r="M312" s="149"/>
      <c r="T312" s="56"/>
      <c r="AT312" s="17" t="s">
        <v>164</v>
      </c>
      <c r="AU312" s="17" t="s">
        <v>82</v>
      </c>
    </row>
    <row r="313" spans="2:65" s="13" customFormat="1">
      <c r="B313" s="158"/>
      <c r="D313" s="146" t="s">
        <v>166</v>
      </c>
      <c r="E313" s="159" t="s">
        <v>1</v>
      </c>
      <c r="F313" s="160" t="s">
        <v>775</v>
      </c>
      <c r="H313" s="161">
        <v>30.943000000000001</v>
      </c>
      <c r="I313" s="162"/>
      <c r="L313" s="158"/>
      <c r="M313" s="163"/>
      <c r="T313" s="164"/>
      <c r="AT313" s="159" t="s">
        <v>166</v>
      </c>
      <c r="AU313" s="159" t="s">
        <v>82</v>
      </c>
      <c r="AV313" s="13" t="s">
        <v>82</v>
      </c>
      <c r="AW313" s="13" t="s">
        <v>29</v>
      </c>
      <c r="AX313" s="13" t="s">
        <v>80</v>
      </c>
      <c r="AY313" s="159" t="s">
        <v>155</v>
      </c>
    </row>
    <row r="314" spans="2:65" s="1" customFormat="1" ht="16.5" customHeight="1">
      <c r="B314" s="131"/>
      <c r="C314" s="172" t="s">
        <v>417</v>
      </c>
      <c r="D314" s="172" t="s">
        <v>241</v>
      </c>
      <c r="E314" s="173" t="s">
        <v>776</v>
      </c>
      <c r="F314" s="174" t="s">
        <v>777</v>
      </c>
      <c r="G314" s="175" t="s">
        <v>159</v>
      </c>
      <c r="H314" s="176">
        <v>80.048000000000002</v>
      </c>
      <c r="I314" s="177"/>
      <c r="J314" s="178">
        <f>ROUND(I314*H314,2)</f>
        <v>0</v>
      </c>
      <c r="K314" s="179"/>
      <c r="L314" s="180"/>
      <c r="M314" s="181" t="s">
        <v>1</v>
      </c>
      <c r="N314" s="182" t="s">
        <v>37</v>
      </c>
      <c r="P314" s="142">
        <f>O314*H314</f>
        <v>0</v>
      </c>
      <c r="Q314" s="142">
        <v>4.4200000000000003E-3</v>
      </c>
      <c r="R314" s="142">
        <f>Q314*H314</f>
        <v>0.35381216000000004</v>
      </c>
      <c r="S314" s="142">
        <v>0</v>
      </c>
      <c r="T314" s="143">
        <f>S314*H314</f>
        <v>0</v>
      </c>
      <c r="AR314" s="144" t="s">
        <v>213</v>
      </c>
      <c r="AT314" s="144" t="s">
        <v>241</v>
      </c>
      <c r="AU314" s="144" t="s">
        <v>82</v>
      </c>
      <c r="AY314" s="17" t="s">
        <v>155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7" t="s">
        <v>80</v>
      </c>
      <c r="BK314" s="145">
        <f>ROUND(I314*H314,2)</f>
        <v>0</v>
      </c>
      <c r="BL314" s="17" t="s">
        <v>160</v>
      </c>
      <c r="BM314" s="144" t="s">
        <v>778</v>
      </c>
    </row>
    <row r="315" spans="2:65" s="1" customFormat="1" ht="19.5">
      <c r="B315" s="32"/>
      <c r="D315" s="146" t="s">
        <v>162</v>
      </c>
      <c r="F315" s="147" t="s">
        <v>779</v>
      </c>
      <c r="I315" s="148"/>
      <c r="L315" s="32"/>
      <c r="M315" s="149"/>
      <c r="T315" s="56"/>
      <c r="AT315" s="17" t="s">
        <v>162</v>
      </c>
      <c r="AU315" s="17" t="s">
        <v>82</v>
      </c>
    </row>
    <row r="316" spans="2:65" s="13" customFormat="1">
      <c r="B316" s="158"/>
      <c r="D316" s="146" t="s">
        <v>166</v>
      </c>
      <c r="E316" s="159" t="s">
        <v>1</v>
      </c>
      <c r="F316" s="160" t="s">
        <v>780</v>
      </c>
      <c r="H316" s="161">
        <v>80.048000000000002</v>
      </c>
      <c r="I316" s="162"/>
      <c r="L316" s="158"/>
      <c r="M316" s="163"/>
      <c r="T316" s="164"/>
      <c r="AT316" s="159" t="s">
        <v>166</v>
      </c>
      <c r="AU316" s="159" t="s">
        <v>82</v>
      </c>
      <c r="AV316" s="13" t="s">
        <v>82</v>
      </c>
      <c r="AW316" s="13" t="s">
        <v>29</v>
      </c>
      <c r="AX316" s="13" t="s">
        <v>80</v>
      </c>
      <c r="AY316" s="159" t="s">
        <v>155</v>
      </c>
    </row>
    <row r="317" spans="2:65" s="1" customFormat="1" ht="24.2" customHeight="1">
      <c r="B317" s="131"/>
      <c r="C317" s="132" t="s">
        <v>424</v>
      </c>
      <c r="D317" s="132" t="s">
        <v>156</v>
      </c>
      <c r="E317" s="133" t="s">
        <v>377</v>
      </c>
      <c r="F317" s="134" t="s">
        <v>378</v>
      </c>
      <c r="G317" s="135" t="s">
        <v>244</v>
      </c>
      <c r="H317" s="136">
        <v>1120</v>
      </c>
      <c r="I317" s="137"/>
      <c r="J317" s="138">
        <f>ROUND(I317*H317,2)</f>
        <v>0</v>
      </c>
      <c r="K317" s="139"/>
      <c r="L317" s="32"/>
      <c r="M317" s="140" t="s">
        <v>1</v>
      </c>
      <c r="N317" s="141" t="s">
        <v>37</v>
      </c>
      <c r="P317" s="142">
        <f>O317*H317</f>
        <v>0</v>
      </c>
      <c r="Q317" s="142">
        <v>1.3999999999999999E-4</v>
      </c>
      <c r="R317" s="142">
        <f>Q317*H317</f>
        <v>0.15679999999999999</v>
      </c>
      <c r="S317" s="142">
        <v>0</v>
      </c>
      <c r="T317" s="143">
        <f>S317*H317</f>
        <v>0</v>
      </c>
      <c r="AR317" s="144" t="s">
        <v>160</v>
      </c>
      <c r="AT317" s="144" t="s">
        <v>156</v>
      </c>
      <c r="AU317" s="144" t="s">
        <v>82</v>
      </c>
      <c r="AY317" s="17" t="s">
        <v>155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7" t="s">
        <v>80</v>
      </c>
      <c r="BK317" s="145">
        <f>ROUND(I317*H317,2)</f>
        <v>0</v>
      </c>
      <c r="BL317" s="17" t="s">
        <v>160</v>
      </c>
      <c r="BM317" s="144" t="s">
        <v>781</v>
      </c>
    </row>
    <row r="318" spans="2:65" s="1" customFormat="1" ht="19.5">
      <c r="B318" s="32"/>
      <c r="D318" s="146" t="s">
        <v>162</v>
      </c>
      <c r="F318" s="147" t="s">
        <v>380</v>
      </c>
      <c r="I318" s="148"/>
      <c r="L318" s="32"/>
      <c r="M318" s="149"/>
      <c r="T318" s="56"/>
      <c r="AT318" s="17" t="s">
        <v>162</v>
      </c>
      <c r="AU318" s="17" t="s">
        <v>82</v>
      </c>
    </row>
    <row r="319" spans="2:65" s="1" customFormat="1">
      <c r="B319" s="32"/>
      <c r="D319" s="150" t="s">
        <v>164</v>
      </c>
      <c r="F319" s="151" t="s">
        <v>381</v>
      </c>
      <c r="I319" s="148"/>
      <c r="L319" s="32"/>
      <c r="M319" s="149"/>
      <c r="T319" s="56"/>
      <c r="AT319" s="17" t="s">
        <v>164</v>
      </c>
      <c r="AU319" s="17" t="s">
        <v>82</v>
      </c>
    </row>
    <row r="320" spans="2:65" s="13" customFormat="1">
      <c r="B320" s="158"/>
      <c r="D320" s="146" t="s">
        <v>166</v>
      </c>
      <c r="E320" s="159" t="s">
        <v>1</v>
      </c>
      <c r="F320" s="160" t="s">
        <v>782</v>
      </c>
      <c r="H320" s="161">
        <v>1120</v>
      </c>
      <c r="I320" s="162"/>
      <c r="L320" s="158"/>
      <c r="M320" s="163"/>
      <c r="T320" s="164"/>
      <c r="AT320" s="159" t="s">
        <v>166</v>
      </c>
      <c r="AU320" s="159" t="s">
        <v>82</v>
      </c>
      <c r="AV320" s="13" t="s">
        <v>82</v>
      </c>
      <c r="AW320" s="13" t="s">
        <v>29</v>
      </c>
      <c r="AX320" s="13" t="s">
        <v>80</v>
      </c>
      <c r="AY320" s="159" t="s">
        <v>155</v>
      </c>
    </row>
    <row r="321" spans="2:65" s="11" customFormat="1" ht="22.9" customHeight="1">
      <c r="B321" s="121"/>
      <c r="D321" s="122" t="s">
        <v>71</v>
      </c>
      <c r="E321" s="183" t="s">
        <v>221</v>
      </c>
      <c r="F321" s="183" t="s">
        <v>383</v>
      </c>
      <c r="I321" s="124"/>
      <c r="J321" s="184">
        <f>BK321</f>
        <v>0</v>
      </c>
      <c r="L321" s="121"/>
      <c r="M321" s="126"/>
      <c r="P321" s="127">
        <f>SUM(P322:P441)</f>
        <v>0</v>
      </c>
      <c r="R321" s="127">
        <f>SUM(R322:R441)</f>
        <v>8.5923318099999992</v>
      </c>
      <c r="T321" s="128">
        <f>SUM(T322:T441)</f>
        <v>45.2637535</v>
      </c>
      <c r="AR321" s="122" t="s">
        <v>80</v>
      </c>
      <c r="AT321" s="129" t="s">
        <v>71</v>
      </c>
      <c r="AU321" s="129" t="s">
        <v>80</v>
      </c>
      <c r="AY321" s="122" t="s">
        <v>155</v>
      </c>
      <c r="BK321" s="130">
        <f>SUM(BK322:BK441)</f>
        <v>0</v>
      </c>
    </row>
    <row r="322" spans="2:65" s="1" customFormat="1" ht="16.5" customHeight="1">
      <c r="B322" s="131"/>
      <c r="C322" s="132" t="s">
        <v>432</v>
      </c>
      <c r="D322" s="132" t="s">
        <v>156</v>
      </c>
      <c r="E322" s="133" t="s">
        <v>385</v>
      </c>
      <c r="F322" s="134" t="s">
        <v>386</v>
      </c>
      <c r="G322" s="135" t="s">
        <v>253</v>
      </c>
      <c r="H322" s="136">
        <v>28.13</v>
      </c>
      <c r="I322" s="137"/>
      <c r="J322" s="138">
        <f>ROUND(I322*H322,2)</f>
        <v>0</v>
      </c>
      <c r="K322" s="139"/>
      <c r="L322" s="32"/>
      <c r="M322" s="140" t="s">
        <v>1</v>
      </c>
      <c r="N322" s="141" t="s">
        <v>37</v>
      </c>
      <c r="P322" s="142">
        <f>O322*H322</f>
        <v>0</v>
      </c>
      <c r="Q322" s="142">
        <v>1.17E-3</v>
      </c>
      <c r="R322" s="142">
        <f>Q322*H322</f>
        <v>3.29121E-2</v>
      </c>
      <c r="S322" s="142">
        <v>0</v>
      </c>
      <c r="T322" s="143">
        <f>S322*H322</f>
        <v>0</v>
      </c>
      <c r="AR322" s="144" t="s">
        <v>160</v>
      </c>
      <c r="AT322" s="144" t="s">
        <v>156</v>
      </c>
      <c r="AU322" s="144" t="s">
        <v>82</v>
      </c>
      <c r="AY322" s="17" t="s">
        <v>155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7" t="s">
        <v>80</v>
      </c>
      <c r="BK322" s="145">
        <f>ROUND(I322*H322,2)</f>
        <v>0</v>
      </c>
      <c r="BL322" s="17" t="s">
        <v>160</v>
      </c>
      <c r="BM322" s="144" t="s">
        <v>783</v>
      </c>
    </row>
    <row r="323" spans="2:65" s="1" customFormat="1">
      <c r="B323" s="32"/>
      <c r="D323" s="146" t="s">
        <v>162</v>
      </c>
      <c r="F323" s="147" t="s">
        <v>388</v>
      </c>
      <c r="I323" s="148"/>
      <c r="L323" s="32"/>
      <c r="M323" s="149"/>
      <c r="T323" s="56"/>
      <c r="AT323" s="17" t="s">
        <v>162</v>
      </c>
      <c r="AU323" s="17" t="s">
        <v>82</v>
      </c>
    </row>
    <row r="324" spans="2:65" s="1" customFormat="1">
      <c r="B324" s="32"/>
      <c r="D324" s="150" t="s">
        <v>164</v>
      </c>
      <c r="F324" s="151" t="s">
        <v>389</v>
      </c>
      <c r="I324" s="148"/>
      <c r="L324" s="32"/>
      <c r="M324" s="149"/>
      <c r="T324" s="56"/>
      <c r="AT324" s="17" t="s">
        <v>164</v>
      </c>
      <c r="AU324" s="17" t="s">
        <v>82</v>
      </c>
    </row>
    <row r="325" spans="2:65" s="13" customFormat="1">
      <c r="B325" s="158"/>
      <c r="D325" s="146" t="s">
        <v>166</v>
      </c>
      <c r="E325" s="159" t="s">
        <v>1</v>
      </c>
      <c r="F325" s="160" t="s">
        <v>784</v>
      </c>
      <c r="H325" s="161">
        <v>28.13</v>
      </c>
      <c r="I325" s="162"/>
      <c r="L325" s="158"/>
      <c r="M325" s="163"/>
      <c r="T325" s="164"/>
      <c r="AT325" s="159" t="s">
        <v>166</v>
      </c>
      <c r="AU325" s="159" t="s">
        <v>82</v>
      </c>
      <c r="AV325" s="13" t="s">
        <v>82</v>
      </c>
      <c r="AW325" s="13" t="s">
        <v>29</v>
      </c>
      <c r="AX325" s="13" t="s">
        <v>80</v>
      </c>
      <c r="AY325" s="159" t="s">
        <v>155</v>
      </c>
    </row>
    <row r="326" spans="2:65" s="1" customFormat="1" ht="16.5" customHeight="1">
      <c r="B326" s="131"/>
      <c r="C326" s="132" t="s">
        <v>439</v>
      </c>
      <c r="D326" s="132" t="s">
        <v>156</v>
      </c>
      <c r="E326" s="133" t="s">
        <v>392</v>
      </c>
      <c r="F326" s="134" t="s">
        <v>393</v>
      </c>
      <c r="G326" s="135" t="s">
        <v>253</v>
      </c>
      <c r="H326" s="136">
        <v>28.13</v>
      </c>
      <c r="I326" s="137"/>
      <c r="J326" s="138">
        <f>ROUND(I326*H326,2)</f>
        <v>0</v>
      </c>
      <c r="K326" s="139"/>
      <c r="L326" s="32"/>
      <c r="M326" s="140" t="s">
        <v>1</v>
      </c>
      <c r="N326" s="141" t="s">
        <v>37</v>
      </c>
      <c r="P326" s="142">
        <f>O326*H326</f>
        <v>0</v>
      </c>
      <c r="Q326" s="142">
        <v>6.6399999999999999E-4</v>
      </c>
      <c r="R326" s="142">
        <f>Q326*H326</f>
        <v>1.8678319999999998E-2</v>
      </c>
      <c r="S326" s="142">
        <v>0</v>
      </c>
      <c r="T326" s="143">
        <f>S326*H326</f>
        <v>0</v>
      </c>
      <c r="AR326" s="144" t="s">
        <v>160</v>
      </c>
      <c r="AT326" s="144" t="s">
        <v>156</v>
      </c>
      <c r="AU326" s="144" t="s">
        <v>82</v>
      </c>
      <c r="AY326" s="17" t="s">
        <v>155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7" t="s">
        <v>80</v>
      </c>
      <c r="BK326" s="145">
        <f>ROUND(I326*H326,2)</f>
        <v>0</v>
      </c>
      <c r="BL326" s="17" t="s">
        <v>160</v>
      </c>
      <c r="BM326" s="144" t="s">
        <v>785</v>
      </c>
    </row>
    <row r="327" spans="2:65" s="1" customFormat="1">
      <c r="B327" s="32"/>
      <c r="D327" s="146" t="s">
        <v>162</v>
      </c>
      <c r="F327" s="147" t="s">
        <v>395</v>
      </c>
      <c r="I327" s="148"/>
      <c r="L327" s="32"/>
      <c r="M327" s="149"/>
      <c r="T327" s="56"/>
      <c r="AT327" s="17" t="s">
        <v>162</v>
      </c>
      <c r="AU327" s="17" t="s">
        <v>82</v>
      </c>
    </row>
    <row r="328" spans="2:65" s="1" customFormat="1">
      <c r="B328" s="32"/>
      <c r="D328" s="150" t="s">
        <v>164</v>
      </c>
      <c r="F328" s="151" t="s">
        <v>396</v>
      </c>
      <c r="I328" s="148"/>
      <c r="L328" s="32"/>
      <c r="M328" s="149"/>
      <c r="T328" s="56"/>
      <c r="AT328" s="17" t="s">
        <v>164</v>
      </c>
      <c r="AU328" s="17" t="s">
        <v>82</v>
      </c>
    </row>
    <row r="329" spans="2:65" s="13" customFormat="1">
      <c r="B329" s="158"/>
      <c r="D329" s="146" t="s">
        <v>166</v>
      </c>
      <c r="E329" s="159" t="s">
        <v>1</v>
      </c>
      <c r="F329" s="160" t="s">
        <v>784</v>
      </c>
      <c r="H329" s="161">
        <v>28.13</v>
      </c>
      <c r="I329" s="162"/>
      <c r="L329" s="158"/>
      <c r="M329" s="163"/>
      <c r="T329" s="164"/>
      <c r="AT329" s="159" t="s">
        <v>166</v>
      </c>
      <c r="AU329" s="159" t="s">
        <v>82</v>
      </c>
      <c r="AV329" s="13" t="s">
        <v>82</v>
      </c>
      <c r="AW329" s="13" t="s">
        <v>29</v>
      </c>
      <c r="AX329" s="13" t="s">
        <v>80</v>
      </c>
      <c r="AY329" s="159" t="s">
        <v>155</v>
      </c>
    </row>
    <row r="330" spans="2:65" s="1" customFormat="1" ht="24.2" customHeight="1">
      <c r="B330" s="131"/>
      <c r="C330" s="172" t="s">
        <v>445</v>
      </c>
      <c r="D330" s="172" t="s">
        <v>241</v>
      </c>
      <c r="E330" s="173" t="s">
        <v>398</v>
      </c>
      <c r="F330" s="174" t="s">
        <v>399</v>
      </c>
      <c r="G330" s="175" t="s">
        <v>208</v>
      </c>
      <c r="H330" s="176">
        <v>1.1200000000000001</v>
      </c>
      <c r="I330" s="177"/>
      <c r="J330" s="178">
        <f>ROUND(I330*H330,2)</f>
        <v>0</v>
      </c>
      <c r="K330" s="179"/>
      <c r="L330" s="180"/>
      <c r="M330" s="181" t="s">
        <v>1</v>
      </c>
      <c r="N330" s="182" t="s">
        <v>37</v>
      </c>
      <c r="P330" s="142">
        <f>O330*H330</f>
        <v>0</v>
      </c>
      <c r="Q330" s="142">
        <v>1</v>
      </c>
      <c r="R330" s="142">
        <f>Q330*H330</f>
        <v>1.1200000000000001</v>
      </c>
      <c r="S330" s="142">
        <v>0</v>
      </c>
      <c r="T330" s="143">
        <f>S330*H330</f>
        <v>0</v>
      </c>
      <c r="AR330" s="144" t="s">
        <v>213</v>
      </c>
      <c r="AT330" s="144" t="s">
        <v>241</v>
      </c>
      <c r="AU330" s="144" t="s">
        <v>82</v>
      </c>
      <c r="AY330" s="17" t="s">
        <v>155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7" t="s">
        <v>80</v>
      </c>
      <c r="BK330" s="145">
        <f>ROUND(I330*H330,2)</f>
        <v>0</v>
      </c>
      <c r="BL330" s="17" t="s">
        <v>160</v>
      </c>
      <c r="BM330" s="144" t="s">
        <v>786</v>
      </c>
    </row>
    <row r="331" spans="2:65" s="1" customFormat="1">
      <c r="B331" s="32"/>
      <c r="D331" s="146" t="s">
        <v>162</v>
      </c>
      <c r="F331" s="147" t="s">
        <v>399</v>
      </c>
      <c r="I331" s="148"/>
      <c r="L331" s="32"/>
      <c r="M331" s="149"/>
      <c r="T331" s="56"/>
      <c r="AT331" s="17" t="s">
        <v>162</v>
      </c>
      <c r="AU331" s="17" t="s">
        <v>82</v>
      </c>
    </row>
    <row r="332" spans="2:65" s="1" customFormat="1" ht="19.5">
      <c r="B332" s="32"/>
      <c r="D332" s="146" t="s">
        <v>301</v>
      </c>
      <c r="F332" s="185" t="s">
        <v>401</v>
      </c>
      <c r="I332" s="148"/>
      <c r="L332" s="32"/>
      <c r="M332" s="149"/>
      <c r="T332" s="56"/>
      <c r="AT332" s="17" t="s">
        <v>301</v>
      </c>
      <c r="AU332" s="17" t="s">
        <v>82</v>
      </c>
    </row>
    <row r="333" spans="2:65" s="13" customFormat="1">
      <c r="B333" s="158"/>
      <c r="D333" s="146" t="s">
        <v>166</v>
      </c>
      <c r="E333" s="159" t="s">
        <v>1</v>
      </c>
      <c r="F333" s="160" t="s">
        <v>787</v>
      </c>
      <c r="H333" s="161">
        <v>1.1200000000000001</v>
      </c>
      <c r="I333" s="162"/>
      <c r="L333" s="158"/>
      <c r="M333" s="163"/>
      <c r="T333" s="164"/>
      <c r="AT333" s="159" t="s">
        <v>166</v>
      </c>
      <c r="AU333" s="159" t="s">
        <v>82</v>
      </c>
      <c r="AV333" s="13" t="s">
        <v>82</v>
      </c>
      <c r="AW333" s="13" t="s">
        <v>29</v>
      </c>
      <c r="AX333" s="13" t="s">
        <v>80</v>
      </c>
      <c r="AY333" s="159" t="s">
        <v>155</v>
      </c>
    </row>
    <row r="334" spans="2:65" s="1" customFormat="1" ht="21.75" customHeight="1">
      <c r="B334" s="131"/>
      <c r="C334" s="132" t="s">
        <v>452</v>
      </c>
      <c r="D334" s="132" t="s">
        <v>156</v>
      </c>
      <c r="E334" s="133" t="s">
        <v>404</v>
      </c>
      <c r="F334" s="134" t="s">
        <v>405</v>
      </c>
      <c r="G334" s="135" t="s">
        <v>159</v>
      </c>
      <c r="H334" s="136">
        <v>0.52500000000000002</v>
      </c>
      <c r="I334" s="137"/>
      <c r="J334" s="138">
        <f>ROUND(I334*H334,2)</f>
        <v>0</v>
      </c>
      <c r="K334" s="139"/>
      <c r="L334" s="32"/>
      <c r="M334" s="140" t="s">
        <v>1</v>
      </c>
      <c r="N334" s="141" t="s">
        <v>37</v>
      </c>
      <c r="P334" s="142">
        <f>O334*H334</f>
        <v>0</v>
      </c>
      <c r="Q334" s="142">
        <v>6.3000000000000003E-4</v>
      </c>
      <c r="R334" s="142">
        <f>Q334*H334</f>
        <v>3.3075000000000004E-4</v>
      </c>
      <c r="S334" s="142">
        <v>0</v>
      </c>
      <c r="T334" s="143">
        <f>S334*H334</f>
        <v>0</v>
      </c>
      <c r="AR334" s="144" t="s">
        <v>160</v>
      </c>
      <c r="AT334" s="144" t="s">
        <v>156</v>
      </c>
      <c r="AU334" s="144" t="s">
        <v>82</v>
      </c>
      <c r="AY334" s="17" t="s">
        <v>155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7" t="s">
        <v>80</v>
      </c>
      <c r="BK334" s="145">
        <f>ROUND(I334*H334,2)</f>
        <v>0</v>
      </c>
      <c r="BL334" s="17" t="s">
        <v>160</v>
      </c>
      <c r="BM334" s="144" t="s">
        <v>788</v>
      </c>
    </row>
    <row r="335" spans="2:65" s="1" customFormat="1">
      <c r="B335" s="32"/>
      <c r="D335" s="146" t="s">
        <v>162</v>
      </c>
      <c r="F335" s="147" t="s">
        <v>407</v>
      </c>
      <c r="I335" s="148"/>
      <c r="L335" s="32"/>
      <c r="M335" s="149"/>
      <c r="T335" s="56"/>
      <c r="AT335" s="17" t="s">
        <v>162</v>
      </c>
      <c r="AU335" s="17" t="s">
        <v>82</v>
      </c>
    </row>
    <row r="336" spans="2:65" s="1" customFormat="1">
      <c r="B336" s="32"/>
      <c r="D336" s="150" t="s">
        <v>164</v>
      </c>
      <c r="F336" s="151" t="s">
        <v>408</v>
      </c>
      <c r="I336" s="148"/>
      <c r="L336" s="32"/>
      <c r="M336" s="149"/>
      <c r="T336" s="56"/>
      <c r="AT336" s="17" t="s">
        <v>164</v>
      </c>
      <c r="AU336" s="17" t="s">
        <v>82</v>
      </c>
    </row>
    <row r="337" spans="2:65" s="13" customFormat="1">
      <c r="B337" s="158"/>
      <c r="D337" s="146" t="s">
        <v>166</v>
      </c>
      <c r="E337" s="159" t="s">
        <v>1</v>
      </c>
      <c r="F337" s="160" t="s">
        <v>789</v>
      </c>
      <c r="H337" s="161">
        <v>0.52500000000000002</v>
      </c>
      <c r="I337" s="162"/>
      <c r="L337" s="158"/>
      <c r="M337" s="163"/>
      <c r="T337" s="164"/>
      <c r="AT337" s="159" t="s">
        <v>166</v>
      </c>
      <c r="AU337" s="159" t="s">
        <v>82</v>
      </c>
      <c r="AV337" s="13" t="s">
        <v>82</v>
      </c>
      <c r="AW337" s="13" t="s">
        <v>29</v>
      </c>
      <c r="AX337" s="13" t="s">
        <v>72</v>
      </c>
      <c r="AY337" s="159" t="s">
        <v>155</v>
      </c>
    </row>
    <row r="338" spans="2:65" s="14" customFormat="1">
      <c r="B338" s="165"/>
      <c r="D338" s="146" t="s">
        <v>166</v>
      </c>
      <c r="E338" s="166" t="s">
        <v>1</v>
      </c>
      <c r="F338" s="167" t="s">
        <v>170</v>
      </c>
      <c r="H338" s="168">
        <v>0.52500000000000002</v>
      </c>
      <c r="I338" s="169"/>
      <c r="L338" s="165"/>
      <c r="M338" s="170"/>
      <c r="T338" s="171"/>
      <c r="AT338" s="166" t="s">
        <v>166</v>
      </c>
      <c r="AU338" s="166" t="s">
        <v>82</v>
      </c>
      <c r="AV338" s="14" t="s">
        <v>160</v>
      </c>
      <c r="AW338" s="14" t="s">
        <v>29</v>
      </c>
      <c r="AX338" s="14" t="s">
        <v>80</v>
      </c>
      <c r="AY338" s="166" t="s">
        <v>155</v>
      </c>
    </row>
    <row r="339" spans="2:65" s="1" customFormat="1" ht="24.2" customHeight="1">
      <c r="B339" s="131"/>
      <c r="C339" s="132" t="s">
        <v>459</v>
      </c>
      <c r="D339" s="132" t="s">
        <v>156</v>
      </c>
      <c r="E339" s="133" t="s">
        <v>790</v>
      </c>
      <c r="F339" s="134" t="s">
        <v>791</v>
      </c>
      <c r="G339" s="135" t="s">
        <v>253</v>
      </c>
      <c r="H339" s="136">
        <v>3.6</v>
      </c>
      <c r="I339" s="137"/>
      <c r="J339" s="138">
        <f>ROUND(I339*H339,2)</f>
        <v>0</v>
      </c>
      <c r="K339" s="139"/>
      <c r="L339" s="32"/>
      <c r="M339" s="140" t="s">
        <v>1</v>
      </c>
      <c r="N339" s="141" t="s">
        <v>37</v>
      </c>
      <c r="P339" s="142">
        <f>O339*H339</f>
        <v>0</v>
      </c>
      <c r="Q339" s="142">
        <v>1.0000000000000001E-5</v>
      </c>
      <c r="R339" s="142">
        <f>Q339*H339</f>
        <v>3.6000000000000001E-5</v>
      </c>
      <c r="S339" s="142">
        <v>0</v>
      </c>
      <c r="T339" s="143">
        <f>S339*H339</f>
        <v>0</v>
      </c>
      <c r="AR339" s="144" t="s">
        <v>160</v>
      </c>
      <c r="AT339" s="144" t="s">
        <v>156</v>
      </c>
      <c r="AU339" s="144" t="s">
        <v>82</v>
      </c>
      <c r="AY339" s="17" t="s">
        <v>155</v>
      </c>
      <c r="BE339" s="145">
        <f>IF(N339="základní",J339,0)</f>
        <v>0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7" t="s">
        <v>80</v>
      </c>
      <c r="BK339" s="145">
        <f>ROUND(I339*H339,2)</f>
        <v>0</v>
      </c>
      <c r="BL339" s="17" t="s">
        <v>160</v>
      </c>
      <c r="BM339" s="144" t="s">
        <v>792</v>
      </c>
    </row>
    <row r="340" spans="2:65" s="1" customFormat="1" ht="19.5">
      <c r="B340" s="32"/>
      <c r="D340" s="146" t="s">
        <v>162</v>
      </c>
      <c r="F340" s="147" t="s">
        <v>793</v>
      </c>
      <c r="I340" s="148"/>
      <c r="L340" s="32"/>
      <c r="M340" s="149"/>
      <c r="T340" s="56"/>
      <c r="AT340" s="17" t="s">
        <v>162</v>
      </c>
      <c r="AU340" s="17" t="s">
        <v>82</v>
      </c>
    </row>
    <row r="341" spans="2:65" s="1" customFormat="1">
      <c r="B341" s="32"/>
      <c r="D341" s="150" t="s">
        <v>164</v>
      </c>
      <c r="F341" s="151" t="s">
        <v>794</v>
      </c>
      <c r="I341" s="148"/>
      <c r="L341" s="32"/>
      <c r="M341" s="149"/>
      <c r="T341" s="56"/>
      <c r="AT341" s="17" t="s">
        <v>164</v>
      </c>
      <c r="AU341" s="17" t="s">
        <v>82</v>
      </c>
    </row>
    <row r="342" spans="2:65" s="13" customFormat="1">
      <c r="B342" s="158"/>
      <c r="D342" s="146" t="s">
        <v>166</v>
      </c>
      <c r="E342" s="159" t="s">
        <v>1</v>
      </c>
      <c r="F342" s="160" t="s">
        <v>759</v>
      </c>
      <c r="H342" s="161">
        <v>3.6</v>
      </c>
      <c r="I342" s="162"/>
      <c r="L342" s="158"/>
      <c r="M342" s="163"/>
      <c r="T342" s="164"/>
      <c r="AT342" s="159" t="s">
        <v>166</v>
      </c>
      <c r="AU342" s="159" t="s">
        <v>82</v>
      </c>
      <c r="AV342" s="13" t="s">
        <v>82</v>
      </c>
      <c r="AW342" s="13" t="s">
        <v>29</v>
      </c>
      <c r="AX342" s="13" t="s">
        <v>80</v>
      </c>
      <c r="AY342" s="159" t="s">
        <v>155</v>
      </c>
    </row>
    <row r="343" spans="2:65" s="1" customFormat="1" ht="24.2" customHeight="1">
      <c r="B343" s="131"/>
      <c r="C343" s="132" t="s">
        <v>466</v>
      </c>
      <c r="D343" s="132" t="s">
        <v>156</v>
      </c>
      <c r="E343" s="133" t="s">
        <v>411</v>
      </c>
      <c r="F343" s="134" t="s">
        <v>412</v>
      </c>
      <c r="G343" s="135" t="s">
        <v>413</v>
      </c>
      <c r="H343" s="136">
        <v>2</v>
      </c>
      <c r="I343" s="137"/>
      <c r="J343" s="138">
        <f>ROUND(I343*H343,2)</f>
        <v>0</v>
      </c>
      <c r="K343" s="139"/>
      <c r="L343" s="32"/>
      <c r="M343" s="140" t="s">
        <v>1</v>
      </c>
      <c r="N343" s="141" t="s">
        <v>37</v>
      </c>
      <c r="P343" s="142">
        <f>O343*H343</f>
        <v>0</v>
      </c>
      <c r="Q343" s="142">
        <v>6.4850000000000003E-3</v>
      </c>
      <c r="R343" s="142">
        <f>Q343*H343</f>
        <v>1.2970000000000001E-2</v>
      </c>
      <c r="S343" s="142">
        <v>0</v>
      </c>
      <c r="T343" s="143">
        <f>S343*H343</f>
        <v>0</v>
      </c>
      <c r="AR343" s="144" t="s">
        <v>160</v>
      </c>
      <c r="AT343" s="144" t="s">
        <v>156</v>
      </c>
      <c r="AU343" s="144" t="s">
        <v>82</v>
      </c>
      <c r="AY343" s="17" t="s">
        <v>155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80</v>
      </c>
      <c r="BK343" s="145">
        <f>ROUND(I343*H343,2)</f>
        <v>0</v>
      </c>
      <c r="BL343" s="17" t="s">
        <v>160</v>
      </c>
      <c r="BM343" s="144" t="s">
        <v>795</v>
      </c>
    </row>
    <row r="344" spans="2:65" s="1" customFormat="1" ht="19.5">
      <c r="B344" s="32"/>
      <c r="D344" s="146" t="s">
        <v>162</v>
      </c>
      <c r="F344" s="147" t="s">
        <v>415</v>
      </c>
      <c r="I344" s="148"/>
      <c r="L344" s="32"/>
      <c r="M344" s="149"/>
      <c r="T344" s="56"/>
      <c r="AT344" s="17" t="s">
        <v>162</v>
      </c>
      <c r="AU344" s="17" t="s">
        <v>82</v>
      </c>
    </row>
    <row r="345" spans="2:65" s="1" customFormat="1">
      <c r="B345" s="32"/>
      <c r="D345" s="150" t="s">
        <v>164</v>
      </c>
      <c r="F345" s="151" t="s">
        <v>416</v>
      </c>
      <c r="I345" s="148"/>
      <c r="L345" s="32"/>
      <c r="M345" s="149"/>
      <c r="T345" s="56"/>
      <c r="AT345" s="17" t="s">
        <v>164</v>
      </c>
      <c r="AU345" s="17" t="s">
        <v>82</v>
      </c>
    </row>
    <row r="346" spans="2:65" s="1" customFormat="1" ht="16.5" customHeight="1">
      <c r="B346" s="131"/>
      <c r="C346" s="132" t="s">
        <v>473</v>
      </c>
      <c r="D346" s="132" t="s">
        <v>156</v>
      </c>
      <c r="E346" s="133" t="s">
        <v>418</v>
      </c>
      <c r="F346" s="134" t="s">
        <v>419</v>
      </c>
      <c r="G346" s="135" t="s">
        <v>275</v>
      </c>
      <c r="H346" s="136">
        <v>48</v>
      </c>
      <c r="I346" s="137"/>
      <c r="J346" s="138">
        <f>ROUND(I346*H346,2)</f>
        <v>0</v>
      </c>
      <c r="K346" s="139"/>
      <c r="L346" s="32"/>
      <c r="M346" s="140" t="s">
        <v>1</v>
      </c>
      <c r="N346" s="141" t="s">
        <v>37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160</v>
      </c>
      <c r="AT346" s="144" t="s">
        <v>156</v>
      </c>
      <c r="AU346" s="144" t="s">
        <v>82</v>
      </c>
      <c r="AY346" s="17" t="s">
        <v>155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80</v>
      </c>
      <c r="BK346" s="145">
        <f>ROUND(I346*H346,2)</f>
        <v>0</v>
      </c>
      <c r="BL346" s="17" t="s">
        <v>160</v>
      </c>
      <c r="BM346" s="144" t="s">
        <v>796</v>
      </c>
    </row>
    <row r="347" spans="2:65" s="1" customFormat="1">
      <c r="B347" s="32"/>
      <c r="D347" s="146" t="s">
        <v>162</v>
      </c>
      <c r="F347" s="147" t="s">
        <v>421</v>
      </c>
      <c r="I347" s="148"/>
      <c r="L347" s="32"/>
      <c r="M347" s="149"/>
      <c r="T347" s="56"/>
      <c r="AT347" s="17" t="s">
        <v>162</v>
      </c>
      <c r="AU347" s="17" t="s">
        <v>82</v>
      </c>
    </row>
    <row r="348" spans="2:65" s="1" customFormat="1">
      <c r="B348" s="32"/>
      <c r="D348" s="150" t="s">
        <v>164</v>
      </c>
      <c r="F348" s="151" t="s">
        <v>422</v>
      </c>
      <c r="I348" s="148"/>
      <c r="L348" s="32"/>
      <c r="M348" s="149"/>
      <c r="T348" s="56"/>
      <c r="AT348" s="17" t="s">
        <v>164</v>
      </c>
      <c r="AU348" s="17" t="s">
        <v>82</v>
      </c>
    </row>
    <row r="349" spans="2:65" s="13" customFormat="1">
      <c r="B349" s="158"/>
      <c r="D349" s="146" t="s">
        <v>166</v>
      </c>
      <c r="E349" s="159" t="s">
        <v>1</v>
      </c>
      <c r="F349" s="160" t="s">
        <v>423</v>
      </c>
      <c r="H349" s="161">
        <v>48</v>
      </c>
      <c r="I349" s="162"/>
      <c r="L349" s="158"/>
      <c r="M349" s="163"/>
      <c r="T349" s="164"/>
      <c r="AT349" s="159" t="s">
        <v>166</v>
      </c>
      <c r="AU349" s="159" t="s">
        <v>82</v>
      </c>
      <c r="AV349" s="13" t="s">
        <v>82</v>
      </c>
      <c r="AW349" s="13" t="s">
        <v>29</v>
      </c>
      <c r="AX349" s="13" t="s">
        <v>72</v>
      </c>
      <c r="AY349" s="159" t="s">
        <v>155</v>
      </c>
    </row>
    <row r="350" spans="2:65" s="14" customFormat="1">
      <c r="B350" s="165"/>
      <c r="D350" s="146" t="s">
        <v>166</v>
      </c>
      <c r="E350" s="166" t="s">
        <v>1</v>
      </c>
      <c r="F350" s="167" t="s">
        <v>170</v>
      </c>
      <c r="H350" s="168">
        <v>48</v>
      </c>
      <c r="I350" s="169"/>
      <c r="L350" s="165"/>
      <c r="M350" s="170"/>
      <c r="T350" s="171"/>
      <c r="AT350" s="166" t="s">
        <v>166</v>
      </c>
      <c r="AU350" s="166" t="s">
        <v>82</v>
      </c>
      <c r="AV350" s="14" t="s">
        <v>160</v>
      </c>
      <c r="AW350" s="14" t="s">
        <v>3</v>
      </c>
      <c r="AX350" s="14" t="s">
        <v>80</v>
      </c>
      <c r="AY350" s="166" t="s">
        <v>155</v>
      </c>
    </row>
    <row r="351" spans="2:65" s="1" customFormat="1" ht="33" customHeight="1">
      <c r="B351" s="131"/>
      <c r="C351" s="132" t="s">
        <v>479</v>
      </c>
      <c r="D351" s="132" t="s">
        <v>156</v>
      </c>
      <c r="E351" s="133" t="s">
        <v>425</v>
      </c>
      <c r="F351" s="134" t="s">
        <v>426</v>
      </c>
      <c r="G351" s="135" t="s">
        <v>159</v>
      </c>
      <c r="H351" s="136">
        <v>95.055999999999997</v>
      </c>
      <c r="I351" s="137"/>
      <c r="J351" s="138">
        <f>ROUND(I351*H351,2)</f>
        <v>0</v>
      </c>
      <c r="K351" s="139"/>
      <c r="L351" s="32"/>
      <c r="M351" s="140" t="s">
        <v>1</v>
      </c>
      <c r="N351" s="141" t="s">
        <v>37</v>
      </c>
      <c r="P351" s="142">
        <f>O351*H351</f>
        <v>0</v>
      </c>
      <c r="Q351" s="142">
        <v>0</v>
      </c>
      <c r="R351" s="142">
        <f>Q351*H351</f>
        <v>0</v>
      </c>
      <c r="S351" s="142">
        <v>0</v>
      </c>
      <c r="T351" s="143">
        <f>S351*H351</f>
        <v>0</v>
      </c>
      <c r="AR351" s="144" t="s">
        <v>160</v>
      </c>
      <c r="AT351" s="144" t="s">
        <v>156</v>
      </c>
      <c r="AU351" s="144" t="s">
        <v>82</v>
      </c>
      <c r="AY351" s="17" t="s">
        <v>155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7" t="s">
        <v>80</v>
      </c>
      <c r="BK351" s="145">
        <f>ROUND(I351*H351,2)</f>
        <v>0</v>
      </c>
      <c r="BL351" s="17" t="s">
        <v>160</v>
      </c>
      <c r="BM351" s="144" t="s">
        <v>797</v>
      </c>
    </row>
    <row r="352" spans="2:65" s="1" customFormat="1" ht="29.25">
      <c r="B352" s="32"/>
      <c r="D352" s="146" t="s">
        <v>162</v>
      </c>
      <c r="F352" s="147" t="s">
        <v>428</v>
      </c>
      <c r="I352" s="148"/>
      <c r="L352" s="32"/>
      <c r="M352" s="149"/>
      <c r="T352" s="56"/>
      <c r="AT352" s="17" t="s">
        <v>162</v>
      </c>
      <c r="AU352" s="17" t="s">
        <v>82</v>
      </c>
    </row>
    <row r="353" spans="2:65" s="1" customFormat="1">
      <c r="B353" s="32"/>
      <c r="D353" s="150" t="s">
        <v>164</v>
      </c>
      <c r="F353" s="151" t="s">
        <v>429</v>
      </c>
      <c r="I353" s="148"/>
      <c r="L353" s="32"/>
      <c r="M353" s="149"/>
      <c r="T353" s="56"/>
      <c r="AT353" s="17" t="s">
        <v>164</v>
      </c>
      <c r="AU353" s="17" t="s">
        <v>82</v>
      </c>
    </row>
    <row r="354" spans="2:65" s="13" customFormat="1">
      <c r="B354" s="158"/>
      <c r="D354" s="146" t="s">
        <v>166</v>
      </c>
      <c r="E354" s="159" t="s">
        <v>1</v>
      </c>
      <c r="F354" s="160" t="s">
        <v>798</v>
      </c>
      <c r="H354" s="161">
        <v>54.037999999999997</v>
      </c>
      <c r="I354" s="162"/>
      <c r="L354" s="158"/>
      <c r="M354" s="163"/>
      <c r="T354" s="164"/>
      <c r="AT354" s="159" t="s">
        <v>166</v>
      </c>
      <c r="AU354" s="159" t="s">
        <v>82</v>
      </c>
      <c r="AV354" s="13" t="s">
        <v>82</v>
      </c>
      <c r="AW354" s="13" t="s">
        <v>29</v>
      </c>
      <c r="AX354" s="13" t="s">
        <v>72</v>
      </c>
      <c r="AY354" s="159" t="s">
        <v>155</v>
      </c>
    </row>
    <row r="355" spans="2:65" s="13" customFormat="1">
      <c r="B355" s="158"/>
      <c r="D355" s="146" t="s">
        <v>166</v>
      </c>
      <c r="E355" s="159" t="s">
        <v>1</v>
      </c>
      <c r="F355" s="160" t="s">
        <v>799</v>
      </c>
      <c r="H355" s="161">
        <v>21.934999999999999</v>
      </c>
      <c r="I355" s="162"/>
      <c r="L355" s="158"/>
      <c r="M355" s="163"/>
      <c r="T355" s="164"/>
      <c r="AT355" s="159" t="s">
        <v>166</v>
      </c>
      <c r="AU355" s="159" t="s">
        <v>82</v>
      </c>
      <c r="AV355" s="13" t="s">
        <v>82</v>
      </c>
      <c r="AW355" s="13" t="s">
        <v>29</v>
      </c>
      <c r="AX355" s="13" t="s">
        <v>72</v>
      </c>
      <c r="AY355" s="159" t="s">
        <v>155</v>
      </c>
    </row>
    <row r="356" spans="2:65" s="13" customFormat="1">
      <c r="B356" s="158"/>
      <c r="D356" s="146" t="s">
        <v>166</v>
      </c>
      <c r="E356" s="159" t="s">
        <v>1</v>
      </c>
      <c r="F356" s="160" t="s">
        <v>800</v>
      </c>
      <c r="H356" s="161">
        <v>19.082999999999998</v>
      </c>
      <c r="I356" s="162"/>
      <c r="L356" s="158"/>
      <c r="M356" s="163"/>
      <c r="T356" s="164"/>
      <c r="AT356" s="159" t="s">
        <v>166</v>
      </c>
      <c r="AU356" s="159" t="s">
        <v>82</v>
      </c>
      <c r="AV356" s="13" t="s">
        <v>82</v>
      </c>
      <c r="AW356" s="13" t="s">
        <v>29</v>
      </c>
      <c r="AX356" s="13" t="s">
        <v>72</v>
      </c>
      <c r="AY356" s="159" t="s">
        <v>155</v>
      </c>
    </row>
    <row r="357" spans="2:65" s="14" customFormat="1">
      <c r="B357" s="165"/>
      <c r="D357" s="146" t="s">
        <v>166</v>
      </c>
      <c r="E357" s="166" t="s">
        <v>1</v>
      </c>
      <c r="F357" s="167" t="s">
        <v>170</v>
      </c>
      <c r="H357" s="168">
        <v>95.055999999999997</v>
      </c>
      <c r="I357" s="169"/>
      <c r="L357" s="165"/>
      <c r="M357" s="170"/>
      <c r="T357" s="171"/>
      <c r="AT357" s="166" t="s">
        <v>166</v>
      </c>
      <c r="AU357" s="166" t="s">
        <v>82</v>
      </c>
      <c r="AV357" s="14" t="s">
        <v>160</v>
      </c>
      <c r="AW357" s="14" t="s">
        <v>3</v>
      </c>
      <c r="AX357" s="14" t="s">
        <v>80</v>
      </c>
      <c r="AY357" s="166" t="s">
        <v>155</v>
      </c>
    </row>
    <row r="358" spans="2:65" s="1" customFormat="1" ht="33" customHeight="1">
      <c r="B358" s="131"/>
      <c r="C358" s="132" t="s">
        <v>487</v>
      </c>
      <c r="D358" s="132" t="s">
        <v>156</v>
      </c>
      <c r="E358" s="133" t="s">
        <v>433</v>
      </c>
      <c r="F358" s="134" t="s">
        <v>434</v>
      </c>
      <c r="G358" s="135" t="s">
        <v>159</v>
      </c>
      <c r="H358" s="136">
        <v>2851.68</v>
      </c>
      <c r="I358" s="137"/>
      <c r="J358" s="138">
        <f>ROUND(I358*H358,2)</f>
        <v>0</v>
      </c>
      <c r="K358" s="139"/>
      <c r="L358" s="32"/>
      <c r="M358" s="140" t="s">
        <v>1</v>
      </c>
      <c r="N358" s="141" t="s">
        <v>37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160</v>
      </c>
      <c r="AT358" s="144" t="s">
        <v>156</v>
      </c>
      <c r="AU358" s="144" t="s">
        <v>82</v>
      </c>
      <c r="AY358" s="17" t="s">
        <v>155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7" t="s">
        <v>80</v>
      </c>
      <c r="BK358" s="145">
        <f>ROUND(I358*H358,2)</f>
        <v>0</v>
      </c>
      <c r="BL358" s="17" t="s">
        <v>160</v>
      </c>
      <c r="BM358" s="144" t="s">
        <v>801</v>
      </c>
    </row>
    <row r="359" spans="2:65" s="1" customFormat="1" ht="19.5">
      <c r="B359" s="32"/>
      <c r="D359" s="146" t="s">
        <v>162</v>
      </c>
      <c r="F359" s="147" t="s">
        <v>436</v>
      </c>
      <c r="I359" s="148"/>
      <c r="L359" s="32"/>
      <c r="M359" s="149"/>
      <c r="T359" s="56"/>
      <c r="AT359" s="17" t="s">
        <v>162</v>
      </c>
      <c r="AU359" s="17" t="s">
        <v>82</v>
      </c>
    </row>
    <row r="360" spans="2:65" s="1" customFormat="1">
      <c r="B360" s="32"/>
      <c r="D360" s="150" t="s">
        <v>164</v>
      </c>
      <c r="F360" s="151" t="s">
        <v>437</v>
      </c>
      <c r="I360" s="148"/>
      <c r="L360" s="32"/>
      <c r="M360" s="149"/>
      <c r="T360" s="56"/>
      <c r="AT360" s="17" t="s">
        <v>164</v>
      </c>
      <c r="AU360" s="17" t="s">
        <v>82</v>
      </c>
    </row>
    <row r="361" spans="2:65" s="13" customFormat="1">
      <c r="B361" s="158"/>
      <c r="D361" s="146" t="s">
        <v>166</v>
      </c>
      <c r="E361" s="159" t="s">
        <v>1</v>
      </c>
      <c r="F361" s="160" t="s">
        <v>802</v>
      </c>
      <c r="H361" s="161">
        <v>2851.68</v>
      </c>
      <c r="I361" s="162"/>
      <c r="L361" s="158"/>
      <c r="M361" s="163"/>
      <c r="T361" s="164"/>
      <c r="AT361" s="159" t="s">
        <v>166</v>
      </c>
      <c r="AU361" s="159" t="s">
        <v>82</v>
      </c>
      <c r="AV361" s="13" t="s">
        <v>82</v>
      </c>
      <c r="AW361" s="13" t="s">
        <v>29</v>
      </c>
      <c r="AX361" s="13" t="s">
        <v>72</v>
      </c>
      <c r="AY361" s="159" t="s">
        <v>155</v>
      </c>
    </row>
    <row r="362" spans="2:65" s="14" customFormat="1">
      <c r="B362" s="165"/>
      <c r="D362" s="146" t="s">
        <v>166</v>
      </c>
      <c r="E362" s="166" t="s">
        <v>1</v>
      </c>
      <c r="F362" s="167" t="s">
        <v>170</v>
      </c>
      <c r="H362" s="168">
        <v>2851.68</v>
      </c>
      <c r="I362" s="169"/>
      <c r="L362" s="165"/>
      <c r="M362" s="170"/>
      <c r="T362" s="171"/>
      <c r="AT362" s="166" t="s">
        <v>166</v>
      </c>
      <c r="AU362" s="166" t="s">
        <v>82</v>
      </c>
      <c r="AV362" s="14" t="s">
        <v>160</v>
      </c>
      <c r="AW362" s="14" t="s">
        <v>3</v>
      </c>
      <c r="AX362" s="14" t="s">
        <v>80</v>
      </c>
      <c r="AY362" s="166" t="s">
        <v>155</v>
      </c>
    </row>
    <row r="363" spans="2:65" s="1" customFormat="1" ht="33" customHeight="1">
      <c r="B363" s="131"/>
      <c r="C363" s="132" t="s">
        <v>495</v>
      </c>
      <c r="D363" s="132" t="s">
        <v>156</v>
      </c>
      <c r="E363" s="133" t="s">
        <v>440</v>
      </c>
      <c r="F363" s="134" t="s">
        <v>441</v>
      </c>
      <c r="G363" s="135" t="s">
        <v>159</v>
      </c>
      <c r="H363" s="136">
        <v>95.055999999999997</v>
      </c>
      <c r="I363" s="137"/>
      <c r="J363" s="138">
        <f>ROUND(I363*H363,2)</f>
        <v>0</v>
      </c>
      <c r="K363" s="139"/>
      <c r="L363" s="32"/>
      <c r="M363" s="140" t="s">
        <v>1</v>
      </c>
      <c r="N363" s="141" t="s">
        <v>37</v>
      </c>
      <c r="P363" s="142">
        <f>O363*H363</f>
        <v>0</v>
      </c>
      <c r="Q363" s="142">
        <v>0</v>
      </c>
      <c r="R363" s="142">
        <f>Q363*H363</f>
        <v>0</v>
      </c>
      <c r="S363" s="142">
        <v>0</v>
      </c>
      <c r="T363" s="143">
        <f>S363*H363</f>
        <v>0</v>
      </c>
      <c r="AR363" s="144" t="s">
        <v>160</v>
      </c>
      <c r="AT363" s="144" t="s">
        <v>156</v>
      </c>
      <c r="AU363" s="144" t="s">
        <v>82</v>
      </c>
      <c r="AY363" s="17" t="s">
        <v>155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80</v>
      </c>
      <c r="BK363" s="145">
        <f>ROUND(I363*H363,2)</f>
        <v>0</v>
      </c>
      <c r="BL363" s="17" t="s">
        <v>160</v>
      </c>
      <c r="BM363" s="144" t="s">
        <v>803</v>
      </c>
    </row>
    <row r="364" spans="2:65" s="1" customFormat="1" ht="29.25">
      <c r="B364" s="32"/>
      <c r="D364" s="146" t="s">
        <v>162</v>
      </c>
      <c r="F364" s="147" t="s">
        <v>443</v>
      </c>
      <c r="I364" s="148"/>
      <c r="L364" s="32"/>
      <c r="M364" s="149"/>
      <c r="T364" s="56"/>
      <c r="AT364" s="17" t="s">
        <v>162</v>
      </c>
      <c r="AU364" s="17" t="s">
        <v>82</v>
      </c>
    </row>
    <row r="365" spans="2:65" s="1" customFormat="1">
      <c r="B365" s="32"/>
      <c r="D365" s="150" t="s">
        <v>164</v>
      </c>
      <c r="F365" s="151" t="s">
        <v>444</v>
      </c>
      <c r="I365" s="148"/>
      <c r="L365" s="32"/>
      <c r="M365" s="149"/>
      <c r="T365" s="56"/>
      <c r="AT365" s="17" t="s">
        <v>164</v>
      </c>
      <c r="AU365" s="17" t="s">
        <v>82</v>
      </c>
    </row>
    <row r="366" spans="2:65" s="13" customFormat="1">
      <c r="B366" s="158"/>
      <c r="D366" s="146" t="s">
        <v>166</v>
      </c>
      <c r="E366" s="159" t="s">
        <v>1</v>
      </c>
      <c r="F366" s="160" t="s">
        <v>804</v>
      </c>
      <c r="H366" s="161">
        <v>95.055999999999997</v>
      </c>
      <c r="I366" s="162"/>
      <c r="L366" s="158"/>
      <c r="M366" s="163"/>
      <c r="T366" s="164"/>
      <c r="AT366" s="159" t="s">
        <v>166</v>
      </c>
      <c r="AU366" s="159" t="s">
        <v>82</v>
      </c>
      <c r="AV366" s="13" t="s">
        <v>82</v>
      </c>
      <c r="AW366" s="13" t="s">
        <v>29</v>
      </c>
      <c r="AX366" s="13" t="s">
        <v>80</v>
      </c>
      <c r="AY366" s="159" t="s">
        <v>155</v>
      </c>
    </row>
    <row r="367" spans="2:65" s="1" customFormat="1" ht="24.2" customHeight="1">
      <c r="B367" s="131"/>
      <c r="C367" s="132" t="s">
        <v>500</v>
      </c>
      <c r="D367" s="132" t="s">
        <v>156</v>
      </c>
      <c r="E367" s="133" t="s">
        <v>446</v>
      </c>
      <c r="F367" s="134" t="s">
        <v>447</v>
      </c>
      <c r="G367" s="135" t="s">
        <v>179</v>
      </c>
      <c r="H367" s="136">
        <v>148.19800000000001</v>
      </c>
      <c r="I367" s="137"/>
      <c r="J367" s="138">
        <f>ROUND(I367*H367,2)</f>
        <v>0</v>
      </c>
      <c r="K367" s="139"/>
      <c r="L367" s="32"/>
      <c r="M367" s="140" t="s">
        <v>1</v>
      </c>
      <c r="N367" s="141" t="s">
        <v>37</v>
      </c>
      <c r="P367" s="142">
        <f>O367*H367</f>
        <v>0</v>
      </c>
      <c r="Q367" s="142">
        <v>0</v>
      </c>
      <c r="R367" s="142">
        <f>Q367*H367</f>
        <v>0</v>
      </c>
      <c r="S367" s="142">
        <v>0</v>
      </c>
      <c r="T367" s="143">
        <f>S367*H367</f>
        <v>0</v>
      </c>
      <c r="AR367" s="144" t="s">
        <v>160</v>
      </c>
      <c r="AT367" s="144" t="s">
        <v>156</v>
      </c>
      <c r="AU367" s="144" t="s">
        <v>82</v>
      </c>
      <c r="AY367" s="17" t="s">
        <v>155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7" t="s">
        <v>80</v>
      </c>
      <c r="BK367" s="145">
        <f>ROUND(I367*H367,2)</f>
        <v>0</v>
      </c>
      <c r="BL367" s="17" t="s">
        <v>160</v>
      </c>
      <c r="BM367" s="144" t="s">
        <v>805</v>
      </c>
    </row>
    <row r="368" spans="2:65" s="1" customFormat="1" ht="29.25">
      <c r="B368" s="32"/>
      <c r="D368" s="146" t="s">
        <v>162</v>
      </c>
      <c r="F368" s="147" t="s">
        <v>449</v>
      </c>
      <c r="I368" s="148"/>
      <c r="L368" s="32"/>
      <c r="M368" s="149"/>
      <c r="T368" s="56"/>
      <c r="AT368" s="17" t="s">
        <v>162</v>
      </c>
      <c r="AU368" s="17" t="s">
        <v>82</v>
      </c>
    </row>
    <row r="369" spans="2:65" s="1" customFormat="1">
      <c r="B369" s="32"/>
      <c r="D369" s="150" t="s">
        <v>164</v>
      </c>
      <c r="F369" s="151" t="s">
        <v>450</v>
      </c>
      <c r="I369" s="148"/>
      <c r="L369" s="32"/>
      <c r="M369" s="149"/>
      <c r="T369" s="56"/>
      <c r="AT369" s="17" t="s">
        <v>164</v>
      </c>
      <c r="AU369" s="17" t="s">
        <v>82</v>
      </c>
    </row>
    <row r="370" spans="2:65" s="13" customFormat="1">
      <c r="B370" s="158"/>
      <c r="D370" s="146" t="s">
        <v>166</v>
      </c>
      <c r="E370" s="159" t="s">
        <v>1</v>
      </c>
      <c r="F370" s="160" t="s">
        <v>806</v>
      </c>
      <c r="H370" s="161">
        <v>148.19800000000001</v>
      </c>
      <c r="I370" s="162"/>
      <c r="L370" s="158"/>
      <c r="M370" s="163"/>
      <c r="T370" s="164"/>
      <c r="AT370" s="159" t="s">
        <v>166</v>
      </c>
      <c r="AU370" s="159" t="s">
        <v>82</v>
      </c>
      <c r="AV370" s="13" t="s">
        <v>82</v>
      </c>
      <c r="AW370" s="13" t="s">
        <v>29</v>
      </c>
      <c r="AX370" s="13" t="s">
        <v>80</v>
      </c>
      <c r="AY370" s="159" t="s">
        <v>155</v>
      </c>
    </row>
    <row r="371" spans="2:65" s="1" customFormat="1" ht="33" customHeight="1">
      <c r="B371" s="131"/>
      <c r="C371" s="132" t="s">
        <v>423</v>
      </c>
      <c r="D371" s="132" t="s">
        <v>156</v>
      </c>
      <c r="E371" s="133" t="s">
        <v>453</v>
      </c>
      <c r="F371" s="134" t="s">
        <v>454</v>
      </c>
      <c r="G371" s="135" t="s">
        <v>179</v>
      </c>
      <c r="H371" s="136">
        <v>4445.9399999999996</v>
      </c>
      <c r="I371" s="137"/>
      <c r="J371" s="138">
        <f>ROUND(I371*H371,2)</f>
        <v>0</v>
      </c>
      <c r="K371" s="139"/>
      <c r="L371" s="32"/>
      <c r="M371" s="140" t="s">
        <v>1</v>
      </c>
      <c r="N371" s="141" t="s">
        <v>37</v>
      </c>
      <c r="P371" s="142">
        <f>O371*H371</f>
        <v>0</v>
      </c>
      <c r="Q371" s="142">
        <v>0</v>
      </c>
      <c r="R371" s="142">
        <f>Q371*H371</f>
        <v>0</v>
      </c>
      <c r="S371" s="142">
        <v>0</v>
      </c>
      <c r="T371" s="143">
        <f>S371*H371</f>
        <v>0</v>
      </c>
      <c r="AR371" s="144" t="s">
        <v>160</v>
      </c>
      <c r="AT371" s="144" t="s">
        <v>156</v>
      </c>
      <c r="AU371" s="144" t="s">
        <v>82</v>
      </c>
      <c r="AY371" s="17" t="s">
        <v>155</v>
      </c>
      <c r="BE371" s="145">
        <f>IF(N371="základní",J371,0)</f>
        <v>0</v>
      </c>
      <c r="BF371" s="145">
        <f>IF(N371="snížená",J371,0)</f>
        <v>0</v>
      </c>
      <c r="BG371" s="145">
        <f>IF(N371="zákl. přenesená",J371,0)</f>
        <v>0</v>
      </c>
      <c r="BH371" s="145">
        <f>IF(N371="sníž. přenesená",J371,0)</f>
        <v>0</v>
      </c>
      <c r="BI371" s="145">
        <f>IF(N371="nulová",J371,0)</f>
        <v>0</v>
      </c>
      <c r="BJ371" s="17" t="s">
        <v>80</v>
      </c>
      <c r="BK371" s="145">
        <f>ROUND(I371*H371,2)</f>
        <v>0</v>
      </c>
      <c r="BL371" s="17" t="s">
        <v>160</v>
      </c>
      <c r="BM371" s="144" t="s">
        <v>807</v>
      </c>
    </row>
    <row r="372" spans="2:65" s="1" customFormat="1" ht="29.25">
      <c r="B372" s="32"/>
      <c r="D372" s="146" t="s">
        <v>162</v>
      </c>
      <c r="F372" s="147" t="s">
        <v>456</v>
      </c>
      <c r="I372" s="148"/>
      <c r="L372" s="32"/>
      <c r="M372" s="149"/>
      <c r="T372" s="56"/>
      <c r="AT372" s="17" t="s">
        <v>162</v>
      </c>
      <c r="AU372" s="17" t="s">
        <v>82</v>
      </c>
    </row>
    <row r="373" spans="2:65" s="1" customFormat="1">
      <c r="B373" s="32"/>
      <c r="D373" s="150" t="s">
        <v>164</v>
      </c>
      <c r="F373" s="151" t="s">
        <v>457</v>
      </c>
      <c r="I373" s="148"/>
      <c r="L373" s="32"/>
      <c r="M373" s="149"/>
      <c r="T373" s="56"/>
      <c r="AT373" s="17" t="s">
        <v>164</v>
      </c>
      <c r="AU373" s="17" t="s">
        <v>82</v>
      </c>
    </row>
    <row r="374" spans="2:65" s="13" customFormat="1">
      <c r="B374" s="158"/>
      <c r="D374" s="146" t="s">
        <v>166</v>
      </c>
      <c r="E374" s="159" t="s">
        <v>1</v>
      </c>
      <c r="F374" s="160" t="s">
        <v>808</v>
      </c>
      <c r="H374" s="161">
        <v>4445.9399999999996</v>
      </c>
      <c r="I374" s="162"/>
      <c r="L374" s="158"/>
      <c r="M374" s="163"/>
      <c r="T374" s="164"/>
      <c r="AT374" s="159" t="s">
        <v>166</v>
      </c>
      <c r="AU374" s="159" t="s">
        <v>82</v>
      </c>
      <c r="AV374" s="13" t="s">
        <v>82</v>
      </c>
      <c r="AW374" s="13" t="s">
        <v>29</v>
      </c>
      <c r="AX374" s="13" t="s">
        <v>80</v>
      </c>
      <c r="AY374" s="159" t="s">
        <v>155</v>
      </c>
    </row>
    <row r="375" spans="2:65" s="1" customFormat="1" ht="24.2" customHeight="1">
      <c r="B375" s="131"/>
      <c r="C375" s="132" t="s">
        <v>515</v>
      </c>
      <c r="D375" s="132" t="s">
        <v>156</v>
      </c>
      <c r="E375" s="133" t="s">
        <v>460</v>
      </c>
      <c r="F375" s="134" t="s">
        <v>461</v>
      </c>
      <c r="G375" s="135" t="s">
        <v>179</v>
      </c>
      <c r="H375" s="136">
        <v>148.19800000000001</v>
      </c>
      <c r="I375" s="137"/>
      <c r="J375" s="138">
        <f>ROUND(I375*H375,2)</f>
        <v>0</v>
      </c>
      <c r="K375" s="139"/>
      <c r="L375" s="32"/>
      <c r="M375" s="140" t="s">
        <v>1</v>
      </c>
      <c r="N375" s="141" t="s">
        <v>37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160</v>
      </c>
      <c r="AT375" s="144" t="s">
        <v>156</v>
      </c>
      <c r="AU375" s="144" t="s">
        <v>82</v>
      </c>
      <c r="AY375" s="17" t="s">
        <v>155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7" t="s">
        <v>80</v>
      </c>
      <c r="BK375" s="145">
        <f>ROUND(I375*H375,2)</f>
        <v>0</v>
      </c>
      <c r="BL375" s="17" t="s">
        <v>160</v>
      </c>
      <c r="BM375" s="144" t="s">
        <v>809</v>
      </c>
    </row>
    <row r="376" spans="2:65" s="1" customFormat="1" ht="29.25">
      <c r="B376" s="32"/>
      <c r="D376" s="146" t="s">
        <v>162</v>
      </c>
      <c r="F376" s="147" t="s">
        <v>463</v>
      </c>
      <c r="I376" s="148"/>
      <c r="L376" s="32"/>
      <c r="M376" s="149"/>
      <c r="T376" s="56"/>
      <c r="AT376" s="17" t="s">
        <v>162</v>
      </c>
      <c r="AU376" s="17" t="s">
        <v>82</v>
      </c>
    </row>
    <row r="377" spans="2:65" s="1" customFormat="1">
      <c r="B377" s="32"/>
      <c r="D377" s="150" t="s">
        <v>164</v>
      </c>
      <c r="F377" s="151" t="s">
        <v>464</v>
      </c>
      <c r="I377" s="148"/>
      <c r="L377" s="32"/>
      <c r="M377" s="149"/>
      <c r="T377" s="56"/>
      <c r="AT377" s="17" t="s">
        <v>164</v>
      </c>
      <c r="AU377" s="17" t="s">
        <v>82</v>
      </c>
    </row>
    <row r="378" spans="2:65" s="13" customFormat="1">
      <c r="B378" s="158"/>
      <c r="D378" s="146" t="s">
        <v>166</v>
      </c>
      <c r="E378" s="159" t="s">
        <v>1</v>
      </c>
      <c r="F378" s="160" t="s">
        <v>810</v>
      </c>
      <c r="H378" s="161">
        <v>148.19800000000001</v>
      </c>
      <c r="I378" s="162"/>
      <c r="L378" s="158"/>
      <c r="M378" s="163"/>
      <c r="T378" s="164"/>
      <c r="AT378" s="159" t="s">
        <v>166</v>
      </c>
      <c r="AU378" s="159" t="s">
        <v>82</v>
      </c>
      <c r="AV378" s="13" t="s">
        <v>82</v>
      </c>
      <c r="AW378" s="13" t="s">
        <v>29</v>
      </c>
      <c r="AX378" s="13" t="s">
        <v>80</v>
      </c>
      <c r="AY378" s="159" t="s">
        <v>155</v>
      </c>
    </row>
    <row r="379" spans="2:65" s="1" customFormat="1" ht="24.2" customHeight="1">
      <c r="B379" s="131"/>
      <c r="C379" s="132" t="s">
        <v>522</v>
      </c>
      <c r="D379" s="132" t="s">
        <v>156</v>
      </c>
      <c r="E379" s="133" t="s">
        <v>467</v>
      </c>
      <c r="F379" s="134" t="s">
        <v>468</v>
      </c>
      <c r="G379" s="135" t="s">
        <v>253</v>
      </c>
      <c r="H379" s="136">
        <v>17.5</v>
      </c>
      <c r="I379" s="137"/>
      <c r="J379" s="138">
        <f>ROUND(I379*H379,2)</f>
        <v>0</v>
      </c>
      <c r="K379" s="139"/>
      <c r="L379" s="32"/>
      <c r="M379" s="140" t="s">
        <v>1</v>
      </c>
      <c r="N379" s="141" t="s">
        <v>37</v>
      </c>
      <c r="P379" s="142">
        <f>O379*H379</f>
        <v>0</v>
      </c>
      <c r="Q379" s="142">
        <v>8.201E-3</v>
      </c>
      <c r="R379" s="142">
        <f>Q379*H379</f>
        <v>0.14351749999999999</v>
      </c>
      <c r="S379" s="142">
        <v>0</v>
      </c>
      <c r="T379" s="143">
        <f>S379*H379</f>
        <v>0</v>
      </c>
      <c r="AR379" s="144" t="s">
        <v>160</v>
      </c>
      <c r="AT379" s="144" t="s">
        <v>156</v>
      </c>
      <c r="AU379" s="144" t="s">
        <v>82</v>
      </c>
      <c r="AY379" s="17" t="s">
        <v>155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7" t="s">
        <v>80</v>
      </c>
      <c r="BK379" s="145">
        <f>ROUND(I379*H379,2)</f>
        <v>0</v>
      </c>
      <c r="BL379" s="17" t="s">
        <v>160</v>
      </c>
      <c r="BM379" s="144" t="s">
        <v>811</v>
      </c>
    </row>
    <row r="380" spans="2:65" s="1" customFormat="1" ht="19.5">
      <c r="B380" s="32"/>
      <c r="D380" s="146" t="s">
        <v>162</v>
      </c>
      <c r="F380" s="147" t="s">
        <v>470</v>
      </c>
      <c r="I380" s="148"/>
      <c r="L380" s="32"/>
      <c r="M380" s="149"/>
      <c r="T380" s="56"/>
      <c r="AT380" s="17" t="s">
        <v>162</v>
      </c>
      <c r="AU380" s="17" t="s">
        <v>82</v>
      </c>
    </row>
    <row r="381" spans="2:65" s="1" customFormat="1">
      <c r="B381" s="32"/>
      <c r="D381" s="150" t="s">
        <v>164</v>
      </c>
      <c r="F381" s="151" t="s">
        <v>471</v>
      </c>
      <c r="I381" s="148"/>
      <c r="L381" s="32"/>
      <c r="M381" s="149"/>
      <c r="T381" s="56"/>
      <c r="AT381" s="17" t="s">
        <v>164</v>
      </c>
      <c r="AU381" s="17" t="s">
        <v>82</v>
      </c>
    </row>
    <row r="382" spans="2:65" s="13" customFormat="1">
      <c r="B382" s="158"/>
      <c r="D382" s="146" t="s">
        <v>166</v>
      </c>
      <c r="E382" s="159" t="s">
        <v>1</v>
      </c>
      <c r="F382" s="160" t="s">
        <v>812</v>
      </c>
      <c r="H382" s="161">
        <v>17.5</v>
      </c>
      <c r="I382" s="162"/>
      <c r="L382" s="158"/>
      <c r="M382" s="163"/>
      <c r="T382" s="164"/>
      <c r="AT382" s="159" t="s">
        <v>166</v>
      </c>
      <c r="AU382" s="159" t="s">
        <v>82</v>
      </c>
      <c r="AV382" s="13" t="s">
        <v>82</v>
      </c>
      <c r="AW382" s="13" t="s">
        <v>29</v>
      </c>
      <c r="AX382" s="13" t="s">
        <v>72</v>
      </c>
      <c r="AY382" s="159" t="s">
        <v>155</v>
      </c>
    </row>
    <row r="383" spans="2:65" s="14" customFormat="1">
      <c r="B383" s="165"/>
      <c r="D383" s="146" t="s">
        <v>166</v>
      </c>
      <c r="E383" s="166" t="s">
        <v>1</v>
      </c>
      <c r="F383" s="167" t="s">
        <v>170</v>
      </c>
      <c r="H383" s="168">
        <v>17.5</v>
      </c>
      <c r="I383" s="169"/>
      <c r="L383" s="165"/>
      <c r="M383" s="170"/>
      <c r="T383" s="171"/>
      <c r="AT383" s="166" t="s">
        <v>166</v>
      </c>
      <c r="AU383" s="166" t="s">
        <v>82</v>
      </c>
      <c r="AV383" s="14" t="s">
        <v>160</v>
      </c>
      <c r="AW383" s="14" t="s">
        <v>3</v>
      </c>
      <c r="AX383" s="14" t="s">
        <v>80</v>
      </c>
      <c r="AY383" s="166" t="s">
        <v>155</v>
      </c>
    </row>
    <row r="384" spans="2:65" s="1" customFormat="1" ht="24.2" customHeight="1">
      <c r="B384" s="131"/>
      <c r="C384" s="132" t="s">
        <v>529</v>
      </c>
      <c r="D384" s="132" t="s">
        <v>156</v>
      </c>
      <c r="E384" s="133" t="s">
        <v>474</v>
      </c>
      <c r="F384" s="134" t="s">
        <v>475</v>
      </c>
      <c r="G384" s="135" t="s">
        <v>253</v>
      </c>
      <c r="H384" s="136">
        <v>17.5</v>
      </c>
      <c r="I384" s="137"/>
      <c r="J384" s="138">
        <f>ROUND(I384*H384,2)</f>
        <v>0</v>
      </c>
      <c r="K384" s="139"/>
      <c r="L384" s="32"/>
      <c r="M384" s="140" t="s">
        <v>1</v>
      </c>
      <c r="N384" s="141" t="s">
        <v>37</v>
      </c>
      <c r="P384" s="142">
        <f>O384*H384</f>
        <v>0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44" t="s">
        <v>160</v>
      </c>
      <c r="AT384" s="144" t="s">
        <v>156</v>
      </c>
      <c r="AU384" s="144" t="s">
        <v>82</v>
      </c>
      <c r="AY384" s="17" t="s">
        <v>155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7" t="s">
        <v>80</v>
      </c>
      <c r="BK384" s="145">
        <f>ROUND(I384*H384,2)</f>
        <v>0</v>
      </c>
      <c r="BL384" s="17" t="s">
        <v>160</v>
      </c>
      <c r="BM384" s="144" t="s">
        <v>813</v>
      </c>
    </row>
    <row r="385" spans="2:65" s="1" customFormat="1" ht="19.5">
      <c r="B385" s="32"/>
      <c r="D385" s="146" t="s">
        <v>162</v>
      </c>
      <c r="F385" s="147" t="s">
        <v>477</v>
      </c>
      <c r="I385" s="148"/>
      <c r="L385" s="32"/>
      <c r="M385" s="149"/>
      <c r="T385" s="56"/>
      <c r="AT385" s="17" t="s">
        <v>162</v>
      </c>
      <c r="AU385" s="17" t="s">
        <v>82</v>
      </c>
    </row>
    <row r="386" spans="2:65" s="1" customFormat="1">
      <c r="B386" s="32"/>
      <c r="D386" s="150" t="s">
        <v>164</v>
      </c>
      <c r="F386" s="151" t="s">
        <v>478</v>
      </c>
      <c r="I386" s="148"/>
      <c r="L386" s="32"/>
      <c r="M386" s="149"/>
      <c r="T386" s="56"/>
      <c r="AT386" s="17" t="s">
        <v>164</v>
      </c>
      <c r="AU386" s="17" t="s">
        <v>82</v>
      </c>
    </row>
    <row r="387" spans="2:65" s="13" customFormat="1">
      <c r="B387" s="158"/>
      <c r="D387" s="146" t="s">
        <v>166</v>
      </c>
      <c r="E387" s="159" t="s">
        <v>1</v>
      </c>
      <c r="F387" s="160" t="s">
        <v>812</v>
      </c>
      <c r="H387" s="161">
        <v>17.5</v>
      </c>
      <c r="I387" s="162"/>
      <c r="L387" s="158"/>
      <c r="M387" s="163"/>
      <c r="T387" s="164"/>
      <c r="AT387" s="159" t="s">
        <v>166</v>
      </c>
      <c r="AU387" s="159" t="s">
        <v>82</v>
      </c>
      <c r="AV387" s="13" t="s">
        <v>82</v>
      </c>
      <c r="AW387" s="13" t="s">
        <v>29</v>
      </c>
      <c r="AX387" s="13" t="s">
        <v>72</v>
      </c>
      <c r="AY387" s="159" t="s">
        <v>155</v>
      </c>
    </row>
    <row r="388" spans="2:65" s="14" customFormat="1">
      <c r="B388" s="165"/>
      <c r="D388" s="146" t="s">
        <v>166</v>
      </c>
      <c r="E388" s="166" t="s">
        <v>1</v>
      </c>
      <c r="F388" s="167" t="s">
        <v>170</v>
      </c>
      <c r="H388" s="168">
        <v>17.5</v>
      </c>
      <c r="I388" s="169"/>
      <c r="L388" s="165"/>
      <c r="M388" s="170"/>
      <c r="T388" s="171"/>
      <c r="AT388" s="166" t="s">
        <v>166</v>
      </c>
      <c r="AU388" s="166" t="s">
        <v>82</v>
      </c>
      <c r="AV388" s="14" t="s">
        <v>160</v>
      </c>
      <c r="AW388" s="14" t="s">
        <v>3</v>
      </c>
      <c r="AX388" s="14" t="s">
        <v>80</v>
      </c>
      <c r="AY388" s="166" t="s">
        <v>155</v>
      </c>
    </row>
    <row r="389" spans="2:65" s="1" customFormat="1" ht="24.2" customHeight="1">
      <c r="B389" s="131"/>
      <c r="C389" s="132" t="s">
        <v>537</v>
      </c>
      <c r="D389" s="132" t="s">
        <v>156</v>
      </c>
      <c r="E389" s="133" t="s">
        <v>480</v>
      </c>
      <c r="F389" s="134" t="s">
        <v>481</v>
      </c>
      <c r="G389" s="135" t="s">
        <v>179</v>
      </c>
      <c r="H389" s="136">
        <v>8.92</v>
      </c>
      <c r="I389" s="137"/>
      <c r="J389" s="138">
        <f>ROUND(I389*H389,2)</f>
        <v>0</v>
      </c>
      <c r="K389" s="139"/>
      <c r="L389" s="32"/>
      <c r="M389" s="140" t="s">
        <v>1</v>
      </c>
      <c r="N389" s="141" t="s">
        <v>37</v>
      </c>
      <c r="P389" s="142">
        <f>O389*H389</f>
        <v>0</v>
      </c>
      <c r="Q389" s="142">
        <v>0</v>
      </c>
      <c r="R389" s="142">
        <f>Q389*H389</f>
        <v>0</v>
      </c>
      <c r="S389" s="142">
        <v>2.5</v>
      </c>
      <c r="T389" s="143">
        <f>S389*H389</f>
        <v>22.3</v>
      </c>
      <c r="AR389" s="144" t="s">
        <v>160</v>
      </c>
      <c r="AT389" s="144" t="s">
        <v>156</v>
      </c>
      <c r="AU389" s="144" t="s">
        <v>82</v>
      </c>
      <c r="AY389" s="17" t="s">
        <v>155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7" t="s">
        <v>80</v>
      </c>
      <c r="BK389" s="145">
        <f>ROUND(I389*H389,2)</f>
        <v>0</v>
      </c>
      <c r="BL389" s="17" t="s">
        <v>160</v>
      </c>
      <c r="BM389" s="144" t="s">
        <v>814</v>
      </c>
    </row>
    <row r="390" spans="2:65" s="1" customFormat="1" ht="19.5">
      <c r="B390" s="32"/>
      <c r="D390" s="146" t="s">
        <v>162</v>
      </c>
      <c r="F390" s="147" t="s">
        <v>483</v>
      </c>
      <c r="I390" s="148"/>
      <c r="L390" s="32"/>
      <c r="M390" s="149"/>
      <c r="T390" s="56"/>
      <c r="AT390" s="17" t="s">
        <v>162</v>
      </c>
      <c r="AU390" s="17" t="s">
        <v>82</v>
      </c>
    </row>
    <row r="391" spans="2:65" s="1" customFormat="1">
      <c r="B391" s="32"/>
      <c r="D391" s="150" t="s">
        <v>164</v>
      </c>
      <c r="F391" s="151" t="s">
        <v>484</v>
      </c>
      <c r="I391" s="148"/>
      <c r="L391" s="32"/>
      <c r="M391" s="149"/>
      <c r="T391" s="56"/>
      <c r="AT391" s="17" t="s">
        <v>164</v>
      </c>
      <c r="AU391" s="17" t="s">
        <v>82</v>
      </c>
    </row>
    <row r="392" spans="2:65" s="13" customFormat="1" ht="22.5">
      <c r="B392" s="158"/>
      <c r="D392" s="146" t="s">
        <v>166</v>
      </c>
      <c r="E392" s="159" t="s">
        <v>1</v>
      </c>
      <c r="F392" s="160" t="s">
        <v>815</v>
      </c>
      <c r="H392" s="161">
        <v>8.0359999999999996</v>
      </c>
      <c r="I392" s="162"/>
      <c r="L392" s="158"/>
      <c r="M392" s="163"/>
      <c r="T392" s="164"/>
      <c r="AT392" s="159" t="s">
        <v>166</v>
      </c>
      <c r="AU392" s="159" t="s">
        <v>82</v>
      </c>
      <c r="AV392" s="13" t="s">
        <v>82</v>
      </c>
      <c r="AW392" s="13" t="s">
        <v>29</v>
      </c>
      <c r="AX392" s="13" t="s">
        <v>72</v>
      </c>
      <c r="AY392" s="159" t="s">
        <v>155</v>
      </c>
    </row>
    <row r="393" spans="2:65" s="13" customFormat="1">
      <c r="B393" s="158"/>
      <c r="D393" s="146" t="s">
        <v>166</v>
      </c>
      <c r="E393" s="159" t="s">
        <v>1</v>
      </c>
      <c r="F393" s="160" t="s">
        <v>816</v>
      </c>
      <c r="H393" s="161">
        <v>0.88400000000000001</v>
      </c>
      <c r="I393" s="162"/>
      <c r="L393" s="158"/>
      <c r="M393" s="163"/>
      <c r="T393" s="164"/>
      <c r="AT393" s="159" t="s">
        <v>166</v>
      </c>
      <c r="AU393" s="159" t="s">
        <v>82</v>
      </c>
      <c r="AV393" s="13" t="s">
        <v>82</v>
      </c>
      <c r="AW393" s="13" t="s">
        <v>29</v>
      </c>
      <c r="AX393" s="13" t="s">
        <v>72</v>
      </c>
      <c r="AY393" s="159" t="s">
        <v>155</v>
      </c>
    </row>
    <row r="394" spans="2:65" s="14" customFormat="1">
      <c r="B394" s="165"/>
      <c r="D394" s="146" t="s">
        <v>166</v>
      </c>
      <c r="E394" s="166" t="s">
        <v>1</v>
      </c>
      <c r="F394" s="167" t="s">
        <v>170</v>
      </c>
      <c r="H394" s="168">
        <v>8.92</v>
      </c>
      <c r="I394" s="169"/>
      <c r="L394" s="165"/>
      <c r="M394" s="170"/>
      <c r="T394" s="171"/>
      <c r="AT394" s="166" t="s">
        <v>166</v>
      </c>
      <c r="AU394" s="166" t="s">
        <v>82</v>
      </c>
      <c r="AV394" s="14" t="s">
        <v>160</v>
      </c>
      <c r="AW394" s="14" t="s">
        <v>29</v>
      </c>
      <c r="AX394" s="14" t="s">
        <v>80</v>
      </c>
      <c r="AY394" s="166" t="s">
        <v>155</v>
      </c>
    </row>
    <row r="395" spans="2:65" s="1" customFormat="1" ht="16.5" customHeight="1">
      <c r="B395" s="131"/>
      <c r="C395" s="132" t="s">
        <v>544</v>
      </c>
      <c r="D395" s="132" t="s">
        <v>156</v>
      </c>
      <c r="E395" s="133" t="s">
        <v>488</v>
      </c>
      <c r="F395" s="134" t="s">
        <v>489</v>
      </c>
      <c r="G395" s="135" t="s">
        <v>179</v>
      </c>
      <c r="H395" s="136">
        <v>4.625</v>
      </c>
      <c r="I395" s="137"/>
      <c r="J395" s="138">
        <f>ROUND(I395*H395,2)</f>
        <v>0</v>
      </c>
      <c r="K395" s="139"/>
      <c r="L395" s="32"/>
      <c r="M395" s="140" t="s">
        <v>1</v>
      </c>
      <c r="N395" s="141" t="s">
        <v>37</v>
      </c>
      <c r="P395" s="142">
        <f>O395*H395</f>
        <v>0</v>
      </c>
      <c r="Q395" s="142">
        <v>0.121711072</v>
      </c>
      <c r="R395" s="142">
        <f>Q395*H395</f>
        <v>0.56291370800000007</v>
      </c>
      <c r="S395" s="142">
        <v>2.4</v>
      </c>
      <c r="T395" s="143">
        <f>S395*H395</f>
        <v>11.1</v>
      </c>
      <c r="AR395" s="144" t="s">
        <v>160</v>
      </c>
      <c r="AT395" s="144" t="s">
        <v>156</v>
      </c>
      <c r="AU395" s="144" t="s">
        <v>82</v>
      </c>
      <c r="AY395" s="17" t="s">
        <v>155</v>
      </c>
      <c r="BE395" s="145">
        <f>IF(N395="základní",J395,0)</f>
        <v>0</v>
      </c>
      <c r="BF395" s="145">
        <f>IF(N395="snížená",J395,0)</f>
        <v>0</v>
      </c>
      <c r="BG395" s="145">
        <f>IF(N395="zákl. přenesená",J395,0)</f>
        <v>0</v>
      </c>
      <c r="BH395" s="145">
        <f>IF(N395="sníž. přenesená",J395,0)</f>
        <v>0</v>
      </c>
      <c r="BI395" s="145">
        <f>IF(N395="nulová",J395,0)</f>
        <v>0</v>
      </c>
      <c r="BJ395" s="17" t="s">
        <v>80</v>
      </c>
      <c r="BK395" s="145">
        <f>ROUND(I395*H395,2)</f>
        <v>0</v>
      </c>
      <c r="BL395" s="17" t="s">
        <v>160</v>
      </c>
      <c r="BM395" s="144" t="s">
        <v>817</v>
      </c>
    </row>
    <row r="396" spans="2:65" s="1" customFormat="1">
      <c r="B396" s="32"/>
      <c r="D396" s="146" t="s">
        <v>162</v>
      </c>
      <c r="F396" s="147" t="s">
        <v>491</v>
      </c>
      <c r="I396" s="148"/>
      <c r="L396" s="32"/>
      <c r="M396" s="149"/>
      <c r="T396" s="56"/>
      <c r="AT396" s="17" t="s">
        <v>162</v>
      </c>
      <c r="AU396" s="17" t="s">
        <v>82</v>
      </c>
    </row>
    <row r="397" spans="2:65" s="1" customFormat="1">
      <c r="B397" s="32"/>
      <c r="D397" s="150" t="s">
        <v>164</v>
      </c>
      <c r="F397" s="151" t="s">
        <v>492</v>
      </c>
      <c r="I397" s="148"/>
      <c r="L397" s="32"/>
      <c r="M397" s="149"/>
      <c r="T397" s="56"/>
      <c r="AT397" s="17" t="s">
        <v>164</v>
      </c>
      <c r="AU397" s="17" t="s">
        <v>82</v>
      </c>
    </row>
    <row r="398" spans="2:65" s="13" customFormat="1">
      <c r="B398" s="158"/>
      <c r="D398" s="146" t="s">
        <v>166</v>
      </c>
      <c r="E398" s="159" t="s">
        <v>1</v>
      </c>
      <c r="F398" s="160" t="s">
        <v>818</v>
      </c>
      <c r="H398" s="161">
        <v>2.673</v>
      </c>
      <c r="I398" s="162"/>
      <c r="L398" s="158"/>
      <c r="M398" s="163"/>
      <c r="T398" s="164"/>
      <c r="AT398" s="159" t="s">
        <v>166</v>
      </c>
      <c r="AU398" s="159" t="s">
        <v>82</v>
      </c>
      <c r="AV398" s="13" t="s">
        <v>82</v>
      </c>
      <c r="AW398" s="13" t="s">
        <v>29</v>
      </c>
      <c r="AX398" s="13" t="s">
        <v>72</v>
      </c>
      <c r="AY398" s="159" t="s">
        <v>155</v>
      </c>
    </row>
    <row r="399" spans="2:65" s="13" customFormat="1">
      <c r="B399" s="158"/>
      <c r="D399" s="146" t="s">
        <v>166</v>
      </c>
      <c r="E399" s="159" t="s">
        <v>1</v>
      </c>
      <c r="F399" s="160" t="s">
        <v>819</v>
      </c>
      <c r="H399" s="161">
        <v>1.952</v>
      </c>
      <c r="I399" s="162"/>
      <c r="L399" s="158"/>
      <c r="M399" s="163"/>
      <c r="T399" s="164"/>
      <c r="AT399" s="159" t="s">
        <v>166</v>
      </c>
      <c r="AU399" s="159" t="s">
        <v>82</v>
      </c>
      <c r="AV399" s="13" t="s">
        <v>82</v>
      </c>
      <c r="AW399" s="13" t="s">
        <v>29</v>
      </c>
      <c r="AX399" s="13" t="s">
        <v>72</v>
      </c>
      <c r="AY399" s="159" t="s">
        <v>155</v>
      </c>
    </row>
    <row r="400" spans="2:65" s="14" customFormat="1">
      <c r="B400" s="165"/>
      <c r="D400" s="146" t="s">
        <v>166</v>
      </c>
      <c r="E400" s="166" t="s">
        <v>1</v>
      </c>
      <c r="F400" s="167" t="s">
        <v>170</v>
      </c>
      <c r="H400" s="168">
        <v>4.625</v>
      </c>
      <c r="I400" s="169"/>
      <c r="L400" s="165"/>
      <c r="M400" s="170"/>
      <c r="T400" s="171"/>
      <c r="AT400" s="166" t="s">
        <v>166</v>
      </c>
      <c r="AU400" s="166" t="s">
        <v>82</v>
      </c>
      <c r="AV400" s="14" t="s">
        <v>160</v>
      </c>
      <c r="AW400" s="14" t="s">
        <v>29</v>
      </c>
      <c r="AX400" s="14" t="s">
        <v>80</v>
      </c>
      <c r="AY400" s="166" t="s">
        <v>155</v>
      </c>
    </row>
    <row r="401" spans="2:65" s="1" customFormat="1" ht="24.2" customHeight="1">
      <c r="B401" s="131"/>
      <c r="C401" s="132" t="s">
        <v>554</v>
      </c>
      <c r="D401" s="132" t="s">
        <v>156</v>
      </c>
      <c r="E401" s="133" t="s">
        <v>820</v>
      </c>
      <c r="F401" s="134" t="s">
        <v>821</v>
      </c>
      <c r="G401" s="135" t="s">
        <v>179</v>
      </c>
      <c r="H401" s="136">
        <v>2.0049999999999999</v>
      </c>
      <c r="I401" s="137"/>
      <c r="J401" s="138">
        <f>ROUND(I401*H401,2)</f>
        <v>0</v>
      </c>
      <c r="K401" s="139"/>
      <c r="L401" s="32"/>
      <c r="M401" s="140" t="s">
        <v>1</v>
      </c>
      <c r="N401" s="141" t="s">
        <v>37</v>
      </c>
      <c r="P401" s="142">
        <f>O401*H401</f>
        <v>0</v>
      </c>
      <c r="Q401" s="142">
        <v>0</v>
      </c>
      <c r="R401" s="142">
        <f>Q401*H401</f>
        <v>0</v>
      </c>
      <c r="S401" s="142">
        <v>2.6</v>
      </c>
      <c r="T401" s="143">
        <f>S401*H401</f>
        <v>5.2130000000000001</v>
      </c>
      <c r="AR401" s="144" t="s">
        <v>160</v>
      </c>
      <c r="AT401" s="144" t="s">
        <v>156</v>
      </c>
      <c r="AU401" s="144" t="s">
        <v>82</v>
      </c>
      <c r="AY401" s="17" t="s">
        <v>155</v>
      </c>
      <c r="BE401" s="145">
        <f>IF(N401="základní",J401,0)</f>
        <v>0</v>
      </c>
      <c r="BF401" s="145">
        <f>IF(N401="snížená",J401,0)</f>
        <v>0</v>
      </c>
      <c r="BG401" s="145">
        <f>IF(N401="zákl. přenesená",J401,0)</f>
        <v>0</v>
      </c>
      <c r="BH401" s="145">
        <f>IF(N401="sníž. přenesená",J401,0)</f>
        <v>0</v>
      </c>
      <c r="BI401" s="145">
        <f>IF(N401="nulová",J401,0)</f>
        <v>0</v>
      </c>
      <c r="BJ401" s="17" t="s">
        <v>80</v>
      </c>
      <c r="BK401" s="145">
        <f>ROUND(I401*H401,2)</f>
        <v>0</v>
      </c>
      <c r="BL401" s="17" t="s">
        <v>160</v>
      </c>
      <c r="BM401" s="144" t="s">
        <v>822</v>
      </c>
    </row>
    <row r="402" spans="2:65" s="1" customFormat="1">
      <c r="B402" s="32"/>
      <c r="D402" s="146" t="s">
        <v>162</v>
      </c>
      <c r="F402" s="147" t="s">
        <v>823</v>
      </c>
      <c r="I402" s="148"/>
      <c r="L402" s="32"/>
      <c r="M402" s="149"/>
      <c r="T402" s="56"/>
      <c r="AT402" s="17" t="s">
        <v>162</v>
      </c>
      <c r="AU402" s="17" t="s">
        <v>82</v>
      </c>
    </row>
    <row r="403" spans="2:65" s="1" customFormat="1">
      <c r="B403" s="32"/>
      <c r="D403" s="150" t="s">
        <v>164</v>
      </c>
      <c r="F403" s="151" t="s">
        <v>824</v>
      </c>
      <c r="I403" s="148"/>
      <c r="L403" s="32"/>
      <c r="M403" s="149"/>
      <c r="T403" s="56"/>
      <c r="AT403" s="17" t="s">
        <v>164</v>
      </c>
      <c r="AU403" s="17" t="s">
        <v>82</v>
      </c>
    </row>
    <row r="404" spans="2:65" s="13" customFormat="1" ht="22.5">
      <c r="B404" s="158"/>
      <c r="D404" s="146" t="s">
        <v>166</v>
      </c>
      <c r="E404" s="159" t="s">
        <v>1</v>
      </c>
      <c r="F404" s="160" t="s">
        <v>825</v>
      </c>
      <c r="H404" s="161">
        <v>2.0049999999999999</v>
      </c>
      <c r="I404" s="162"/>
      <c r="L404" s="158"/>
      <c r="M404" s="163"/>
      <c r="T404" s="164"/>
      <c r="AT404" s="159" t="s">
        <v>166</v>
      </c>
      <c r="AU404" s="159" t="s">
        <v>82</v>
      </c>
      <c r="AV404" s="13" t="s">
        <v>82</v>
      </c>
      <c r="AW404" s="13" t="s">
        <v>29</v>
      </c>
      <c r="AX404" s="13" t="s">
        <v>80</v>
      </c>
      <c r="AY404" s="159" t="s">
        <v>155</v>
      </c>
    </row>
    <row r="405" spans="2:65" s="1" customFormat="1" ht="24.2" customHeight="1">
      <c r="B405" s="131"/>
      <c r="C405" s="132" t="s">
        <v>560</v>
      </c>
      <c r="D405" s="132" t="s">
        <v>156</v>
      </c>
      <c r="E405" s="133" t="s">
        <v>501</v>
      </c>
      <c r="F405" s="134" t="s">
        <v>502</v>
      </c>
      <c r="G405" s="135" t="s">
        <v>159</v>
      </c>
      <c r="H405" s="136">
        <v>166.733</v>
      </c>
      <c r="I405" s="137"/>
      <c r="J405" s="138">
        <f>ROUND(I405*H405,2)</f>
        <v>0</v>
      </c>
      <c r="K405" s="139"/>
      <c r="L405" s="32"/>
      <c r="M405" s="140" t="s">
        <v>1</v>
      </c>
      <c r="N405" s="141" t="s">
        <v>37</v>
      </c>
      <c r="P405" s="142">
        <f>O405*H405</f>
        <v>0</v>
      </c>
      <c r="Q405" s="142">
        <v>0</v>
      </c>
      <c r="R405" s="142">
        <f>Q405*H405</f>
        <v>0</v>
      </c>
      <c r="S405" s="142">
        <v>0</v>
      </c>
      <c r="T405" s="143">
        <f>S405*H405</f>
        <v>0</v>
      </c>
      <c r="AR405" s="144" t="s">
        <v>160</v>
      </c>
      <c r="AT405" s="144" t="s">
        <v>156</v>
      </c>
      <c r="AU405" s="144" t="s">
        <v>82</v>
      </c>
      <c r="AY405" s="17" t="s">
        <v>155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7" t="s">
        <v>80</v>
      </c>
      <c r="BK405" s="145">
        <f>ROUND(I405*H405,2)</f>
        <v>0</v>
      </c>
      <c r="BL405" s="17" t="s">
        <v>160</v>
      </c>
      <c r="BM405" s="144" t="s">
        <v>826</v>
      </c>
    </row>
    <row r="406" spans="2:65" s="1" customFormat="1">
      <c r="B406" s="32"/>
      <c r="D406" s="146" t="s">
        <v>162</v>
      </c>
      <c r="F406" s="147" t="s">
        <v>502</v>
      </c>
      <c r="I406" s="148"/>
      <c r="L406" s="32"/>
      <c r="M406" s="149"/>
      <c r="T406" s="56"/>
      <c r="AT406" s="17" t="s">
        <v>162</v>
      </c>
      <c r="AU406" s="17" t="s">
        <v>82</v>
      </c>
    </row>
    <row r="407" spans="2:65" s="1" customFormat="1">
      <c r="B407" s="32"/>
      <c r="D407" s="150" t="s">
        <v>164</v>
      </c>
      <c r="F407" s="151" t="s">
        <v>504</v>
      </c>
      <c r="I407" s="148"/>
      <c r="L407" s="32"/>
      <c r="M407" s="149"/>
      <c r="T407" s="56"/>
      <c r="AT407" s="17" t="s">
        <v>164</v>
      </c>
      <c r="AU407" s="17" t="s">
        <v>82</v>
      </c>
    </row>
    <row r="408" spans="2:65" s="13" customFormat="1">
      <c r="B408" s="158"/>
      <c r="D408" s="146" t="s">
        <v>166</v>
      </c>
      <c r="E408" s="159" t="s">
        <v>1</v>
      </c>
      <c r="F408" s="160" t="s">
        <v>827</v>
      </c>
      <c r="H408" s="161">
        <v>50.314</v>
      </c>
      <c r="I408" s="162"/>
      <c r="L408" s="158"/>
      <c r="M408" s="163"/>
      <c r="T408" s="164"/>
      <c r="AT408" s="159" t="s">
        <v>166</v>
      </c>
      <c r="AU408" s="159" t="s">
        <v>82</v>
      </c>
      <c r="AV408" s="13" t="s">
        <v>82</v>
      </c>
      <c r="AW408" s="13" t="s">
        <v>29</v>
      </c>
      <c r="AX408" s="13" t="s">
        <v>72</v>
      </c>
      <c r="AY408" s="159" t="s">
        <v>155</v>
      </c>
    </row>
    <row r="409" spans="2:65" s="13" customFormat="1">
      <c r="B409" s="158"/>
      <c r="D409" s="146" t="s">
        <v>166</v>
      </c>
      <c r="E409" s="159" t="s">
        <v>1</v>
      </c>
      <c r="F409" s="160" t="s">
        <v>828</v>
      </c>
      <c r="H409" s="161">
        <v>15.496</v>
      </c>
      <c r="I409" s="162"/>
      <c r="L409" s="158"/>
      <c r="M409" s="163"/>
      <c r="T409" s="164"/>
      <c r="AT409" s="159" t="s">
        <v>166</v>
      </c>
      <c r="AU409" s="159" t="s">
        <v>82</v>
      </c>
      <c r="AV409" s="13" t="s">
        <v>82</v>
      </c>
      <c r="AW409" s="13" t="s">
        <v>29</v>
      </c>
      <c r="AX409" s="13" t="s">
        <v>72</v>
      </c>
      <c r="AY409" s="159" t="s">
        <v>155</v>
      </c>
    </row>
    <row r="410" spans="2:65" s="13" customFormat="1">
      <c r="B410" s="158"/>
      <c r="D410" s="146" t="s">
        <v>166</v>
      </c>
      <c r="E410" s="159" t="s">
        <v>1</v>
      </c>
      <c r="F410" s="160" t="s">
        <v>829</v>
      </c>
      <c r="H410" s="161">
        <v>40.023000000000003</v>
      </c>
      <c r="I410" s="162"/>
      <c r="L410" s="158"/>
      <c r="M410" s="163"/>
      <c r="T410" s="164"/>
      <c r="AT410" s="159" t="s">
        <v>166</v>
      </c>
      <c r="AU410" s="159" t="s">
        <v>82</v>
      </c>
      <c r="AV410" s="13" t="s">
        <v>82</v>
      </c>
      <c r="AW410" s="13" t="s">
        <v>29</v>
      </c>
      <c r="AX410" s="13" t="s">
        <v>72</v>
      </c>
      <c r="AY410" s="159" t="s">
        <v>155</v>
      </c>
    </row>
    <row r="411" spans="2:65" s="13" customFormat="1" ht="22.5">
      <c r="B411" s="158"/>
      <c r="D411" s="146" t="s">
        <v>166</v>
      </c>
      <c r="E411" s="159" t="s">
        <v>1</v>
      </c>
      <c r="F411" s="160" t="s">
        <v>830</v>
      </c>
      <c r="H411" s="161">
        <v>13.86</v>
      </c>
      <c r="I411" s="162"/>
      <c r="L411" s="158"/>
      <c r="M411" s="163"/>
      <c r="T411" s="164"/>
      <c r="AT411" s="159" t="s">
        <v>166</v>
      </c>
      <c r="AU411" s="159" t="s">
        <v>82</v>
      </c>
      <c r="AV411" s="13" t="s">
        <v>82</v>
      </c>
      <c r="AW411" s="13" t="s">
        <v>29</v>
      </c>
      <c r="AX411" s="13" t="s">
        <v>72</v>
      </c>
      <c r="AY411" s="159" t="s">
        <v>155</v>
      </c>
    </row>
    <row r="412" spans="2:65" s="13" customFormat="1" ht="22.5">
      <c r="B412" s="158"/>
      <c r="D412" s="146" t="s">
        <v>166</v>
      </c>
      <c r="E412" s="159" t="s">
        <v>1</v>
      </c>
      <c r="F412" s="160" t="s">
        <v>831</v>
      </c>
      <c r="H412" s="161">
        <v>47.04</v>
      </c>
      <c r="I412" s="162"/>
      <c r="L412" s="158"/>
      <c r="M412" s="163"/>
      <c r="T412" s="164"/>
      <c r="AT412" s="159" t="s">
        <v>166</v>
      </c>
      <c r="AU412" s="159" t="s">
        <v>82</v>
      </c>
      <c r="AV412" s="13" t="s">
        <v>82</v>
      </c>
      <c r="AW412" s="13" t="s">
        <v>29</v>
      </c>
      <c r="AX412" s="13" t="s">
        <v>72</v>
      </c>
      <c r="AY412" s="159" t="s">
        <v>155</v>
      </c>
    </row>
    <row r="413" spans="2:65" s="14" customFormat="1">
      <c r="B413" s="165"/>
      <c r="D413" s="146" t="s">
        <v>166</v>
      </c>
      <c r="E413" s="166" t="s">
        <v>1</v>
      </c>
      <c r="F413" s="167" t="s">
        <v>170</v>
      </c>
      <c r="H413" s="168">
        <v>166.733</v>
      </c>
      <c r="I413" s="169"/>
      <c r="L413" s="165"/>
      <c r="M413" s="170"/>
      <c r="T413" s="171"/>
      <c r="AT413" s="166" t="s">
        <v>166</v>
      </c>
      <c r="AU413" s="166" t="s">
        <v>82</v>
      </c>
      <c r="AV413" s="14" t="s">
        <v>160</v>
      </c>
      <c r="AW413" s="14" t="s">
        <v>29</v>
      </c>
      <c r="AX413" s="14" t="s">
        <v>80</v>
      </c>
      <c r="AY413" s="166" t="s">
        <v>155</v>
      </c>
    </row>
    <row r="414" spans="2:65" s="1" customFormat="1" ht="24.2" customHeight="1">
      <c r="B414" s="131"/>
      <c r="C414" s="132" t="s">
        <v>566</v>
      </c>
      <c r="D414" s="132" t="s">
        <v>156</v>
      </c>
      <c r="E414" s="133" t="s">
        <v>510</v>
      </c>
      <c r="F414" s="134" t="s">
        <v>511</v>
      </c>
      <c r="G414" s="135" t="s">
        <v>159</v>
      </c>
      <c r="H414" s="136">
        <v>166.733</v>
      </c>
      <c r="I414" s="137"/>
      <c r="J414" s="138">
        <f>ROUND(I414*H414,2)</f>
        <v>0</v>
      </c>
      <c r="K414" s="139"/>
      <c r="L414" s="32"/>
      <c r="M414" s="140" t="s">
        <v>1</v>
      </c>
      <c r="N414" s="141" t="s">
        <v>37</v>
      </c>
      <c r="P414" s="142">
        <f>O414*H414</f>
        <v>0</v>
      </c>
      <c r="Q414" s="142">
        <v>0</v>
      </c>
      <c r="R414" s="142">
        <f>Q414*H414</f>
        <v>0</v>
      </c>
      <c r="S414" s="142">
        <v>3.95E-2</v>
      </c>
      <c r="T414" s="143">
        <f>S414*H414</f>
        <v>6.5859535000000005</v>
      </c>
      <c r="AR414" s="144" t="s">
        <v>160</v>
      </c>
      <c r="AT414" s="144" t="s">
        <v>156</v>
      </c>
      <c r="AU414" s="144" t="s">
        <v>82</v>
      </c>
      <c r="AY414" s="17" t="s">
        <v>155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80</v>
      </c>
      <c r="BK414" s="145">
        <f>ROUND(I414*H414,2)</f>
        <v>0</v>
      </c>
      <c r="BL414" s="17" t="s">
        <v>160</v>
      </c>
      <c r="BM414" s="144" t="s">
        <v>832</v>
      </c>
    </row>
    <row r="415" spans="2:65" s="1" customFormat="1" ht="19.5">
      <c r="B415" s="32"/>
      <c r="D415" s="146" t="s">
        <v>162</v>
      </c>
      <c r="F415" s="147" t="s">
        <v>513</v>
      </c>
      <c r="I415" s="148"/>
      <c r="L415" s="32"/>
      <c r="M415" s="149"/>
      <c r="T415" s="56"/>
      <c r="AT415" s="17" t="s">
        <v>162</v>
      </c>
      <c r="AU415" s="17" t="s">
        <v>82</v>
      </c>
    </row>
    <row r="416" spans="2:65" s="1" customFormat="1">
      <c r="B416" s="32"/>
      <c r="D416" s="150" t="s">
        <v>164</v>
      </c>
      <c r="F416" s="151" t="s">
        <v>514</v>
      </c>
      <c r="I416" s="148"/>
      <c r="L416" s="32"/>
      <c r="M416" s="149"/>
      <c r="T416" s="56"/>
      <c r="AT416" s="17" t="s">
        <v>164</v>
      </c>
      <c r="AU416" s="17" t="s">
        <v>82</v>
      </c>
    </row>
    <row r="417" spans="2:65" s="13" customFormat="1">
      <c r="B417" s="158"/>
      <c r="D417" s="146" t="s">
        <v>166</v>
      </c>
      <c r="E417" s="159" t="s">
        <v>1</v>
      </c>
      <c r="F417" s="160" t="s">
        <v>833</v>
      </c>
      <c r="H417" s="161">
        <v>166.733</v>
      </c>
      <c r="I417" s="162"/>
      <c r="L417" s="158"/>
      <c r="M417" s="163"/>
      <c r="T417" s="164"/>
      <c r="AT417" s="159" t="s">
        <v>166</v>
      </c>
      <c r="AU417" s="159" t="s">
        <v>82</v>
      </c>
      <c r="AV417" s="13" t="s">
        <v>82</v>
      </c>
      <c r="AW417" s="13" t="s">
        <v>29</v>
      </c>
      <c r="AX417" s="13" t="s">
        <v>80</v>
      </c>
      <c r="AY417" s="159" t="s">
        <v>155</v>
      </c>
    </row>
    <row r="418" spans="2:65" s="1" customFormat="1" ht="24.2" customHeight="1">
      <c r="B418" s="131"/>
      <c r="C418" s="132" t="s">
        <v>572</v>
      </c>
      <c r="D418" s="132" t="s">
        <v>156</v>
      </c>
      <c r="E418" s="133" t="s">
        <v>516</v>
      </c>
      <c r="F418" s="134" t="s">
        <v>517</v>
      </c>
      <c r="G418" s="135" t="s">
        <v>159</v>
      </c>
      <c r="H418" s="136">
        <v>16.672999999999998</v>
      </c>
      <c r="I418" s="137"/>
      <c r="J418" s="138">
        <f>ROUND(I418*H418,2)</f>
        <v>0</v>
      </c>
      <c r="K418" s="139"/>
      <c r="L418" s="32"/>
      <c r="M418" s="140" t="s">
        <v>1</v>
      </c>
      <c r="N418" s="141" t="s">
        <v>37</v>
      </c>
      <c r="P418" s="142">
        <f>O418*H418</f>
        <v>0</v>
      </c>
      <c r="Q418" s="142">
        <v>8.5500000000000003E-3</v>
      </c>
      <c r="R418" s="142">
        <f>Q418*H418</f>
        <v>0.14255414999999999</v>
      </c>
      <c r="S418" s="142">
        <v>0</v>
      </c>
      <c r="T418" s="143">
        <f>S418*H418</f>
        <v>0</v>
      </c>
      <c r="AR418" s="144" t="s">
        <v>160</v>
      </c>
      <c r="AT418" s="144" t="s">
        <v>156</v>
      </c>
      <c r="AU418" s="144" t="s">
        <v>82</v>
      </c>
      <c r="AY418" s="17" t="s">
        <v>155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7" t="s">
        <v>80</v>
      </c>
      <c r="BK418" s="145">
        <f>ROUND(I418*H418,2)</f>
        <v>0</v>
      </c>
      <c r="BL418" s="17" t="s">
        <v>160</v>
      </c>
      <c r="BM418" s="144" t="s">
        <v>834</v>
      </c>
    </row>
    <row r="419" spans="2:65" s="1" customFormat="1" ht="19.5">
      <c r="B419" s="32"/>
      <c r="D419" s="146" t="s">
        <v>162</v>
      </c>
      <c r="F419" s="147" t="s">
        <v>519</v>
      </c>
      <c r="I419" s="148"/>
      <c r="L419" s="32"/>
      <c r="M419" s="149"/>
      <c r="T419" s="56"/>
      <c r="AT419" s="17" t="s">
        <v>162</v>
      </c>
      <c r="AU419" s="17" t="s">
        <v>82</v>
      </c>
    </row>
    <row r="420" spans="2:65" s="1" customFormat="1">
      <c r="B420" s="32"/>
      <c r="D420" s="150" t="s">
        <v>164</v>
      </c>
      <c r="F420" s="151" t="s">
        <v>520</v>
      </c>
      <c r="I420" s="148"/>
      <c r="L420" s="32"/>
      <c r="M420" s="149"/>
      <c r="T420" s="56"/>
      <c r="AT420" s="17" t="s">
        <v>164</v>
      </c>
      <c r="AU420" s="17" t="s">
        <v>82</v>
      </c>
    </row>
    <row r="421" spans="2:65" s="13" customFormat="1">
      <c r="B421" s="158"/>
      <c r="D421" s="146" t="s">
        <v>166</v>
      </c>
      <c r="E421" s="159" t="s">
        <v>1</v>
      </c>
      <c r="F421" s="160" t="s">
        <v>835</v>
      </c>
      <c r="H421" s="161">
        <v>16.672999999999998</v>
      </c>
      <c r="I421" s="162"/>
      <c r="L421" s="158"/>
      <c r="M421" s="163"/>
      <c r="T421" s="164"/>
      <c r="AT421" s="159" t="s">
        <v>166</v>
      </c>
      <c r="AU421" s="159" t="s">
        <v>82</v>
      </c>
      <c r="AV421" s="13" t="s">
        <v>82</v>
      </c>
      <c r="AW421" s="13" t="s">
        <v>29</v>
      </c>
      <c r="AX421" s="13" t="s">
        <v>72</v>
      </c>
      <c r="AY421" s="159" t="s">
        <v>155</v>
      </c>
    </row>
    <row r="422" spans="2:65" s="14" customFormat="1">
      <c r="B422" s="165"/>
      <c r="D422" s="146" t="s">
        <v>166</v>
      </c>
      <c r="E422" s="166" t="s">
        <v>1</v>
      </c>
      <c r="F422" s="167" t="s">
        <v>170</v>
      </c>
      <c r="H422" s="168">
        <v>16.672999999999998</v>
      </c>
      <c r="I422" s="169"/>
      <c r="L422" s="165"/>
      <c r="M422" s="170"/>
      <c r="T422" s="171"/>
      <c r="AT422" s="166" t="s">
        <v>166</v>
      </c>
      <c r="AU422" s="166" t="s">
        <v>82</v>
      </c>
      <c r="AV422" s="14" t="s">
        <v>160</v>
      </c>
      <c r="AW422" s="14" t="s">
        <v>29</v>
      </c>
      <c r="AX422" s="14" t="s">
        <v>80</v>
      </c>
      <c r="AY422" s="166" t="s">
        <v>155</v>
      </c>
    </row>
    <row r="423" spans="2:65" s="1" customFormat="1" ht="21.75" customHeight="1">
      <c r="B423" s="131"/>
      <c r="C423" s="132" t="s">
        <v>579</v>
      </c>
      <c r="D423" s="132" t="s">
        <v>156</v>
      </c>
      <c r="E423" s="133" t="s">
        <v>523</v>
      </c>
      <c r="F423" s="134" t="s">
        <v>524</v>
      </c>
      <c r="G423" s="135" t="s">
        <v>179</v>
      </c>
      <c r="H423" s="136">
        <v>1.8</v>
      </c>
      <c r="I423" s="137"/>
      <c r="J423" s="138">
        <f>ROUND(I423*H423,2)</f>
        <v>0</v>
      </c>
      <c r="K423" s="139"/>
      <c r="L423" s="32"/>
      <c r="M423" s="140" t="s">
        <v>1</v>
      </c>
      <c r="N423" s="141" t="s">
        <v>37</v>
      </c>
      <c r="P423" s="142">
        <f>O423*H423</f>
        <v>0</v>
      </c>
      <c r="Q423" s="142">
        <v>0</v>
      </c>
      <c r="R423" s="142">
        <f>Q423*H423</f>
        <v>0</v>
      </c>
      <c r="S423" s="142">
        <v>0</v>
      </c>
      <c r="T423" s="143">
        <f>S423*H423</f>
        <v>0</v>
      </c>
      <c r="AR423" s="144" t="s">
        <v>160</v>
      </c>
      <c r="AT423" s="144" t="s">
        <v>156</v>
      </c>
      <c r="AU423" s="144" t="s">
        <v>82</v>
      </c>
      <c r="AY423" s="17" t="s">
        <v>155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7" t="s">
        <v>80</v>
      </c>
      <c r="BK423" s="145">
        <f>ROUND(I423*H423,2)</f>
        <v>0</v>
      </c>
      <c r="BL423" s="17" t="s">
        <v>160</v>
      </c>
      <c r="BM423" s="144" t="s">
        <v>836</v>
      </c>
    </row>
    <row r="424" spans="2:65" s="1" customFormat="1" ht="19.5">
      <c r="B424" s="32"/>
      <c r="D424" s="146" t="s">
        <v>162</v>
      </c>
      <c r="F424" s="147" t="s">
        <v>526</v>
      </c>
      <c r="I424" s="148"/>
      <c r="L424" s="32"/>
      <c r="M424" s="149"/>
      <c r="T424" s="56"/>
      <c r="AT424" s="17" t="s">
        <v>162</v>
      </c>
      <c r="AU424" s="17" t="s">
        <v>82</v>
      </c>
    </row>
    <row r="425" spans="2:65" s="1" customFormat="1">
      <c r="B425" s="32"/>
      <c r="D425" s="150" t="s">
        <v>164</v>
      </c>
      <c r="F425" s="151" t="s">
        <v>527</v>
      </c>
      <c r="I425" s="148"/>
      <c r="L425" s="32"/>
      <c r="M425" s="149"/>
      <c r="T425" s="56"/>
      <c r="AT425" s="17" t="s">
        <v>164</v>
      </c>
      <c r="AU425" s="17" t="s">
        <v>82</v>
      </c>
    </row>
    <row r="426" spans="2:65" s="13" customFormat="1">
      <c r="B426" s="158"/>
      <c r="D426" s="146" t="s">
        <v>166</v>
      </c>
      <c r="E426" s="159" t="s">
        <v>1</v>
      </c>
      <c r="F426" s="160" t="s">
        <v>837</v>
      </c>
      <c r="H426" s="161">
        <v>1.8</v>
      </c>
      <c r="I426" s="162"/>
      <c r="L426" s="158"/>
      <c r="M426" s="163"/>
      <c r="T426" s="164"/>
      <c r="AT426" s="159" t="s">
        <v>166</v>
      </c>
      <c r="AU426" s="159" t="s">
        <v>82</v>
      </c>
      <c r="AV426" s="13" t="s">
        <v>82</v>
      </c>
      <c r="AW426" s="13" t="s">
        <v>29</v>
      </c>
      <c r="AX426" s="13" t="s">
        <v>80</v>
      </c>
      <c r="AY426" s="159" t="s">
        <v>155</v>
      </c>
    </row>
    <row r="427" spans="2:65" s="1" customFormat="1" ht="24.2" customHeight="1">
      <c r="B427" s="131"/>
      <c r="C427" s="132" t="s">
        <v>585</v>
      </c>
      <c r="D427" s="132" t="s">
        <v>156</v>
      </c>
      <c r="E427" s="133" t="s">
        <v>538</v>
      </c>
      <c r="F427" s="134" t="s">
        <v>539</v>
      </c>
      <c r="G427" s="135" t="s">
        <v>159</v>
      </c>
      <c r="H427" s="136">
        <v>166.733</v>
      </c>
      <c r="I427" s="137"/>
      <c r="J427" s="138">
        <f>ROUND(I427*H427,2)</f>
        <v>0</v>
      </c>
      <c r="K427" s="139"/>
      <c r="L427" s="32"/>
      <c r="M427" s="140" t="s">
        <v>1</v>
      </c>
      <c r="N427" s="141" t="s">
        <v>37</v>
      </c>
      <c r="P427" s="142">
        <f>O427*H427</f>
        <v>0</v>
      </c>
      <c r="Q427" s="142">
        <v>3.9081999999999999E-2</v>
      </c>
      <c r="R427" s="142">
        <f>Q427*H427</f>
        <v>6.5162591059999997</v>
      </c>
      <c r="S427" s="142">
        <v>0</v>
      </c>
      <c r="T427" s="143">
        <f>S427*H427</f>
        <v>0</v>
      </c>
      <c r="AR427" s="144" t="s">
        <v>160</v>
      </c>
      <c r="AT427" s="144" t="s">
        <v>156</v>
      </c>
      <c r="AU427" s="144" t="s">
        <v>82</v>
      </c>
      <c r="AY427" s="17" t="s">
        <v>155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7" t="s">
        <v>80</v>
      </c>
      <c r="BK427" s="145">
        <f>ROUND(I427*H427,2)</f>
        <v>0</v>
      </c>
      <c r="BL427" s="17" t="s">
        <v>160</v>
      </c>
      <c r="BM427" s="144" t="s">
        <v>838</v>
      </c>
    </row>
    <row r="428" spans="2:65" s="1" customFormat="1" ht="19.5">
      <c r="B428" s="32"/>
      <c r="D428" s="146" t="s">
        <v>162</v>
      </c>
      <c r="F428" s="147" t="s">
        <v>541</v>
      </c>
      <c r="I428" s="148"/>
      <c r="L428" s="32"/>
      <c r="M428" s="149"/>
      <c r="T428" s="56"/>
      <c r="AT428" s="17" t="s">
        <v>162</v>
      </c>
      <c r="AU428" s="17" t="s">
        <v>82</v>
      </c>
    </row>
    <row r="429" spans="2:65" s="1" customFormat="1">
      <c r="B429" s="32"/>
      <c r="D429" s="150" t="s">
        <v>164</v>
      </c>
      <c r="F429" s="151" t="s">
        <v>542</v>
      </c>
      <c r="I429" s="148"/>
      <c r="L429" s="32"/>
      <c r="M429" s="149"/>
      <c r="T429" s="56"/>
      <c r="AT429" s="17" t="s">
        <v>164</v>
      </c>
      <c r="AU429" s="17" t="s">
        <v>82</v>
      </c>
    </row>
    <row r="430" spans="2:65" s="13" customFormat="1">
      <c r="B430" s="158"/>
      <c r="D430" s="146" t="s">
        <v>166</v>
      </c>
      <c r="E430" s="159" t="s">
        <v>1</v>
      </c>
      <c r="F430" s="160" t="s">
        <v>827</v>
      </c>
      <c r="H430" s="161">
        <v>50.314</v>
      </c>
      <c r="I430" s="162"/>
      <c r="L430" s="158"/>
      <c r="M430" s="163"/>
      <c r="T430" s="164"/>
      <c r="AT430" s="159" t="s">
        <v>166</v>
      </c>
      <c r="AU430" s="159" t="s">
        <v>82</v>
      </c>
      <c r="AV430" s="13" t="s">
        <v>82</v>
      </c>
      <c r="AW430" s="13" t="s">
        <v>29</v>
      </c>
      <c r="AX430" s="13" t="s">
        <v>72</v>
      </c>
      <c r="AY430" s="159" t="s">
        <v>155</v>
      </c>
    </row>
    <row r="431" spans="2:65" s="13" customFormat="1">
      <c r="B431" s="158"/>
      <c r="D431" s="146" t="s">
        <v>166</v>
      </c>
      <c r="E431" s="159" t="s">
        <v>1</v>
      </c>
      <c r="F431" s="160" t="s">
        <v>828</v>
      </c>
      <c r="H431" s="161">
        <v>15.496</v>
      </c>
      <c r="I431" s="162"/>
      <c r="L431" s="158"/>
      <c r="M431" s="163"/>
      <c r="T431" s="164"/>
      <c r="AT431" s="159" t="s">
        <v>166</v>
      </c>
      <c r="AU431" s="159" t="s">
        <v>82</v>
      </c>
      <c r="AV431" s="13" t="s">
        <v>82</v>
      </c>
      <c r="AW431" s="13" t="s">
        <v>29</v>
      </c>
      <c r="AX431" s="13" t="s">
        <v>72</v>
      </c>
      <c r="AY431" s="159" t="s">
        <v>155</v>
      </c>
    </row>
    <row r="432" spans="2:65" s="13" customFormat="1">
      <c r="B432" s="158"/>
      <c r="D432" s="146" t="s">
        <v>166</v>
      </c>
      <c r="E432" s="159" t="s">
        <v>1</v>
      </c>
      <c r="F432" s="160" t="s">
        <v>829</v>
      </c>
      <c r="H432" s="161">
        <v>40.023000000000003</v>
      </c>
      <c r="I432" s="162"/>
      <c r="L432" s="158"/>
      <c r="M432" s="163"/>
      <c r="T432" s="164"/>
      <c r="AT432" s="159" t="s">
        <v>166</v>
      </c>
      <c r="AU432" s="159" t="s">
        <v>82</v>
      </c>
      <c r="AV432" s="13" t="s">
        <v>82</v>
      </c>
      <c r="AW432" s="13" t="s">
        <v>29</v>
      </c>
      <c r="AX432" s="13" t="s">
        <v>72</v>
      </c>
      <c r="AY432" s="159" t="s">
        <v>155</v>
      </c>
    </row>
    <row r="433" spans="2:65" s="13" customFormat="1" ht="22.5">
      <c r="B433" s="158"/>
      <c r="D433" s="146" t="s">
        <v>166</v>
      </c>
      <c r="E433" s="159" t="s">
        <v>1</v>
      </c>
      <c r="F433" s="160" t="s">
        <v>830</v>
      </c>
      <c r="H433" s="161">
        <v>13.86</v>
      </c>
      <c r="I433" s="162"/>
      <c r="L433" s="158"/>
      <c r="M433" s="163"/>
      <c r="T433" s="164"/>
      <c r="AT433" s="159" t="s">
        <v>166</v>
      </c>
      <c r="AU433" s="159" t="s">
        <v>82</v>
      </c>
      <c r="AV433" s="13" t="s">
        <v>82</v>
      </c>
      <c r="AW433" s="13" t="s">
        <v>29</v>
      </c>
      <c r="AX433" s="13" t="s">
        <v>72</v>
      </c>
      <c r="AY433" s="159" t="s">
        <v>155</v>
      </c>
    </row>
    <row r="434" spans="2:65" s="13" customFormat="1" ht="22.5">
      <c r="B434" s="158"/>
      <c r="D434" s="146" t="s">
        <v>166</v>
      </c>
      <c r="E434" s="159" t="s">
        <v>1</v>
      </c>
      <c r="F434" s="160" t="s">
        <v>831</v>
      </c>
      <c r="H434" s="161">
        <v>47.04</v>
      </c>
      <c r="I434" s="162"/>
      <c r="L434" s="158"/>
      <c r="M434" s="163"/>
      <c r="T434" s="164"/>
      <c r="AT434" s="159" t="s">
        <v>166</v>
      </c>
      <c r="AU434" s="159" t="s">
        <v>82</v>
      </c>
      <c r="AV434" s="13" t="s">
        <v>82</v>
      </c>
      <c r="AW434" s="13" t="s">
        <v>29</v>
      </c>
      <c r="AX434" s="13" t="s">
        <v>72</v>
      </c>
      <c r="AY434" s="159" t="s">
        <v>155</v>
      </c>
    </row>
    <row r="435" spans="2:65" s="14" customFormat="1">
      <c r="B435" s="165"/>
      <c r="D435" s="146" t="s">
        <v>166</v>
      </c>
      <c r="E435" s="166" t="s">
        <v>1</v>
      </c>
      <c r="F435" s="167" t="s">
        <v>170</v>
      </c>
      <c r="H435" s="168">
        <v>166.733</v>
      </c>
      <c r="I435" s="169"/>
      <c r="L435" s="165"/>
      <c r="M435" s="170"/>
      <c r="T435" s="171"/>
      <c r="AT435" s="166" t="s">
        <v>166</v>
      </c>
      <c r="AU435" s="166" t="s">
        <v>82</v>
      </c>
      <c r="AV435" s="14" t="s">
        <v>160</v>
      </c>
      <c r="AW435" s="14" t="s">
        <v>29</v>
      </c>
      <c r="AX435" s="14" t="s">
        <v>80</v>
      </c>
      <c r="AY435" s="166" t="s">
        <v>155</v>
      </c>
    </row>
    <row r="436" spans="2:65" s="1" customFormat="1" ht="33" customHeight="1">
      <c r="B436" s="131"/>
      <c r="C436" s="132" t="s">
        <v>591</v>
      </c>
      <c r="D436" s="132" t="s">
        <v>156</v>
      </c>
      <c r="E436" s="133" t="s">
        <v>545</v>
      </c>
      <c r="F436" s="134" t="s">
        <v>546</v>
      </c>
      <c r="G436" s="135" t="s">
        <v>253</v>
      </c>
      <c r="H436" s="136">
        <v>64.8</v>
      </c>
      <c r="I436" s="137"/>
      <c r="J436" s="138">
        <f>ROUND(I436*H436,2)</f>
        <v>0</v>
      </c>
      <c r="K436" s="139"/>
      <c r="L436" s="32"/>
      <c r="M436" s="140" t="s">
        <v>1</v>
      </c>
      <c r="N436" s="141" t="s">
        <v>37</v>
      </c>
      <c r="P436" s="142">
        <f>O436*H436</f>
        <v>0</v>
      </c>
      <c r="Q436" s="142">
        <v>6.5061999999999997E-4</v>
      </c>
      <c r="R436" s="142">
        <f>Q436*H436</f>
        <v>4.2160175999999994E-2</v>
      </c>
      <c r="S436" s="142">
        <v>1E-3</v>
      </c>
      <c r="T436" s="143">
        <f>S436*H436</f>
        <v>6.4799999999999996E-2</v>
      </c>
      <c r="AR436" s="144" t="s">
        <v>160</v>
      </c>
      <c r="AT436" s="144" t="s">
        <v>156</v>
      </c>
      <c r="AU436" s="144" t="s">
        <v>82</v>
      </c>
      <c r="AY436" s="17" t="s">
        <v>155</v>
      </c>
      <c r="BE436" s="145">
        <f>IF(N436="základní",J436,0)</f>
        <v>0</v>
      </c>
      <c r="BF436" s="145">
        <f>IF(N436="snížená",J436,0)</f>
        <v>0</v>
      </c>
      <c r="BG436" s="145">
        <f>IF(N436="zákl. přenesená",J436,0)</f>
        <v>0</v>
      </c>
      <c r="BH436" s="145">
        <f>IF(N436="sníž. přenesená",J436,0)</f>
        <v>0</v>
      </c>
      <c r="BI436" s="145">
        <f>IF(N436="nulová",J436,0)</f>
        <v>0</v>
      </c>
      <c r="BJ436" s="17" t="s">
        <v>80</v>
      </c>
      <c r="BK436" s="145">
        <f>ROUND(I436*H436,2)</f>
        <v>0</v>
      </c>
      <c r="BL436" s="17" t="s">
        <v>160</v>
      </c>
      <c r="BM436" s="144" t="s">
        <v>839</v>
      </c>
    </row>
    <row r="437" spans="2:65" s="1" customFormat="1" ht="29.25">
      <c r="B437" s="32"/>
      <c r="D437" s="146" t="s">
        <v>162</v>
      </c>
      <c r="F437" s="147" t="s">
        <v>548</v>
      </c>
      <c r="I437" s="148"/>
      <c r="L437" s="32"/>
      <c r="M437" s="149"/>
      <c r="T437" s="56"/>
      <c r="AT437" s="17" t="s">
        <v>162</v>
      </c>
      <c r="AU437" s="17" t="s">
        <v>82</v>
      </c>
    </row>
    <row r="438" spans="2:65" s="1" customFormat="1">
      <c r="B438" s="32"/>
      <c r="D438" s="150" t="s">
        <v>164</v>
      </c>
      <c r="F438" s="151" t="s">
        <v>549</v>
      </c>
      <c r="I438" s="148"/>
      <c r="L438" s="32"/>
      <c r="M438" s="149"/>
      <c r="T438" s="56"/>
      <c r="AT438" s="17" t="s">
        <v>164</v>
      </c>
      <c r="AU438" s="17" t="s">
        <v>82</v>
      </c>
    </row>
    <row r="439" spans="2:65" s="13" customFormat="1" ht="22.5">
      <c r="B439" s="158"/>
      <c r="D439" s="146" t="s">
        <v>166</v>
      </c>
      <c r="E439" s="159" t="s">
        <v>1</v>
      </c>
      <c r="F439" s="160" t="s">
        <v>840</v>
      </c>
      <c r="H439" s="161">
        <v>42</v>
      </c>
      <c r="I439" s="162"/>
      <c r="L439" s="158"/>
      <c r="M439" s="163"/>
      <c r="T439" s="164"/>
      <c r="AT439" s="159" t="s">
        <v>166</v>
      </c>
      <c r="AU439" s="159" t="s">
        <v>82</v>
      </c>
      <c r="AV439" s="13" t="s">
        <v>82</v>
      </c>
      <c r="AW439" s="13" t="s">
        <v>29</v>
      </c>
      <c r="AX439" s="13" t="s">
        <v>72</v>
      </c>
      <c r="AY439" s="159" t="s">
        <v>155</v>
      </c>
    </row>
    <row r="440" spans="2:65" s="13" customFormat="1" ht="22.5">
      <c r="B440" s="158"/>
      <c r="D440" s="146" t="s">
        <v>166</v>
      </c>
      <c r="E440" s="159" t="s">
        <v>1</v>
      </c>
      <c r="F440" s="160" t="s">
        <v>841</v>
      </c>
      <c r="H440" s="161">
        <v>22.8</v>
      </c>
      <c r="I440" s="162"/>
      <c r="L440" s="158"/>
      <c r="M440" s="163"/>
      <c r="T440" s="164"/>
      <c r="AT440" s="159" t="s">
        <v>166</v>
      </c>
      <c r="AU440" s="159" t="s">
        <v>82</v>
      </c>
      <c r="AV440" s="13" t="s">
        <v>82</v>
      </c>
      <c r="AW440" s="13" t="s">
        <v>29</v>
      </c>
      <c r="AX440" s="13" t="s">
        <v>72</v>
      </c>
      <c r="AY440" s="159" t="s">
        <v>155</v>
      </c>
    </row>
    <row r="441" spans="2:65" s="14" customFormat="1">
      <c r="B441" s="165"/>
      <c r="D441" s="146" t="s">
        <v>166</v>
      </c>
      <c r="E441" s="166" t="s">
        <v>1</v>
      </c>
      <c r="F441" s="167" t="s">
        <v>170</v>
      </c>
      <c r="H441" s="168">
        <v>64.8</v>
      </c>
      <c r="I441" s="169"/>
      <c r="L441" s="165"/>
      <c r="M441" s="170"/>
      <c r="T441" s="171"/>
      <c r="AT441" s="166" t="s">
        <v>166</v>
      </c>
      <c r="AU441" s="166" t="s">
        <v>82</v>
      </c>
      <c r="AV441" s="14" t="s">
        <v>160</v>
      </c>
      <c r="AW441" s="14" t="s">
        <v>29</v>
      </c>
      <c r="AX441" s="14" t="s">
        <v>80</v>
      </c>
      <c r="AY441" s="166" t="s">
        <v>155</v>
      </c>
    </row>
    <row r="442" spans="2:65" s="11" customFormat="1" ht="22.9" customHeight="1">
      <c r="B442" s="121"/>
      <c r="D442" s="122" t="s">
        <v>71</v>
      </c>
      <c r="E442" s="183" t="s">
        <v>552</v>
      </c>
      <c r="F442" s="183" t="s">
        <v>553</v>
      </c>
      <c r="I442" s="124"/>
      <c r="J442" s="184">
        <f>BK442</f>
        <v>0</v>
      </c>
      <c r="L442" s="121"/>
      <c r="M442" s="126"/>
      <c r="P442" s="127">
        <f>SUM(P443:P461)</f>
        <v>0</v>
      </c>
      <c r="R442" s="127">
        <f>SUM(R443:R461)</f>
        <v>0</v>
      </c>
      <c r="T442" s="128">
        <f>SUM(T443:T461)</f>
        <v>0</v>
      </c>
      <c r="AR442" s="122" t="s">
        <v>80</v>
      </c>
      <c r="AT442" s="129" t="s">
        <v>71</v>
      </c>
      <c r="AU442" s="129" t="s">
        <v>80</v>
      </c>
      <c r="AY442" s="122" t="s">
        <v>155</v>
      </c>
      <c r="BK442" s="130">
        <f>SUM(BK443:BK461)</f>
        <v>0</v>
      </c>
    </row>
    <row r="443" spans="2:65" s="1" customFormat="1" ht="16.5" customHeight="1">
      <c r="B443" s="131"/>
      <c r="C443" s="132" t="s">
        <v>601</v>
      </c>
      <c r="D443" s="132" t="s">
        <v>156</v>
      </c>
      <c r="E443" s="133" t="s">
        <v>555</v>
      </c>
      <c r="F443" s="134" t="s">
        <v>556</v>
      </c>
      <c r="G443" s="135" t="s">
        <v>208</v>
      </c>
      <c r="H443" s="136">
        <v>49.533999999999999</v>
      </c>
      <c r="I443" s="137"/>
      <c r="J443" s="138">
        <f>ROUND(I443*H443,2)</f>
        <v>0</v>
      </c>
      <c r="K443" s="139"/>
      <c r="L443" s="32"/>
      <c r="M443" s="140" t="s">
        <v>1</v>
      </c>
      <c r="N443" s="141" t="s">
        <v>37</v>
      </c>
      <c r="P443" s="142">
        <f>O443*H443</f>
        <v>0</v>
      </c>
      <c r="Q443" s="142">
        <v>0</v>
      </c>
      <c r="R443" s="142">
        <f>Q443*H443</f>
        <v>0</v>
      </c>
      <c r="S443" s="142">
        <v>0</v>
      </c>
      <c r="T443" s="143">
        <f>S443*H443</f>
        <v>0</v>
      </c>
      <c r="AR443" s="144" t="s">
        <v>160</v>
      </c>
      <c r="AT443" s="144" t="s">
        <v>156</v>
      </c>
      <c r="AU443" s="144" t="s">
        <v>82</v>
      </c>
      <c r="AY443" s="17" t="s">
        <v>155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80</v>
      </c>
      <c r="BK443" s="145">
        <f>ROUND(I443*H443,2)</f>
        <v>0</v>
      </c>
      <c r="BL443" s="17" t="s">
        <v>160</v>
      </c>
      <c r="BM443" s="144" t="s">
        <v>842</v>
      </c>
    </row>
    <row r="444" spans="2:65" s="1" customFormat="1" ht="29.25">
      <c r="B444" s="32"/>
      <c r="D444" s="146" t="s">
        <v>162</v>
      </c>
      <c r="F444" s="147" t="s">
        <v>558</v>
      </c>
      <c r="I444" s="148"/>
      <c r="L444" s="32"/>
      <c r="M444" s="149"/>
      <c r="T444" s="56"/>
      <c r="AT444" s="17" t="s">
        <v>162</v>
      </c>
      <c r="AU444" s="17" t="s">
        <v>82</v>
      </c>
    </row>
    <row r="445" spans="2:65" s="1" customFormat="1">
      <c r="B445" s="32"/>
      <c r="D445" s="150" t="s">
        <v>164</v>
      </c>
      <c r="F445" s="151" t="s">
        <v>559</v>
      </c>
      <c r="I445" s="148"/>
      <c r="L445" s="32"/>
      <c r="M445" s="149"/>
      <c r="T445" s="56"/>
      <c r="AT445" s="17" t="s">
        <v>164</v>
      </c>
      <c r="AU445" s="17" t="s">
        <v>82</v>
      </c>
    </row>
    <row r="446" spans="2:65" s="1" customFormat="1" ht="16.5" customHeight="1">
      <c r="B446" s="131"/>
      <c r="C446" s="132" t="s">
        <v>606</v>
      </c>
      <c r="D446" s="132" t="s">
        <v>156</v>
      </c>
      <c r="E446" s="133" t="s">
        <v>561</v>
      </c>
      <c r="F446" s="134" t="s">
        <v>562</v>
      </c>
      <c r="G446" s="135" t="s">
        <v>208</v>
      </c>
      <c r="H446" s="136">
        <v>49.533999999999999</v>
      </c>
      <c r="I446" s="137"/>
      <c r="J446" s="138">
        <f>ROUND(I446*H446,2)</f>
        <v>0</v>
      </c>
      <c r="K446" s="139"/>
      <c r="L446" s="32"/>
      <c r="M446" s="140" t="s">
        <v>1</v>
      </c>
      <c r="N446" s="141" t="s">
        <v>37</v>
      </c>
      <c r="P446" s="142">
        <f>O446*H446</f>
        <v>0</v>
      </c>
      <c r="Q446" s="142">
        <v>0</v>
      </c>
      <c r="R446" s="142">
        <f>Q446*H446</f>
        <v>0</v>
      </c>
      <c r="S446" s="142">
        <v>0</v>
      </c>
      <c r="T446" s="143">
        <f>S446*H446</f>
        <v>0</v>
      </c>
      <c r="AR446" s="144" t="s">
        <v>160</v>
      </c>
      <c r="AT446" s="144" t="s">
        <v>156</v>
      </c>
      <c r="AU446" s="144" t="s">
        <v>82</v>
      </c>
      <c r="AY446" s="17" t="s">
        <v>155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7" t="s">
        <v>80</v>
      </c>
      <c r="BK446" s="145">
        <f>ROUND(I446*H446,2)</f>
        <v>0</v>
      </c>
      <c r="BL446" s="17" t="s">
        <v>160</v>
      </c>
      <c r="BM446" s="144" t="s">
        <v>843</v>
      </c>
    </row>
    <row r="447" spans="2:65" s="1" customFormat="1" ht="39">
      <c r="B447" s="32"/>
      <c r="D447" s="146" t="s">
        <v>162</v>
      </c>
      <c r="F447" s="147" t="s">
        <v>564</v>
      </c>
      <c r="I447" s="148"/>
      <c r="L447" s="32"/>
      <c r="M447" s="149"/>
      <c r="T447" s="56"/>
      <c r="AT447" s="17" t="s">
        <v>162</v>
      </c>
      <c r="AU447" s="17" t="s">
        <v>82</v>
      </c>
    </row>
    <row r="448" spans="2:65" s="1" customFormat="1">
      <c r="B448" s="32"/>
      <c r="D448" s="150" t="s">
        <v>164</v>
      </c>
      <c r="F448" s="151" t="s">
        <v>565</v>
      </c>
      <c r="I448" s="148"/>
      <c r="L448" s="32"/>
      <c r="M448" s="149"/>
      <c r="T448" s="56"/>
      <c r="AT448" s="17" t="s">
        <v>164</v>
      </c>
      <c r="AU448" s="17" t="s">
        <v>82</v>
      </c>
    </row>
    <row r="449" spans="2:65" s="1" customFormat="1" ht="24.2" customHeight="1">
      <c r="B449" s="131"/>
      <c r="C449" s="132" t="s">
        <v>613</v>
      </c>
      <c r="D449" s="132" t="s">
        <v>156</v>
      </c>
      <c r="E449" s="133" t="s">
        <v>567</v>
      </c>
      <c r="F449" s="134" t="s">
        <v>568</v>
      </c>
      <c r="G449" s="135" t="s">
        <v>208</v>
      </c>
      <c r="H449" s="136">
        <v>49.533999999999999</v>
      </c>
      <c r="I449" s="137"/>
      <c r="J449" s="138">
        <f>ROUND(I449*H449,2)</f>
        <v>0</v>
      </c>
      <c r="K449" s="139"/>
      <c r="L449" s="32"/>
      <c r="M449" s="140" t="s">
        <v>1</v>
      </c>
      <c r="N449" s="141" t="s">
        <v>37</v>
      </c>
      <c r="P449" s="142">
        <f>O449*H449</f>
        <v>0</v>
      </c>
      <c r="Q449" s="142">
        <v>0</v>
      </c>
      <c r="R449" s="142">
        <f>Q449*H449</f>
        <v>0</v>
      </c>
      <c r="S449" s="142">
        <v>0</v>
      </c>
      <c r="T449" s="143">
        <f>S449*H449</f>
        <v>0</v>
      </c>
      <c r="AR449" s="144" t="s">
        <v>160</v>
      </c>
      <c r="AT449" s="144" t="s">
        <v>156</v>
      </c>
      <c r="AU449" s="144" t="s">
        <v>82</v>
      </c>
      <c r="AY449" s="17" t="s">
        <v>155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7" t="s">
        <v>80</v>
      </c>
      <c r="BK449" s="145">
        <f>ROUND(I449*H449,2)</f>
        <v>0</v>
      </c>
      <c r="BL449" s="17" t="s">
        <v>160</v>
      </c>
      <c r="BM449" s="144" t="s">
        <v>844</v>
      </c>
    </row>
    <row r="450" spans="2:65" s="1" customFormat="1" ht="19.5">
      <c r="B450" s="32"/>
      <c r="D450" s="146" t="s">
        <v>162</v>
      </c>
      <c r="F450" s="147" t="s">
        <v>570</v>
      </c>
      <c r="I450" s="148"/>
      <c r="L450" s="32"/>
      <c r="M450" s="149"/>
      <c r="T450" s="56"/>
      <c r="AT450" s="17" t="s">
        <v>162</v>
      </c>
      <c r="AU450" s="17" t="s">
        <v>82</v>
      </c>
    </row>
    <row r="451" spans="2:65" s="1" customFormat="1">
      <c r="B451" s="32"/>
      <c r="D451" s="150" t="s">
        <v>164</v>
      </c>
      <c r="F451" s="151" t="s">
        <v>571</v>
      </c>
      <c r="I451" s="148"/>
      <c r="L451" s="32"/>
      <c r="M451" s="149"/>
      <c r="T451" s="56"/>
      <c r="AT451" s="17" t="s">
        <v>164</v>
      </c>
      <c r="AU451" s="17" t="s">
        <v>82</v>
      </c>
    </row>
    <row r="452" spans="2:65" s="1" customFormat="1" ht="16.5" customHeight="1">
      <c r="B452" s="131"/>
      <c r="C452" s="132" t="s">
        <v>623</v>
      </c>
      <c r="D452" s="132" t="s">
        <v>156</v>
      </c>
      <c r="E452" s="133" t="s">
        <v>573</v>
      </c>
      <c r="F452" s="134" t="s">
        <v>574</v>
      </c>
      <c r="G452" s="135" t="s">
        <v>208</v>
      </c>
      <c r="H452" s="136">
        <v>977.96</v>
      </c>
      <c r="I452" s="137"/>
      <c r="J452" s="138">
        <f>ROUND(I452*H452,2)</f>
        <v>0</v>
      </c>
      <c r="K452" s="139"/>
      <c r="L452" s="32"/>
      <c r="M452" s="140" t="s">
        <v>1</v>
      </c>
      <c r="N452" s="141" t="s">
        <v>37</v>
      </c>
      <c r="P452" s="142">
        <f>O452*H452</f>
        <v>0</v>
      </c>
      <c r="Q452" s="142">
        <v>0</v>
      </c>
      <c r="R452" s="142">
        <f>Q452*H452</f>
        <v>0</v>
      </c>
      <c r="S452" s="142">
        <v>0</v>
      </c>
      <c r="T452" s="143">
        <f>S452*H452</f>
        <v>0</v>
      </c>
      <c r="AR452" s="144" t="s">
        <v>160</v>
      </c>
      <c r="AT452" s="144" t="s">
        <v>156</v>
      </c>
      <c r="AU452" s="144" t="s">
        <v>82</v>
      </c>
      <c r="AY452" s="17" t="s">
        <v>155</v>
      </c>
      <c r="BE452" s="145">
        <f>IF(N452="základní",J452,0)</f>
        <v>0</v>
      </c>
      <c r="BF452" s="145">
        <f>IF(N452="snížená",J452,0)</f>
        <v>0</v>
      </c>
      <c r="BG452" s="145">
        <f>IF(N452="zákl. přenesená",J452,0)</f>
        <v>0</v>
      </c>
      <c r="BH452" s="145">
        <f>IF(N452="sníž. přenesená",J452,0)</f>
        <v>0</v>
      </c>
      <c r="BI452" s="145">
        <f>IF(N452="nulová",J452,0)</f>
        <v>0</v>
      </c>
      <c r="BJ452" s="17" t="s">
        <v>80</v>
      </c>
      <c r="BK452" s="145">
        <f>ROUND(I452*H452,2)</f>
        <v>0</v>
      </c>
      <c r="BL452" s="17" t="s">
        <v>160</v>
      </c>
      <c r="BM452" s="144" t="s">
        <v>845</v>
      </c>
    </row>
    <row r="453" spans="2:65" s="1" customFormat="1" ht="29.25">
      <c r="B453" s="32"/>
      <c r="D453" s="146" t="s">
        <v>162</v>
      </c>
      <c r="F453" s="147" t="s">
        <v>576</v>
      </c>
      <c r="I453" s="148"/>
      <c r="L453" s="32"/>
      <c r="M453" s="149"/>
      <c r="T453" s="56"/>
      <c r="AT453" s="17" t="s">
        <v>162</v>
      </c>
      <c r="AU453" s="17" t="s">
        <v>82</v>
      </c>
    </row>
    <row r="454" spans="2:65" s="1" customFormat="1">
      <c r="B454" s="32"/>
      <c r="D454" s="150" t="s">
        <v>164</v>
      </c>
      <c r="F454" s="151" t="s">
        <v>577</v>
      </c>
      <c r="I454" s="148"/>
      <c r="L454" s="32"/>
      <c r="M454" s="149"/>
      <c r="T454" s="56"/>
      <c r="AT454" s="17" t="s">
        <v>164</v>
      </c>
      <c r="AU454" s="17" t="s">
        <v>82</v>
      </c>
    </row>
    <row r="455" spans="2:65" s="13" customFormat="1">
      <c r="B455" s="158"/>
      <c r="D455" s="146" t="s">
        <v>166</v>
      </c>
      <c r="E455" s="159" t="s">
        <v>1</v>
      </c>
      <c r="F455" s="160" t="s">
        <v>846</v>
      </c>
      <c r="H455" s="161">
        <v>977.96</v>
      </c>
      <c r="I455" s="162"/>
      <c r="L455" s="158"/>
      <c r="M455" s="163"/>
      <c r="T455" s="164"/>
      <c r="AT455" s="159" t="s">
        <v>166</v>
      </c>
      <c r="AU455" s="159" t="s">
        <v>82</v>
      </c>
      <c r="AV455" s="13" t="s">
        <v>82</v>
      </c>
      <c r="AW455" s="13" t="s">
        <v>29</v>
      </c>
      <c r="AX455" s="13" t="s">
        <v>80</v>
      </c>
      <c r="AY455" s="159" t="s">
        <v>155</v>
      </c>
    </row>
    <row r="456" spans="2:65" s="1" customFormat="1" ht="24.2" customHeight="1">
      <c r="B456" s="131"/>
      <c r="C456" s="132" t="s">
        <v>632</v>
      </c>
      <c r="D456" s="132" t="s">
        <v>156</v>
      </c>
      <c r="E456" s="133" t="s">
        <v>580</v>
      </c>
      <c r="F456" s="134" t="s">
        <v>581</v>
      </c>
      <c r="G456" s="135" t="s">
        <v>208</v>
      </c>
      <c r="H456" s="136">
        <v>49.533999999999999</v>
      </c>
      <c r="I456" s="137"/>
      <c r="J456" s="138">
        <f>ROUND(I456*H456,2)</f>
        <v>0</v>
      </c>
      <c r="K456" s="139"/>
      <c r="L456" s="32"/>
      <c r="M456" s="140" t="s">
        <v>1</v>
      </c>
      <c r="N456" s="141" t="s">
        <v>37</v>
      </c>
      <c r="P456" s="142">
        <f>O456*H456</f>
        <v>0</v>
      </c>
      <c r="Q456" s="142">
        <v>0</v>
      </c>
      <c r="R456" s="142">
        <f>Q456*H456</f>
        <v>0</v>
      </c>
      <c r="S456" s="142">
        <v>0</v>
      </c>
      <c r="T456" s="143">
        <f>S456*H456</f>
        <v>0</v>
      </c>
      <c r="AR456" s="144" t="s">
        <v>160</v>
      </c>
      <c r="AT456" s="144" t="s">
        <v>156</v>
      </c>
      <c r="AU456" s="144" t="s">
        <v>82</v>
      </c>
      <c r="AY456" s="17" t="s">
        <v>155</v>
      </c>
      <c r="BE456" s="145">
        <f>IF(N456="základní",J456,0)</f>
        <v>0</v>
      </c>
      <c r="BF456" s="145">
        <f>IF(N456="snížená",J456,0)</f>
        <v>0</v>
      </c>
      <c r="BG456" s="145">
        <f>IF(N456="zákl. přenesená",J456,0)</f>
        <v>0</v>
      </c>
      <c r="BH456" s="145">
        <f>IF(N456="sníž. přenesená",J456,0)</f>
        <v>0</v>
      </c>
      <c r="BI456" s="145">
        <f>IF(N456="nulová",J456,0)</f>
        <v>0</v>
      </c>
      <c r="BJ456" s="17" t="s">
        <v>80</v>
      </c>
      <c r="BK456" s="145">
        <f>ROUND(I456*H456,2)</f>
        <v>0</v>
      </c>
      <c r="BL456" s="17" t="s">
        <v>160</v>
      </c>
      <c r="BM456" s="144" t="s">
        <v>847</v>
      </c>
    </row>
    <row r="457" spans="2:65" s="1" customFormat="1" ht="19.5">
      <c r="B457" s="32"/>
      <c r="D457" s="146" t="s">
        <v>162</v>
      </c>
      <c r="F457" s="147" t="s">
        <v>583</v>
      </c>
      <c r="I457" s="148"/>
      <c r="L457" s="32"/>
      <c r="M457" s="149"/>
      <c r="T457" s="56"/>
      <c r="AT457" s="17" t="s">
        <v>162</v>
      </c>
      <c r="AU457" s="17" t="s">
        <v>82</v>
      </c>
    </row>
    <row r="458" spans="2:65" s="1" customFormat="1">
      <c r="B458" s="32"/>
      <c r="D458" s="150" t="s">
        <v>164</v>
      </c>
      <c r="F458" s="151" t="s">
        <v>584</v>
      </c>
      <c r="I458" s="148"/>
      <c r="L458" s="32"/>
      <c r="M458" s="149"/>
      <c r="T458" s="56"/>
      <c r="AT458" s="17" t="s">
        <v>164</v>
      </c>
      <c r="AU458" s="17" t="s">
        <v>82</v>
      </c>
    </row>
    <row r="459" spans="2:65" s="1" customFormat="1" ht="44.25" customHeight="1">
      <c r="B459" s="131"/>
      <c r="C459" s="132" t="s">
        <v>636</v>
      </c>
      <c r="D459" s="132" t="s">
        <v>156</v>
      </c>
      <c r="E459" s="133" t="s">
        <v>586</v>
      </c>
      <c r="F459" s="134" t="s">
        <v>210</v>
      </c>
      <c r="G459" s="135" t="s">
        <v>208</v>
      </c>
      <c r="H459" s="136">
        <v>49.533999999999999</v>
      </c>
      <c r="I459" s="137"/>
      <c r="J459" s="138">
        <f>ROUND(I459*H459,2)</f>
        <v>0</v>
      </c>
      <c r="K459" s="139"/>
      <c r="L459" s="32"/>
      <c r="M459" s="140" t="s">
        <v>1</v>
      </c>
      <c r="N459" s="141" t="s">
        <v>37</v>
      </c>
      <c r="P459" s="142">
        <f>O459*H459</f>
        <v>0</v>
      </c>
      <c r="Q459" s="142">
        <v>0</v>
      </c>
      <c r="R459" s="142">
        <f>Q459*H459</f>
        <v>0</v>
      </c>
      <c r="S459" s="142">
        <v>0</v>
      </c>
      <c r="T459" s="143">
        <f>S459*H459</f>
        <v>0</v>
      </c>
      <c r="AR459" s="144" t="s">
        <v>160</v>
      </c>
      <c r="AT459" s="144" t="s">
        <v>156</v>
      </c>
      <c r="AU459" s="144" t="s">
        <v>82</v>
      </c>
      <c r="AY459" s="17" t="s">
        <v>155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7" t="s">
        <v>80</v>
      </c>
      <c r="BK459" s="145">
        <f>ROUND(I459*H459,2)</f>
        <v>0</v>
      </c>
      <c r="BL459" s="17" t="s">
        <v>160</v>
      </c>
      <c r="BM459" s="144" t="s">
        <v>848</v>
      </c>
    </row>
    <row r="460" spans="2:65" s="1" customFormat="1" ht="29.25">
      <c r="B460" s="32"/>
      <c r="D460" s="146" t="s">
        <v>162</v>
      </c>
      <c r="F460" s="147" t="s">
        <v>210</v>
      </c>
      <c r="I460" s="148"/>
      <c r="L460" s="32"/>
      <c r="M460" s="149"/>
      <c r="T460" s="56"/>
      <c r="AT460" s="17" t="s">
        <v>162</v>
      </c>
      <c r="AU460" s="17" t="s">
        <v>82</v>
      </c>
    </row>
    <row r="461" spans="2:65" s="1" customFormat="1">
      <c r="B461" s="32"/>
      <c r="D461" s="150" t="s">
        <v>164</v>
      </c>
      <c r="F461" s="151" t="s">
        <v>588</v>
      </c>
      <c r="I461" s="148"/>
      <c r="L461" s="32"/>
      <c r="M461" s="149"/>
      <c r="T461" s="56"/>
      <c r="AT461" s="17" t="s">
        <v>164</v>
      </c>
      <c r="AU461" s="17" t="s">
        <v>82</v>
      </c>
    </row>
    <row r="462" spans="2:65" s="11" customFormat="1" ht="22.9" customHeight="1">
      <c r="B462" s="121"/>
      <c r="D462" s="122" t="s">
        <v>71</v>
      </c>
      <c r="E462" s="183" t="s">
        <v>589</v>
      </c>
      <c r="F462" s="183" t="s">
        <v>590</v>
      </c>
      <c r="I462" s="124"/>
      <c r="J462" s="184">
        <f>BK462</f>
        <v>0</v>
      </c>
      <c r="L462" s="121"/>
      <c r="M462" s="126"/>
      <c r="P462" s="127">
        <f>SUM(P463:P465)</f>
        <v>0</v>
      </c>
      <c r="R462" s="127">
        <f>SUM(R463:R465)</f>
        <v>0</v>
      </c>
      <c r="T462" s="128">
        <f>SUM(T463:T465)</f>
        <v>0</v>
      </c>
      <c r="AR462" s="122" t="s">
        <v>80</v>
      </c>
      <c r="AT462" s="129" t="s">
        <v>71</v>
      </c>
      <c r="AU462" s="129" t="s">
        <v>80</v>
      </c>
      <c r="AY462" s="122" t="s">
        <v>155</v>
      </c>
      <c r="BK462" s="130">
        <f>SUM(BK463:BK465)</f>
        <v>0</v>
      </c>
    </row>
    <row r="463" spans="2:65" s="1" customFormat="1" ht="24.2" customHeight="1">
      <c r="B463" s="131"/>
      <c r="C463" s="132" t="s">
        <v>641</v>
      </c>
      <c r="D463" s="132" t="s">
        <v>156</v>
      </c>
      <c r="E463" s="133" t="s">
        <v>592</v>
      </c>
      <c r="F463" s="134" t="s">
        <v>593</v>
      </c>
      <c r="G463" s="135" t="s">
        <v>208</v>
      </c>
      <c r="H463" s="136">
        <v>383.54</v>
      </c>
      <c r="I463" s="137"/>
      <c r="J463" s="138">
        <f>ROUND(I463*H463,2)</f>
        <v>0</v>
      </c>
      <c r="K463" s="139"/>
      <c r="L463" s="32"/>
      <c r="M463" s="140" t="s">
        <v>1</v>
      </c>
      <c r="N463" s="141" t="s">
        <v>37</v>
      </c>
      <c r="P463" s="142">
        <f>O463*H463</f>
        <v>0</v>
      </c>
      <c r="Q463" s="142">
        <v>0</v>
      </c>
      <c r="R463" s="142">
        <f>Q463*H463</f>
        <v>0</v>
      </c>
      <c r="S463" s="142">
        <v>0</v>
      </c>
      <c r="T463" s="143">
        <f>S463*H463</f>
        <v>0</v>
      </c>
      <c r="AR463" s="144" t="s">
        <v>272</v>
      </c>
      <c r="AT463" s="144" t="s">
        <v>156</v>
      </c>
      <c r="AU463" s="144" t="s">
        <v>82</v>
      </c>
      <c r="AY463" s="17" t="s">
        <v>155</v>
      </c>
      <c r="BE463" s="145">
        <f>IF(N463="základní",J463,0)</f>
        <v>0</v>
      </c>
      <c r="BF463" s="145">
        <f>IF(N463="snížená",J463,0)</f>
        <v>0</v>
      </c>
      <c r="BG463" s="145">
        <f>IF(N463="zákl. přenesená",J463,0)</f>
        <v>0</v>
      </c>
      <c r="BH463" s="145">
        <f>IF(N463="sníž. přenesená",J463,0)</f>
        <v>0</v>
      </c>
      <c r="BI463" s="145">
        <f>IF(N463="nulová",J463,0)</f>
        <v>0</v>
      </c>
      <c r="BJ463" s="17" t="s">
        <v>80</v>
      </c>
      <c r="BK463" s="145">
        <f>ROUND(I463*H463,2)</f>
        <v>0</v>
      </c>
      <c r="BL463" s="17" t="s">
        <v>272</v>
      </c>
      <c r="BM463" s="144" t="s">
        <v>849</v>
      </c>
    </row>
    <row r="464" spans="2:65" s="1" customFormat="1" ht="29.25">
      <c r="B464" s="32"/>
      <c r="D464" s="146" t="s">
        <v>162</v>
      </c>
      <c r="F464" s="147" t="s">
        <v>595</v>
      </c>
      <c r="I464" s="148"/>
      <c r="L464" s="32"/>
      <c r="M464" s="149"/>
      <c r="T464" s="56"/>
      <c r="AT464" s="17" t="s">
        <v>162</v>
      </c>
      <c r="AU464" s="17" t="s">
        <v>82</v>
      </c>
    </row>
    <row r="465" spans="2:65" s="1" customFormat="1">
      <c r="B465" s="32"/>
      <c r="D465" s="150" t="s">
        <v>164</v>
      </c>
      <c r="F465" s="151" t="s">
        <v>596</v>
      </c>
      <c r="I465" s="148"/>
      <c r="L465" s="32"/>
      <c r="M465" s="149"/>
      <c r="T465" s="56"/>
      <c r="AT465" s="17" t="s">
        <v>164</v>
      </c>
      <c r="AU465" s="17" t="s">
        <v>82</v>
      </c>
    </row>
    <row r="466" spans="2:65" s="11" customFormat="1" ht="25.9" customHeight="1">
      <c r="B466" s="121"/>
      <c r="D466" s="122" t="s">
        <v>71</v>
      </c>
      <c r="E466" s="123" t="s">
        <v>597</v>
      </c>
      <c r="F466" s="123" t="s">
        <v>598</v>
      </c>
      <c r="I466" s="124"/>
      <c r="J466" s="125">
        <f>BK466</f>
        <v>0</v>
      </c>
      <c r="L466" s="121"/>
      <c r="M466" s="126"/>
      <c r="P466" s="127">
        <f>P467</f>
        <v>0</v>
      </c>
      <c r="R466" s="127">
        <f>R467</f>
        <v>2E-3</v>
      </c>
      <c r="T466" s="128">
        <f>T467</f>
        <v>0</v>
      </c>
      <c r="AR466" s="122" t="s">
        <v>82</v>
      </c>
      <c r="AT466" s="129" t="s">
        <v>71</v>
      </c>
      <c r="AU466" s="129" t="s">
        <v>72</v>
      </c>
      <c r="AY466" s="122" t="s">
        <v>155</v>
      </c>
      <c r="BK466" s="130">
        <f>BK467</f>
        <v>0</v>
      </c>
    </row>
    <row r="467" spans="2:65" s="11" customFormat="1" ht="22.9" customHeight="1">
      <c r="B467" s="121"/>
      <c r="D467" s="122" t="s">
        <v>71</v>
      </c>
      <c r="E467" s="183" t="s">
        <v>599</v>
      </c>
      <c r="F467" s="183" t="s">
        <v>600</v>
      </c>
      <c r="I467" s="124"/>
      <c r="J467" s="184">
        <f>BK467</f>
        <v>0</v>
      </c>
      <c r="L467" s="121"/>
      <c r="M467" s="126"/>
      <c r="P467" s="127">
        <f>SUM(P468:P477)</f>
        <v>0</v>
      </c>
      <c r="R467" s="127">
        <f>SUM(R468:R477)</f>
        <v>2E-3</v>
      </c>
      <c r="T467" s="128">
        <f>SUM(T468:T477)</f>
        <v>0</v>
      </c>
      <c r="AR467" s="122" t="s">
        <v>82</v>
      </c>
      <c r="AT467" s="129" t="s">
        <v>71</v>
      </c>
      <c r="AU467" s="129" t="s">
        <v>80</v>
      </c>
      <c r="AY467" s="122" t="s">
        <v>155</v>
      </c>
      <c r="BK467" s="130">
        <f>SUM(BK468:BK477)</f>
        <v>0</v>
      </c>
    </row>
    <row r="468" spans="2:65" s="1" customFormat="1" ht="24.2" customHeight="1">
      <c r="B468" s="131"/>
      <c r="C468" s="132" t="s">
        <v>646</v>
      </c>
      <c r="D468" s="132" t="s">
        <v>156</v>
      </c>
      <c r="E468" s="133" t="s">
        <v>607</v>
      </c>
      <c r="F468" s="134" t="s">
        <v>608</v>
      </c>
      <c r="G468" s="135" t="s">
        <v>159</v>
      </c>
      <c r="H468" s="136">
        <v>7.8</v>
      </c>
      <c r="I468" s="137"/>
      <c r="J468" s="138">
        <f>ROUND(I468*H468,2)</f>
        <v>0</v>
      </c>
      <c r="K468" s="139"/>
      <c r="L468" s="32"/>
      <c r="M468" s="140" t="s">
        <v>1</v>
      </c>
      <c r="N468" s="141" t="s">
        <v>37</v>
      </c>
      <c r="P468" s="142">
        <f>O468*H468</f>
        <v>0</v>
      </c>
      <c r="Q468" s="142">
        <v>0</v>
      </c>
      <c r="R468" s="142">
        <f>Q468*H468</f>
        <v>0</v>
      </c>
      <c r="S468" s="142">
        <v>0</v>
      </c>
      <c r="T468" s="143">
        <f>S468*H468</f>
        <v>0</v>
      </c>
      <c r="AR468" s="144" t="s">
        <v>272</v>
      </c>
      <c r="AT468" s="144" t="s">
        <v>156</v>
      </c>
      <c r="AU468" s="144" t="s">
        <v>82</v>
      </c>
      <c r="AY468" s="17" t="s">
        <v>155</v>
      </c>
      <c r="BE468" s="145">
        <f>IF(N468="základní",J468,0)</f>
        <v>0</v>
      </c>
      <c r="BF468" s="145">
        <f>IF(N468="snížená",J468,0)</f>
        <v>0</v>
      </c>
      <c r="BG468" s="145">
        <f>IF(N468="zákl. přenesená",J468,0)</f>
        <v>0</v>
      </c>
      <c r="BH468" s="145">
        <f>IF(N468="sníž. přenesená",J468,0)</f>
        <v>0</v>
      </c>
      <c r="BI468" s="145">
        <f>IF(N468="nulová",J468,0)</f>
        <v>0</v>
      </c>
      <c r="BJ468" s="17" t="s">
        <v>80</v>
      </c>
      <c r="BK468" s="145">
        <f>ROUND(I468*H468,2)</f>
        <v>0</v>
      </c>
      <c r="BL468" s="17" t="s">
        <v>272</v>
      </c>
      <c r="BM468" s="144" t="s">
        <v>850</v>
      </c>
    </row>
    <row r="469" spans="2:65" s="1" customFormat="1" ht="19.5">
      <c r="B469" s="32"/>
      <c r="D469" s="146" t="s">
        <v>162</v>
      </c>
      <c r="F469" s="147" t="s">
        <v>610</v>
      </c>
      <c r="I469" s="148"/>
      <c r="L469" s="32"/>
      <c r="M469" s="149"/>
      <c r="T469" s="56"/>
      <c r="AT469" s="17" t="s">
        <v>162</v>
      </c>
      <c r="AU469" s="17" t="s">
        <v>82</v>
      </c>
    </row>
    <row r="470" spans="2:65" s="1" customFormat="1">
      <c r="B470" s="32"/>
      <c r="D470" s="150" t="s">
        <v>164</v>
      </c>
      <c r="F470" s="151" t="s">
        <v>611</v>
      </c>
      <c r="I470" s="148"/>
      <c r="L470" s="32"/>
      <c r="M470" s="149"/>
      <c r="T470" s="56"/>
      <c r="AT470" s="17" t="s">
        <v>164</v>
      </c>
      <c r="AU470" s="17" t="s">
        <v>82</v>
      </c>
    </row>
    <row r="471" spans="2:65" s="13" customFormat="1">
      <c r="B471" s="158"/>
      <c r="D471" s="146" t="s">
        <v>166</v>
      </c>
      <c r="E471" s="159" t="s">
        <v>1</v>
      </c>
      <c r="F471" s="160" t="s">
        <v>851</v>
      </c>
      <c r="H471" s="161">
        <v>7.8</v>
      </c>
      <c r="I471" s="162"/>
      <c r="L471" s="158"/>
      <c r="M471" s="163"/>
      <c r="T471" s="164"/>
      <c r="AT471" s="159" t="s">
        <v>166</v>
      </c>
      <c r="AU471" s="159" t="s">
        <v>82</v>
      </c>
      <c r="AV471" s="13" t="s">
        <v>82</v>
      </c>
      <c r="AW471" s="13" t="s">
        <v>29</v>
      </c>
      <c r="AX471" s="13" t="s">
        <v>80</v>
      </c>
      <c r="AY471" s="159" t="s">
        <v>155</v>
      </c>
    </row>
    <row r="472" spans="2:65" s="1" customFormat="1" ht="16.5" customHeight="1">
      <c r="B472" s="131"/>
      <c r="C472" s="172" t="s">
        <v>653</v>
      </c>
      <c r="D472" s="172" t="s">
        <v>241</v>
      </c>
      <c r="E472" s="173" t="s">
        <v>602</v>
      </c>
      <c r="F472" s="174" t="s">
        <v>603</v>
      </c>
      <c r="G472" s="175" t="s">
        <v>208</v>
      </c>
      <c r="H472" s="176">
        <v>2E-3</v>
      </c>
      <c r="I472" s="177"/>
      <c r="J472" s="178">
        <f>ROUND(I472*H472,2)</f>
        <v>0</v>
      </c>
      <c r="K472" s="179"/>
      <c r="L472" s="180"/>
      <c r="M472" s="181" t="s">
        <v>1</v>
      </c>
      <c r="N472" s="182" t="s">
        <v>37</v>
      </c>
      <c r="P472" s="142">
        <f>O472*H472</f>
        <v>0</v>
      </c>
      <c r="Q472" s="142">
        <v>1</v>
      </c>
      <c r="R472" s="142">
        <f>Q472*H472</f>
        <v>2E-3</v>
      </c>
      <c r="S472" s="142">
        <v>0</v>
      </c>
      <c r="T472" s="143">
        <f>S472*H472</f>
        <v>0</v>
      </c>
      <c r="AR472" s="144" t="s">
        <v>397</v>
      </c>
      <c r="AT472" s="144" t="s">
        <v>241</v>
      </c>
      <c r="AU472" s="144" t="s">
        <v>82</v>
      </c>
      <c r="AY472" s="17" t="s">
        <v>155</v>
      </c>
      <c r="BE472" s="145">
        <f>IF(N472="základní",J472,0)</f>
        <v>0</v>
      </c>
      <c r="BF472" s="145">
        <f>IF(N472="snížená",J472,0)</f>
        <v>0</v>
      </c>
      <c r="BG472" s="145">
        <f>IF(N472="zákl. přenesená",J472,0)</f>
        <v>0</v>
      </c>
      <c r="BH472" s="145">
        <f>IF(N472="sníž. přenesená",J472,0)</f>
        <v>0</v>
      </c>
      <c r="BI472" s="145">
        <f>IF(N472="nulová",J472,0)</f>
        <v>0</v>
      </c>
      <c r="BJ472" s="17" t="s">
        <v>80</v>
      </c>
      <c r="BK472" s="145">
        <f>ROUND(I472*H472,2)</f>
        <v>0</v>
      </c>
      <c r="BL472" s="17" t="s">
        <v>272</v>
      </c>
      <c r="BM472" s="144" t="s">
        <v>852</v>
      </c>
    </row>
    <row r="473" spans="2:65" s="1" customFormat="1">
      <c r="B473" s="32"/>
      <c r="D473" s="146" t="s">
        <v>162</v>
      </c>
      <c r="F473" s="147" t="s">
        <v>603</v>
      </c>
      <c r="I473" s="148"/>
      <c r="L473" s="32"/>
      <c r="M473" s="149"/>
      <c r="T473" s="56"/>
      <c r="AT473" s="17" t="s">
        <v>162</v>
      </c>
      <c r="AU473" s="17" t="s">
        <v>82</v>
      </c>
    </row>
    <row r="474" spans="2:65" s="1" customFormat="1" ht="19.5">
      <c r="B474" s="32"/>
      <c r="D474" s="146" t="s">
        <v>301</v>
      </c>
      <c r="F474" s="185" t="s">
        <v>605</v>
      </c>
      <c r="I474" s="148"/>
      <c r="L474" s="32"/>
      <c r="M474" s="149"/>
      <c r="T474" s="56"/>
      <c r="AT474" s="17" t="s">
        <v>301</v>
      </c>
      <c r="AU474" s="17" t="s">
        <v>82</v>
      </c>
    </row>
    <row r="475" spans="2:65" s="1" customFormat="1" ht="24.2" customHeight="1">
      <c r="B475" s="131"/>
      <c r="C475" s="132" t="s">
        <v>660</v>
      </c>
      <c r="D475" s="132" t="s">
        <v>156</v>
      </c>
      <c r="E475" s="133" t="s">
        <v>614</v>
      </c>
      <c r="F475" s="134" t="s">
        <v>615</v>
      </c>
      <c r="G475" s="135" t="s">
        <v>208</v>
      </c>
      <c r="H475" s="136">
        <v>2E-3</v>
      </c>
      <c r="I475" s="137"/>
      <c r="J475" s="138">
        <f>ROUND(I475*H475,2)</f>
        <v>0</v>
      </c>
      <c r="K475" s="139"/>
      <c r="L475" s="32"/>
      <c r="M475" s="140" t="s">
        <v>1</v>
      </c>
      <c r="N475" s="141" t="s">
        <v>37</v>
      </c>
      <c r="P475" s="142">
        <f>O475*H475</f>
        <v>0</v>
      </c>
      <c r="Q475" s="142">
        <v>0</v>
      </c>
      <c r="R475" s="142">
        <f>Q475*H475</f>
        <v>0</v>
      </c>
      <c r="S475" s="142">
        <v>0</v>
      </c>
      <c r="T475" s="143">
        <f>S475*H475</f>
        <v>0</v>
      </c>
      <c r="AR475" s="144" t="s">
        <v>160</v>
      </c>
      <c r="AT475" s="144" t="s">
        <v>156</v>
      </c>
      <c r="AU475" s="144" t="s">
        <v>82</v>
      </c>
      <c r="AY475" s="17" t="s">
        <v>155</v>
      </c>
      <c r="BE475" s="145">
        <f>IF(N475="základní",J475,0)</f>
        <v>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7" t="s">
        <v>80</v>
      </c>
      <c r="BK475" s="145">
        <f>ROUND(I475*H475,2)</f>
        <v>0</v>
      </c>
      <c r="BL475" s="17" t="s">
        <v>160</v>
      </c>
      <c r="BM475" s="144" t="s">
        <v>853</v>
      </c>
    </row>
    <row r="476" spans="2:65" s="1" customFormat="1" ht="29.25">
      <c r="B476" s="32"/>
      <c r="D476" s="146" t="s">
        <v>162</v>
      </c>
      <c r="F476" s="147" t="s">
        <v>617</v>
      </c>
      <c r="I476" s="148"/>
      <c r="L476" s="32"/>
      <c r="M476" s="149"/>
      <c r="T476" s="56"/>
      <c r="AT476" s="17" t="s">
        <v>162</v>
      </c>
      <c r="AU476" s="17" t="s">
        <v>82</v>
      </c>
    </row>
    <row r="477" spans="2:65" s="1" customFormat="1">
      <c r="B477" s="32"/>
      <c r="D477" s="150" t="s">
        <v>164</v>
      </c>
      <c r="F477" s="151" t="s">
        <v>618</v>
      </c>
      <c r="I477" s="148"/>
      <c r="L477" s="32"/>
      <c r="M477" s="149"/>
      <c r="T477" s="56"/>
      <c r="AT477" s="17" t="s">
        <v>164</v>
      </c>
      <c r="AU477" s="17" t="s">
        <v>82</v>
      </c>
    </row>
    <row r="478" spans="2:65" s="11" customFormat="1" ht="25.9" customHeight="1">
      <c r="B478" s="121"/>
      <c r="D478" s="122" t="s">
        <v>71</v>
      </c>
      <c r="E478" s="123" t="s">
        <v>619</v>
      </c>
      <c r="F478" s="123" t="s">
        <v>620</v>
      </c>
      <c r="I478" s="124"/>
      <c r="J478" s="125">
        <f>BK478</f>
        <v>0</v>
      </c>
      <c r="L478" s="121"/>
      <c r="M478" s="126"/>
      <c r="P478" s="127">
        <f>P479+P483+P496+P500+P504</f>
        <v>0</v>
      </c>
      <c r="R478" s="127">
        <f>R479+R483+R496+R500+R504</f>
        <v>0</v>
      </c>
      <c r="T478" s="128">
        <f>T479+T483+T496+T500+T504</f>
        <v>0</v>
      </c>
      <c r="AR478" s="122" t="s">
        <v>191</v>
      </c>
      <c r="AT478" s="129" t="s">
        <v>71</v>
      </c>
      <c r="AU478" s="129" t="s">
        <v>72</v>
      </c>
      <c r="AY478" s="122" t="s">
        <v>155</v>
      </c>
      <c r="BK478" s="130">
        <f>BK479+BK483+BK496+BK500+BK504</f>
        <v>0</v>
      </c>
    </row>
    <row r="479" spans="2:65" s="11" customFormat="1" ht="22.9" customHeight="1">
      <c r="B479" s="121"/>
      <c r="D479" s="122" t="s">
        <v>71</v>
      </c>
      <c r="E479" s="183" t="s">
        <v>621</v>
      </c>
      <c r="F479" s="183" t="s">
        <v>622</v>
      </c>
      <c r="I479" s="124"/>
      <c r="J479" s="184">
        <f>BK479</f>
        <v>0</v>
      </c>
      <c r="L479" s="121"/>
      <c r="M479" s="126"/>
      <c r="P479" s="127">
        <f>SUM(P480:P482)</f>
        <v>0</v>
      </c>
      <c r="R479" s="127">
        <f>SUM(R480:R482)</f>
        <v>0</v>
      </c>
      <c r="T479" s="128">
        <f>SUM(T480:T482)</f>
        <v>0</v>
      </c>
      <c r="AR479" s="122" t="s">
        <v>191</v>
      </c>
      <c r="AT479" s="129" t="s">
        <v>71</v>
      </c>
      <c r="AU479" s="129" t="s">
        <v>80</v>
      </c>
      <c r="AY479" s="122" t="s">
        <v>155</v>
      </c>
      <c r="BK479" s="130">
        <f>SUM(BK480:BK482)</f>
        <v>0</v>
      </c>
    </row>
    <row r="480" spans="2:65" s="1" customFormat="1" ht="16.5" customHeight="1">
      <c r="B480" s="131"/>
      <c r="C480" s="132" t="s">
        <v>667</v>
      </c>
      <c r="D480" s="132" t="s">
        <v>156</v>
      </c>
      <c r="E480" s="133" t="s">
        <v>624</v>
      </c>
      <c r="F480" s="134" t="s">
        <v>625</v>
      </c>
      <c r="G480" s="135" t="s">
        <v>626</v>
      </c>
      <c r="H480" s="136">
        <v>1</v>
      </c>
      <c r="I480" s="137"/>
      <c r="J480" s="138">
        <f>ROUND(I480*H480,2)</f>
        <v>0</v>
      </c>
      <c r="K480" s="139"/>
      <c r="L480" s="32"/>
      <c r="M480" s="140" t="s">
        <v>1</v>
      </c>
      <c r="N480" s="141" t="s">
        <v>37</v>
      </c>
      <c r="P480" s="142">
        <f>O480*H480</f>
        <v>0</v>
      </c>
      <c r="Q480" s="142">
        <v>0</v>
      </c>
      <c r="R480" s="142">
        <f>Q480*H480</f>
        <v>0</v>
      </c>
      <c r="S480" s="142">
        <v>0</v>
      </c>
      <c r="T480" s="143">
        <f>S480*H480</f>
        <v>0</v>
      </c>
      <c r="AR480" s="144" t="s">
        <v>627</v>
      </c>
      <c r="AT480" s="144" t="s">
        <v>156</v>
      </c>
      <c r="AU480" s="144" t="s">
        <v>82</v>
      </c>
      <c r="AY480" s="17" t="s">
        <v>155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7" t="s">
        <v>80</v>
      </c>
      <c r="BK480" s="145">
        <f>ROUND(I480*H480,2)</f>
        <v>0</v>
      </c>
      <c r="BL480" s="17" t="s">
        <v>627</v>
      </c>
      <c r="BM480" s="144" t="s">
        <v>854</v>
      </c>
    </row>
    <row r="481" spans="2:65" s="1" customFormat="1">
      <c r="B481" s="32"/>
      <c r="D481" s="146" t="s">
        <v>162</v>
      </c>
      <c r="F481" s="147" t="s">
        <v>625</v>
      </c>
      <c r="I481" s="148"/>
      <c r="L481" s="32"/>
      <c r="M481" s="149"/>
      <c r="T481" s="56"/>
      <c r="AT481" s="17" t="s">
        <v>162</v>
      </c>
      <c r="AU481" s="17" t="s">
        <v>82</v>
      </c>
    </row>
    <row r="482" spans="2:65" s="1" customFormat="1">
      <c r="B482" s="32"/>
      <c r="D482" s="150" t="s">
        <v>164</v>
      </c>
      <c r="F482" s="151" t="s">
        <v>629</v>
      </c>
      <c r="I482" s="148"/>
      <c r="L482" s="32"/>
      <c r="M482" s="149"/>
      <c r="T482" s="56"/>
      <c r="AT482" s="17" t="s">
        <v>164</v>
      </c>
      <c r="AU482" s="17" t="s">
        <v>82</v>
      </c>
    </row>
    <row r="483" spans="2:65" s="11" customFormat="1" ht="22.9" customHeight="1">
      <c r="B483" s="121"/>
      <c r="D483" s="122" t="s">
        <v>71</v>
      </c>
      <c r="E483" s="183" t="s">
        <v>630</v>
      </c>
      <c r="F483" s="183" t="s">
        <v>631</v>
      </c>
      <c r="I483" s="124"/>
      <c r="J483" s="184">
        <f>BK483</f>
        <v>0</v>
      </c>
      <c r="L483" s="121"/>
      <c r="M483" s="126"/>
      <c r="P483" s="127">
        <f>SUM(P484:P495)</f>
        <v>0</v>
      </c>
      <c r="R483" s="127">
        <f>SUM(R484:R495)</f>
        <v>0</v>
      </c>
      <c r="T483" s="128">
        <f>SUM(T484:T495)</f>
        <v>0</v>
      </c>
      <c r="AR483" s="122" t="s">
        <v>191</v>
      </c>
      <c r="AT483" s="129" t="s">
        <v>71</v>
      </c>
      <c r="AU483" s="129" t="s">
        <v>80</v>
      </c>
      <c r="AY483" s="122" t="s">
        <v>155</v>
      </c>
      <c r="BK483" s="130">
        <f>SUM(BK484:BK495)</f>
        <v>0</v>
      </c>
    </row>
    <row r="484" spans="2:65" s="1" customFormat="1" ht="16.5" customHeight="1">
      <c r="B484" s="131"/>
      <c r="C484" s="132" t="s">
        <v>855</v>
      </c>
      <c r="D484" s="132" t="s">
        <v>156</v>
      </c>
      <c r="E484" s="133" t="s">
        <v>633</v>
      </c>
      <c r="F484" s="134" t="s">
        <v>631</v>
      </c>
      <c r="G484" s="135" t="s">
        <v>626</v>
      </c>
      <c r="H484" s="136">
        <v>1</v>
      </c>
      <c r="I484" s="137"/>
      <c r="J484" s="138">
        <f>ROUND(I484*H484,2)</f>
        <v>0</v>
      </c>
      <c r="K484" s="139"/>
      <c r="L484" s="32"/>
      <c r="M484" s="140" t="s">
        <v>1</v>
      </c>
      <c r="N484" s="141" t="s">
        <v>37</v>
      </c>
      <c r="P484" s="142">
        <f>O484*H484</f>
        <v>0</v>
      </c>
      <c r="Q484" s="142">
        <v>0</v>
      </c>
      <c r="R484" s="142">
        <f>Q484*H484</f>
        <v>0</v>
      </c>
      <c r="S484" s="142">
        <v>0</v>
      </c>
      <c r="T484" s="143">
        <f>S484*H484</f>
        <v>0</v>
      </c>
      <c r="AR484" s="144" t="s">
        <v>627</v>
      </c>
      <c r="AT484" s="144" t="s">
        <v>156</v>
      </c>
      <c r="AU484" s="144" t="s">
        <v>82</v>
      </c>
      <c r="AY484" s="17" t="s">
        <v>155</v>
      </c>
      <c r="BE484" s="145">
        <f>IF(N484="základní",J484,0)</f>
        <v>0</v>
      </c>
      <c r="BF484" s="145">
        <f>IF(N484="snížená",J484,0)</f>
        <v>0</v>
      </c>
      <c r="BG484" s="145">
        <f>IF(N484="zákl. přenesená",J484,0)</f>
        <v>0</v>
      </c>
      <c r="BH484" s="145">
        <f>IF(N484="sníž. přenesená",J484,0)</f>
        <v>0</v>
      </c>
      <c r="BI484" s="145">
        <f>IF(N484="nulová",J484,0)</f>
        <v>0</v>
      </c>
      <c r="BJ484" s="17" t="s">
        <v>80</v>
      </c>
      <c r="BK484" s="145">
        <f>ROUND(I484*H484,2)</f>
        <v>0</v>
      </c>
      <c r="BL484" s="17" t="s">
        <v>627</v>
      </c>
      <c r="BM484" s="144" t="s">
        <v>856</v>
      </c>
    </row>
    <row r="485" spans="2:65" s="1" customFormat="1">
      <c r="B485" s="32"/>
      <c r="D485" s="146" t="s">
        <v>162</v>
      </c>
      <c r="F485" s="147" t="s">
        <v>631</v>
      </c>
      <c r="I485" s="148"/>
      <c r="L485" s="32"/>
      <c r="M485" s="149"/>
      <c r="T485" s="56"/>
      <c r="AT485" s="17" t="s">
        <v>162</v>
      </c>
      <c r="AU485" s="17" t="s">
        <v>82</v>
      </c>
    </row>
    <row r="486" spans="2:65" s="1" customFormat="1">
      <c r="B486" s="32"/>
      <c r="D486" s="150" t="s">
        <v>164</v>
      </c>
      <c r="F486" s="151" t="s">
        <v>635</v>
      </c>
      <c r="I486" s="148"/>
      <c r="L486" s="32"/>
      <c r="M486" s="149"/>
      <c r="T486" s="56"/>
      <c r="AT486" s="17" t="s">
        <v>164</v>
      </c>
      <c r="AU486" s="17" t="s">
        <v>82</v>
      </c>
    </row>
    <row r="487" spans="2:65" s="1" customFormat="1" ht="16.5" customHeight="1">
      <c r="B487" s="131"/>
      <c r="C487" s="132" t="s">
        <v>857</v>
      </c>
      <c r="D487" s="132" t="s">
        <v>156</v>
      </c>
      <c r="E487" s="133" t="s">
        <v>637</v>
      </c>
      <c r="F487" s="134" t="s">
        <v>638</v>
      </c>
      <c r="G487" s="135" t="s">
        <v>626</v>
      </c>
      <c r="H487" s="136">
        <v>1</v>
      </c>
      <c r="I487" s="137"/>
      <c r="J487" s="138">
        <f>ROUND(I487*H487,2)</f>
        <v>0</v>
      </c>
      <c r="K487" s="139"/>
      <c r="L487" s="32"/>
      <c r="M487" s="140" t="s">
        <v>1</v>
      </c>
      <c r="N487" s="141" t="s">
        <v>37</v>
      </c>
      <c r="P487" s="142">
        <f>O487*H487</f>
        <v>0</v>
      </c>
      <c r="Q487" s="142">
        <v>0</v>
      </c>
      <c r="R487" s="142">
        <f>Q487*H487</f>
        <v>0</v>
      </c>
      <c r="S487" s="142">
        <v>0</v>
      </c>
      <c r="T487" s="143">
        <f>S487*H487</f>
        <v>0</v>
      </c>
      <c r="AR487" s="144" t="s">
        <v>627</v>
      </c>
      <c r="AT487" s="144" t="s">
        <v>156</v>
      </c>
      <c r="AU487" s="144" t="s">
        <v>82</v>
      </c>
      <c r="AY487" s="17" t="s">
        <v>155</v>
      </c>
      <c r="BE487" s="145">
        <f>IF(N487="základní",J487,0)</f>
        <v>0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7" t="s">
        <v>80</v>
      </c>
      <c r="BK487" s="145">
        <f>ROUND(I487*H487,2)</f>
        <v>0</v>
      </c>
      <c r="BL487" s="17" t="s">
        <v>627</v>
      </c>
      <c r="BM487" s="144" t="s">
        <v>858</v>
      </c>
    </row>
    <row r="488" spans="2:65" s="1" customFormat="1">
      <c r="B488" s="32"/>
      <c r="D488" s="146" t="s">
        <v>162</v>
      </c>
      <c r="F488" s="147" t="s">
        <v>638</v>
      </c>
      <c r="I488" s="148"/>
      <c r="L488" s="32"/>
      <c r="M488" s="149"/>
      <c r="T488" s="56"/>
      <c r="AT488" s="17" t="s">
        <v>162</v>
      </c>
      <c r="AU488" s="17" t="s">
        <v>82</v>
      </c>
    </row>
    <row r="489" spans="2:65" s="1" customFormat="1">
      <c r="B489" s="32"/>
      <c r="D489" s="150" t="s">
        <v>164</v>
      </c>
      <c r="F489" s="151" t="s">
        <v>640</v>
      </c>
      <c r="I489" s="148"/>
      <c r="L489" s="32"/>
      <c r="M489" s="149"/>
      <c r="T489" s="56"/>
      <c r="AT489" s="17" t="s">
        <v>164</v>
      </c>
      <c r="AU489" s="17" t="s">
        <v>82</v>
      </c>
    </row>
    <row r="490" spans="2:65" s="1" customFormat="1" ht="16.5" customHeight="1">
      <c r="B490" s="131"/>
      <c r="C490" s="132" t="s">
        <v>859</v>
      </c>
      <c r="D490" s="132" t="s">
        <v>156</v>
      </c>
      <c r="E490" s="133" t="s">
        <v>642</v>
      </c>
      <c r="F490" s="134" t="s">
        <v>643</v>
      </c>
      <c r="G490" s="135" t="s">
        <v>626</v>
      </c>
      <c r="H490" s="136">
        <v>1</v>
      </c>
      <c r="I490" s="137"/>
      <c r="J490" s="138">
        <f>ROUND(I490*H490,2)</f>
        <v>0</v>
      </c>
      <c r="K490" s="139"/>
      <c r="L490" s="32"/>
      <c r="M490" s="140" t="s">
        <v>1</v>
      </c>
      <c r="N490" s="141" t="s">
        <v>37</v>
      </c>
      <c r="P490" s="142">
        <f>O490*H490</f>
        <v>0</v>
      </c>
      <c r="Q490" s="142">
        <v>0</v>
      </c>
      <c r="R490" s="142">
        <f>Q490*H490</f>
        <v>0</v>
      </c>
      <c r="S490" s="142">
        <v>0</v>
      </c>
      <c r="T490" s="143">
        <f>S490*H490</f>
        <v>0</v>
      </c>
      <c r="AR490" s="144" t="s">
        <v>627</v>
      </c>
      <c r="AT490" s="144" t="s">
        <v>156</v>
      </c>
      <c r="AU490" s="144" t="s">
        <v>82</v>
      </c>
      <c r="AY490" s="17" t="s">
        <v>155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7" t="s">
        <v>80</v>
      </c>
      <c r="BK490" s="145">
        <f>ROUND(I490*H490,2)</f>
        <v>0</v>
      </c>
      <c r="BL490" s="17" t="s">
        <v>627</v>
      </c>
      <c r="BM490" s="144" t="s">
        <v>860</v>
      </c>
    </row>
    <row r="491" spans="2:65" s="1" customFormat="1">
      <c r="B491" s="32"/>
      <c r="D491" s="146" t="s">
        <v>162</v>
      </c>
      <c r="F491" s="147" t="s">
        <v>643</v>
      </c>
      <c r="I491" s="148"/>
      <c r="L491" s="32"/>
      <c r="M491" s="149"/>
      <c r="T491" s="56"/>
      <c r="AT491" s="17" t="s">
        <v>162</v>
      </c>
      <c r="AU491" s="17" t="s">
        <v>82</v>
      </c>
    </row>
    <row r="492" spans="2:65" s="1" customFormat="1">
      <c r="B492" s="32"/>
      <c r="D492" s="150" t="s">
        <v>164</v>
      </c>
      <c r="F492" s="151" t="s">
        <v>645</v>
      </c>
      <c r="I492" s="148"/>
      <c r="L492" s="32"/>
      <c r="M492" s="149"/>
      <c r="T492" s="56"/>
      <c r="AT492" s="17" t="s">
        <v>164</v>
      </c>
      <c r="AU492" s="17" t="s">
        <v>82</v>
      </c>
    </row>
    <row r="493" spans="2:65" s="1" customFormat="1" ht="16.5" customHeight="1">
      <c r="B493" s="131"/>
      <c r="C493" s="132" t="s">
        <v>861</v>
      </c>
      <c r="D493" s="132" t="s">
        <v>156</v>
      </c>
      <c r="E493" s="133" t="s">
        <v>647</v>
      </c>
      <c r="F493" s="134" t="s">
        <v>648</v>
      </c>
      <c r="G493" s="135" t="s">
        <v>626</v>
      </c>
      <c r="H493" s="136">
        <v>1</v>
      </c>
      <c r="I493" s="137"/>
      <c r="J493" s="138">
        <f>ROUND(I493*H493,2)</f>
        <v>0</v>
      </c>
      <c r="K493" s="139"/>
      <c r="L493" s="32"/>
      <c r="M493" s="140" t="s">
        <v>1</v>
      </c>
      <c r="N493" s="141" t="s">
        <v>37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627</v>
      </c>
      <c r="AT493" s="144" t="s">
        <v>156</v>
      </c>
      <c r="AU493" s="144" t="s">
        <v>82</v>
      </c>
      <c r="AY493" s="17" t="s">
        <v>155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7" t="s">
        <v>80</v>
      </c>
      <c r="BK493" s="145">
        <f>ROUND(I493*H493,2)</f>
        <v>0</v>
      </c>
      <c r="BL493" s="17" t="s">
        <v>627</v>
      </c>
      <c r="BM493" s="144" t="s">
        <v>862</v>
      </c>
    </row>
    <row r="494" spans="2:65" s="1" customFormat="1">
      <c r="B494" s="32"/>
      <c r="D494" s="146" t="s">
        <v>162</v>
      </c>
      <c r="F494" s="147" t="s">
        <v>648</v>
      </c>
      <c r="I494" s="148"/>
      <c r="L494" s="32"/>
      <c r="M494" s="149"/>
      <c r="T494" s="56"/>
      <c r="AT494" s="17" t="s">
        <v>162</v>
      </c>
      <c r="AU494" s="17" t="s">
        <v>82</v>
      </c>
    </row>
    <row r="495" spans="2:65" s="1" customFormat="1">
      <c r="B495" s="32"/>
      <c r="D495" s="150" t="s">
        <v>164</v>
      </c>
      <c r="F495" s="151" t="s">
        <v>650</v>
      </c>
      <c r="I495" s="148"/>
      <c r="L495" s="32"/>
      <c r="M495" s="149"/>
      <c r="T495" s="56"/>
      <c r="AT495" s="17" t="s">
        <v>164</v>
      </c>
      <c r="AU495" s="17" t="s">
        <v>82</v>
      </c>
    </row>
    <row r="496" spans="2:65" s="11" customFormat="1" ht="22.9" customHeight="1">
      <c r="B496" s="121"/>
      <c r="D496" s="122" t="s">
        <v>71</v>
      </c>
      <c r="E496" s="183" t="s">
        <v>651</v>
      </c>
      <c r="F496" s="183" t="s">
        <v>652</v>
      </c>
      <c r="I496" s="124"/>
      <c r="J496" s="184">
        <f>BK496</f>
        <v>0</v>
      </c>
      <c r="L496" s="121"/>
      <c r="M496" s="126"/>
      <c r="P496" s="127">
        <f>SUM(P497:P499)</f>
        <v>0</v>
      </c>
      <c r="R496" s="127">
        <f>SUM(R497:R499)</f>
        <v>0</v>
      </c>
      <c r="T496" s="128">
        <f>SUM(T497:T499)</f>
        <v>0</v>
      </c>
      <c r="AR496" s="122" t="s">
        <v>191</v>
      </c>
      <c r="AT496" s="129" t="s">
        <v>71</v>
      </c>
      <c r="AU496" s="129" t="s">
        <v>80</v>
      </c>
      <c r="AY496" s="122" t="s">
        <v>155</v>
      </c>
      <c r="BK496" s="130">
        <f>SUM(BK497:BK499)</f>
        <v>0</v>
      </c>
    </row>
    <row r="497" spans="2:65" s="1" customFormat="1" ht="16.5" customHeight="1">
      <c r="B497" s="131"/>
      <c r="C497" s="132" t="s">
        <v>863</v>
      </c>
      <c r="D497" s="132" t="s">
        <v>156</v>
      </c>
      <c r="E497" s="133" t="s">
        <v>654</v>
      </c>
      <c r="F497" s="134" t="s">
        <v>655</v>
      </c>
      <c r="G497" s="135" t="s">
        <v>626</v>
      </c>
      <c r="H497" s="136">
        <v>1</v>
      </c>
      <c r="I497" s="137"/>
      <c r="J497" s="138">
        <f>ROUND(I497*H497,2)</f>
        <v>0</v>
      </c>
      <c r="K497" s="139"/>
      <c r="L497" s="32"/>
      <c r="M497" s="140" t="s">
        <v>1</v>
      </c>
      <c r="N497" s="141" t="s">
        <v>37</v>
      </c>
      <c r="P497" s="142">
        <f>O497*H497</f>
        <v>0</v>
      </c>
      <c r="Q497" s="142">
        <v>0</v>
      </c>
      <c r="R497" s="142">
        <f>Q497*H497</f>
        <v>0</v>
      </c>
      <c r="S497" s="142">
        <v>0</v>
      </c>
      <c r="T497" s="143">
        <f>S497*H497</f>
        <v>0</v>
      </c>
      <c r="AR497" s="144" t="s">
        <v>627</v>
      </c>
      <c r="AT497" s="144" t="s">
        <v>156</v>
      </c>
      <c r="AU497" s="144" t="s">
        <v>82</v>
      </c>
      <c r="AY497" s="17" t="s">
        <v>155</v>
      </c>
      <c r="BE497" s="145">
        <f>IF(N497="základní",J497,0)</f>
        <v>0</v>
      </c>
      <c r="BF497" s="145">
        <f>IF(N497="snížená",J497,0)</f>
        <v>0</v>
      </c>
      <c r="BG497" s="145">
        <f>IF(N497="zákl. přenesená",J497,0)</f>
        <v>0</v>
      </c>
      <c r="BH497" s="145">
        <f>IF(N497="sníž. přenesená",J497,0)</f>
        <v>0</v>
      </c>
      <c r="BI497" s="145">
        <f>IF(N497="nulová",J497,0)</f>
        <v>0</v>
      </c>
      <c r="BJ497" s="17" t="s">
        <v>80</v>
      </c>
      <c r="BK497" s="145">
        <f>ROUND(I497*H497,2)</f>
        <v>0</v>
      </c>
      <c r="BL497" s="17" t="s">
        <v>627</v>
      </c>
      <c r="BM497" s="144" t="s">
        <v>864</v>
      </c>
    </row>
    <row r="498" spans="2:65" s="1" customFormat="1">
      <c r="B498" s="32"/>
      <c r="D498" s="146" t="s">
        <v>162</v>
      </c>
      <c r="F498" s="147" t="s">
        <v>655</v>
      </c>
      <c r="I498" s="148"/>
      <c r="L498" s="32"/>
      <c r="M498" s="149"/>
      <c r="T498" s="56"/>
      <c r="AT498" s="17" t="s">
        <v>162</v>
      </c>
      <c r="AU498" s="17" t="s">
        <v>82</v>
      </c>
    </row>
    <row r="499" spans="2:65" s="1" customFormat="1">
      <c r="B499" s="32"/>
      <c r="D499" s="150" t="s">
        <v>164</v>
      </c>
      <c r="F499" s="151" t="s">
        <v>657</v>
      </c>
      <c r="I499" s="148"/>
      <c r="L499" s="32"/>
      <c r="M499" s="149"/>
      <c r="T499" s="56"/>
      <c r="AT499" s="17" t="s">
        <v>164</v>
      </c>
      <c r="AU499" s="17" t="s">
        <v>82</v>
      </c>
    </row>
    <row r="500" spans="2:65" s="11" customFormat="1" ht="22.9" customHeight="1">
      <c r="B500" s="121"/>
      <c r="D500" s="122" t="s">
        <v>71</v>
      </c>
      <c r="E500" s="183" t="s">
        <v>658</v>
      </c>
      <c r="F500" s="183" t="s">
        <v>659</v>
      </c>
      <c r="I500" s="124"/>
      <c r="J500" s="184">
        <f>BK500</f>
        <v>0</v>
      </c>
      <c r="L500" s="121"/>
      <c r="M500" s="126"/>
      <c r="P500" s="127">
        <f>SUM(P501:P503)</f>
        <v>0</v>
      </c>
      <c r="R500" s="127">
        <f>SUM(R501:R503)</f>
        <v>0</v>
      </c>
      <c r="T500" s="128">
        <f>SUM(T501:T503)</f>
        <v>0</v>
      </c>
      <c r="AR500" s="122" t="s">
        <v>191</v>
      </c>
      <c r="AT500" s="129" t="s">
        <v>71</v>
      </c>
      <c r="AU500" s="129" t="s">
        <v>80</v>
      </c>
      <c r="AY500" s="122" t="s">
        <v>155</v>
      </c>
      <c r="BK500" s="130">
        <f>SUM(BK501:BK503)</f>
        <v>0</v>
      </c>
    </row>
    <row r="501" spans="2:65" s="1" customFormat="1" ht="16.5" customHeight="1">
      <c r="B501" s="131"/>
      <c r="C501" s="132" t="s">
        <v>865</v>
      </c>
      <c r="D501" s="132" t="s">
        <v>156</v>
      </c>
      <c r="E501" s="133" t="s">
        <v>661</v>
      </c>
      <c r="F501" s="134" t="s">
        <v>662</v>
      </c>
      <c r="G501" s="135" t="s">
        <v>626</v>
      </c>
      <c r="H501" s="136">
        <v>1</v>
      </c>
      <c r="I501" s="137"/>
      <c r="J501" s="138">
        <f>ROUND(I501*H501,2)</f>
        <v>0</v>
      </c>
      <c r="K501" s="139"/>
      <c r="L501" s="32"/>
      <c r="M501" s="140" t="s">
        <v>1</v>
      </c>
      <c r="N501" s="141" t="s">
        <v>37</v>
      </c>
      <c r="P501" s="142">
        <f>O501*H501</f>
        <v>0</v>
      </c>
      <c r="Q501" s="142">
        <v>0</v>
      </c>
      <c r="R501" s="142">
        <f>Q501*H501</f>
        <v>0</v>
      </c>
      <c r="S501" s="142">
        <v>0</v>
      </c>
      <c r="T501" s="143">
        <f>S501*H501</f>
        <v>0</v>
      </c>
      <c r="AR501" s="144" t="s">
        <v>627</v>
      </c>
      <c r="AT501" s="144" t="s">
        <v>156</v>
      </c>
      <c r="AU501" s="144" t="s">
        <v>82</v>
      </c>
      <c r="AY501" s="17" t="s">
        <v>155</v>
      </c>
      <c r="BE501" s="145">
        <f>IF(N501="základní",J501,0)</f>
        <v>0</v>
      </c>
      <c r="BF501" s="145">
        <f>IF(N501="snížená",J501,0)</f>
        <v>0</v>
      </c>
      <c r="BG501" s="145">
        <f>IF(N501="zákl. přenesená",J501,0)</f>
        <v>0</v>
      </c>
      <c r="BH501" s="145">
        <f>IF(N501="sníž. přenesená",J501,0)</f>
        <v>0</v>
      </c>
      <c r="BI501" s="145">
        <f>IF(N501="nulová",J501,0)</f>
        <v>0</v>
      </c>
      <c r="BJ501" s="17" t="s">
        <v>80</v>
      </c>
      <c r="BK501" s="145">
        <f>ROUND(I501*H501,2)</f>
        <v>0</v>
      </c>
      <c r="BL501" s="17" t="s">
        <v>627</v>
      </c>
      <c r="BM501" s="144" t="s">
        <v>866</v>
      </c>
    </row>
    <row r="502" spans="2:65" s="1" customFormat="1">
      <c r="B502" s="32"/>
      <c r="D502" s="146" t="s">
        <v>162</v>
      </c>
      <c r="F502" s="147" t="s">
        <v>662</v>
      </c>
      <c r="I502" s="148"/>
      <c r="L502" s="32"/>
      <c r="M502" s="149"/>
      <c r="T502" s="56"/>
      <c r="AT502" s="17" t="s">
        <v>162</v>
      </c>
      <c r="AU502" s="17" t="s">
        <v>82</v>
      </c>
    </row>
    <row r="503" spans="2:65" s="1" customFormat="1">
      <c r="B503" s="32"/>
      <c r="D503" s="150" t="s">
        <v>164</v>
      </c>
      <c r="F503" s="151" t="s">
        <v>664</v>
      </c>
      <c r="I503" s="148"/>
      <c r="L503" s="32"/>
      <c r="M503" s="149"/>
      <c r="T503" s="56"/>
      <c r="AT503" s="17" t="s">
        <v>164</v>
      </c>
      <c r="AU503" s="17" t="s">
        <v>82</v>
      </c>
    </row>
    <row r="504" spans="2:65" s="11" customFormat="1" ht="22.9" customHeight="1">
      <c r="B504" s="121"/>
      <c r="D504" s="122" t="s">
        <v>71</v>
      </c>
      <c r="E504" s="183" t="s">
        <v>665</v>
      </c>
      <c r="F504" s="183" t="s">
        <v>666</v>
      </c>
      <c r="I504" s="124"/>
      <c r="J504" s="184">
        <f>BK504</f>
        <v>0</v>
      </c>
      <c r="L504" s="121"/>
      <c r="M504" s="126"/>
      <c r="P504" s="127">
        <f>SUM(P505:P507)</f>
        <v>0</v>
      </c>
      <c r="R504" s="127">
        <f>SUM(R505:R507)</f>
        <v>0</v>
      </c>
      <c r="T504" s="128">
        <f>SUM(T505:T507)</f>
        <v>0</v>
      </c>
      <c r="AR504" s="122" t="s">
        <v>191</v>
      </c>
      <c r="AT504" s="129" t="s">
        <v>71</v>
      </c>
      <c r="AU504" s="129" t="s">
        <v>80</v>
      </c>
      <c r="AY504" s="122" t="s">
        <v>155</v>
      </c>
      <c r="BK504" s="130">
        <f>SUM(BK505:BK507)</f>
        <v>0</v>
      </c>
    </row>
    <row r="505" spans="2:65" s="1" customFormat="1" ht="16.5" customHeight="1">
      <c r="B505" s="131"/>
      <c r="C505" s="132" t="s">
        <v>867</v>
      </c>
      <c r="D505" s="132" t="s">
        <v>156</v>
      </c>
      <c r="E505" s="133" t="s">
        <v>668</v>
      </c>
      <c r="F505" s="134" t="s">
        <v>669</v>
      </c>
      <c r="G505" s="135" t="s">
        <v>626</v>
      </c>
      <c r="H505" s="136">
        <v>1</v>
      </c>
      <c r="I505" s="137"/>
      <c r="J505" s="138">
        <f>ROUND(I505*H505,2)</f>
        <v>0</v>
      </c>
      <c r="K505" s="139"/>
      <c r="L505" s="32"/>
      <c r="M505" s="140" t="s">
        <v>1</v>
      </c>
      <c r="N505" s="141" t="s">
        <v>37</v>
      </c>
      <c r="P505" s="142">
        <f>O505*H505</f>
        <v>0</v>
      </c>
      <c r="Q505" s="142">
        <v>0</v>
      </c>
      <c r="R505" s="142">
        <f>Q505*H505</f>
        <v>0</v>
      </c>
      <c r="S505" s="142">
        <v>0</v>
      </c>
      <c r="T505" s="143">
        <f>S505*H505</f>
        <v>0</v>
      </c>
      <c r="AR505" s="144" t="s">
        <v>627</v>
      </c>
      <c r="AT505" s="144" t="s">
        <v>156</v>
      </c>
      <c r="AU505" s="144" t="s">
        <v>82</v>
      </c>
      <c r="AY505" s="17" t="s">
        <v>155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7" t="s">
        <v>80</v>
      </c>
      <c r="BK505" s="145">
        <f>ROUND(I505*H505,2)</f>
        <v>0</v>
      </c>
      <c r="BL505" s="17" t="s">
        <v>627</v>
      </c>
      <c r="BM505" s="144" t="s">
        <v>868</v>
      </c>
    </row>
    <row r="506" spans="2:65" s="1" customFormat="1">
      <c r="B506" s="32"/>
      <c r="D506" s="146" t="s">
        <v>162</v>
      </c>
      <c r="F506" s="147" t="s">
        <v>669</v>
      </c>
      <c r="I506" s="148"/>
      <c r="L506" s="32"/>
      <c r="M506" s="149"/>
      <c r="T506" s="56"/>
      <c r="AT506" s="17" t="s">
        <v>162</v>
      </c>
      <c r="AU506" s="17" t="s">
        <v>82</v>
      </c>
    </row>
    <row r="507" spans="2:65" s="1" customFormat="1">
      <c r="B507" s="32"/>
      <c r="D507" s="150" t="s">
        <v>164</v>
      </c>
      <c r="F507" s="151" t="s">
        <v>671</v>
      </c>
      <c r="I507" s="148"/>
      <c r="L507" s="32"/>
      <c r="M507" s="186"/>
      <c r="N507" s="187"/>
      <c r="O507" s="187"/>
      <c r="P507" s="187"/>
      <c r="Q507" s="187"/>
      <c r="R507" s="187"/>
      <c r="S507" s="187"/>
      <c r="T507" s="188"/>
      <c r="AT507" s="17" t="s">
        <v>164</v>
      </c>
      <c r="AU507" s="17" t="s">
        <v>82</v>
      </c>
    </row>
    <row r="508" spans="2:65" s="1" customFormat="1" ht="6.95" customHeight="1">
      <c r="B508" s="44"/>
      <c r="C508" s="45"/>
      <c r="D508" s="45"/>
      <c r="E508" s="45"/>
      <c r="F508" s="45"/>
      <c r="G508" s="45"/>
      <c r="H508" s="45"/>
      <c r="I508" s="45"/>
      <c r="J508" s="45"/>
      <c r="K508" s="45"/>
      <c r="L508" s="32"/>
    </row>
  </sheetData>
  <autoFilter ref="C132:K507" xr:uid="{00000000-0009-0000-0000-000002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200-000000000000}"/>
    <hyperlink ref="F143" r:id="rId2" xr:uid="{00000000-0004-0000-0200-000001000000}"/>
    <hyperlink ref="F149" r:id="rId3" xr:uid="{00000000-0004-0000-0200-000002000000}"/>
    <hyperlink ref="F159" r:id="rId4" xr:uid="{00000000-0004-0000-0200-000003000000}"/>
    <hyperlink ref="F166" r:id="rId5" xr:uid="{00000000-0004-0000-0200-000004000000}"/>
    <hyperlink ref="F171" r:id="rId6" xr:uid="{00000000-0004-0000-0200-000005000000}"/>
    <hyperlink ref="F176" r:id="rId7" xr:uid="{00000000-0004-0000-0200-000006000000}"/>
    <hyperlink ref="F180" r:id="rId8" xr:uid="{00000000-0004-0000-0200-000007000000}"/>
    <hyperlink ref="F185" r:id="rId9" xr:uid="{00000000-0004-0000-0200-000008000000}"/>
    <hyperlink ref="F188" r:id="rId10" xr:uid="{00000000-0004-0000-0200-000009000000}"/>
    <hyperlink ref="F192" r:id="rId11" xr:uid="{00000000-0004-0000-0200-00000A000000}"/>
    <hyperlink ref="F205" r:id="rId12" xr:uid="{00000000-0004-0000-0200-00000B000000}"/>
    <hyperlink ref="F212" r:id="rId13" xr:uid="{00000000-0004-0000-0200-00000C000000}"/>
    <hyperlink ref="F216" r:id="rId14" xr:uid="{00000000-0004-0000-0200-00000D000000}"/>
    <hyperlink ref="F220" r:id="rId15" xr:uid="{00000000-0004-0000-0200-00000E000000}"/>
    <hyperlink ref="F224" r:id="rId16" xr:uid="{00000000-0004-0000-0200-00000F000000}"/>
    <hyperlink ref="F255" r:id="rId17" xr:uid="{00000000-0004-0000-0200-000010000000}"/>
    <hyperlink ref="F259" r:id="rId18" xr:uid="{00000000-0004-0000-0200-000011000000}"/>
    <hyperlink ref="F263" r:id="rId19" xr:uid="{00000000-0004-0000-0200-000012000000}"/>
    <hyperlink ref="F270" r:id="rId20" xr:uid="{00000000-0004-0000-0200-000013000000}"/>
    <hyperlink ref="F276" r:id="rId21" xr:uid="{00000000-0004-0000-0200-000014000000}"/>
    <hyperlink ref="F280" r:id="rId22" xr:uid="{00000000-0004-0000-0200-000015000000}"/>
    <hyperlink ref="F286" r:id="rId23" xr:uid="{00000000-0004-0000-0200-000016000000}"/>
    <hyperlink ref="F292" r:id="rId24" xr:uid="{00000000-0004-0000-0200-000017000000}"/>
    <hyperlink ref="F299" r:id="rId25" xr:uid="{00000000-0004-0000-0200-000018000000}"/>
    <hyperlink ref="F303" r:id="rId26" xr:uid="{00000000-0004-0000-0200-000019000000}"/>
    <hyperlink ref="F312" r:id="rId27" xr:uid="{00000000-0004-0000-0200-00001A000000}"/>
    <hyperlink ref="F319" r:id="rId28" xr:uid="{00000000-0004-0000-0200-00001B000000}"/>
    <hyperlink ref="F324" r:id="rId29" xr:uid="{00000000-0004-0000-0200-00001C000000}"/>
    <hyperlink ref="F328" r:id="rId30" xr:uid="{00000000-0004-0000-0200-00001D000000}"/>
    <hyperlink ref="F336" r:id="rId31" xr:uid="{00000000-0004-0000-0200-00001E000000}"/>
    <hyperlink ref="F341" r:id="rId32" xr:uid="{00000000-0004-0000-0200-00001F000000}"/>
    <hyperlink ref="F345" r:id="rId33" xr:uid="{00000000-0004-0000-0200-000020000000}"/>
    <hyperlink ref="F348" r:id="rId34" xr:uid="{00000000-0004-0000-0200-000021000000}"/>
    <hyperlink ref="F353" r:id="rId35" xr:uid="{00000000-0004-0000-0200-000022000000}"/>
    <hyperlink ref="F360" r:id="rId36" xr:uid="{00000000-0004-0000-0200-000023000000}"/>
    <hyperlink ref="F365" r:id="rId37" xr:uid="{00000000-0004-0000-0200-000024000000}"/>
    <hyperlink ref="F369" r:id="rId38" xr:uid="{00000000-0004-0000-0200-000025000000}"/>
    <hyperlink ref="F373" r:id="rId39" xr:uid="{00000000-0004-0000-0200-000026000000}"/>
    <hyperlink ref="F377" r:id="rId40" xr:uid="{00000000-0004-0000-0200-000027000000}"/>
    <hyperlink ref="F381" r:id="rId41" xr:uid="{00000000-0004-0000-0200-000028000000}"/>
    <hyperlink ref="F386" r:id="rId42" xr:uid="{00000000-0004-0000-0200-000029000000}"/>
    <hyperlink ref="F391" r:id="rId43" xr:uid="{00000000-0004-0000-0200-00002A000000}"/>
    <hyperlink ref="F397" r:id="rId44" xr:uid="{00000000-0004-0000-0200-00002B000000}"/>
    <hyperlink ref="F403" r:id="rId45" xr:uid="{00000000-0004-0000-0200-00002C000000}"/>
    <hyperlink ref="F407" r:id="rId46" xr:uid="{00000000-0004-0000-0200-00002D000000}"/>
    <hyperlink ref="F416" r:id="rId47" xr:uid="{00000000-0004-0000-0200-00002E000000}"/>
    <hyperlink ref="F420" r:id="rId48" xr:uid="{00000000-0004-0000-0200-00002F000000}"/>
    <hyperlink ref="F425" r:id="rId49" xr:uid="{00000000-0004-0000-0200-000030000000}"/>
    <hyperlink ref="F429" r:id="rId50" xr:uid="{00000000-0004-0000-0200-000031000000}"/>
    <hyperlink ref="F438" r:id="rId51" xr:uid="{00000000-0004-0000-0200-000032000000}"/>
    <hyperlink ref="F445" r:id="rId52" xr:uid="{00000000-0004-0000-0200-000033000000}"/>
    <hyperlink ref="F448" r:id="rId53" xr:uid="{00000000-0004-0000-0200-000034000000}"/>
    <hyperlink ref="F451" r:id="rId54" xr:uid="{00000000-0004-0000-0200-000035000000}"/>
    <hyperlink ref="F454" r:id="rId55" xr:uid="{00000000-0004-0000-0200-000036000000}"/>
    <hyperlink ref="F458" r:id="rId56" xr:uid="{00000000-0004-0000-0200-000037000000}"/>
    <hyperlink ref="F461" r:id="rId57" xr:uid="{00000000-0004-0000-0200-000038000000}"/>
    <hyperlink ref="F465" r:id="rId58" xr:uid="{00000000-0004-0000-0200-000039000000}"/>
    <hyperlink ref="F470" r:id="rId59" xr:uid="{00000000-0004-0000-0200-00003A000000}"/>
    <hyperlink ref="F477" r:id="rId60" xr:uid="{00000000-0004-0000-0200-00003B000000}"/>
    <hyperlink ref="F482" r:id="rId61" xr:uid="{00000000-0004-0000-0200-00003C000000}"/>
    <hyperlink ref="F486" r:id="rId62" xr:uid="{00000000-0004-0000-0200-00003D000000}"/>
    <hyperlink ref="F489" r:id="rId63" xr:uid="{00000000-0004-0000-0200-00003E000000}"/>
    <hyperlink ref="F492" r:id="rId64" xr:uid="{00000000-0004-0000-0200-00003F000000}"/>
    <hyperlink ref="F495" r:id="rId65" xr:uid="{00000000-0004-0000-0200-000040000000}"/>
    <hyperlink ref="F499" r:id="rId66" xr:uid="{00000000-0004-0000-0200-000041000000}"/>
    <hyperlink ref="F503" r:id="rId67" xr:uid="{00000000-0004-0000-0200-000042000000}"/>
    <hyperlink ref="F507" r:id="rId68" xr:uid="{00000000-0004-0000-0200-00004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65"/>
  <sheetViews>
    <sheetView showGridLines="0" topLeftCell="A263" workbookViewId="0">
      <selection activeCell="F291" sqref="F2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869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ROUND((SUM(BE133:BE364)),  2)</f>
        <v>0</v>
      </c>
      <c r="I33" s="92">
        <v>0.21</v>
      </c>
      <c r="J33" s="91">
        <f>ROUND(((SUM(BE133:BE364))*I33),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ROUND((SUM(BF133:BF364)),  2)</f>
        <v>0</v>
      </c>
      <c r="I34" s="92">
        <v>0.15</v>
      </c>
      <c r="J34" s="91">
        <f>ROUND(((SUM(BF133:BF364))*I34),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ROUND((SUM(BG133:BG364)),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ROUND((SUM(BH133:BH364)),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ROUND((SUM(BI133:BI364)),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01-21-01 - Železniční propustek v km 157,740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J133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8" customFormat="1" ht="24.95" customHeight="1">
      <c r="B98" s="104"/>
      <c r="D98" s="105" t="s">
        <v>870</v>
      </c>
      <c r="E98" s="106"/>
      <c r="F98" s="106"/>
      <c r="G98" s="106"/>
      <c r="H98" s="106"/>
      <c r="I98" s="106"/>
      <c r="J98" s="107">
        <f>J213</f>
        <v>0</v>
      </c>
      <c r="L98" s="104"/>
    </row>
    <row r="99" spans="2:12" s="9" customFormat="1" ht="19.899999999999999" customHeight="1">
      <c r="B99" s="108"/>
      <c r="D99" s="109" t="s">
        <v>127</v>
      </c>
      <c r="E99" s="110"/>
      <c r="F99" s="110"/>
      <c r="G99" s="110"/>
      <c r="H99" s="110"/>
      <c r="I99" s="110"/>
      <c r="J99" s="111">
        <f>J243</f>
        <v>0</v>
      </c>
      <c r="L99" s="108"/>
    </row>
    <row r="100" spans="2:12" s="9" customFormat="1" ht="14.85" customHeight="1">
      <c r="B100" s="108"/>
      <c r="D100" s="109" t="s">
        <v>128</v>
      </c>
      <c r="E100" s="110"/>
      <c r="F100" s="110"/>
      <c r="G100" s="110"/>
      <c r="H100" s="110"/>
      <c r="I100" s="110"/>
      <c r="J100" s="111">
        <f>J251</f>
        <v>0</v>
      </c>
      <c r="L100" s="108"/>
    </row>
    <row r="101" spans="2:12" s="8" customFormat="1" ht="24.95" customHeight="1">
      <c r="B101" s="104"/>
      <c r="D101" s="105" t="s">
        <v>871</v>
      </c>
      <c r="E101" s="106"/>
      <c r="F101" s="106"/>
      <c r="G101" s="106"/>
      <c r="H101" s="106"/>
      <c r="I101" s="106"/>
      <c r="J101" s="107">
        <f>J262</f>
        <v>0</v>
      </c>
      <c r="L101" s="104"/>
    </row>
    <row r="102" spans="2:12" s="8" customFormat="1" ht="24.95" customHeight="1">
      <c r="B102" s="104"/>
      <c r="D102" s="105" t="s">
        <v>872</v>
      </c>
      <c r="E102" s="106"/>
      <c r="F102" s="106"/>
      <c r="G102" s="106"/>
      <c r="H102" s="106"/>
      <c r="I102" s="106"/>
      <c r="J102" s="107">
        <f>J282</f>
        <v>0</v>
      </c>
      <c r="L102" s="104"/>
    </row>
    <row r="103" spans="2:12" s="8" customFormat="1" ht="24.95" customHeight="1">
      <c r="B103" s="104"/>
      <c r="D103" s="105" t="s">
        <v>873</v>
      </c>
      <c r="E103" s="106"/>
      <c r="F103" s="106"/>
      <c r="G103" s="106"/>
      <c r="H103" s="106"/>
      <c r="I103" s="106"/>
      <c r="J103" s="107">
        <f>J300</f>
        <v>0</v>
      </c>
      <c r="L103" s="104"/>
    </row>
    <row r="104" spans="2:12" s="8" customFormat="1" ht="24.95" customHeight="1">
      <c r="B104" s="104"/>
      <c r="D104" s="105" t="s">
        <v>874</v>
      </c>
      <c r="E104" s="106"/>
      <c r="F104" s="106"/>
      <c r="G104" s="106"/>
      <c r="H104" s="106"/>
      <c r="I104" s="106"/>
      <c r="J104" s="107">
        <f>J309</f>
        <v>0</v>
      </c>
      <c r="L104" s="104"/>
    </row>
    <row r="105" spans="2:12" s="8" customFormat="1" ht="24.95" customHeight="1">
      <c r="B105" s="104"/>
      <c r="D105" s="105" t="s">
        <v>125</v>
      </c>
      <c r="E105" s="106"/>
      <c r="F105" s="106"/>
      <c r="G105" s="106"/>
      <c r="H105" s="106"/>
      <c r="I105" s="106"/>
      <c r="J105" s="107">
        <f>J313</f>
        <v>0</v>
      </c>
      <c r="L105" s="104"/>
    </row>
    <row r="106" spans="2:12" s="9" customFormat="1" ht="19.899999999999999" customHeight="1">
      <c r="B106" s="108"/>
      <c r="D106" s="109" t="s">
        <v>131</v>
      </c>
      <c r="E106" s="110"/>
      <c r="F106" s="110"/>
      <c r="G106" s="110"/>
      <c r="H106" s="110"/>
      <c r="I106" s="110"/>
      <c r="J106" s="111">
        <f>J314</f>
        <v>0</v>
      </c>
      <c r="L106" s="108"/>
    </row>
    <row r="107" spans="2:12" s="9" customFormat="1" ht="19.899999999999999" customHeight="1">
      <c r="B107" s="108"/>
      <c r="D107" s="109" t="s">
        <v>132</v>
      </c>
      <c r="E107" s="110"/>
      <c r="F107" s="110"/>
      <c r="G107" s="110"/>
      <c r="H107" s="110"/>
      <c r="I107" s="110"/>
      <c r="J107" s="111">
        <f>J331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J335</f>
        <v>0</v>
      </c>
      <c r="L108" s="104"/>
    </row>
    <row r="109" spans="2:12" s="9" customFormat="1" ht="19.899999999999999" customHeight="1">
      <c r="B109" s="108"/>
      <c r="D109" s="109" t="s">
        <v>136</v>
      </c>
      <c r="E109" s="110"/>
      <c r="F109" s="110"/>
      <c r="G109" s="110"/>
      <c r="H109" s="110"/>
      <c r="I109" s="110"/>
      <c r="J109" s="111">
        <f>J336</f>
        <v>0</v>
      </c>
      <c r="L109" s="108"/>
    </row>
    <row r="110" spans="2:12" s="9" customFormat="1" ht="19.899999999999999" customHeight="1">
      <c r="B110" s="108"/>
      <c r="D110" s="109" t="s">
        <v>137</v>
      </c>
      <c r="E110" s="110"/>
      <c r="F110" s="110"/>
      <c r="G110" s="110"/>
      <c r="H110" s="110"/>
      <c r="I110" s="110"/>
      <c r="J110" s="111">
        <f>J340</f>
        <v>0</v>
      </c>
      <c r="L110" s="108"/>
    </row>
    <row r="111" spans="2:12" s="9" customFormat="1" ht="19.899999999999999" customHeight="1">
      <c r="B111" s="108"/>
      <c r="D111" s="109" t="s">
        <v>138</v>
      </c>
      <c r="E111" s="110"/>
      <c r="F111" s="110"/>
      <c r="G111" s="110"/>
      <c r="H111" s="110"/>
      <c r="I111" s="110"/>
      <c r="J111" s="111">
        <f>J353</f>
        <v>0</v>
      </c>
      <c r="L111" s="108"/>
    </row>
    <row r="112" spans="2:12" s="9" customFormat="1" ht="19.899999999999999" customHeight="1">
      <c r="B112" s="108"/>
      <c r="D112" s="109" t="s">
        <v>139</v>
      </c>
      <c r="E112" s="110"/>
      <c r="F112" s="110"/>
      <c r="G112" s="110"/>
      <c r="H112" s="110"/>
      <c r="I112" s="110"/>
      <c r="J112" s="111">
        <f>J357</f>
        <v>0</v>
      </c>
      <c r="L112" s="108"/>
    </row>
    <row r="113" spans="2:12" s="9" customFormat="1" ht="19.899999999999999" customHeight="1">
      <c r="B113" s="108"/>
      <c r="D113" s="109" t="s">
        <v>140</v>
      </c>
      <c r="E113" s="110"/>
      <c r="F113" s="110"/>
      <c r="G113" s="110"/>
      <c r="H113" s="110"/>
      <c r="I113" s="110"/>
      <c r="J113" s="111">
        <f>J361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6" t="str">
        <f>E7</f>
        <v>Oprava trati v úseku Blatno – Petrohrad_OPRAVA č.1</v>
      </c>
      <c r="F123" s="237"/>
      <c r="G123" s="237"/>
      <c r="H123" s="237"/>
      <c r="L123" s="32"/>
    </row>
    <row r="124" spans="2:12" s="1" customFormat="1" ht="12" customHeight="1">
      <c r="B124" s="32"/>
      <c r="C124" s="27" t="s">
        <v>117</v>
      </c>
      <c r="L124" s="32"/>
    </row>
    <row r="125" spans="2:12" s="1" customFormat="1" ht="16.5" customHeight="1">
      <c r="B125" s="32"/>
      <c r="E125" s="231" t="str">
        <f>E9</f>
        <v>SO 01-21-01 - Železniční propustek v km 157,740</v>
      </c>
      <c r="F125" s="235"/>
      <c r="G125" s="235"/>
      <c r="H125" s="235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 xml:space="preserve"> </v>
      </c>
      <c r="I127" s="27" t="s">
        <v>21</v>
      </c>
      <c r="J127" s="52" t="str">
        <f>IF(J12="","",J12)</f>
        <v>30. 8. 2022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23</v>
      </c>
      <c r="F129" s="25" t="str">
        <f>E15</f>
        <v xml:space="preserve"> </v>
      </c>
      <c r="I129" s="27" t="s">
        <v>28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26</v>
      </c>
      <c r="F130" s="25" t="str">
        <f>IF(E18="","",E18)</f>
        <v>Vyplň údaj</v>
      </c>
      <c r="I130" s="27" t="s">
        <v>30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142</v>
      </c>
      <c r="D132" s="114" t="s">
        <v>57</v>
      </c>
      <c r="E132" s="114" t="s">
        <v>53</v>
      </c>
      <c r="F132" s="114" t="s">
        <v>54</v>
      </c>
      <c r="G132" s="114" t="s">
        <v>143</v>
      </c>
      <c r="H132" s="114" t="s">
        <v>144</v>
      </c>
      <c r="I132" s="114" t="s">
        <v>145</v>
      </c>
      <c r="J132" s="115" t="s">
        <v>121</v>
      </c>
      <c r="K132" s="116" t="s">
        <v>146</v>
      </c>
      <c r="L132" s="112"/>
      <c r="M132" s="59" t="s">
        <v>1</v>
      </c>
      <c r="N132" s="60" t="s">
        <v>36</v>
      </c>
      <c r="O132" s="60" t="s">
        <v>147</v>
      </c>
      <c r="P132" s="60" t="s">
        <v>148</v>
      </c>
      <c r="Q132" s="60" t="s">
        <v>149</v>
      </c>
      <c r="R132" s="60" t="s">
        <v>150</v>
      </c>
      <c r="S132" s="60" t="s">
        <v>151</v>
      </c>
      <c r="T132" s="61" t="s">
        <v>152</v>
      </c>
    </row>
    <row r="133" spans="2:65" s="1" customFormat="1" ht="22.9" customHeight="1">
      <c r="B133" s="32"/>
      <c r="C133" s="64" t="s">
        <v>153</v>
      </c>
      <c r="J133" s="117">
        <f>BK133</f>
        <v>0</v>
      </c>
      <c r="L133" s="32"/>
      <c r="M133" s="62"/>
      <c r="N133" s="53"/>
      <c r="O133" s="53"/>
      <c r="P133" s="118">
        <f>P134+P213+P262+P282+P300+P309+P313+P335</f>
        <v>0</v>
      </c>
      <c r="Q133" s="53"/>
      <c r="R133" s="118">
        <f>R134+R213+R262+R282+R300+R309+R313+R335</f>
        <v>139.07974868920002</v>
      </c>
      <c r="S133" s="53"/>
      <c r="T133" s="119">
        <f>T134+T213+T262+T282+T300+T309+T313+T335</f>
        <v>152.46750000000003</v>
      </c>
      <c r="AT133" s="17" t="s">
        <v>71</v>
      </c>
      <c r="AU133" s="17" t="s">
        <v>123</v>
      </c>
      <c r="BK133" s="120">
        <f>BK134+BK213+BK262+BK282+BK300+BK309+BK313+BK335</f>
        <v>0</v>
      </c>
    </row>
    <row r="134" spans="2:65" s="11" customFormat="1" ht="25.9" customHeight="1">
      <c r="B134" s="121"/>
      <c r="D134" s="122" t="s">
        <v>71</v>
      </c>
      <c r="E134" s="123" t="s">
        <v>80</v>
      </c>
      <c r="F134" s="123" t="s">
        <v>154</v>
      </c>
      <c r="I134" s="124"/>
      <c r="J134" s="125">
        <f>BK134</f>
        <v>0</v>
      </c>
      <c r="L134" s="121"/>
      <c r="M134" s="126"/>
      <c r="P134" s="127">
        <f>SUM(P135:P212)</f>
        <v>0</v>
      </c>
      <c r="R134" s="127">
        <f>SUM(R135:R212)</f>
        <v>70.002340000000004</v>
      </c>
      <c r="T134" s="128">
        <f>SUM(T135:T212)</f>
        <v>0</v>
      </c>
      <c r="AR134" s="122" t="s">
        <v>80</v>
      </c>
      <c r="AT134" s="129" t="s">
        <v>71</v>
      </c>
      <c r="AU134" s="129" t="s">
        <v>72</v>
      </c>
      <c r="AY134" s="122" t="s">
        <v>155</v>
      </c>
      <c r="BK134" s="130">
        <f>SUM(BK135:BK212)</f>
        <v>0</v>
      </c>
    </row>
    <row r="135" spans="2:65" s="1" customFormat="1" ht="33" customHeight="1">
      <c r="B135" s="131"/>
      <c r="C135" s="132" t="s">
        <v>80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195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875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3" customFormat="1">
      <c r="B138" s="158"/>
      <c r="D138" s="146" t="s">
        <v>166</v>
      </c>
      <c r="E138" s="159" t="s">
        <v>1</v>
      </c>
      <c r="F138" s="160" t="s">
        <v>876</v>
      </c>
      <c r="H138" s="161">
        <v>97.5</v>
      </c>
      <c r="I138" s="162"/>
      <c r="L138" s="158"/>
      <c r="M138" s="163"/>
      <c r="T138" s="164"/>
      <c r="AT138" s="159" t="s">
        <v>166</v>
      </c>
      <c r="AU138" s="159" t="s">
        <v>80</v>
      </c>
      <c r="AV138" s="13" t="s">
        <v>82</v>
      </c>
      <c r="AW138" s="13" t="s">
        <v>29</v>
      </c>
      <c r="AX138" s="13" t="s">
        <v>72</v>
      </c>
      <c r="AY138" s="159" t="s">
        <v>155</v>
      </c>
    </row>
    <row r="139" spans="2:65" s="13" customFormat="1">
      <c r="B139" s="158"/>
      <c r="D139" s="146" t="s">
        <v>166</v>
      </c>
      <c r="E139" s="159" t="s">
        <v>1</v>
      </c>
      <c r="F139" s="160" t="s">
        <v>877</v>
      </c>
      <c r="H139" s="161">
        <v>97.5</v>
      </c>
      <c r="I139" s="162"/>
      <c r="L139" s="158"/>
      <c r="M139" s="163"/>
      <c r="T139" s="164"/>
      <c r="AT139" s="159" t="s">
        <v>166</v>
      </c>
      <c r="AU139" s="159" t="s">
        <v>80</v>
      </c>
      <c r="AV139" s="13" t="s">
        <v>82</v>
      </c>
      <c r="AW139" s="13" t="s">
        <v>29</v>
      </c>
      <c r="AX139" s="13" t="s">
        <v>72</v>
      </c>
      <c r="AY139" s="159" t="s">
        <v>155</v>
      </c>
    </row>
    <row r="140" spans="2:65" s="14" customFormat="1">
      <c r="B140" s="165"/>
      <c r="D140" s="146" t="s">
        <v>166</v>
      </c>
      <c r="E140" s="166" t="s">
        <v>1</v>
      </c>
      <c r="F140" s="167" t="s">
        <v>170</v>
      </c>
      <c r="H140" s="168">
        <v>195</v>
      </c>
      <c r="I140" s="169"/>
      <c r="L140" s="165"/>
      <c r="M140" s="170"/>
      <c r="T140" s="171"/>
      <c r="AT140" s="166" t="s">
        <v>166</v>
      </c>
      <c r="AU140" s="166" t="s">
        <v>80</v>
      </c>
      <c r="AV140" s="14" t="s">
        <v>160</v>
      </c>
      <c r="AW140" s="14" t="s">
        <v>29</v>
      </c>
      <c r="AX140" s="14" t="s">
        <v>80</v>
      </c>
      <c r="AY140" s="166" t="s">
        <v>155</v>
      </c>
    </row>
    <row r="141" spans="2:65" s="1" customFormat="1" ht="24.2" customHeight="1">
      <c r="B141" s="131"/>
      <c r="C141" s="132" t="s">
        <v>82</v>
      </c>
      <c r="D141" s="132" t="s">
        <v>156</v>
      </c>
      <c r="E141" s="133" t="s">
        <v>878</v>
      </c>
      <c r="F141" s="134" t="s">
        <v>879</v>
      </c>
      <c r="G141" s="135" t="s">
        <v>275</v>
      </c>
      <c r="H141" s="136">
        <v>64</v>
      </c>
      <c r="I141" s="137"/>
      <c r="J141" s="138">
        <f>ROUND(I141*H141,2)</f>
        <v>0</v>
      </c>
      <c r="K141" s="139"/>
      <c r="L141" s="32"/>
      <c r="M141" s="140" t="s">
        <v>1</v>
      </c>
      <c r="N141" s="141" t="s">
        <v>37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160</v>
      </c>
      <c r="AT141" s="144" t="s">
        <v>156</v>
      </c>
      <c r="AU141" s="144" t="s">
        <v>80</v>
      </c>
      <c r="AY141" s="17" t="s">
        <v>155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80</v>
      </c>
      <c r="BK141" s="145">
        <f>ROUND(I141*H141,2)</f>
        <v>0</v>
      </c>
      <c r="BL141" s="17" t="s">
        <v>160</v>
      </c>
      <c r="BM141" s="144" t="s">
        <v>880</v>
      </c>
    </row>
    <row r="142" spans="2:65" s="1" customFormat="1" ht="19.5">
      <c r="B142" s="32"/>
      <c r="D142" s="146" t="s">
        <v>162</v>
      </c>
      <c r="F142" s="147" t="s">
        <v>881</v>
      </c>
      <c r="I142" s="148"/>
      <c r="L142" s="32"/>
      <c r="M142" s="149"/>
      <c r="T142" s="56"/>
      <c r="AT142" s="17" t="s">
        <v>162</v>
      </c>
      <c r="AU142" s="17" t="s">
        <v>80</v>
      </c>
    </row>
    <row r="143" spans="2:65" s="1" customFormat="1">
      <c r="B143" s="32"/>
      <c r="D143" s="150" t="s">
        <v>164</v>
      </c>
      <c r="F143" s="151" t="s">
        <v>882</v>
      </c>
      <c r="I143" s="148"/>
      <c r="L143" s="32"/>
      <c r="M143" s="149"/>
      <c r="T143" s="56"/>
      <c r="AT143" s="17" t="s">
        <v>164</v>
      </c>
      <c r="AU143" s="17" t="s">
        <v>80</v>
      </c>
    </row>
    <row r="144" spans="2:65" s="13" customFormat="1">
      <c r="B144" s="158"/>
      <c r="D144" s="146" t="s">
        <v>166</v>
      </c>
      <c r="E144" s="159" t="s">
        <v>1</v>
      </c>
      <c r="F144" s="160" t="s">
        <v>883</v>
      </c>
      <c r="H144" s="161">
        <v>64</v>
      </c>
      <c r="I144" s="162"/>
      <c r="L144" s="158"/>
      <c r="M144" s="163"/>
      <c r="T144" s="164"/>
      <c r="AT144" s="159" t="s">
        <v>166</v>
      </c>
      <c r="AU144" s="159" t="s">
        <v>80</v>
      </c>
      <c r="AV144" s="13" t="s">
        <v>82</v>
      </c>
      <c r="AW144" s="13" t="s">
        <v>29</v>
      </c>
      <c r="AX144" s="13" t="s">
        <v>80</v>
      </c>
      <c r="AY144" s="159" t="s">
        <v>155</v>
      </c>
    </row>
    <row r="145" spans="2:65" s="1" customFormat="1" ht="24.2" customHeight="1">
      <c r="B145" s="131"/>
      <c r="C145" s="132" t="s">
        <v>176</v>
      </c>
      <c r="D145" s="132" t="s">
        <v>156</v>
      </c>
      <c r="E145" s="133" t="s">
        <v>884</v>
      </c>
      <c r="F145" s="134" t="s">
        <v>885</v>
      </c>
      <c r="G145" s="135" t="s">
        <v>886</v>
      </c>
      <c r="H145" s="136">
        <v>8</v>
      </c>
      <c r="I145" s="137"/>
      <c r="J145" s="138">
        <f>ROUND(I145*H145,2)</f>
        <v>0</v>
      </c>
      <c r="K145" s="139"/>
      <c r="L145" s="32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160</v>
      </c>
      <c r="AT145" s="144" t="s">
        <v>156</v>
      </c>
      <c r="AU145" s="144" t="s">
        <v>80</v>
      </c>
      <c r="AY145" s="17" t="s">
        <v>155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80</v>
      </c>
      <c r="BK145" s="145">
        <f>ROUND(I145*H145,2)</f>
        <v>0</v>
      </c>
      <c r="BL145" s="17" t="s">
        <v>160</v>
      </c>
      <c r="BM145" s="144" t="s">
        <v>887</v>
      </c>
    </row>
    <row r="146" spans="2:65" s="1" customFormat="1" ht="19.5">
      <c r="B146" s="32"/>
      <c r="D146" s="146" t="s">
        <v>162</v>
      </c>
      <c r="F146" s="147" t="s">
        <v>888</v>
      </c>
      <c r="I146" s="148"/>
      <c r="L146" s="32"/>
      <c r="M146" s="149"/>
      <c r="T146" s="56"/>
      <c r="AT146" s="17" t="s">
        <v>162</v>
      </c>
      <c r="AU146" s="17" t="s">
        <v>80</v>
      </c>
    </row>
    <row r="147" spans="2:65" s="1" customFormat="1">
      <c r="B147" s="32"/>
      <c r="D147" s="150" t="s">
        <v>164</v>
      </c>
      <c r="F147" s="151" t="s">
        <v>889</v>
      </c>
      <c r="I147" s="148"/>
      <c r="L147" s="32"/>
      <c r="M147" s="149"/>
      <c r="T147" s="56"/>
      <c r="AT147" s="17" t="s">
        <v>164</v>
      </c>
      <c r="AU147" s="17" t="s">
        <v>80</v>
      </c>
    </row>
    <row r="148" spans="2:65" s="1" customFormat="1" ht="24.2" customHeight="1">
      <c r="B148" s="131"/>
      <c r="C148" s="132" t="s">
        <v>160</v>
      </c>
      <c r="D148" s="132" t="s">
        <v>156</v>
      </c>
      <c r="E148" s="133" t="s">
        <v>890</v>
      </c>
      <c r="F148" s="134" t="s">
        <v>891</v>
      </c>
      <c r="G148" s="135" t="s">
        <v>159</v>
      </c>
      <c r="H148" s="136">
        <v>156</v>
      </c>
      <c r="I148" s="137"/>
      <c r="J148" s="138">
        <f>ROUND(I148*H148,2)</f>
        <v>0</v>
      </c>
      <c r="K148" s="139"/>
      <c r="L148" s="32"/>
      <c r="M148" s="140" t="s">
        <v>1</v>
      </c>
      <c r="N148" s="141" t="s">
        <v>37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160</v>
      </c>
      <c r="AT148" s="144" t="s">
        <v>156</v>
      </c>
      <c r="AU148" s="144" t="s">
        <v>80</v>
      </c>
      <c r="AY148" s="17" t="s">
        <v>155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80</v>
      </c>
      <c r="BK148" s="145">
        <f>ROUND(I148*H148,2)</f>
        <v>0</v>
      </c>
      <c r="BL148" s="17" t="s">
        <v>160</v>
      </c>
      <c r="BM148" s="144" t="s">
        <v>892</v>
      </c>
    </row>
    <row r="149" spans="2:65" s="1" customFormat="1" ht="19.5">
      <c r="B149" s="32"/>
      <c r="D149" s="146" t="s">
        <v>162</v>
      </c>
      <c r="F149" s="147" t="s">
        <v>893</v>
      </c>
      <c r="I149" s="148"/>
      <c r="L149" s="32"/>
      <c r="M149" s="149"/>
      <c r="T149" s="56"/>
      <c r="AT149" s="17" t="s">
        <v>162</v>
      </c>
      <c r="AU149" s="17" t="s">
        <v>80</v>
      </c>
    </row>
    <row r="150" spans="2:65" s="1" customFormat="1">
      <c r="B150" s="32"/>
      <c r="D150" s="150" t="s">
        <v>164</v>
      </c>
      <c r="F150" s="151" t="s">
        <v>894</v>
      </c>
      <c r="I150" s="148"/>
      <c r="L150" s="32"/>
      <c r="M150" s="149"/>
      <c r="T150" s="56"/>
      <c r="AT150" s="17" t="s">
        <v>164</v>
      </c>
      <c r="AU150" s="17" t="s">
        <v>80</v>
      </c>
    </row>
    <row r="151" spans="2:65" s="13" customFormat="1">
      <c r="B151" s="158"/>
      <c r="D151" s="146" t="s">
        <v>166</v>
      </c>
      <c r="E151" s="159" t="s">
        <v>1</v>
      </c>
      <c r="F151" s="160" t="s">
        <v>895</v>
      </c>
      <c r="H151" s="161">
        <v>78</v>
      </c>
      <c r="I151" s="162"/>
      <c r="L151" s="158"/>
      <c r="M151" s="163"/>
      <c r="T151" s="164"/>
      <c r="AT151" s="159" t="s">
        <v>166</v>
      </c>
      <c r="AU151" s="159" t="s">
        <v>80</v>
      </c>
      <c r="AV151" s="13" t="s">
        <v>82</v>
      </c>
      <c r="AW151" s="13" t="s">
        <v>29</v>
      </c>
      <c r="AX151" s="13" t="s">
        <v>72</v>
      </c>
      <c r="AY151" s="159" t="s">
        <v>155</v>
      </c>
    </row>
    <row r="152" spans="2:65" s="13" customFormat="1">
      <c r="B152" s="158"/>
      <c r="D152" s="146" t="s">
        <v>166</v>
      </c>
      <c r="E152" s="159" t="s">
        <v>1</v>
      </c>
      <c r="F152" s="160" t="s">
        <v>896</v>
      </c>
      <c r="H152" s="161">
        <v>78</v>
      </c>
      <c r="I152" s="162"/>
      <c r="L152" s="158"/>
      <c r="M152" s="163"/>
      <c r="T152" s="164"/>
      <c r="AT152" s="159" t="s">
        <v>166</v>
      </c>
      <c r="AU152" s="159" t="s">
        <v>80</v>
      </c>
      <c r="AV152" s="13" t="s">
        <v>82</v>
      </c>
      <c r="AW152" s="13" t="s">
        <v>29</v>
      </c>
      <c r="AX152" s="13" t="s">
        <v>72</v>
      </c>
      <c r="AY152" s="159" t="s">
        <v>155</v>
      </c>
    </row>
    <row r="153" spans="2:65" s="14" customFormat="1">
      <c r="B153" s="165"/>
      <c r="D153" s="146" t="s">
        <v>166</v>
      </c>
      <c r="E153" s="166" t="s">
        <v>1</v>
      </c>
      <c r="F153" s="167" t="s">
        <v>170</v>
      </c>
      <c r="H153" s="168">
        <v>156</v>
      </c>
      <c r="I153" s="169"/>
      <c r="L153" s="165"/>
      <c r="M153" s="170"/>
      <c r="T153" s="171"/>
      <c r="AT153" s="166" t="s">
        <v>166</v>
      </c>
      <c r="AU153" s="166" t="s">
        <v>80</v>
      </c>
      <c r="AV153" s="14" t="s">
        <v>160</v>
      </c>
      <c r="AW153" s="14" t="s">
        <v>29</v>
      </c>
      <c r="AX153" s="14" t="s">
        <v>80</v>
      </c>
      <c r="AY153" s="166" t="s">
        <v>155</v>
      </c>
    </row>
    <row r="154" spans="2:65" s="1" customFormat="1" ht="33" customHeight="1">
      <c r="B154" s="131"/>
      <c r="C154" s="132" t="s">
        <v>191</v>
      </c>
      <c r="D154" s="132" t="s">
        <v>156</v>
      </c>
      <c r="E154" s="133" t="s">
        <v>897</v>
      </c>
      <c r="F154" s="134" t="s">
        <v>898</v>
      </c>
      <c r="G154" s="135" t="s">
        <v>179</v>
      </c>
      <c r="H154" s="136">
        <v>272.84100000000001</v>
      </c>
      <c r="I154" s="137"/>
      <c r="J154" s="138">
        <f>ROUND(I154*H154,2)</f>
        <v>0</v>
      </c>
      <c r="K154" s="139"/>
      <c r="L154" s="32"/>
      <c r="M154" s="140" t="s">
        <v>1</v>
      </c>
      <c r="N154" s="141" t="s">
        <v>37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160</v>
      </c>
      <c r="AT154" s="144" t="s">
        <v>156</v>
      </c>
      <c r="AU154" s="144" t="s">
        <v>80</v>
      </c>
      <c r="AY154" s="17" t="s">
        <v>155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80</v>
      </c>
      <c r="BK154" s="145">
        <f>ROUND(I154*H154,2)</f>
        <v>0</v>
      </c>
      <c r="BL154" s="17" t="s">
        <v>160</v>
      </c>
      <c r="BM154" s="144" t="s">
        <v>899</v>
      </c>
    </row>
    <row r="155" spans="2:65" s="1" customFormat="1" ht="29.25">
      <c r="B155" s="32"/>
      <c r="D155" s="146" t="s">
        <v>162</v>
      </c>
      <c r="F155" s="147" t="s">
        <v>900</v>
      </c>
      <c r="I155" s="148"/>
      <c r="L155" s="32"/>
      <c r="M155" s="149"/>
      <c r="T155" s="56"/>
      <c r="AT155" s="17" t="s">
        <v>162</v>
      </c>
      <c r="AU155" s="17" t="s">
        <v>80</v>
      </c>
    </row>
    <row r="156" spans="2:65" s="1" customFormat="1">
      <c r="B156" s="32"/>
      <c r="D156" s="150" t="s">
        <v>164</v>
      </c>
      <c r="F156" s="151" t="s">
        <v>901</v>
      </c>
      <c r="I156" s="148"/>
      <c r="L156" s="32"/>
      <c r="M156" s="149"/>
      <c r="T156" s="56"/>
      <c r="AT156" s="17" t="s">
        <v>164</v>
      </c>
      <c r="AU156" s="17" t="s">
        <v>80</v>
      </c>
    </row>
    <row r="157" spans="2:65" s="13" customFormat="1" ht="22.5">
      <c r="B157" s="158"/>
      <c r="D157" s="146" t="s">
        <v>166</v>
      </c>
      <c r="E157" s="159" t="s">
        <v>1</v>
      </c>
      <c r="F157" s="160" t="s">
        <v>902</v>
      </c>
      <c r="H157" s="161">
        <v>272.84100000000001</v>
      </c>
      <c r="I157" s="162"/>
      <c r="L157" s="158"/>
      <c r="M157" s="163"/>
      <c r="T157" s="164"/>
      <c r="AT157" s="159" t="s">
        <v>166</v>
      </c>
      <c r="AU157" s="159" t="s">
        <v>80</v>
      </c>
      <c r="AV157" s="13" t="s">
        <v>82</v>
      </c>
      <c r="AW157" s="13" t="s">
        <v>29</v>
      </c>
      <c r="AX157" s="13" t="s">
        <v>80</v>
      </c>
      <c r="AY157" s="159" t="s">
        <v>155</v>
      </c>
    </row>
    <row r="158" spans="2:65" s="1" customFormat="1" ht="37.9" customHeight="1">
      <c r="B158" s="131"/>
      <c r="C158" s="132" t="s">
        <v>198</v>
      </c>
      <c r="D158" s="132" t="s">
        <v>156</v>
      </c>
      <c r="E158" s="133" t="s">
        <v>186</v>
      </c>
      <c r="F158" s="134" t="s">
        <v>187</v>
      </c>
      <c r="G158" s="135" t="s">
        <v>179</v>
      </c>
      <c r="H158" s="136">
        <v>272.84100000000001</v>
      </c>
      <c r="I158" s="137"/>
      <c r="J158" s="138">
        <f>ROUND(I158*H158,2)</f>
        <v>0</v>
      </c>
      <c r="K158" s="139"/>
      <c r="L158" s="32"/>
      <c r="M158" s="140" t="s">
        <v>1</v>
      </c>
      <c r="N158" s="141" t="s">
        <v>37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160</v>
      </c>
      <c r="AT158" s="144" t="s">
        <v>156</v>
      </c>
      <c r="AU158" s="144" t="s">
        <v>80</v>
      </c>
      <c r="AY158" s="17" t="s">
        <v>155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80</v>
      </c>
      <c r="BK158" s="145">
        <f>ROUND(I158*H158,2)</f>
        <v>0</v>
      </c>
      <c r="BL158" s="17" t="s">
        <v>160</v>
      </c>
      <c r="BM158" s="144" t="s">
        <v>903</v>
      </c>
    </row>
    <row r="159" spans="2:65" s="1" customFormat="1" ht="39">
      <c r="B159" s="32"/>
      <c r="D159" s="146" t="s">
        <v>162</v>
      </c>
      <c r="F159" s="147" t="s">
        <v>189</v>
      </c>
      <c r="I159" s="148"/>
      <c r="L159" s="32"/>
      <c r="M159" s="149"/>
      <c r="T159" s="56"/>
      <c r="AT159" s="17" t="s">
        <v>162</v>
      </c>
      <c r="AU159" s="17" t="s">
        <v>80</v>
      </c>
    </row>
    <row r="160" spans="2:65" s="1" customFormat="1">
      <c r="B160" s="32"/>
      <c r="D160" s="150" t="s">
        <v>164</v>
      </c>
      <c r="F160" s="151" t="s">
        <v>190</v>
      </c>
      <c r="I160" s="148"/>
      <c r="L160" s="32"/>
      <c r="M160" s="149"/>
      <c r="T160" s="56"/>
      <c r="AT160" s="17" t="s">
        <v>164</v>
      </c>
      <c r="AU160" s="17" t="s">
        <v>80</v>
      </c>
    </row>
    <row r="161" spans="2:65" s="13" customFormat="1" ht="22.5">
      <c r="B161" s="158"/>
      <c r="D161" s="146" t="s">
        <v>166</v>
      </c>
      <c r="E161" s="159" t="s">
        <v>1</v>
      </c>
      <c r="F161" s="160" t="s">
        <v>902</v>
      </c>
      <c r="H161" s="161">
        <v>272.84100000000001</v>
      </c>
      <c r="I161" s="162"/>
      <c r="L161" s="158"/>
      <c r="M161" s="163"/>
      <c r="T161" s="164"/>
      <c r="AT161" s="159" t="s">
        <v>166</v>
      </c>
      <c r="AU161" s="159" t="s">
        <v>80</v>
      </c>
      <c r="AV161" s="13" t="s">
        <v>82</v>
      </c>
      <c r="AW161" s="13" t="s">
        <v>29</v>
      </c>
      <c r="AX161" s="13" t="s">
        <v>80</v>
      </c>
      <c r="AY161" s="159" t="s">
        <v>155</v>
      </c>
    </row>
    <row r="162" spans="2:65" s="1" customFormat="1" ht="37.9" customHeight="1">
      <c r="B162" s="131"/>
      <c r="C162" s="132" t="s">
        <v>205</v>
      </c>
      <c r="D162" s="132" t="s">
        <v>156</v>
      </c>
      <c r="E162" s="133" t="s">
        <v>192</v>
      </c>
      <c r="F162" s="134" t="s">
        <v>193</v>
      </c>
      <c r="G162" s="135" t="s">
        <v>179</v>
      </c>
      <c r="H162" s="136">
        <v>1440</v>
      </c>
      <c r="I162" s="137"/>
      <c r="J162" s="138">
        <f>ROUND(I162*H162,2)</f>
        <v>0</v>
      </c>
      <c r="K162" s="139"/>
      <c r="L162" s="32"/>
      <c r="M162" s="140" t="s">
        <v>1</v>
      </c>
      <c r="N162" s="141" t="s">
        <v>37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160</v>
      </c>
      <c r="AT162" s="144" t="s">
        <v>156</v>
      </c>
      <c r="AU162" s="144" t="s">
        <v>80</v>
      </c>
      <c r="AY162" s="17" t="s">
        <v>155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80</v>
      </c>
      <c r="BK162" s="145">
        <f>ROUND(I162*H162,2)</f>
        <v>0</v>
      </c>
      <c r="BL162" s="17" t="s">
        <v>160</v>
      </c>
      <c r="BM162" s="144" t="s">
        <v>904</v>
      </c>
    </row>
    <row r="163" spans="2:65" s="1" customFormat="1" ht="48.75">
      <c r="B163" s="32"/>
      <c r="D163" s="146" t="s">
        <v>162</v>
      </c>
      <c r="F163" s="147" t="s">
        <v>195</v>
      </c>
      <c r="I163" s="148"/>
      <c r="L163" s="32"/>
      <c r="M163" s="149"/>
      <c r="T163" s="56"/>
      <c r="AT163" s="17" t="s">
        <v>162</v>
      </c>
      <c r="AU163" s="17" t="s">
        <v>80</v>
      </c>
    </row>
    <row r="164" spans="2:65" s="1" customFormat="1">
      <c r="B164" s="32"/>
      <c r="D164" s="150" t="s">
        <v>164</v>
      </c>
      <c r="F164" s="151" t="s">
        <v>196</v>
      </c>
      <c r="I164" s="148"/>
      <c r="L164" s="32"/>
      <c r="M164" s="149"/>
      <c r="T164" s="56"/>
      <c r="AT164" s="17" t="s">
        <v>164</v>
      </c>
      <c r="AU164" s="17" t="s">
        <v>80</v>
      </c>
    </row>
    <row r="165" spans="2:65" s="13" customFormat="1" ht="22.5">
      <c r="B165" s="158"/>
      <c r="D165" s="146" t="s">
        <v>166</v>
      </c>
      <c r="E165" s="159" t="s">
        <v>1</v>
      </c>
      <c r="F165" s="160" t="s">
        <v>905</v>
      </c>
      <c r="H165" s="161">
        <v>1440</v>
      </c>
      <c r="I165" s="162"/>
      <c r="L165" s="158"/>
      <c r="M165" s="163"/>
      <c r="T165" s="164"/>
      <c r="AT165" s="159" t="s">
        <v>166</v>
      </c>
      <c r="AU165" s="159" t="s">
        <v>80</v>
      </c>
      <c r="AV165" s="13" t="s">
        <v>82</v>
      </c>
      <c r="AW165" s="13" t="s">
        <v>29</v>
      </c>
      <c r="AX165" s="13" t="s">
        <v>80</v>
      </c>
      <c r="AY165" s="159" t="s">
        <v>155</v>
      </c>
    </row>
    <row r="166" spans="2:65" s="1" customFormat="1" ht="24.2" customHeight="1">
      <c r="B166" s="131"/>
      <c r="C166" s="132" t="s">
        <v>213</v>
      </c>
      <c r="D166" s="132" t="s">
        <v>156</v>
      </c>
      <c r="E166" s="133" t="s">
        <v>906</v>
      </c>
      <c r="F166" s="134" t="s">
        <v>907</v>
      </c>
      <c r="G166" s="135" t="s">
        <v>179</v>
      </c>
      <c r="H166" s="136">
        <v>288.44099999999997</v>
      </c>
      <c r="I166" s="137"/>
      <c r="J166" s="138">
        <f>ROUND(I166*H166,2)</f>
        <v>0</v>
      </c>
      <c r="K166" s="139"/>
      <c r="L166" s="32"/>
      <c r="M166" s="140" t="s">
        <v>1</v>
      </c>
      <c r="N166" s="141" t="s">
        <v>37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160</v>
      </c>
      <c r="AT166" s="144" t="s">
        <v>156</v>
      </c>
      <c r="AU166" s="144" t="s">
        <v>80</v>
      </c>
      <c r="AY166" s="17" t="s">
        <v>155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80</v>
      </c>
      <c r="BK166" s="145">
        <f>ROUND(I166*H166,2)</f>
        <v>0</v>
      </c>
      <c r="BL166" s="17" t="s">
        <v>160</v>
      </c>
      <c r="BM166" s="144" t="s">
        <v>908</v>
      </c>
    </row>
    <row r="167" spans="2:65" s="1" customFormat="1" ht="29.25">
      <c r="B167" s="32"/>
      <c r="D167" s="146" t="s">
        <v>162</v>
      </c>
      <c r="F167" s="147" t="s">
        <v>909</v>
      </c>
      <c r="I167" s="148"/>
      <c r="L167" s="32"/>
      <c r="M167" s="149"/>
      <c r="T167" s="56"/>
      <c r="AT167" s="17" t="s">
        <v>162</v>
      </c>
      <c r="AU167" s="17" t="s">
        <v>80</v>
      </c>
    </row>
    <row r="168" spans="2:65" s="1" customFormat="1">
      <c r="B168" s="32"/>
      <c r="D168" s="150" t="s">
        <v>164</v>
      </c>
      <c r="F168" s="151" t="s">
        <v>910</v>
      </c>
      <c r="I168" s="148"/>
      <c r="L168" s="32"/>
      <c r="M168" s="149"/>
      <c r="T168" s="56"/>
      <c r="AT168" s="17" t="s">
        <v>164</v>
      </c>
      <c r="AU168" s="17" t="s">
        <v>80</v>
      </c>
    </row>
    <row r="169" spans="2:65" s="13" customFormat="1">
      <c r="B169" s="158"/>
      <c r="D169" s="146" t="s">
        <v>166</v>
      </c>
      <c r="E169" s="159" t="s">
        <v>1</v>
      </c>
      <c r="F169" s="160" t="s">
        <v>911</v>
      </c>
      <c r="H169" s="161">
        <v>288.44099999999997</v>
      </c>
      <c r="I169" s="162"/>
      <c r="L169" s="158"/>
      <c r="M169" s="163"/>
      <c r="T169" s="164"/>
      <c r="AT169" s="159" t="s">
        <v>166</v>
      </c>
      <c r="AU169" s="159" t="s">
        <v>80</v>
      </c>
      <c r="AV169" s="13" t="s">
        <v>82</v>
      </c>
      <c r="AW169" s="13" t="s">
        <v>29</v>
      </c>
      <c r="AX169" s="13" t="s">
        <v>80</v>
      </c>
      <c r="AY169" s="159" t="s">
        <v>155</v>
      </c>
    </row>
    <row r="170" spans="2:65" s="1" customFormat="1" ht="24.2" customHeight="1">
      <c r="B170" s="131"/>
      <c r="C170" s="132" t="s">
        <v>221</v>
      </c>
      <c r="D170" s="132" t="s">
        <v>156</v>
      </c>
      <c r="E170" s="133" t="s">
        <v>199</v>
      </c>
      <c r="F170" s="134" t="s">
        <v>200</v>
      </c>
      <c r="G170" s="135" t="s">
        <v>159</v>
      </c>
      <c r="H170" s="136">
        <v>156</v>
      </c>
      <c r="I170" s="137"/>
      <c r="J170" s="138">
        <f>ROUND(I170*H170,2)</f>
        <v>0</v>
      </c>
      <c r="K170" s="139"/>
      <c r="L170" s="32"/>
      <c r="M170" s="140" t="s">
        <v>1</v>
      </c>
      <c r="N170" s="141" t="s">
        <v>37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160</v>
      </c>
      <c r="AT170" s="144" t="s">
        <v>156</v>
      </c>
      <c r="AU170" s="144" t="s">
        <v>80</v>
      </c>
      <c r="AY170" s="17" t="s">
        <v>155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80</v>
      </c>
      <c r="BK170" s="145">
        <f>ROUND(I170*H170,2)</f>
        <v>0</v>
      </c>
      <c r="BL170" s="17" t="s">
        <v>160</v>
      </c>
      <c r="BM170" s="144" t="s">
        <v>912</v>
      </c>
    </row>
    <row r="171" spans="2:65" s="1" customFormat="1" ht="19.5">
      <c r="B171" s="32"/>
      <c r="D171" s="146" t="s">
        <v>162</v>
      </c>
      <c r="F171" s="147" t="s">
        <v>202</v>
      </c>
      <c r="I171" s="148"/>
      <c r="L171" s="32"/>
      <c r="M171" s="149"/>
      <c r="T171" s="56"/>
      <c r="AT171" s="17" t="s">
        <v>162</v>
      </c>
      <c r="AU171" s="17" t="s">
        <v>80</v>
      </c>
    </row>
    <row r="172" spans="2:65" s="1" customFormat="1">
      <c r="B172" s="32"/>
      <c r="D172" s="150" t="s">
        <v>164</v>
      </c>
      <c r="F172" s="151" t="s">
        <v>203</v>
      </c>
      <c r="I172" s="148"/>
      <c r="L172" s="32"/>
      <c r="M172" s="149"/>
      <c r="T172" s="56"/>
      <c r="AT172" s="17" t="s">
        <v>164</v>
      </c>
      <c r="AU172" s="17" t="s">
        <v>80</v>
      </c>
    </row>
    <row r="173" spans="2:65" s="13" customFormat="1">
      <c r="B173" s="158"/>
      <c r="D173" s="146" t="s">
        <v>166</v>
      </c>
      <c r="E173" s="159" t="s">
        <v>1</v>
      </c>
      <c r="F173" s="160" t="s">
        <v>895</v>
      </c>
      <c r="H173" s="161">
        <v>78</v>
      </c>
      <c r="I173" s="162"/>
      <c r="L173" s="158"/>
      <c r="M173" s="163"/>
      <c r="T173" s="164"/>
      <c r="AT173" s="159" t="s">
        <v>166</v>
      </c>
      <c r="AU173" s="159" t="s">
        <v>80</v>
      </c>
      <c r="AV173" s="13" t="s">
        <v>82</v>
      </c>
      <c r="AW173" s="13" t="s">
        <v>29</v>
      </c>
      <c r="AX173" s="13" t="s">
        <v>72</v>
      </c>
      <c r="AY173" s="159" t="s">
        <v>155</v>
      </c>
    </row>
    <row r="174" spans="2:65" s="13" customFormat="1">
      <c r="B174" s="158"/>
      <c r="D174" s="146" t="s">
        <v>166</v>
      </c>
      <c r="E174" s="159" t="s">
        <v>1</v>
      </c>
      <c r="F174" s="160" t="s">
        <v>896</v>
      </c>
      <c r="H174" s="161">
        <v>78</v>
      </c>
      <c r="I174" s="162"/>
      <c r="L174" s="158"/>
      <c r="M174" s="163"/>
      <c r="T174" s="164"/>
      <c r="AT174" s="159" t="s">
        <v>166</v>
      </c>
      <c r="AU174" s="159" t="s">
        <v>80</v>
      </c>
      <c r="AV174" s="13" t="s">
        <v>82</v>
      </c>
      <c r="AW174" s="13" t="s">
        <v>29</v>
      </c>
      <c r="AX174" s="13" t="s">
        <v>72</v>
      </c>
      <c r="AY174" s="159" t="s">
        <v>155</v>
      </c>
    </row>
    <row r="175" spans="2:65" s="14" customFormat="1">
      <c r="B175" s="165"/>
      <c r="D175" s="146" t="s">
        <v>166</v>
      </c>
      <c r="E175" s="166" t="s">
        <v>1</v>
      </c>
      <c r="F175" s="167" t="s">
        <v>170</v>
      </c>
      <c r="H175" s="168">
        <v>156</v>
      </c>
      <c r="I175" s="169"/>
      <c r="L175" s="165"/>
      <c r="M175" s="170"/>
      <c r="T175" s="171"/>
      <c r="AT175" s="166" t="s">
        <v>166</v>
      </c>
      <c r="AU175" s="166" t="s">
        <v>80</v>
      </c>
      <c r="AV175" s="14" t="s">
        <v>160</v>
      </c>
      <c r="AW175" s="14" t="s">
        <v>29</v>
      </c>
      <c r="AX175" s="14" t="s">
        <v>80</v>
      </c>
      <c r="AY175" s="166" t="s">
        <v>155</v>
      </c>
    </row>
    <row r="176" spans="2:65" s="1" customFormat="1" ht="33" customHeight="1">
      <c r="B176" s="131"/>
      <c r="C176" s="132" t="s">
        <v>228</v>
      </c>
      <c r="D176" s="132" t="s">
        <v>156</v>
      </c>
      <c r="E176" s="133" t="s">
        <v>206</v>
      </c>
      <c r="F176" s="134" t="s">
        <v>207</v>
      </c>
      <c r="G176" s="135" t="s">
        <v>208</v>
      </c>
      <c r="H176" s="136">
        <v>72</v>
      </c>
      <c r="I176" s="137"/>
      <c r="J176" s="138">
        <f>ROUND(I176*H176,2)</f>
        <v>0</v>
      </c>
      <c r="K176" s="139"/>
      <c r="L176" s="32"/>
      <c r="M176" s="140" t="s">
        <v>1</v>
      </c>
      <c r="N176" s="141" t="s">
        <v>37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160</v>
      </c>
      <c r="AT176" s="144" t="s">
        <v>156</v>
      </c>
      <c r="AU176" s="144" t="s">
        <v>80</v>
      </c>
      <c r="AY176" s="17" t="s">
        <v>155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80</v>
      </c>
      <c r="BK176" s="145">
        <f>ROUND(I176*H176,2)</f>
        <v>0</v>
      </c>
      <c r="BL176" s="17" t="s">
        <v>160</v>
      </c>
      <c r="BM176" s="144" t="s">
        <v>913</v>
      </c>
    </row>
    <row r="177" spans="2:65" s="1" customFormat="1" ht="29.25">
      <c r="B177" s="32"/>
      <c r="D177" s="146" t="s">
        <v>162</v>
      </c>
      <c r="F177" s="147" t="s">
        <v>210</v>
      </c>
      <c r="I177" s="148"/>
      <c r="L177" s="32"/>
      <c r="M177" s="149"/>
      <c r="T177" s="56"/>
      <c r="AT177" s="17" t="s">
        <v>162</v>
      </c>
      <c r="AU177" s="17" t="s">
        <v>80</v>
      </c>
    </row>
    <row r="178" spans="2:65" s="1" customFormat="1">
      <c r="B178" s="32"/>
      <c r="D178" s="150" t="s">
        <v>164</v>
      </c>
      <c r="F178" s="151" t="s">
        <v>211</v>
      </c>
      <c r="I178" s="148"/>
      <c r="L178" s="32"/>
      <c r="M178" s="149"/>
      <c r="T178" s="56"/>
      <c r="AT178" s="17" t="s">
        <v>164</v>
      </c>
      <c r="AU178" s="17" t="s">
        <v>80</v>
      </c>
    </row>
    <row r="179" spans="2:65" s="13" customFormat="1">
      <c r="B179" s="158"/>
      <c r="D179" s="146" t="s">
        <v>166</v>
      </c>
      <c r="E179" s="159" t="s">
        <v>1</v>
      </c>
      <c r="F179" s="160" t="s">
        <v>914</v>
      </c>
      <c r="H179" s="161">
        <v>72</v>
      </c>
      <c r="I179" s="162"/>
      <c r="L179" s="158"/>
      <c r="M179" s="163"/>
      <c r="T179" s="164"/>
      <c r="AT179" s="159" t="s">
        <v>166</v>
      </c>
      <c r="AU179" s="159" t="s">
        <v>80</v>
      </c>
      <c r="AV179" s="13" t="s">
        <v>82</v>
      </c>
      <c r="AW179" s="13" t="s">
        <v>29</v>
      </c>
      <c r="AX179" s="13" t="s">
        <v>80</v>
      </c>
      <c r="AY179" s="159" t="s">
        <v>155</v>
      </c>
    </row>
    <row r="180" spans="2:65" s="1" customFormat="1" ht="24.2" customHeight="1">
      <c r="B180" s="131"/>
      <c r="C180" s="132" t="s">
        <v>234</v>
      </c>
      <c r="D180" s="132" t="s">
        <v>156</v>
      </c>
      <c r="E180" s="133" t="s">
        <v>214</v>
      </c>
      <c r="F180" s="134" t="s">
        <v>215</v>
      </c>
      <c r="G180" s="135" t="s">
        <v>179</v>
      </c>
      <c r="H180" s="136">
        <v>302.84100000000001</v>
      </c>
      <c r="I180" s="137"/>
      <c r="J180" s="138">
        <f>ROUND(I180*H180,2)</f>
        <v>0</v>
      </c>
      <c r="K180" s="139"/>
      <c r="L180" s="32"/>
      <c r="M180" s="140" t="s">
        <v>1</v>
      </c>
      <c r="N180" s="141" t="s">
        <v>37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160</v>
      </c>
      <c r="AT180" s="144" t="s">
        <v>156</v>
      </c>
      <c r="AU180" s="144" t="s">
        <v>80</v>
      </c>
      <c r="AY180" s="17" t="s">
        <v>155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80</v>
      </c>
      <c r="BK180" s="145">
        <f>ROUND(I180*H180,2)</f>
        <v>0</v>
      </c>
      <c r="BL180" s="17" t="s">
        <v>160</v>
      </c>
      <c r="BM180" s="144" t="s">
        <v>915</v>
      </c>
    </row>
    <row r="181" spans="2:65" s="1" customFormat="1" ht="19.5">
      <c r="B181" s="32"/>
      <c r="D181" s="146" t="s">
        <v>162</v>
      </c>
      <c r="F181" s="147" t="s">
        <v>217</v>
      </c>
      <c r="I181" s="148"/>
      <c r="L181" s="32"/>
      <c r="M181" s="149"/>
      <c r="T181" s="56"/>
      <c r="AT181" s="17" t="s">
        <v>162</v>
      </c>
      <c r="AU181" s="17" t="s">
        <v>80</v>
      </c>
    </row>
    <row r="182" spans="2:65" s="1" customFormat="1">
      <c r="B182" s="32"/>
      <c r="D182" s="150" t="s">
        <v>164</v>
      </c>
      <c r="F182" s="151" t="s">
        <v>218</v>
      </c>
      <c r="I182" s="148"/>
      <c r="L182" s="32"/>
      <c r="M182" s="149"/>
      <c r="T182" s="56"/>
      <c r="AT182" s="17" t="s">
        <v>164</v>
      </c>
      <c r="AU182" s="17" t="s">
        <v>80</v>
      </c>
    </row>
    <row r="183" spans="2:65" s="13" customFormat="1">
      <c r="B183" s="158"/>
      <c r="D183" s="146" t="s">
        <v>166</v>
      </c>
      <c r="E183" s="159" t="s">
        <v>1</v>
      </c>
      <c r="F183" s="160" t="s">
        <v>916</v>
      </c>
      <c r="H183" s="161">
        <v>302.84100000000001</v>
      </c>
      <c r="I183" s="162"/>
      <c r="L183" s="158"/>
      <c r="M183" s="163"/>
      <c r="T183" s="164"/>
      <c r="AT183" s="159" t="s">
        <v>166</v>
      </c>
      <c r="AU183" s="159" t="s">
        <v>80</v>
      </c>
      <c r="AV183" s="13" t="s">
        <v>82</v>
      </c>
      <c r="AW183" s="13" t="s">
        <v>29</v>
      </c>
      <c r="AX183" s="13" t="s">
        <v>80</v>
      </c>
      <c r="AY183" s="159" t="s">
        <v>155</v>
      </c>
    </row>
    <row r="184" spans="2:65" s="1" customFormat="1" ht="33" customHeight="1">
      <c r="B184" s="131"/>
      <c r="C184" s="132" t="s">
        <v>240</v>
      </c>
      <c r="D184" s="132" t="s">
        <v>156</v>
      </c>
      <c r="E184" s="133" t="s">
        <v>917</v>
      </c>
      <c r="F184" s="134" t="s">
        <v>918</v>
      </c>
      <c r="G184" s="135" t="s">
        <v>179</v>
      </c>
      <c r="H184" s="136">
        <v>56</v>
      </c>
      <c r="I184" s="137"/>
      <c r="J184" s="138">
        <f>ROUND(I184*H184,2)</f>
        <v>0</v>
      </c>
      <c r="K184" s="139"/>
      <c r="L184" s="32"/>
      <c r="M184" s="140" t="s">
        <v>1</v>
      </c>
      <c r="N184" s="141" t="s">
        <v>37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160</v>
      </c>
      <c r="AT184" s="144" t="s">
        <v>156</v>
      </c>
      <c r="AU184" s="144" t="s">
        <v>80</v>
      </c>
      <c r="AY184" s="17" t="s">
        <v>155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80</v>
      </c>
      <c r="BK184" s="145">
        <f>ROUND(I184*H184,2)</f>
        <v>0</v>
      </c>
      <c r="BL184" s="17" t="s">
        <v>160</v>
      </c>
      <c r="BM184" s="144" t="s">
        <v>919</v>
      </c>
    </row>
    <row r="185" spans="2:65" s="1" customFormat="1" ht="39">
      <c r="B185" s="32"/>
      <c r="D185" s="146" t="s">
        <v>162</v>
      </c>
      <c r="F185" s="147" t="s">
        <v>920</v>
      </c>
      <c r="I185" s="148"/>
      <c r="L185" s="32"/>
      <c r="M185" s="149"/>
      <c r="T185" s="56"/>
      <c r="AT185" s="17" t="s">
        <v>162</v>
      </c>
      <c r="AU185" s="17" t="s">
        <v>80</v>
      </c>
    </row>
    <row r="186" spans="2:65" s="1" customFormat="1">
      <c r="B186" s="32"/>
      <c r="D186" s="150" t="s">
        <v>164</v>
      </c>
      <c r="F186" s="151" t="s">
        <v>921</v>
      </c>
      <c r="I186" s="148"/>
      <c r="L186" s="32"/>
      <c r="M186" s="149"/>
      <c r="T186" s="56"/>
      <c r="AT186" s="17" t="s">
        <v>164</v>
      </c>
      <c r="AU186" s="17" t="s">
        <v>80</v>
      </c>
    </row>
    <row r="187" spans="2:65" s="13" customFormat="1">
      <c r="B187" s="158"/>
      <c r="D187" s="146" t="s">
        <v>166</v>
      </c>
      <c r="E187" s="159" t="s">
        <v>1</v>
      </c>
      <c r="F187" s="160" t="s">
        <v>922</v>
      </c>
      <c r="H187" s="161">
        <v>56</v>
      </c>
      <c r="I187" s="162"/>
      <c r="L187" s="158"/>
      <c r="M187" s="163"/>
      <c r="T187" s="164"/>
      <c r="AT187" s="159" t="s">
        <v>166</v>
      </c>
      <c r="AU187" s="159" t="s">
        <v>80</v>
      </c>
      <c r="AV187" s="13" t="s">
        <v>82</v>
      </c>
      <c r="AW187" s="13" t="s">
        <v>29</v>
      </c>
      <c r="AX187" s="13" t="s">
        <v>72</v>
      </c>
      <c r="AY187" s="159" t="s">
        <v>155</v>
      </c>
    </row>
    <row r="188" spans="2:65" s="14" customFormat="1">
      <c r="B188" s="165"/>
      <c r="D188" s="146" t="s">
        <v>166</v>
      </c>
      <c r="E188" s="166" t="s">
        <v>1</v>
      </c>
      <c r="F188" s="167" t="s">
        <v>170</v>
      </c>
      <c r="H188" s="168">
        <v>56</v>
      </c>
      <c r="I188" s="169"/>
      <c r="L188" s="165"/>
      <c r="M188" s="170"/>
      <c r="T188" s="171"/>
      <c r="AT188" s="166" t="s">
        <v>166</v>
      </c>
      <c r="AU188" s="166" t="s">
        <v>80</v>
      </c>
      <c r="AV188" s="14" t="s">
        <v>160</v>
      </c>
      <c r="AW188" s="14" t="s">
        <v>29</v>
      </c>
      <c r="AX188" s="14" t="s">
        <v>80</v>
      </c>
      <c r="AY188" s="166" t="s">
        <v>155</v>
      </c>
    </row>
    <row r="189" spans="2:65" s="1" customFormat="1" ht="16.5" customHeight="1">
      <c r="B189" s="131"/>
      <c r="C189" s="172" t="s">
        <v>250</v>
      </c>
      <c r="D189" s="172" t="s">
        <v>241</v>
      </c>
      <c r="E189" s="173" t="s">
        <v>923</v>
      </c>
      <c r="F189" s="174" t="s">
        <v>924</v>
      </c>
      <c r="G189" s="175" t="s">
        <v>208</v>
      </c>
      <c r="H189" s="176">
        <v>70</v>
      </c>
      <c r="I189" s="177"/>
      <c r="J189" s="178">
        <f>ROUND(I189*H189,2)</f>
        <v>0</v>
      </c>
      <c r="K189" s="179"/>
      <c r="L189" s="180"/>
      <c r="M189" s="181" t="s">
        <v>1</v>
      </c>
      <c r="N189" s="182" t="s">
        <v>37</v>
      </c>
      <c r="P189" s="142">
        <f>O189*H189</f>
        <v>0</v>
      </c>
      <c r="Q189" s="142">
        <v>1</v>
      </c>
      <c r="R189" s="142">
        <f>Q189*H189</f>
        <v>70</v>
      </c>
      <c r="S189" s="142">
        <v>0</v>
      </c>
      <c r="T189" s="143">
        <f>S189*H189</f>
        <v>0</v>
      </c>
      <c r="AR189" s="144" t="s">
        <v>213</v>
      </c>
      <c r="AT189" s="144" t="s">
        <v>241</v>
      </c>
      <c r="AU189" s="144" t="s">
        <v>80</v>
      </c>
      <c r="AY189" s="17" t="s">
        <v>155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80</v>
      </c>
      <c r="BK189" s="145">
        <f>ROUND(I189*H189,2)</f>
        <v>0</v>
      </c>
      <c r="BL189" s="17" t="s">
        <v>160</v>
      </c>
      <c r="BM189" s="144" t="s">
        <v>925</v>
      </c>
    </row>
    <row r="190" spans="2:65" s="1" customFormat="1">
      <c r="B190" s="32"/>
      <c r="D190" s="146" t="s">
        <v>162</v>
      </c>
      <c r="F190" s="147" t="s">
        <v>924</v>
      </c>
      <c r="I190" s="148"/>
      <c r="L190" s="32"/>
      <c r="M190" s="149"/>
      <c r="T190" s="56"/>
      <c r="AT190" s="17" t="s">
        <v>162</v>
      </c>
      <c r="AU190" s="17" t="s">
        <v>80</v>
      </c>
    </row>
    <row r="191" spans="2:65" s="13" customFormat="1" ht="22.5">
      <c r="B191" s="158"/>
      <c r="D191" s="146" t="s">
        <v>166</v>
      </c>
      <c r="E191" s="159" t="s">
        <v>1</v>
      </c>
      <c r="F191" s="160" t="s">
        <v>926</v>
      </c>
      <c r="H191" s="161">
        <v>70</v>
      </c>
      <c r="I191" s="162"/>
      <c r="L191" s="158"/>
      <c r="M191" s="163"/>
      <c r="T191" s="164"/>
      <c r="AT191" s="159" t="s">
        <v>166</v>
      </c>
      <c r="AU191" s="159" t="s">
        <v>80</v>
      </c>
      <c r="AV191" s="13" t="s">
        <v>82</v>
      </c>
      <c r="AW191" s="13" t="s">
        <v>29</v>
      </c>
      <c r="AX191" s="13" t="s">
        <v>80</v>
      </c>
      <c r="AY191" s="159" t="s">
        <v>155</v>
      </c>
    </row>
    <row r="192" spans="2:65" s="1" customFormat="1" ht="24.2" customHeight="1">
      <c r="B192" s="131"/>
      <c r="C192" s="132" t="s">
        <v>259</v>
      </c>
      <c r="D192" s="132" t="s">
        <v>156</v>
      </c>
      <c r="E192" s="133" t="s">
        <v>927</v>
      </c>
      <c r="F192" s="134" t="s">
        <v>928</v>
      </c>
      <c r="G192" s="135" t="s">
        <v>159</v>
      </c>
      <c r="H192" s="136">
        <v>80.400000000000006</v>
      </c>
      <c r="I192" s="137"/>
      <c r="J192" s="138">
        <f>ROUND(I192*H192,2)</f>
        <v>0</v>
      </c>
      <c r="K192" s="139"/>
      <c r="L192" s="32"/>
      <c r="M192" s="140" t="s">
        <v>1</v>
      </c>
      <c r="N192" s="141" t="s">
        <v>37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160</v>
      </c>
      <c r="AT192" s="144" t="s">
        <v>156</v>
      </c>
      <c r="AU192" s="144" t="s">
        <v>80</v>
      </c>
      <c r="AY192" s="17" t="s">
        <v>155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80</v>
      </c>
      <c r="BK192" s="145">
        <f>ROUND(I192*H192,2)</f>
        <v>0</v>
      </c>
      <c r="BL192" s="17" t="s">
        <v>160</v>
      </c>
      <c r="BM192" s="144" t="s">
        <v>929</v>
      </c>
    </row>
    <row r="193" spans="2:65" s="1" customFormat="1" ht="19.5">
      <c r="B193" s="32"/>
      <c r="D193" s="146" t="s">
        <v>162</v>
      </c>
      <c r="F193" s="147" t="s">
        <v>930</v>
      </c>
      <c r="I193" s="148"/>
      <c r="L193" s="32"/>
      <c r="M193" s="149"/>
      <c r="T193" s="56"/>
      <c r="AT193" s="17" t="s">
        <v>162</v>
      </c>
      <c r="AU193" s="17" t="s">
        <v>80</v>
      </c>
    </row>
    <row r="194" spans="2:65" s="1" customFormat="1">
      <c r="B194" s="32"/>
      <c r="D194" s="150" t="s">
        <v>164</v>
      </c>
      <c r="F194" s="151" t="s">
        <v>931</v>
      </c>
      <c r="I194" s="148"/>
      <c r="L194" s="32"/>
      <c r="M194" s="149"/>
      <c r="T194" s="56"/>
      <c r="AT194" s="17" t="s">
        <v>164</v>
      </c>
      <c r="AU194" s="17" t="s">
        <v>80</v>
      </c>
    </row>
    <row r="195" spans="2:65" s="13" customFormat="1">
      <c r="B195" s="158"/>
      <c r="D195" s="146" t="s">
        <v>166</v>
      </c>
      <c r="E195" s="159" t="s">
        <v>1</v>
      </c>
      <c r="F195" s="160" t="s">
        <v>932</v>
      </c>
      <c r="H195" s="161">
        <v>80.400000000000006</v>
      </c>
      <c r="I195" s="162"/>
      <c r="L195" s="158"/>
      <c r="M195" s="163"/>
      <c r="T195" s="164"/>
      <c r="AT195" s="159" t="s">
        <v>166</v>
      </c>
      <c r="AU195" s="159" t="s">
        <v>80</v>
      </c>
      <c r="AV195" s="13" t="s">
        <v>82</v>
      </c>
      <c r="AW195" s="13" t="s">
        <v>29</v>
      </c>
      <c r="AX195" s="13" t="s">
        <v>80</v>
      </c>
      <c r="AY195" s="159" t="s">
        <v>155</v>
      </c>
    </row>
    <row r="196" spans="2:65" s="1" customFormat="1" ht="33" customHeight="1">
      <c r="B196" s="131"/>
      <c r="C196" s="132" t="s">
        <v>8</v>
      </c>
      <c r="D196" s="132" t="s">
        <v>156</v>
      </c>
      <c r="E196" s="133" t="s">
        <v>222</v>
      </c>
      <c r="F196" s="134" t="s">
        <v>223</v>
      </c>
      <c r="G196" s="135" t="s">
        <v>159</v>
      </c>
      <c r="H196" s="136">
        <v>156</v>
      </c>
      <c r="I196" s="137"/>
      <c r="J196" s="138">
        <f>ROUND(I196*H196,2)</f>
        <v>0</v>
      </c>
      <c r="K196" s="139"/>
      <c r="L196" s="32"/>
      <c r="M196" s="140" t="s">
        <v>1</v>
      </c>
      <c r="N196" s="141" t="s">
        <v>37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160</v>
      </c>
      <c r="AT196" s="144" t="s">
        <v>156</v>
      </c>
      <c r="AU196" s="144" t="s">
        <v>80</v>
      </c>
      <c r="AY196" s="17" t="s">
        <v>155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80</v>
      </c>
      <c r="BK196" s="145">
        <f>ROUND(I196*H196,2)</f>
        <v>0</v>
      </c>
      <c r="BL196" s="17" t="s">
        <v>160</v>
      </c>
      <c r="BM196" s="144" t="s">
        <v>933</v>
      </c>
    </row>
    <row r="197" spans="2:65" s="1" customFormat="1" ht="29.25">
      <c r="B197" s="32"/>
      <c r="D197" s="146" t="s">
        <v>162</v>
      </c>
      <c r="F197" s="147" t="s">
        <v>225</v>
      </c>
      <c r="I197" s="148"/>
      <c r="L197" s="32"/>
      <c r="M197" s="149"/>
      <c r="T197" s="56"/>
      <c r="AT197" s="17" t="s">
        <v>162</v>
      </c>
      <c r="AU197" s="17" t="s">
        <v>80</v>
      </c>
    </row>
    <row r="198" spans="2:65" s="1" customFormat="1">
      <c r="B198" s="32"/>
      <c r="D198" s="150" t="s">
        <v>164</v>
      </c>
      <c r="F198" s="151" t="s">
        <v>226</v>
      </c>
      <c r="I198" s="148"/>
      <c r="L198" s="32"/>
      <c r="M198" s="149"/>
      <c r="T198" s="56"/>
      <c r="AT198" s="17" t="s">
        <v>164</v>
      </c>
      <c r="AU198" s="17" t="s">
        <v>80</v>
      </c>
    </row>
    <row r="199" spans="2:65" s="13" customFormat="1">
      <c r="B199" s="158"/>
      <c r="D199" s="146" t="s">
        <v>166</v>
      </c>
      <c r="E199" s="159" t="s">
        <v>1</v>
      </c>
      <c r="F199" s="160" t="s">
        <v>895</v>
      </c>
      <c r="H199" s="161">
        <v>78</v>
      </c>
      <c r="I199" s="162"/>
      <c r="L199" s="158"/>
      <c r="M199" s="163"/>
      <c r="T199" s="164"/>
      <c r="AT199" s="159" t="s">
        <v>166</v>
      </c>
      <c r="AU199" s="159" t="s">
        <v>80</v>
      </c>
      <c r="AV199" s="13" t="s">
        <v>82</v>
      </c>
      <c r="AW199" s="13" t="s">
        <v>29</v>
      </c>
      <c r="AX199" s="13" t="s">
        <v>72</v>
      </c>
      <c r="AY199" s="159" t="s">
        <v>155</v>
      </c>
    </row>
    <row r="200" spans="2:65" s="13" customFormat="1">
      <c r="B200" s="158"/>
      <c r="D200" s="146" t="s">
        <v>166</v>
      </c>
      <c r="E200" s="159" t="s">
        <v>1</v>
      </c>
      <c r="F200" s="160" t="s">
        <v>896</v>
      </c>
      <c r="H200" s="161">
        <v>78</v>
      </c>
      <c r="I200" s="162"/>
      <c r="L200" s="158"/>
      <c r="M200" s="163"/>
      <c r="T200" s="164"/>
      <c r="AT200" s="159" t="s">
        <v>166</v>
      </c>
      <c r="AU200" s="159" t="s">
        <v>80</v>
      </c>
      <c r="AV200" s="13" t="s">
        <v>82</v>
      </c>
      <c r="AW200" s="13" t="s">
        <v>29</v>
      </c>
      <c r="AX200" s="13" t="s">
        <v>72</v>
      </c>
      <c r="AY200" s="159" t="s">
        <v>155</v>
      </c>
    </row>
    <row r="201" spans="2:65" s="14" customFormat="1">
      <c r="B201" s="165"/>
      <c r="D201" s="146" t="s">
        <v>166</v>
      </c>
      <c r="E201" s="166" t="s">
        <v>1</v>
      </c>
      <c r="F201" s="167" t="s">
        <v>170</v>
      </c>
      <c r="H201" s="168">
        <v>156</v>
      </c>
      <c r="I201" s="169"/>
      <c r="L201" s="165"/>
      <c r="M201" s="170"/>
      <c r="T201" s="171"/>
      <c r="AT201" s="166" t="s">
        <v>166</v>
      </c>
      <c r="AU201" s="166" t="s">
        <v>80</v>
      </c>
      <c r="AV201" s="14" t="s">
        <v>160</v>
      </c>
      <c r="AW201" s="14" t="s">
        <v>29</v>
      </c>
      <c r="AX201" s="14" t="s">
        <v>80</v>
      </c>
      <c r="AY201" s="166" t="s">
        <v>155</v>
      </c>
    </row>
    <row r="202" spans="2:65" s="1" customFormat="1" ht="24.2" customHeight="1">
      <c r="B202" s="131"/>
      <c r="C202" s="132" t="s">
        <v>272</v>
      </c>
      <c r="D202" s="132" t="s">
        <v>156</v>
      </c>
      <c r="E202" s="133" t="s">
        <v>934</v>
      </c>
      <c r="F202" s="134" t="s">
        <v>935</v>
      </c>
      <c r="G202" s="135" t="s">
        <v>159</v>
      </c>
      <c r="H202" s="136">
        <v>156</v>
      </c>
      <c r="I202" s="137"/>
      <c r="J202" s="138">
        <f>ROUND(I202*H202,2)</f>
        <v>0</v>
      </c>
      <c r="K202" s="139"/>
      <c r="L202" s="32"/>
      <c r="M202" s="140" t="s">
        <v>1</v>
      </c>
      <c r="N202" s="141" t="s">
        <v>37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160</v>
      </c>
      <c r="AT202" s="144" t="s">
        <v>156</v>
      </c>
      <c r="AU202" s="144" t="s">
        <v>80</v>
      </c>
      <c r="AY202" s="17" t="s">
        <v>155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80</v>
      </c>
      <c r="BK202" s="145">
        <f>ROUND(I202*H202,2)</f>
        <v>0</v>
      </c>
      <c r="BL202" s="17" t="s">
        <v>160</v>
      </c>
      <c r="BM202" s="144" t="s">
        <v>936</v>
      </c>
    </row>
    <row r="203" spans="2:65" s="1" customFormat="1" ht="19.5">
      <c r="B203" s="32"/>
      <c r="D203" s="146" t="s">
        <v>162</v>
      </c>
      <c r="F203" s="147" t="s">
        <v>937</v>
      </c>
      <c r="I203" s="148"/>
      <c r="L203" s="32"/>
      <c r="M203" s="149"/>
      <c r="T203" s="56"/>
      <c r="AT203" s="17" t="s">
        <v>162</v>
      </c>
      <c r="AU203" s="17" t="s">
        <v>80</v>
      </c>
    </row>
    <row r="204" spans="2:65" s="1" customFormat="1">
      <c r="B204" s="32"/>
      <c r="D204" s="150" t="s">
        <v>164</v>
      </c>
      <c r="F204" s="151" t="s">
        <v>938</v>
      </c>
      <c r="I204" s="148"/>
      <c r="L204" s="32"/>
      <c r="M204" s="149"/>
      <c r="T204" s="56"/>
      <c r="AT204" s="17" t="s">
        <v>164</v>
      </c>
      <c r="AU204" s="17" t="s">
        <v>80</v>
      </c>
    </row>
    <row r="205" spans="2:65" s="13" customFormat="1">
      <c r="B205" s="158"/>
      <c r="D205" s="146" t="s">
        <v>166</v>
      </c>
      <c r="E205" s="159" t="s">
        <v>1</v>
      </c>
      <c r="F205" s="160" t="s">
        <v>939</v>
      </c>
      <c r="H205" s="161">
        <v>156</v>
      </c>
      <c r="I205" s="162"/>
      <c r="L205" s="158"/>
      <c r="M205" s="163"/>
      <c r="T205" s="164"/>
      <c r="AT205" s="159" t="s">
        <v>166</v>
      </c>
      <c r="AU205" s="159" t="s">
        <v>80</v>
      </c>
      <c r="AV205" s="13" t="s">
        <v>82</v>
      </c>
      <c r="AW205" s="13" t="s">
        <v>29</v>
      </c>
      <c r="AX205" s="13" t="s">
        <v>80</v>
      </c>
      <c r="AY205" s="159" t="s">
        <v>155</v>
      </c>
    </row>
    <row r="206" spans="2:65" s="1" customFormat="1" ht="16.5" customHeight="1">
      <c r="B206" s="131"/>
      <c r="C206" s="172" t="s">
        <v>280</v>
      </c>
      <c r="D206" s="172" t="s">
        <v>241</v>
      </c>
      <c r="E206" s="173" t="s">
        <v>940</v>
      </c>
      <c r="F206" s="174" t="s">
        <v>941</v>
      </c>
      <c r="G206" s="175" t="s">
        <v>244</v>
      </c>
      <c r="H206" s="176">
        <v>2.34</v>
      </c>
      <c r="I206" s="177"/>
      <c r="J206" s="178">
        <f>ROUND(I206*H206,2)</f>
        <v>0</v>
      </c>
      <c r="K206" s="179"/>
      <c r="L206" s="180"/>
      <c r="M206" s="181" t="s">
        <v>1</v>
      </c>
      <c r="N206" s="182" t="s">
        <v>37</v>
      </c>
      <c r="P206" s="142">
        <f>O206*H206</f>
        <v>0</v>
      </c>
      <c r="Q206" s="142">
        <v>1E-3</v>
      </c>
      <c r="R206" s="142">
        <f>Q206*H206</f>
        <v>2.3400000000000001E-3</v>
      </c>
      <c r="S206" s="142">
        <v>0</v>
      </c>
      <c r="T206" s="143">
        <f>S206*H206</f>
        <v>0</v>
      </c>
      <c r="AR206" s="144" t="s">
        <v>213</v>
      </c>
      <c r="AT206" s="144" t="s">
        <v>241</v>
      </c>
      <c r="AU206" s="144" t="s">
        <v>80</v>
      </c>
      <c r="AY206" s="17" t="s">
        <v>155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80</v>
      </c>
      <c r="BK206" s="145">
        <f>ROUND(I206*H206,2)</f>
        <v>0</v>
      </c>
      <c r="BL206" s="17" t="s">
        <v>160</v>
      </c>
      <c r="BM206" s="144" t="s">
        <v>942</v>
      </c>
    </row>
    <row r="207" spans="2:65" s="1" customFormat="1">
      <c r="B207" s="32"/>
      <c r="D207" s="146" t="s">
        <v>162</v>
      </c>
      <c r="F207" s="147" t="s">
        <v>941</v>
      </c>
      <c r="I207" s="148"/>
      <c r="L207" s="32"/>
      <c r="M207" s="149"/>
      <c r="T207" s="56"/>
      <c r="AT207" s="17" t="s">
        <v>162</v>
      </c>
      <c r="AU207" s="17" t="s">
        <v>80</v>
      </c>
    </row>
    <row r="208" spans="2:65" s="13" customFormat="1">
      <c r="B208" s="158"/>
      <c r="D208" s="146" t="s">
        <v>166</v>
      </c>
      <c r="E208" s="159" t="s">
        <v>1</v>
      </c>
      <c r="F208" s="160" t="s">
        <v>943</v>
      </c>
      <c r="H208" s="161">
        <v>2.34</v>
      </c>
      <c r="I208" s="162"/>
      <c r="L208" s="158"/>
      <c r="M208" s="163"/>
      <c r="T208" s="164"/>
      <c r="AT208" s="159" t="s">
        <v>166</v>
      </c>
      <c r="AU208" s="159" t="s">
        <v>80</v>
      </c>
      <c r="AV208" s="13" t="s">
        <v>82</v>
      </c>
      <c r="AW208" s="13" t="s">
        <v>29</v>
      </c>
      <c r="AX208" s="13" t="s">
        <v>80</v>
      </c>
      <c r="AY208" s="159" t="s">
        <v>155</v>
      </c>
    </row>
    <row r="209" spans="2:65" s="1" customFormat="1" ht="16.5" customHeight="1">
      <c r="B209" s="131"/>
      <c r="C209" s="132" t="s">
        <v>287</v>
      </c>
      <c r="D209" s="132" t="s">
        <v>156</v>
      </c>
      <c r="E209" s="133" t="s">
        <v>229</v>
      </c>
      <c r="F209" s="134" t="s">
        <v>230</v>
      </c>
      <c r="G209" s="135" t="s">
        <v>159</v>
      </c>
      <c r="H209" s="136">
        <v>156</v>
      </c>
      <c r="I209" s="137"/>
      <c r="J209" s="138">
        <f>ROUND(I209*H209,2)</f>
        <v>0</v>
      </c>
      <c r="K209" s="139"/>
      <c r="L209" s="32"/>
      <c r="M209" s="140" t="s">
        <v>1</v>
      </c>
      <c r="N209" s="141" t="s">
        <v>37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160</v>
      </c>
      <c r="AT209" s="144" t="s">
        <v>156</v>
      </c>
      <c r="AU209" s="144" t="s">
        <v>80</v>
      </c>
      <c r="AY209" s="17" t="s">
        <v>155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80</v>
      </c>
      <c r="BK209" s="145">
        <f>ROUND(I209*H209,2)</f>
        <v>0</v>
      </c>
      <c r="BL209" s="17" t="s">
        <v>160</v>
      </c>
      <c r="BM209" s="144" t="s">
        <v>944</v>
      </c>
    </row>
    <row r="210" spans="2:65" s="1" customFormat="1" ht="29.25">
      <c r="B210" s="32"/>
      <c r="D210" s="146" t="s">
        <v>162</v>
      </c>
      <c r="F210" s="147" t="s">
        <v>232</v>
      </c>
      <c r="I210" s="148"/>
      <c r="L210" s="32"/>
      <c r="M210" s="149"/>
      <c r="T210" s="56"/>
      <c r="AT210" s="17" t="s">
        <v>162</v>
      </c>
      <c r="AU210" s="17" t="s">
        <v>80</v>
      </c>
    </row>
    <row r="211" spans="2:65" s="1" customFormat="1">
      <c r="B211" s="32"/>
      <c r="D211" s="150" t="s">
        <v>164</v>
      </c>
      <c r="F211" s="151" t="s">
        <v>233</v>
      </c>
      <c r="I211" s="148"/>
      <c r="L211" s="32"/>
      <c r="M211" s="149"/>
      <c r="T211" s="56"/>
      <c r="AT211" s="17" t="s">
        <v>164</v>
      </c>
      <c r="AU211" s="17" t="s">
        <v>80</v>
      </c>
    </row>
    <row r="212" spans="2:65" s="13" customFormat="1">
      <c r="B212" s="158"/>
      <c r="D212" s="146" t="s">
        <v>166</v>
      </c>
      <c r="E212" s="159" t="s">
        <v>1</v>
      </c>
      <c r="F212" s="160" t="s">
        <v>939</v>
      </c>
      <c r="H212" s="161">
        <v>156</v>
      </c>
      <c r="I212" s="162"/>
      <c r="L212" s="158"/>
      <c r="M212" s="163"/>
      <c r="T212" s="164"/>
      <c r="AT212" s="159" t="s">
        <v>166</v>
      </c>
      <c r="AU212" s="159" t="s">
        <v>80</v>
      </c>
      <c r="AV212" s="13" t="s">
        <v>82</v>
      </c>
      <c r="AW212" s="13" t="s">
        <v>29</v>
      </c>
      <c r="AX212" s="13" t="s">
        <v>80</v>
      </c>
      <c r="AY212" s="159" t="s">
        <v>155</v>
      </c>
    </row>
    <row r="213" spans="2:65" s="11" customFormat="1" ht="25.9" customHeight="1">
      <c r="B213" s="121"/>
      <c r="D213" s="122" t="s">
        <v>71</v>
      </c>
      <c r="E213" s="123" t="s">
        <v>82</v>
      </c>
      <c r="F213" s="123" t="s">
        <v>249</v>
      </c>
      <c r="I213" s="124"/>
      <c r="J213" s="125">
        <f>BK213</f>
        <v>0</v>
      </c>
      <c r="L213" s="121"/>
      <c r="M213" s="126"/>
      <c r="P213" s="127">
        <f>P214+SUM(P215:P243)</f>
        <v>0</v>
      </c>
      <c r="R213" s="127">
        <f>R214+SUM(R215:R243)</f>
        <v>35.086551149199998</v>
      </c>
      <c r="T213" s="128">
        <f>T214+SUM(T215:T243)</f>
        <v>0</v>
      </c>
      <c r="AR213" s="122" t="s">
        <v>80</v>
      </c>
      <c r="AT213" s="129" t="s">
        <v>71</v>
      </c>
      <c r="AU213" s="129" t="s">
        <v>72</v>
      </c>
      <c r="AY213" s="122" t="s">
        <v>155</v>
      </c>
      <c r="BK213" s="130">
        <f>BK214+SUM(BK215:BK243)</f>
        <v>0</v>
      </c>
    </row>
    <row r="214" spans="2:65" s="1" customFormat="1" ht="16.5" customHeight="1">
      <c r="B214" s="131"/>
      <c r="C214" s="132" t="s">
        <v>295</v>
      </c>
      <c r="D214" s="132" t="s">
        <v>156</v>
      </c>
      <c r="E214" s="133" t="s">
        <v>945</v>
      </c>
      <c r="F214" s="134" t="s">
        <v>946</v>
      </c>
      <c r="G214" s="135" t="s">
        <v>179</v>
      </c>
      <c r="H214" s="136">
        <v>3.1160000000000001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37</v>
      </c>
      <c r="P214" s="142">
        <f>O214*H214</f>
        <v>0</v>
      </c>
      <c r="Q214" s="142">
        <v>2.3323839999999998</v>
      </c>
      <c r="R214" s="142">
        <f>Q214*H214</f>
        <v>7.2677085439999995</v>
      </c>
      <c r="S214" s="142">
        <v>0</v>
      </c>
      <c r="T214" s="143">
        <f>S214*H214</f>
        <v>0</v>
      </c>
      <c r="AR214" s="144" t="s">
        <v>160</v>
      </c>
      <c r="AT214" s="144" t="s">
        <v>156</v>
      </c>
      <c r="AU214" s="144" t="s">
        <v>80</v>
      </c>
      <c r="AY214" s="17" t="s">
        <v>155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80</v>
      </c>
      <c r="BK214" s="145">
        <f>ROUND(I214*H214,2)</f>
        <v>0</v>
      </c>
      <c r="BL214" s="17" t="s">
        <v>160</v>
      </c>
      <c r="BM214" s="144" t="s">
        <v>947</v>
      </c>
    </row>
    <row r="215" spans="2:65" s="1" customFormat="1" ht="19.5">
      <c r="B215" s="32"/>
      <c r="D215" s="146" t="s">
        <v>162</v>
      </c>
      <c r="F215" s="147" t="s">
        <v>948</v>
      </c>
      <c r="I215" s="148"/>
      <c r="L215" s="32"/>
      <c r="M215" s="149"/>
      <c r="T215" s="56"/>
      <c r="AT215" s="17" t="s">
        <v>162</v>
      </c>
      <c r="AU215" s="17" t="s">
        <v>80</v>
      </c>
    </row>
    <row r="216" spans="2:65" s="1" customFormat="1">
      <c r="B216" s="32"/>
      <c r="D216" s="150" t="s">
        <v>164</v>
      </c>
      <c r="F216" s="151" t="s">
        <v>949</v>
      </c>
      <c r="I216" s="148"/>
      <c r="L216" s="32"/>
      <c r="M216" s="149"/>
      <c r="T216" s="56"/>
      <c r="AT216" s="17" t="s">
        <v>164</v>
      </c>
      <c r="AU216" s="17" t="s">
        <v>80</v>
      </c>
    </row>
    <row r="217" spans="2:65" s="13" customFormat="1">
      <c r="B217" s="158"/>
      <c r="D217" s="146" t="s">
        <v>166</v>
      </c>
      <c r="E217" s="159" t="s">
        <v>1</v>
      </c>
      <c r="F217" s="160" t="s">
        <v>950</v>
      </c>
      <c r="H217" s="161">
        <v>3.1160000000000001</v>
      </c>
      <c r="I217" s="162"/>
      <c r="L217" s="158"/>
      <c r="M217" s="163"/>
      <c r="T217" s="164"/>
      <c r="AT217" s="159" t="s">
        <v>166</v>
      </c>
      <c r="AU217" s="159" t="s">
        <v>80</v>
      </c>
      <c r="AV217" s="13" t="s">
        <v>82</v>
      </c>
      <c r="AW217" s="13" t="s">
        <v>29</v>
      </c>
      <c r="AX217" s="13" t="s">
        <v>80</v>
      </c>
      <c r="AY217" s="159" t="s">
        <v>155</v>
      </c>
    </row>
    <row r="218" spans="2:65" s="1" customFormat="1" ht="21.75" customHeight="1">
      <c r="B218" s="131"/>
      <c r="C218" s="132" t="s">
        <v>304</v>
      </c>
      <c r="D218" s="132" t="s">
        <v>156</v>
      </c>
      <c r="E218" s="133" t="s">
        <v>951</v>
      </c>
      <c r="F218" s="134" t="s">
        <v>952</v>
      </c>
      <c r="G218" s="135" t="s">
        <v>179</v>
      </c>
      <c r="H218" s="136">
        <v>5.7640000000000002</v>
      </c>
      <c r="I218" s="137"/>
      <c r="J218" s="138">
        <f>ROUND(I218*H218,2)</f>
        <v>0</v>
      </c>
      <c r="K218" s="139"/>
      <c r="L218" s="32"/>
      <c r="M218" s="140" t="s">
        <v>1</v>
      </c>
      <c r="N218" s="141" t="s">
        <v>37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160</v>
      </c>
      <c r="AT218" s="144" t="s">
        <v>156</v>
      </c>
      <c r="AU218" s="144" t="s">
        <v>80</v>
      </c>
      <c r="AY218" s="17" t="s">
        <v>155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80</v>
      </c>
      <c r="BK218" s="145">
        <f>ROUND(I218*H218,2)</f>
        <v>0</v>
      </c>
      <c r="BL218" s="17" t="s">
        <v>160</v>
      </c>
      <c r="BM218" s="144" t="s">
        <v>953</v>
      </c>
    </row>
    <row r="219" spans="2:65" s="1" customFormat="1" ht="19.5">
      <c r="B219" s="32"/>
      <c r="D219" s="146" t="s">
        <v>162</v>
      </c>
      <c r="F219" s="147" t="s">
        <v>954</v>
      </c>
      <c r="I219" s="148"/>
      <c r="L219" s="32"/>
      <c r="M219" s="149"/>
      <c r="T219" s="56"/>
      <c r="AT219" s="17" t="s">
        <v>162</v>
      </c>
      <c r="AU219" s="17" t="s">
        <v>80</v>
      </c>
    </row>
    <row r="220" spans="2:65" s="1" customFormat="1">
      <c r="B220" s="32"/>
      <c r="D220" s="150" t="s">
        <v>164</v>
      </c>
      <c r="F220" s="151" t="s">
        <v>955</v>
      </c>
      <c r="I220" s="148"/>
      <c r="L220" s="32"/>
      <c r="M220" s="149"/>
      <c r="T220" s="56"/>
      <c r="AT220" s="17" t="s">
        <v>164</v>
      </c>
      <c r="AU220" s="17" t="s">
        <v>80</v>
      </c>
    </row>
    <row r="221" spans="2:65" s="13" customFormat="1" ht="22.5">
      <c r="B221" s="158"/>
      <c r="D221" s="146" t="s">
        <v>166</v>
      </c>
      <c r="E221" s="159" t="s">
        <v>1</v>
      </c>
      <c r="F221" s="160" t="s">
        <v>956</v>
      </c>
      <c r="H221" s="161">
        <v>5.7640000000000002</v>
      </c>
      <c r="I221" s="162"/>
      <c r="L221" s="158"/>
      <c r="M221" s="163"/>
      <c r="T221" s="164"/>
      <c r="AT221" s="159" t="s">
        <v>166</v>
      </c>
      <c r="AU221" s="159" t="s">
        <v>80</v>
      </c>
      <c r="AV221" s="13" t="s">
        <v>82</v>
      </c>
      <c r="AW221" s="13" t="s">
        <v>29</v>
      </c>
      <c r="AX221" s="13" t="s">
        <v>80</v>
      </c>
      <c r="AY221" s="159" t="s">
        <v>155</v>
      </c>
    </row>
    <row r="222" spans="2:65" s="1" customFormat="1" ht="16.5" customHeight="1">
      <c r="B222" s="131"/>
      <c r="C222" s="132" t="s">
        <v>7</v>
      </c>
      <c r="D222" s="132" t="s">
        <v>156</v>
      </c>
      <c r="E222" s="133" t="s">
        <v>957</v>
      </c>
      <c r="F222" s="134" t="s">
        <v>958</v>
      </c>
      <c r="G222" s="135" t="s">
        <v>159</v>
      </c>
      <c r="H222" s="136">
        <v>23.94</v>
      </c>
      <c r="I222" s="137"/>
      <c r="J222" s="138">
        <f>ROUND(I222*H222,2)</f>
        <v>0</v>
      </c>
      <c r="K222" s="139"/>
      <c r="L222" s="32"/>
      <c r="M222" s="140" t="s">
        <v>1</v>
      </c>
      <c r="N222" s="141" t="s">
        <v>37</v>
      </c>
      <c r="P222" s="142">
        <f>O222*H222</f>
        <v>0</v>
      </c>
      <c r="Q222" s="142">
        <v>1.4357E-3</v>
      </c>
      <c r="R222" s="142">
        <f>Q222*H222</f>
        <v>3.4370658000000005E-2</v>
      </c>
      <c r="S222" s="142">
        <v>0</v>
      </c>
      <c r="T222" s="143">
        <f>S222*H222</f>
        <v>0</v>
      </c>
      <c r="AR222" s="144" t="s">
        <v>160</v>
      </c>
      <c r="AT222" s="144" t="s">
        <v>156</v>
      </c>
      <c r="AU222" s="144" t="s">
        <v>80</v>
      </c>
      <c r="AY222" s="17" t="s">
        <v>155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80</v>
      </c>
      <c r="BK222" s="145">
        <f>ROUND(I222*H222,2)</f>
        <v>0</v>
      </c>
      <c r="BL222" s="17" t="s">
        <v>160</v>
      </c>
      <c r="BM222" s="144" t="s">
        <v>959</v>
      </c>
    </row>
    <row r="223" spans="2:65" s="1" customFormat="1">
      <c r="B223" s="32"/>
      <c r="D223" s="146" t="s">
        <v>162</v>
      </c>
      <c r="F223" s="147" t="s">
        <v>960</v>
      </c>
      <c r="I223" s="148"/>
      <c r="L223" s="32"/>
      <c r="M223" s="149"/>
      <c r="T223" s="56"/>
      <c r="AT223" s="17" t="s">
        <v>162</v>
      </c>
      <c r="AU223" s="17" t="s">
        <v>80</v>
      </c>
    </row>
    <row r="224" spans="2:65" s="1" customFormat="1">
      <c r="B224" s="32"/>
      <c r="D224" s="150" t="s">
        <v>164</v>
      </c>
      <c r="F224" s="151" t="s">
        <v>961</v>
      </c>
      <c r="I224" s="148"/>
      <c r="L224" s="32"/>
      <c r="M224" s="149"/>
      <c r="T224" s="56"/>
      <c r="AT224" s="17" t="s">
        <v>164</v>
      </c>
      <c r="AU224" s="17" t="s">
        <v>80</v>
      </c>
    </row>
    <row r="225" spans="2:65" s="13" customFormat="1">
      <c r="B225" s="158"/>
      <c r="D225" s="146" t="s">
        <v>166</v>
      </c>
      <c r="E225" s="159" t="s">
        <v>1</v>
      </c>
      <c r="F225" s="160" t="s">
        <v>962</v>
      </c>
      <c r="H225" s="161">
        <v>7.58</v>
      </c>
      <c r="I225" s="162"/>
      <c r="L225" s="158"/>
      <c r="M225" s="163"/>
      <c r="T225" s="164"/>
      <c r="AT225" s="159" t="s">
        <v>166</v>
      </c>
      <c r="AU225" s="159" t="s">
        <v>80</v>
      </c>
      <c r="AV225" s="13" t="s">
        <v>82</v>
      </c>
      <c r="AW225" s="13" t="s">
        <v>29</v>
      </c>
      <c r="AX225" s="13" t="s">
        <v>72</v>
      </c>
      <c r="AY225" s="159" t="s">
        <v>155</v>
      </c>
    </row>
    <row r="226" spans="2:65" s="13" customFormat="1">
      <c r="B226" s="158"/>
      <c r="D226" s="146" t="s">
        <v>166</v>
      </c>
      <c r="E226" s="159" t="s">
        <v>1</v>
      </c>
      <c r="F226" s="160" t="s">
        <v>963</v>
      </c>
      <c r="H226" s="161">
        <v>16.36</v>
      </c>
      <c r="I226" s="162"/>
      <c r="L226" s="158"/>
      <c r="M226" s="163"/>
      <c r="T226" s="164"/>
      <c r="AT226" s="159" t="s">
        <v>166</v>
      </c>
      <c r="AU226" s="159" t="s">
        <v>80</v>
      </c>
      <c r="AV226" s="13" t="s">
        <v>82</v>
      </c>
      <c r="AW226" s="13" t="s">
        <v>29</v>
      </c>
      <c r="AX226" s="13" t="s">
        <v>72</v>
      </c>
      <c r="AY226" s="159" t="s">
        <v>155</v>
      </c>
    </row>
    <row r="227" spans="2:65" s="14" customFormat="1">
      <c r="B227" s="165"/>
      <c r="D227" s="146" t="s">
        <v>166</v>
      </c>
      <c r="E227" s="166" t="s">
        <v>1</v>
      </c>
      <c r="F227" s="167" t="s">
        <v>170</v>
      </c>
      <c r="H227" s="168">
        <v>23.939999999999998</v>
      </c>
      <c r="I227" s="169"/>
      <c r="L227" s="165"/>
      <c r="M227" s="170"/>
      <c r="T227" s="171"/>
      <c r="AT227" s="166" t="s">
        <v>166</v>
      </c>
      <c r="AU227" s="166" t="s">
        <v>80</v>
      </c>
      <c r="AV227" s="14" t="s">
        <v>160</v>
      </c>
      <c r="AW227" s="14" t="s">
        <v>29</v>
      </c>
      <c r="AX227" s="14" t="s">
        <v>80</v>
      </c>
      <c r="AY227" s="166" t="s">
        <v>155</v>
      </c>
    </row>
    <row r="228" spans="2:65" s="1" customFormat="1" ht="16.5" customHeight="1">
      <c r="B228" s="131"/>
      <c r="C228" s="132" t="s">
        <v>320</v>
      </c>
      <c r="D228" s="132" t="s">
        <v>156</v>
      </c>
      <c r="E228" s="133" t="s">
        <v>964</v>
      </c>
      <c r="F228" s="134" t="s">
        <v>965</v>
      </c>
      <c r="G228" s="135" t="s">
        <v>159</v>
      </c>
      <c r="H228" s="136">
        <v>23.94</v>
      </c>
      <c r="I228" s="137"/>
      <c r="J228" s="138">
        <f>ROUND(I228*H228,2)</f>
        <v>0</v>
      </c>
      <c r="K228" s="139"/>
      <c r="L228" s="32"/>
      <c r="M228" s="140" t="s">
        <v>1</v>
      </c>
      <c r="N228" s="141" t="s">
        <v>37</v>
      </c>
      <c r="P228" s="142">
        <f>O228*H228</f>
        <v>0</v>
      </c>
      <c r="Q228" s="142">
        <v>3.6000000000000001E-5</v>
      </c>
      <c r="R228" s="142">
        <f>Q228*H228</f>
        <v>8.6184000000000011E-4</v>
      </c>
      <c r="S228" s="142">
        <v>0</v>
      </c>
      <c r="T228" s="143">
        <f>S228*H228</f>
        <v>0</v>
      </c>
      <c r="AR228" s="144" t="s">
        <v>160</v>
      </c>
      <c r="AT228" s="144" t="s">
        <v>156</v>
      </c>
      <c r="AU228" s="144" t="s">
        <v>80</v>
      </c>
      <c r="AY228" s="17" t="s">
        <v>155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80</v>
      </c>
      <c r="BK228" s="145">
        <f>ROUND(I228*H228,2)</f>
        <v>0</v>
      </c>
      <c r="BL228" s="17" t="s">
        <v>160</v>
      </c>
      <c r="BM228" s="144" t="s">
        <v>966</v>
      </c>
    </row>
    <row r="229" spans="2:65" s="1" customFormat="1">
      <c r="B229" s="32"/>
      <c r="D229" s="146" t="s">
        <v>162</v>
      </c>
      <c r="F229" s="147" t="s">
        <v>967</v>
      </c>
      <c r="I229" s="148"/>
      <c r="L229" s="32"/>
      <c r="M229" s="149"/>
      <c r="T229" s="56"/>
      <c r="AT229" s="17" t="s">
        <v>162</v>
      </c>
      <c r="AU229" s="17" t="s">
        <v>80</v>
      </c>
    </row>
    <row r="230" spans="2:65" s="1" customFormat="1">
      <c r="B230" s="32"/>
      <c r="D230" s="150" t="s">
        <v>164</v>
      </c>
      <c r="F230" s="151" t="s">
        <v>968</v>
      </c>
      <c r="I230" s="148"/>
      <c r="L230" s="32"/>
      <c r="M230" s="149"/>
      <c r="T230" s="56"/>
      <c r="AT230" s="17" t="s">
        <v>164</v>
      </c>
      <c r="AU230" s="17" t="s">
        <v>80</v>
      </c>
    </row>
    <row r="231" spans="2:65" s="13" customFormat="1">
      <c r="B231" s="158"/>
      <c r="D231" s="146" t="s">
        <v>166</v>
      </c>
      <c r="E231" s="159" t="s">
        <v>1</v>
      </c>
      <c r="F231" s="160" t="s">
        <v>969</v>
      </c>
      <c r="H231" s="161">
        <v>23.94</v>
      </c>
      <c r="I231" s="162"/>
      <c r="L231" s="158"/>
      <c r="M231" s="163"/>
      <c r="T231" s="164"/>
      <c r="AT231" s="159" t="s">
        <v>166</v>
      </c>
      <c r="AU231" s="159" t="s">
        <v>80</v>
      </c>
      <c r="AV231" s="13" t="s">
        <v>82</v>
      </c>
      <c r="AW231" s="13" t="s">
        <v>29</v>
      </c>
      <c r="AX231" s="13" t="s">
        <v>80</v>
      </c>
      <c r="AY231" s="159" t="s">
        <v>155</v>
      </c>
    </row>
    <row r="232" spans="2:65" s="1" customFormat="1" ht="16.5" customHeight="1">
      <c r="B232" s="131"/>
      <c r="C232" s="172" t="s">
        <v>328</v>
      </c>
      <c r="D232" s="172" t="s">
        <v>241</v>
      </c>
      <c r="E232" s="173" t="s">
        <v>970</v>
      </c>
      <c r="F232" s="174" t="s">
        <v>971</v>
      </c>
      <c r="G232" s="175" t="s">
        <v>159</v>
      </c>
      <c r="H232" s="176">
        <v>74.171999999999997</v>
      </c>
      <c r="I232" s="177"/>
      <c r="J232" s="178">
        <f>ROUND(I232*H232,2)</f>
        <v>0</v>
      </c>
      <c r="K232" s="179"/>
      <c r="L232" s="180"/>
      <c r="M232" s="181" t="s">
        <v>1</v>
      </c>
      <c r="N232" s="182" t="s">
        <v>37</v>
      </c>
      <c r="P232" s="142">
        <f>O232*H232</f>
        <v>0</v>
      </c>
      <c r="Q232" s="142">
        <v>7.8700000000000003E-3</v>
      </c>
      <c r="R232" s="142">
        <f>Q232*H232</f>
        <v>0.58373363999999994</v>
      </c>
      <c r="S232" s="142">
        <v>0</v>
      </c>
      <c r="T232" s="143">
        <f>S232*H232</f>
        <v>0</v>
      </c>
      <c r="AR232" s="144" t="s">
        <v>213</v>
      </c>
      <c r="AT232" s="144" t="s">
        <v>241</v>
      </c>
      <c r="AU232" s="144" t="s">
        <v>80</v>
      </c>
      <c r="AY232" s="17" t="s">
        <v>155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80</v>
      </c>
      <c r="BK232" s="145">
        <f>ROUND(I232*H232,2)</f>
        <v>0</v>
      </c>
      <c r="BL232" s="17" t="s">
        <v>160</v>
      </c>
      <c r="BM232" s="144" t="s">
        <v>972</v>
      </c>
    </row>
    <row r="233" spans="2:65" s="1" customFormat="1" ht="19.5">
      <c r="B233" s="32"/>
      <c r="D233" s="146" t="s">
        <v>162</v>
      </c>
      <c r="F233" s="147" t="s">
        <v>973</v>
      </c>
      <c r="I233" s="148"/>
      <c r="L233" s="32"/>
      <c r="M233" s="149"/>
      <c r="T233" s="56"/>
      <c r="AT233" s="17" t="s">
        <v>162</v>
      </c>
      <c r="AU233" s="17" t="s">
        <v>80</v>
      </c>
    </row>
    <row r="234" spans="2:65" s="13" customFormat="1">
      <c r="B234" s="158"/>
      <c r="D234" s="146" t="s">
        <v>166</v>
      </c>
      <c r="E234" s="159" t="s">
        <v>1</v>
      </c>
      <c r="F234" s="160" t="s">
        <v>974</v>
      </c>
      <c r="H234" s="161">
        <v>74.171999999999997</v>
      </c>
      <c r="I234" s="162"/>
      <c r="L234" s="158"/>
      <c r="M234" s="163"/>
      <c r="T234" s="164"/>
      <c r="AT234" s="159" t="s">
        <v>166</v>
      </c>
      <c r="AU234" s="159" t="s">
        <v>80</v>
      </c>
      <c r="AV234" s="13" t="s">
        <v>82</v>
      </c>
      <c r="AW234" s="13" t="s">
        <v>29</v>
      </c>
      <c r="AX234" s="13" t="s">
        <v>80</v>
      </c>
      <c r="AY234" s="159" t="s">
        <v>155</v>
      </c>
    </row>
    <row r="235" spans="2:65" s="1" customFormat="1" ht="24.2" customHeight="1">
      <c r="B235" s="131"/>
      <c r="C235" s="132" t="s">
        <v>335</v>
      </c>
      <c r="D235" s="132" t="s">
        <v>156</v>
      </c>
      <c r="E235" s="133" t="s">
        <v>710</v>
      </c>
      <c r="F235" s="134" t="s">
        <v>711</v>
      </c>
      <c r="G235" s="135" t="s">
        <v>179</v>
      </c>
      <c r="H235" s="136">
        <v>0.91200000000000003</v>
      </c>
      <c r="I235" s="137"/>
      <c r="J235" s="138">
        <f>ROUND(I235*H235,2)</f>
        <v>0</v>
      </c>
      <c r="K235" s="139"/>
      <c r="L235" s="32"/>
      <c r="M235" s="140" t="s">
        <v>1</v>
      </c>
      <c r="N235" s="141" t="s">
        <v>37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160</v>
      </c>
      <c r="AT235" s="144" t="s">
        <v>156</v>
      </c>
      <c r="AU235" s="144" t="s">
        <v>80</v>
      </c>
      <c r="AY235" s="17" t="s">
        <v>155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80</v>
      </c>
      <c r="BK235" s="145">
        <f>ROUND(I235*H235,2)</f>
        <v>0</v>
      </c>
      <c r="BL235" s="17" t="s">
        <v>160</v>
      </c>
      <c r="BM235" s="144" t="s">
        <v>975</v>
      </c>
    </row>
    <row r="236" spans="2:65" s="1" customFormat="1" ht="19.5">
      <c r="B236" s="32"/>
      <c r="D236" s="146" t="s">
        <v>162</v>
      </c>
      <c r="F236" s="147" t="s">
        <v>713</v>
      </c>
      <c r="I236" s="148"/>
      <c r="L236" s="32"/>
      <c r="M236" s="149"/>
      <c r="T236" s="56"/>
      <c r="AT236" s="17" t="s">
        <v>162</v>
      </c>
      <c r="AU236" s="17" t="s">
        <v>80</v>
      </c>
    </row>
    <row r="237" spans="2:65" s="1" customFormat="1">
      <c r="B237" s="32"/>
      <c r="D237" s="150" t="s">
        <v>164</v>
      </c>
      <c r="F237" s="151" t="s">
        <v>714</v>
      </c>
      <c r="I237" s="148"/>
      <c r="L237" s="32"/>
      <c r="M237" s="149"/>
      <c r="T237" s="56"/>
      <c r="AT237" s="17" t="s">
        <v>164</v>
      </c>
      <c r="AU237" s="17" t="s">
        <v>80</v>
      </c>
    </row>
    <row r="238" spans="2:65" s="13" customFormat="1">
      <c r="B238" s="158"/>
      <c r="D238" s="146" t="s">
        <v>166</v>
      </c>
      <c r="E238" s="159" t="s">
        <v>1</v>
      </c>
      <c r="F238" s="160" t="s">
        <v>976</v>
      </c>
      <c r="H238" s="161">
        <v>0.91200000000000003</v>
      </c>
      <c r="I238" s="162"/>
      <c r="L238" s="158"/>
      <c r="M238" s="163"/>
      <c r="T238" s="164"/>
      <c r="AT238" s="159" t="s">
        <v>166</v>
      </c>
      <c r="AU238" s="159" t="s">
        <v>80</v>
      </c>
      <c r="AV238" s="13" t="s">
        <v>82</v>
      </c>
      <c r="AW238" s="13" t="s">
        <v>29</v>
      </c>
      <c r="AX238" s="13" t="s">
        <v>80</v>
      </c>
      <c r="AY238" s="159" t="s">
        <v>155</v>
      </c>
    </row>
    <row r="239" spans="2:65" s="1" customFormat="1" ht="24.2" customHeight="1">
      <c r="B239" s="131"/>
      <c r="C239" s="132" t="s">
        <v>343</v>
      </c>
      <c r="D239" s="132" t="s">
        <v>156</v>
      </c>
      <c r="E239" s="133" t="s">
        <v>977</v>
      </c>
      <c r="F239" s="134" t="s">
        <v>978</v>
      </c>
      <c r="G239" s="135" t="s">
        <v>179</v>
      </c>
      <c r="H239" s="136">
        <v>1.9950000000000001</v>
      </c>
      <c r="I239" s="137"/>
      <c r="J239" s="138">
        <f>ROUND(I239*H239,2)</f>
        <v>0</v>
      </c>
      <c r="K239" s="139"/>
      <c r="L239" s="32"/>
      <c r="M239" s="140" t="s">
        <v>1</v>
      </c>
      <c r="N239" s="141" t="s">
        <v>37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160</v>
      </c>
      <c r="AT239" s="144" t="s">
        <v>156</v>
      </c>
      <c r="AU239" s="144" t="s">
        <v>80</v>
      </c>
      <c r="AY239" s="17" t="s">
        <v>155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80</v>
      </c>
      <c r="BK239" s="145">
        <f>ROUND(I239*H239,2)</f>
        <v>0</v>
      </c>
      <c r="BL239" s="17" t="s">
        <v>160</v>
      </c>
      <c r="BM239" s="144" t="s">
        <v>979</v>
      </c>
    </row>
    <row r="240" spans="2:65" s="1" customFormat="1" ht="19.5">
      <c r="B240" s="32"/>
      <c r="D240" s="146" t="s">
        <v>162</v>
      </c>
      <c r="F240" s="147" t="s">
        <v>980</v>
      </c>
      <c r="I240" s="148"/>
      <c r="L240" s="32"/>
      <c r="M240" s="149"/>
      <c r="T240" s="56"/>
      <c r="AT240" s="17" t="s">
        <v>162</v>
      </c>
      <c r="AU240" s="17" t="s">
        <v>80</v>
      </c>
    </row>
    <row r="241" spans="2:65" s="1" customFormat="1">
      <c r="B241" s="32"/>
      <c r="D241" s="150" t="s">
        <v>164</v>
      </c>
      <c r="F241" s="151" t="s">
        <v>981</v>
      </c>
      <c r="I241" s="148"/>
      <c r="L241" s="32"/>
      <c r="M241" s="149"/>
      <c r="T241" s="56"/>
      <c r="AT241" s="17" t="s">
        <v>164</v>
      </c>
      <c r="AU241" s="17" t="s">
        <v>80</v>
      </c>
    </row>
    <row r="242" spans="2:65" s="13" customFormat="1">
      <c r="B242" s="158"/>
      <c r="D242" s="146" t="s">
        <v>166</v>
      </c>
      <c r="E242" s="159" t="s">
        <v>1</v>
      </c>
      <c r="F242" s="160" t="s">
        <v>982</v>
      </c>
      <c r="H242" s="161">
        <v>1.9950000000000001</v>
      </c>
      <c r="I242" s="162"/>
      <c r="L242" s="158"/>
      <c r="M242" s="163"/>
      <c r="T242" s="164"/>
      <c r="AT242" s="159" t="s">
        <v>166</v>
      </c>
      <c r="AU242" s="159" t="s">
        <v>80</v>
      </c>
      <c r="AV242" s="13" t="s">
        <v>82</v>
      </c>
      <c r="AW242" s="13" t="s">
        <v>29</v>
      </c>
      <c r="AX242" s="13" t="s">
        <v>80</v>
      </c>
      <c r="AY242" s="159" t="s">
        <v>155</v>
      </c>
    </row>
    <row r="243" spans="2:65" s="11" customFormat="1" ht="22.9" customHeight="1">
      <c r="B243" s="121"/>
      <c r="D243" s="122" t="s">
        <v>71</v>
      </c>
      <c r="E243" s="183" t="s">
        <v>176</v>
      </c>
      <c r="F243" s="183" t="s">
        <v>311</v>
      </c>
      <c r="I243" s="124"/>
      <c r="J243" s="184">
        <f>BK243</f>
        <v>0</v>
      </c>
      <c r="L243" s="121"/>
      <c r="M243" s="126"/>
      <c r="P243" s="127">
        <f>P244+SUM(P245:P251)</f>
        <v>0</v>
      </c>
      <c r="R243" s="127">
        <f>R244+SUM(R245:R251)</f>
        <v>27.199876467199999</v>
      </c>
      <c r="T243" s="128">
        <f>T244+SUM(T245:T251)</f>
        <v>0</v>
      </c>
      <c r="AR243" s="122" t="s">
        <v>80</v>
      </c>
      <c r="AT243" s="129" t="s">
        <v>71</v>
      </c>
      <c r="AU243" s="129" t="s">
        <v>80</v>
      </c>
      <c r="AY243" s="122" t="s">
        <v>155</v>
      </c>
      <c r="BK243" s="130">
        <f>BK244+SUM(BK245:BK251)</f>
        <v>0</v>
      </c>
    </row>
    <row r="244" spans="2:65" s="1" customFormat="1" ht="16.5" customHeight="1">
      <c r="B244" s="131"/>
      <c r="C244" s="132" t="s">
        <v>350</v>
      </c>
      <c r="D244" s="132" t="s">
        <v>156</v>
      </c>
      <c r="E244" s="133" t="s">
        <v>983</v>
      </c>
      <c r="F244" s="134" t="s">
        <v>984</v>
      </c>
      <c r="G244" s="135" t="s">
        <v>208</v>
      </c>
      <c r="H244" s="136">
        <v>0.19700000000000001</v>
      </c>
      <c r="I244" s="137"/>
      <c r="J244" s="138">
        <f>ROUND(I244*H244,2)</f>
        <v>0</v>
      </c>
      <c r="K244" s="139"/>
      <c r="L244" s="32"/>
      <c r="M244" s="140" t="s">
        <v>1</v>
      </c>
      <c r="N244" s="141" t="s">
        <v>37</v>
      </c>
      <c r="P244" s="142">
        <f>O244*H244</f>
        <v>0</v>
      </c>
      <c r="Q244" s="142">
        <v>1.0461436</v>
      </c>
      <c r="R244" s="142">
        <f>Q244*H244</f>
        <v>0.2060902892</v>
      </c>
      <c r="S244" s="142">
        <v>0</v>
      </c>
      <c r="T244" s="143">
        <f>S244*H244</f>
        <v>0</v>
      </c>
      <c r="AR244" s="144" t="s">
        <v>160</v>
      </c>
      <c r="AT244" s="144" t="s">
        <v>156</v>
      </c>
      <c r="AU244" s="144" t="s">
        <v>82</v>
      </c>
      <c r="AY244" s="17" t="s">
        <v>155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80</v>
      </c>
      <c r="BK244" s="145">
        <f>ROUND(I244*H244,2)</f>
        <v>0</v>
      </c>
      <c r="BL244" s="17" t="s">
        <v>160</v>
      </c>
      <c r="BM244" s="144" t="s">
        <v>985</v>
      </c>
    </row>
    <row r="245" spans="2:65" s="1" customFormat="1" ht="19.5">
      <c r="B245" s="32"/>
      <c r="D245" s="146" t="s">
        <v>162</v>
      </c>
      <c r="F245" s="147" t="s">
        <v>986</v>
      </c>
      <c r="I245" s="148"/>
      <c r="L245" s="32"/>
      <c r="M245" s="149"/>
      <c r="T245" s="56"/>
      <c r="AT245" s="17" t="s">
        <v>162</v>
      </c>
      <c r="AU245" s="17" t="s">
        <v>82</v>
      </c>
    </row>
    <row r="246" spans="2:65" s="1" customFormat="1">
      <c r="B246" s="32"/>
      <c r="D246" s="150" t="s">
        <v>164</v>
      </c>
      <c r="F246" s="151" t="s">
        <v>987</v>
      </c>
      <c r="I246" s="148"/>
      <c r="L246" s="32"/>
      <c r="M246" s="149"/>
      <c r="T246" s="56"/>
      <c r="AT246" s="17" t="s">
        <v>164</v>
      </c>
      <c r="AU246" s="17" t="s">
        <v>82</v>
      </c>
    </row>
    <row r="247" spans="2:65" s="13" customFormat="1">
      <c r="B247" s="158"/>
      <c r="D247" s="146" t="s">
        <v>166</v>
      </c>
      <c r="E247" s="159" t="s">
        <v>1</v>
      </c>
      <c r="F247" s="160" t="s">
        <v>988</v>
      </c>
      <c r="H247" s="161">
        <v>0.19700000000000001</v>
      </c>
      <c r="I247" s="162"/>
      <c r="L247" s="158"/>
      <c r="M247" s="163"/>
      <c r="T247" s="164"/>
      <c r="AT247" s="159" t="s">
        <v>166</v>
      </c>
      <c r="AU247" s="159" t="s">
        <v>82</v>
      </c>
      <c r="AV247" s="13" t="s">
        <v>82</v>
      </c>
      <c r="AW247" s="13" t="s">
        <v>29</v>
      </c>
      <c r="AX247" s="13" t="s">
        <v>80</v>
      </c>
      <c r="AY247" s="159" t="s">
        <v>155</v>
      </c>
    </row>
    <row r="248" spans="2:65" s="1" customFormat="1" ht="24.2" customHeight="1">
      <c r="B248" s="131"/>
      <c r="C248" s="132" t="s">
        <v>359</v>
      </c>
      <c r="D248" s="132" t="s">
        <v>156</v>
      </c>
      <c r="E248" s="133" t="s">
        <v>989</v>
      </c>
      <c r="F248" s="134" t="s">
        <v>990</v>
      </c>
      <c r="G248" s="135" t="s">
        <v>413</v>
      </c>
      <c r="H248" s="136">
        <v>14</v>
      </c>
      <c r="I248" s="137"/>
      <c r="J248" s="138">
        <f>ROUND(I248*H248,2)</f>
        <v>0</v>
      </c>
      <c r="K248" s="139"/>
      <c r="L248" s="32"/>
      <c r="M248" s="140" t="s">
        <v>1</v>
      </c>
      <c r="N248" s="141" t="s">
        <v>37</v>
      </c>
      <c r="P248" s="142">
        <f>O248*H248</f>
        <v>0</v>
      </c>
      <c r="Q248" s="142">
        <v>0.144006</v>
      </c>
      <c r="R248" s="142">
        <f>Q248*H248</f>
        <v>2.0160839999999998</v>
      </c>
      <c r="S248" s="142">
        <v>0</v>
      </c>
      <c r="T248" s="143">
        <f>S248*H248</f>
        <v>0</v>
      </c>
      <c r="AR248" s="144" t="s">
        <v>160</v>
      </c>
      <c r="AT248" s="144" t="s">
        <v>156</v>
      </c>
      <c r="AU248" s="144" t="s">
        <v>82</v>
      </c>
      <c r="AY248" s="17" t="s">
        <v>155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7" t="s">
        <v>80</v>
      </c>
      <c r="BK248" s="145">
        <f>ROUND(I248*H248,2)</f>
        <v>0</v>
      </c>
      <c r="BL248" s="17" t="s">
        <v>160</v>
      </c>
      <c r="BM248" s="144" t="s">
        <v>991</v>
      </c>
    </row>
    <row r="249" spans="2:65" s="1" customFormat="1" ht="19.5">
      <c r="B249" s="32"/>
      <c r="D249" s="146" t="s">
        <v>162</v>
      </c>
      <c r="F249" s="147" t="s">
        <v>992</v>
      </c>
      <c r="I249" s="148"/>
      <c r="L249" s="32"/>
      <c r="M249" s="149"/>
      <c r="T249" s="56"/>
      <c r="AT249" s="17" t="s">
        <v>162</v>
      </c>
      <c r="AU249" s="17" t="s">
        <v>82</v>
      </c>
    </row>
    <row r="250" spans="2:65" s="1" customFormat="1">
      <c r="B250" s="32"/>
      <c r="D250" s="150" t="s">
        <v>164</v>
      </c>
      <c r="F250" s="151" t="s">
        <v>993</v>
      </c>
      <c r="I250" s="148"/>
      <c r="L250" s="32"/>
      <c r="M250" s="149"/>
      <c r="T250" s="56"/>
      <c r="AT250" s="17" t="s">
        <v>164</v>
      </c>
      <c r="AU250" s="17" t="s">
        <v>82</v>
      </c>
    </row>
    <row r="251" spans="2:65" s="11" customFormat="1" ht="20.85" customHeight="1">
      <c r="B251" s="121"/>
      <c r="D251" s="122" t="s">
        <v>71</v>
      </c>
      <c r="E251" s="183" t="s">
        <v>160</v>
      </c>
      <c r="F251" s="183" t="s">
        <v>358</v>
      </c>
      <c r="I251" s="124"/>
      <c r="J251" s="184">
        <f>BK251</f>
        <v>0</v>
      </c>
      <c r="L251" s="121"/>
      <c r="M251" s="126"/>
      <c r="P251" s="127">
        <f>SUM(P252:P261)</f>
        <v>0</v>
      </c>
      <c r="R251" s="127">
        <f>SUM(R252:R261)</f>
        <v>24.977702178000001</v>
      </c>
      <c r="T251" s="128">
        <f>SUM(T252:T261)</f>
        <v>0</v>
      </c>
      <c r="AR251" s="122" t="s">
        <v>80</v>
      </c>
      <c r="AT251" s="129" t="s">
        <v>71</v>
      </c>
      <c r="AU251" s="129" t="s">
        <v>82</v>
      </c>
      <c r="AY251" s="122" t="s">
        <v>155</v>
      </c>
      <c r="BK251" s="130">
        <f>SUM(BK252:BK261)</f>
        <v>0</v>
      </c>
    </row>
    <row r="252" spans="2:65" s="1" customFormat="1" ht="24.2" customHeight="1">
      <c r="B252" s="131"/>
      <c r="C252" s="132" t="s">
        <v>369</v>
      </c>
      <c r="D252" s="132" t="s">
        <v>156</v>
      </c>
      <c r="E252" s="133" t="s">
        <v>994</v>
      </c>
      <c r="F252" s="134" t="s">
        <v>995</v>
      </c>
      <c r="G252" s="135" t="s">
        <v>159</v>
      </c>
      <c r="H252" s="136">
        <v>24.222000000000001</v>
      </c>
      <c r="I252" s="137"/>
      <c r="J252" s="138">
        <f>ROUND(I252*H252,2)</f>
        <v>0</v>
      </c>
      <c r="K252" s="139"/>
      <c r="L252" s="32"/>
      <c r="M252" s="140" t="s">
        <v>1</v>
      </c>
      <c r="N252" s="141" t="s">
        <v>37</v>
      </c>
      <c r="P252" s="142">
        <f>O252*H252</f>
        <v>0</v>
      </c>
      <c r="Q252" s="142">
        <v>0</v>
      </c>
      <c r="R252" s="142">
        <f>Q252*H252</f>
        <v>0</v>
      </c>
      <c r="S252" s="142">
        <v>0</v>
      </c>
      <c r="T252" s="143">
        <f>S252*H252</f>
        <v>0</v>
      </c>
      <c r="AR252" s="144" t="s">
        <v>160</v>
      </c>
      <c r="AT252" s="144" t="s">
        <v>156</v>
      </c>
      <c r="AU252" s="144" t="s">
        <v>176</v>
      </c>
      <c r="AY252" s="17" t="s">
        <v>155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7" t="s">
        <v>80</v>
      </c>
      <c r="BK252" s="145">
        <f>ROUND(I252*H252,2)</f>
        <v>0</v>
      </c>
      <c r="BL252" s="17" t="s">
        <v>160</v>
      </c>
      <c r="BM252" s="144" t="s">
        <v>996</v>
      </c>
    </row>
    <row r="253" spans="2:65" s="1" customFormat="1" ht="19.5">
      <c r="B253" s="32"/>
      <c r="D253" s="146" t="s">
        <v>162</v>
      </c>
      <c r="F253" s="147" t="s">
        <v>997</v>
      </c>
      <c r="I253" s="148"/>
      <c r="L253" s="32"/>
      <c r="M253" s="149"/>
      <c r="T253" s="56"/>
      <c r="AT253" s="17" t="s">
        <v>162</v>
      </c>
      <c r="AU253" s="17" t="s">
        <v>176</v>
      </c>
    </row>
    <row r="254" spans="2:65" s="1" customFormat="1">
      <c r="B254" s="32"/>
      <c r="D254" s="150" t="s">
        <v>164</v>
      </c>
      <c r="F254" s="151" t="s">
        <v>998</v>
      </c>
      <c r="I254" s="148"/>
      <c r="L254" s="32"/>
      <c r="M254" s="149"/>
      <c r="T254" s="56"/>
      <c r="AT254" s="17" t="s">
        <v>164</v>
      </c>
      <c r="AU254" s="17" t="s">
        <v>176</v>
      </c>
    </row>
    <row r="255" spans="2:65" s="13" customFormat="1">
      <c r="B255" s="158"/>
      <c r="D255" s="146" t="s">
        <v>166</v>
      </c>
      <c r="E255" s="159" t="s">
        <v>1</v>
      </c>
      <c r="F255" s="160" t="s">
        <v>999</v>
      </c>
      <c r="H255" s="161">
        <v>24.222000000000001</v>
      </c>
      <c r="I255" s="162"/>
      <c r="L255" s="158"/>
      <c r="M255" s="163"/>
      <c r="T255" s="164"/>
      <c r="AT255" s="159" t="s">
        <v>166</v>
      </c>
      <c r="AU255" s="159" t="s">
        <v>176</v>
      </c>
      <c r="AV255" s="13" t="s">
        <v>82</v>
      </c>
      <c r="AW255" s="13" t="s">
        <v>29</v>
      </c>
      <c r="AX255" s="13" t="s">
        <v>80</v>
      </c>
      <c r="AY255" s="159" t="s">
        <v>155</v>
      </c>
    </row>
    <row r="256" spans="2:65" s="1" customFormat="1" ht="24.2" customHeight="1">
      <c r="B256" s="131"/>
      <c r="C256" s="132" t="s">
        <v>376</v>
      </c>
      <c r="D256" s="132" t="s">
        <v>156</v>
      </c>
      <c r="E256" s="133" t="s">
        <v>360</v>
      </c>
      <c r="F256" s="134" t="s">
        <v>1000</v>
      </c>
      <c r="G256" s="135" t="s">
        <v>159</v>
      </c>
      <c r="H256" s="136">
        <v>24.222000000000001</v>
      </c>
      <c r="I256" s="137"/>
      <c r="J256" s="138">
        <f>ROUND(I256*H256,2)</f>
        <v>0</v>
      </c>
      <c r="K256" s="139"/>
      <c r="L256" s="32"/>
      <c r="M256" s="140" t="s">
        <v>1</v>
      </c>
      <c r="N256" s="141" t="s">
        <v>37</v>
      </c>
      <c r="P256" s="142">
        <f>O256*H256</f>
        <v>0</v>
      </c>
      <c r="Q256" s="142">
        <v>1.031199</v>
      </c>
      <c r="R256" s="142">
        <f>Q256*H256</f>
        <v>24.977702178000001</v>
      </c>
      <c r="S256" s="142">
        <v>0</v>
      </c>
      <c r="T256" s="143">
        <f>S256*H256</f>
        <v>0</v>
      </c>
      <c r="AR256" s="144" t="s">
        <v>160</v>
      </c>
      <c r="AT256" s="144" t="s">
        <v>156</v>
      </c>
      <c r="AU256" s="144" t="s">
        <v>176</v>
      </c>
      <c r="AY256" s="17" t="s">
        <v>155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80</v>
      </c>
      <c r="BK256" s="145">
        <f>ROUND(I256*H256,2)</f>
        <v>0</v>
      </c>
      <c r="BL256" s="17" t="s">
        <v>160</v>
      </c>
      <c r="BM256" s="144" t="s">
        <v>1001</v>
      </c>
    </row>
    <row r="257" spans="2:65" s="1" customFormat="1" ht="29.25">
      <c r="B257" s="32"/>
      <c r="D257" s="146" t="s">
        <v>162</v>
      </c>
      <c r="F257" s="147" t="s">
        <v>363</v>
      </c>
      <c r="I257" s="148"/>
      <c r="L257" s="32"/>
      <c r="M257" s="149"/>
      <c r="T257" s="56"/>
      <c r="AT257" s="17" t="s">
        <v>162</v>
      </c>
      <c r="AU257" s="17" t="s">
        <v>176</v>
      </c>
    </row>
    <row r="258" spans="2:65" s="1" customFormat="1">
      <c r="B258" s="32"/>
      <c r="D258" s="150" t="s">
        <v>164</v>
      </c>
      <c r="F258" s="151" t="s">
        <v>364</v>
      </c>
      <c r="I258" s="148"/>
      <c r="L258" s="32"/>
      <c r="M258" s="149"/>
      <c r="T258" s="56"/>
      <c r="AT258" s="17" t="s">
        <v>164</v>
      </c>
      <c r="AU258" s="17" t="s">
        <v>176</v>
      </c>
    </row>
    <row r="259" spans="2:65" s="13" customFormat="1">
      <c r="B259" s="158"/>
      <c r="D259" s="146" t="s">
        <v>166</v>
      </c>
      <c r="E259" s="159" t="s">
        <v>1</v>
      </c>
      <c r="F259" s="160" t="s">
        <v>1002</v>
      </c>
      <c r="H259" s="161">
        <v>15.055999999999999</v>
      </c>
      <c r="I259" s="162"/>
      <c r="L259" s="158"/>
      <c r="M259" s="163"/>
      <c r="T259" s="164"/>
      <c r="AT259" s="159" t="s">
        <v>166</v>
      </c>
      <c r="AU259" s="159" t="s">
        <v>176</v>
      </c>
      <c r="AV259" s="13" t="s">
        <v>82</v>
      </c>
      <c r="AW259" s="13" t="s">
        <v>29</v>
      </c>
      <c r="AX259" s="13" t="s">
        <v>72</v>
      </c>
      <c r="AY259" s="159" t="s">
        <v>155</v>
      </c>
    </row>
    <row r="260" spans="2:65" s="13" customFormat="1">
      <c r="B260" s="158"/>
      <c r="D260" s="146" t="s">
        <v>166</v>
      </c>
      <c r="E260" s="159" t="s">
        <v>1</v>
      </c>
      <c r="F260" s="160" t="s">
        <v>1003</v>
      </c>
      <c r="H260" s="161">
        <v>9.1660000000000004</v>
      </c>
      <c r="I260" s="162"/>
      <c r="L260" s="158"/>
      <c r="M260" s="163"/>
      <c r="T260" s="164"/>
      <c r="AT260" s="159" t="s">
        <v>166</v>
      </c>
      <c r="AU260" s="159" t="s">
        <v>176</v>
      </c>
      <c r="AV260" s="13" t="s">
        <v>82</v>
      </c>
      <c r="AW260" s="13" t="s">
        <v>29</v>
      </c>
      <c r="AX260" s="13" t="s">
        <v>72</v>
      </c>
      <c r="AY260" s="159" t="s">
        <v>155</v>
      </c>
    </row>
    <row r="261" spans="2:65" s="14" customFormat="1">
      <c r="B261" s="165"/>
      <c r="D261" s="146" t="s">
        <v>166</v>
      </c>
      <c r="E261" s="166" t="s">
        <v>1</v>
      </c>
      <c r="F261" s="167" t="s">
        <v>170</v>
      </c>
      <c r="H261" s="168">
        <v>24.222000000000001</v>
      </c>
      <c r="I261" s="169"/>
      <c r="L261" s="165"/>
      <c r="M261" s="170"/>
      <c r="T261" s="171"/>
      <c r="AT261" s="166" t="s">
        <v>166</v>
      </c>
      <c r="AU261" s="166" t="s">
        <v>176</v>
      </c>
      <c r="AV261" s="14" t="s">
        <v>160</v>
      </c>
      <c r="AW261" s="14" t="s">
        <v>29</v>
      </c>
      <c r="AX261" s="14" t="s">
        <v>80</v>
      </c>
      <c r="AY261" s="166" t="s">
        <v>155</v>
      </c>
    </row>
    <row r="262" spans="2:65" s="11" customFormat="1" ht="25.9" customHeight="1">
      <c r="B262" s="121"/>
      <c r="D262" s="122" t="s">
        <v>71</v>
      </c>
      <c r="E262" s="123" t="s">
        <v>599</v>
      </c>
      <c r="F262" s="123" t="s">
        <v>600</v>
      </c>
      <c r="I262" s="124"/>
      <c r="J262" s="125">
        <f>BK262</f>
        <v>0</v>
      </c>
      <c r="L262" s="121"/>
      <c r="M262" s="126"/>
      <c r="P262" s="127">
        <f>SUM(P263:P281)</f>
        <v>0</v>
      </c>
      <c r="R262" s="127">
        <f>SUM(R263:R281)</f>
        <v>0.129</v>
      </c>
      <c r="T262" s="128">
        <f>SUM(T263:T281)</f>
        <v>0</v>
      </c>
      <c r="AR262" s="122" t="s">
        <v>80</v>
      </c>
      <c r="AT262" s="129" t="s">
        <v>71</v>
      </c>
      <c r="AU262" s="129" t="s">
        <v>72</v>
      </c>
      <c r="AY262" s="122" t="s">
        <v>155</v>
      </c>
      <c r="BK262" s="130">
        <f>SUM(BK263:BK281)</f>
        <v>0</v>
      </c>
    </row>
    <row r="263" spans="2:65" s="1" customFormat="1" ht="24.2" customHeight="1">
      <c r="B263" s="131"/>
      <c r="C263" s="132" t="s">
        <v>384</v>
      </c>
      <c r="D263" s="132" t="s">
        <v>156</v>
      </c>
      <c r="E263" s="133" t="s">
        <v>1004</v>
      </c>
      <c r="F263" s="134" t="s">
        <v>1005</v>
      </c>
      <c r="G263" s="135" t="s">
        <v>159</v>
      </c>
      <c r="H263" s="136">
        <v>127.72499999999999</v>
      </c>
      <c r="I263" s="137"/>
      <c r="J263" s="138">
        <f>ROUND(I263*H263,2)</f>
        <v>0</v>
      </c>
      <c r="K263" s="139"/>
      <c r="L263" s="32"/>
      <c r="M263" s="140" t="s">
        <v>1</v>
      </c>
      <c r="N263" s="141" t="s">
        <v>37</v>
      </c>
      <c r="P263" s="142">
        <f>O263*H263</f>
        <v>0</v>
      </c>
      <c r="Q263" s="142">
        <v>0</v>
      </c>
      <c r="R263" s="142">
        <f>Q263*H263</f>
        <v>0</v>
      </c>
      <c r="S263" s="142">
        <v>0</v>
      </c>
      <c r="T263" s="143">
        <f>S263*H263</f>
        <v>0</v>
      </c>
      <c r="AR263" s="144" t="s">
        <v>160</v>
      </c>
      <c r="AT263" s="144" t="s">
        <v>156</v>
      </c>
      <c r="AU263" s="144" t="s">
        <v>80</v>
      </c>
      <c r="AY263" s="17" t="s">
        <v>155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7" t="s">
        <v>80</v>
      </c>
      <c r="BK263" s="145">
        <f>ROUND(I263*H263,2)</f>
        <v>0</v>
      </c>
      <c r="BL263" s="17" t="s">
        <v>160</v>
      </c>
      <c r="BM263" s="144" t="s">
        <v>1006</v>
      </c>
    </row>
    <row r="264" spans="2:65" s="1" customFormat="1" ht="19.5">
      <c r="B264" s="32"/>
      <c r="D264" s="146" t="s">
        <v>162</v>
      </c>
      <c r="F264" s="147" t="s">
        <v>1007</v>
      </c>
      <c r="I264" s="148"/>
      <c r="L264" s="32"/>
      <c r="M264" s="149"/>
      <c r="T264" s="56"/>
      <c r="AT264" s="17" t="s">
        <v>162</v>
      </c>
      <c r="AU264" s="17" t="s">
        <v>80</v>
      </c>
    </row>
    <row r="265" spans="2:65" s="1" customFormat="1">
      <c r="B265" s="32"/>
      <c r="D265" s="150" t="s">
        <v>164</v>
      </c>
      <c r="F265" s="151" t="s">
        <v>1008</v>
      </c>
      <c r="I265" s="148"/>
      <c r="L265" s="32"/>
      <c r="M265" s="149"/>
      <c r="T265" s="56"/>
      <c r="AT265" s="17" t="s">
        <v>164</v>
      </c>
      <c r="AU265" s="17" t="s">
        <v>80</v>
      </c>
    </row>
    <row r="266" spans="2:65" s="13" customFormat="1">
      <c r="B266" s="158"/>
      <c r="D266" s="146" t="s">
        <v>166</v>
      </c>
      <c r="E266" s="159" t="s">
        <v>1</v>
      </c>
      <c r="F266" s="160" t="s">
        <v>1009</v>
      </c>
      <c r="H266" s="161">
        <v>127.72499999999999</v>
      </c>
      <c r="I266" s="162"/>
      <c r="L266" s="158"/>
      <c r="M266" s="163"/>
      <c r="T266" s="164"/>
      <c r="AT266" s="159" t="s">
        <v>166</v>
      </c>
      <c r="AU266" s="159" t="s">
        <v>80</v>
      </c>
      <c r="AV266" s="13" t="s">
        <v>82</v>
      </c>
      <c r="AW266" s="13" t="s">
        <v>29</v>
      </c>
      <c r="AX266" s="13" t="s">
        <v>72</v>
      </c>
      <c r="AY266" s="159" t="s">
        <v>155</v>
      </c>
    </row>
    <row r="267" spans="2:65" s="14" customFormat="1">
      <c r="B267" s="165"/>
      <c r="D267" s="146" t="s">
        <v>166</v>
      </c>
      <c r="E267" s="166" t="s">
        <v>1</v>
      </c>
      <c r="F267" s="167" t="s">
        <v>170</v>
      </c>
      <c r="H267" s="168">
        <v>127.72499999999999</v>
      </c>
      <c r="I267" s="169"/>
      <c r="L267" s="165"/>
      <c r="M267" s="170"/>
      <c r="T267" s="171"/>
      <c r="AT267" s="166" t="s">
        <v>166</v>
      </c>
      <c r="AU267" s="166" t="s">
        <v>80</v>
      </c>
      <c r="AV267" s="14" t="s">
        <v>160</v>
      </c>
      <c r="AW267" s="14" t="s">
        <v>29</v>
      </c>
      <c r="AX267" s="14" t="s">
        <v>80</v>
      </c>
      <c r="AY267" s="166" t="s">
        <v>155</v>
      </c>
    </row>
    <row r="268" spans="2:65" s="1" customFormat="1" ht="16.5" customHeight="1">
      <c r="B268" s="131"/>
      <c r="C268" s="172" t="s">
        <v>391</v>
      </c>
      <c r="D268" s="172" t="s">
        <v>241</v>
      </c>
      <c r="E268" s="173" t="s">
        <v>1010</v>
      </c>
      <c r="F268" s="174" t="s">
        <v>1011</v>
      </c>
      <c r="G268" s="175" t="s">
        <v>208</v>
      </c>
      <c r="H268" s="176">
        <v>0.04</v>
      </c>
      <c r="I268" s="177"/>
      <c r="J268" s="178">
        <f>ROUND(I268*H268,2)</f>
        <v>0</v>
      </c>
      <c r="K268" s="179"/>
      <c r="L268" s="180"/>
      <c r="M268" s="181" t="s">
        <v>1</v>
      </c>
      <c r="N268" s="182" t="s">
        <v>37</v>
      </c>
      <c r="P268" s="142">
        <f>O268*H268</f>
        <v>0</v>
      </c>
      <c r="Q268" s="142">
        <v>1</v>
      </c>
      <c r="R268" s="142">
        <f>Q268*H268</f>
        <v>0.04</v>
      </c>
      <c r="S268" s="142">
        <v>0</v>
      </c>
      <c r="T268" s="143">
        <f>S268*H268</f>
        <v>0</v>
      </c>
      <c r="AR268" s="144" t="s">
        <v>213</v>
      </c>
      <c r="AT268" s="144" t="s">
        <v>241</v>
      </c>
      <c r="AU268" s="144" t="s">
        <v>80</v>
      </c>
      <c r="AY268" s="17" t="s">
        <v>155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80</v>
      </c>
      <c r="BK268" s="145">
        <f>ROUND(I268*H268,2)</f>
        <v>0</v>
      </c>
      <c r="BL268" s="17" t="s">
        <v>160</v>
      </c>
      <c r="BM268" s="144" t="s">
        <v>1012</v>
      </c>
    </row>
    <row r="269" spans="2:65" s="1" customFormat="1">
      <c r="B269" s="32"/>
      <c r="D269" s="146" t="s">
        <v>162</v>
      </c>
      <c r="F269" s="147" t="s">
        <v>1011</v>
      </c>
      <c r="I269" s="148"/>
      <c r="L269" s="32"/>
      <c r="M269" s="149"/>
      <c r="T269" s="56"/>
      <c r="AT269" s="17" t="s">
        <v>162</v>
      </c>
      <c r="AU269" s="17" t="s">
        <v>80</v>
      </c>
    </row>
    <row r="270" spans="2:65" s="1" customFormat="1" ht="19.5">
      <c r="B270" s="32"/>
      <c r="D270" s="146" t="s">
        <v>301</v>
      </c>
      <c r="F270" s="185" t="s">
        <v>1013</v>
      </c>
      <c r="I270" s="148"/>
      <c r="L270" s="32"/>
      <c r="M270" s="149"/>
      <c r="T270" s="56"/>
      <c r="AT270" s="17" t="s">
        <v>301</v>
      </c>
      <c r="AU270" s="17" t="s">
        <v>80</v>
      </c>
    </row>
    <row r="271" spans="2:65" s="1" customFormat="1" ht="24.2" customHeight="1">
      <c r="B271" s="131"/>
      <c r="C271" s="132" t="s">
        <v>397</v>
      </c>
      <c r="D271" s="132" t="s">
        <v>156</v>
      </c>
      <c r="E271" s="133" t="s">
        <v>1014</v>
      </c>
      <c r="F271" s="134" t="s">
        <v>1015</v>
      </c>
      <c r="G271" s="135" t="s">
        <v>159</v>
      </c>
      <c r="H271" s="136">
        <v>255.45</v>
      </c>
      <c r="I271" s="137"/>
      <c r="J271" s="138">
        <f>ROUND(I271*H271,2)</f>
        <v>0</v>
      </c>
      <c r="K271" s="139"/>
      <c r="L271" s="32"/>
      <c r="M271" s="140" t="s">
        <v>1</v>
      </c>
      <c r="N271" s="141" t="s">
        <v>37</v>
      </c>
      <c r="P271" s="142">
        <f>O271*H271</f>
        <v>0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AR271" s="144" t="s">
        <v>160</v>
      </c>
      <c r="AT271" s="144" t="s">
        <v>156</v>
      </c>
      <c r="AU271" s="144" t="s">
        <v>80</v>
      </c>
      <c r="AY271" s="17" t="s">
        <v>155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7" t="s">
        <v>80</v>
      </c>
      <c r="BK271" s="145">
        <f>ROUND(I271*H271,2)</f>
        <v>0</v>
      </c>
      <c r="BL271" s="17" t="s">
        <v>160</v>
      </c>
      <c r="BM271" s="144" t="s">
        <v>1016</v>
      </c>
    </row>
    <row r="272" spans="2:65" s="1" customFormat="1" ht="19.5">
      <c r="B272" s="32"/>
      <c r="D272" s="146" t="s">
        <v>162</v>
      </c>
      <c r="F272" s="147" t="s">
        <v>1017</v>
      </c>
      <c r="I272" s="148"/>
      <c r="L272" s="32"/>
      <c r="M272" s="149"/>
      <c r="T272" s="56"/>
      <c r="AT272" s="17" t="s">
        <v>162</v>
      </c>
      <c r="AU272" s="17" t="s">
        <v>80</v>
      </c>
    </row>
    <row r="273" spans="2:65" s="1" customFormat="1">
      <c r="B273" s="32"/>
      <c r="D273" s="150" t="s">
        <v>164</v>
      </c>
      <c r="F273" s="151" t="s">
        <v>1018</v>
      </c>
      <c r="I273" s="148"/>
      <c r="L273" s="32"/>
      <c r="M273" s="149"/>
      <c r="T273" s="56"/>
      <c r="AT273" s="17" t="s">
        <v>164</v>
      </c>
      <c r="AU273" s="17" t="s">
        <v>80</v>
      </c>
    </row>
    <row r="274" spans="2:65" s="13" customFormat="1">
      <c r="B274" s="158"/>
      <c r="D274" s="146" t="s">
        <v>166</v>
      </c>
      <c r="E274" s="159" t="s">
        <v>1</v>
      </c>
      <c r="F274" s="160" t="s">
        <v>1019</v>
      </c>
      <c r="H274" s="161">
        <v>255.45</v>
      </c>
      <c r="I274" s="162"/>
      <c r="L274" s="158"/>
      <c r="M274" s="163"/>
      <c r="T274" s="164"/>
      <c r="AT274" s="159" t="s">
        <v>166</v>
      </c>
      <c r="AU274" s="159" t="s">
        <v>80</v>
      </c>
      <c r="AV274" s="13" t="s">
        <v>82</v>
      </c>
      <c r="AW274" s="13" t="s">
        <v>29</v>
      </c>
      <c r="AX274" s="13" t="s">
        <v>72</v>
      </c>
      <c r="AY274" s="159" t="s">
        <v>155</v>
      </c>
    </row>
    <row r="275" spans="2:65" s="14" customFormat="1">
      <c r="B275" s="165"/>
      <c r="D275" s="146" t="s">
        <v>166</v>
      </c>
      <c r="E275" s="166" t="s">
        <v>1</v>
      </c>
      <c r="F275" s="167" t="s">
        <v>170</v>
      </c>
      <c r="H275" s="168">
        <v>255.45</v>
      </c>
      <c r="I275" s="169"/>
      <c r="L275" s="165"/>
      <c r="M275" s="170"/>
      <c r="T275" s="171"/>
      <c r="AT275" s="166" t="s">
        <v>166</v>
      </c>
      <c r="AU275" s="166" t="s">
        <v>80</v>
      </c>
      <c r="AV275" s="14" t="s">
        <v>160</v>
      </c>
      <c r="AW275" s="14" t="s">
        <v>29</v>
      </c>
      <c r="AX275" s="14" t="s">
        <v>80</v>
      </c>
      <c r="AY275" s="166" t="s">
        <v>155</v>
      </c>
    </row>
    <row r="276" spans="2:65" s="1" customFormat="1" ht="16.5" customHeight="1">
      <c r="B276" s="131"/>
      <c r="C276" s="172" t="s">
        <v>403</v>
      </c>
      <c r="D276" s="172" t="s">
        <v>241</v>
      </c>
      <c r="E276" s="173" t="s">
        <v>1020</v>
      </c>
      <c r="F276" s="174" t="s">
        <v>1021</v>
      </c>
      <c r="G276" s="175" t="s">
        <v>208</v>
      </c>
      <c r="H276" s="176">
        <v>8.8999999999999996E-2</v>
      </c>
      <c r="I276" s="177"/>
      <c r="J276" s="178">
        <f>ROUND(I276*H276,2)</f>
        <v>0</v>
      </c>
      <c r="K276" s="179"/>
      <c r="L276" s="180"/>
      <c r="M276" s="181" t="s">
        <v>1</v>
      </c>
      <c r="N276" s="182" t="s">
        <v>37</v>
      </c>
      <c r="P276" s="142">
        <f>O276*H276</f>
        <v>0</v>
      </c>
      <c r="Q276" s="142">
        <v>1</v>
      </c>
      <c r="R276" s="142">
        <f>Q276*H276</f>
        <v>8.8999999999999996E-2</v>
      </c>
      <c r="S276" s="142">
        <v>0</v>
      </c>
      <c r="T276" s="143">
        <f>S276*H276</f>
        <v>0</v>
      </c>
      <c r="AR276" s="144" t="s">
        <v>213</v>
      </c>
      <c r="AT276" s="144" t="s">
        <v>241</v>
      </c>
      <c r="AU276" s="144" t="s">
        <v>80</v>
      </c>
      <c r="AY276" s="17" t="s">
        <v>155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80</v>
      </c>
      <c r="BK276" s="145">
        <f>ROUND(I276*H276,2)</f>
        <v>0</v>
      </c>
      <c r="BL276" s="17" t="s">
        <v>160</v>
      </c>
      <c r="BM276" s="144" t="s">
        <v>1022</v>
      </c>
    </row>
    <row r="277" spans="2:65" s="1" customFormat="1">
      <c r="B277" s="32"/>
      <c r="D277" s="146" t="s">
        <v>162</v>
      </c>
      <c r="F277" s="147" t="s">
        <v>1021</v>
      </c>
      <c r="I277" s="148"/>
      <c r="L277" s="32"/>
      <c r="M277" s="149"/>
      <c r="T277" s="56"/>
      <c r="AT277" s="17" t="s">
        <v>162</v>
      </c>
      <c r="AU277" s="17" t="s">
        <v>80</v>
      </c>
    </row>
    <row r="278" spans="2:65" s="1" customFormat="1" ht="19.5">
      <c r="B278" s="32"/>
      <c r="D278" s="146" t="s">
        <v>301</v>
      </c>
      <c r="F278" s="185" t="s">
        <v>605</v>
      </c>
      <c r="I278" s="148"/>
      <c r="L278" s="32"/>
      <c r="M278" s="149"/>
      <c r="T278" s="56"/>
      <c r="AT278" s="17" t="s">
        <v>301</v>
      </c>
      <c r="AU278" s="17" t="s">
        <v>80</v>
      </c>
    </row>
    <row r="279" spans="2:65" s="1" customFormat="1" ht="24.2" customHeight="1">
      <c r="B279" s="131"/>
      <c r="C279" s="132" t="s">
        <v>410</v>
      </c>
      <c r="D279" s="132" t="s">
        <v>156</v>
      </c>
      <c r="E279" s="133" t="s">
        <v>614</v>
      </c>
      <c r="F279" s="134" t="s">
        <v>615</v>
      </c>
      <c r="G279" s="135" t="s">
        <v>208</v>
      </c>
      <c r="H279" s="136">
        <v>0.06</v>
      </c>
      <c r="I279" s="137"/>
      <c r="J279" s="138">
        <f>ROUND(I279*H279,2)</f>
        <v>0</v>
      </c>
      <c r="K279" s="139"/>
      <c r="L279" s="32"/>
      <c r="M279" s="140" t="s">
        <v>1</v>
      </c>
      <c r="N279" s="141" t="s">
        <v>37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272</v>
      </c>
      <c r="AT279" s="144" t="s">
        <v>156</v>
      </c>
      <c r="AU279" s="144" t="s">
        <v>80</v>
      </c>
      <c r="AY279" s="17" t="s">
        <v>155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7" t="s">
        <v>80</v>
      </c>
      <c r="BK279" s="145">
        <f>ROUND(I279*H279,2)</f>
        <v>0</v>
      </c>
      <c r="BL279" s="17" t="s">
        <v>272</v>
      </c>
      <c r="BM279" s="144" t="s">
        <v>1023</v>
      </c>
    </row>
    <row r="280" spans="2:65" s="1" customFormat="1" ht="29.25">
      <c r="B280" s="32"/>
      <c r="D280" s="146" t="s">
        <v>162</v>
      </c>
      <c r="F280" s="147" t="s">
        <v>617</v>
      </c>
      <c r="I280" s="148"/>
      <c r="L280" s="32"/>
      <c r="M280" s="149"/>
      <c r="T280" s="56"/>
      <c r="AT280" s="17" t="s">
        <v>162</v>
      </c>
      <c r="AU280" s="17" t="s">
        <v>80</v>
      </c>
    </row>
    <row r="281" spans="2:65" s="1" customFormat="1">
      <c r="B281" s="32"/>
      <c r="D281" s="150" t="s">
        <v>164</v>
      </c>
      <c r="F281" s="151" t="s">
        <v>618</v>
      </c>
      <c r="I281" s="148"/>
      <c r="L281" s="32"/>
      <c r="M281" s="149"/>
      <c r="T281" s="56"/>
      <c r="AT281" s="17" t="s">
        <v>164</v>
      </c>
      <c r="AU281" s="17" t="s">
        <v>80</v>
      </c>
    </row>
    <row r="282" spans="2:65" s="11" customFormat="1" ht="25.9" customHeight="1">
      <c r="B282" s="121"/>
      <c r="D282" s="122" t="s">
        <v>71</v>
      </c>
      <c r="E282" s="123" t="s">
        <v>221</v>
      </c>
      <c r="F282" s="123" t="s">
        <v>383</v>
      </c>
      <c r="I282" s="124"/>
      <c r="J282" s="125">
        <f>BK282</f>
        <v>0</v>
      </c>
      <c r="L282" s="121"/>
      <c r="M282" s="126"/>
      <c r="P282" s="127">
        <f>SUM(P283:P299)</f>
        <v>0</v>
      </c>
      <c r="R282" s="127">
        <f>SUM(R283:R299)</f>
        <v>26.627849540000003</v>
      </c>
      <c r="T282" s="128">
        <f>SUM(T283:T299)</f>
        <v>3.1671000000000005</v>
      </c>
      <c r="AR282" s="122" t="s">
        <v>80</v>
      </c>
      <c r="AT282" s="129" t="s">
        <v>71</v>
      </c>
      <c r="AU282" s="129" t="s">
        <v>72</v>
      </c>
      <c r="AY282" s="122" t="s">
        <v>155</v>
      </c>
      <c r="BK282" s="130">
        <f>SUM(BK283:BK299)</f>
        <v>0</v>
      </c>
    </row>
    <row r="283" spans="2:65" s="1" customFormat="1" ht="24.2" customHeight="1">
      <c r="B283" s="131"/>
      <c r="C283" s="132" t="s">
        <v>417</v>
      </c>
      <c r="D283" s="132" t="s">
        <v>156</v>
      </c>
      <c r="E283" s="133" t="s">
        <v>411</v>
      </c>
      <c r="F283" s="134" t="s">
        <v>412</v>
      </c>
      <c r="G283" s="135" t="s">
        <v>413</v>
      </c>
      <c r="H283" s="136">
        <v>2</v>
      </c>
      <c r="I283" s="137"/>
      <c r="J283" s="138">
        <f>ROUND(I283*H283,2)</f>
        <v>0</v>
      </c>
      <c r="K283" s="139"/>
      <c r="L283" s="32"/>
      <c r="M283" s="140" t="s">
        <v>1</v>
      </c>
      <c r="N283" s="141" t="s">
        <v>37</v>
      </c>
      <c r="P283" s="142">
        <f>O283*H283</f>
        <v>0</v>
      </c>
      <c r="Q283" s="142">
        <v>6.4850000000000003E-3</v>
      </c>
      <c r="R283" s="142">
        <f>Q283*H283</f>
        <v>1.2970000000000001E-2</v>
      </c>
      <c r="S283" s="142">
        <v>0</v>
      </c>
      <c r="T283" s="143">
        <f>S283*H283</f>
        <v>0</v>
      </c>
      <c r="AR283" s="144" t="s">
        <v>160</v>
      </c>
      <c r="AT283" s="144" t="s">
        <v>156</v>
      </c>
      <c r="AU283" s="144" t="s">
        <v>80</v>
      </c>
      <c r="AY283" s="17" t="s">
        <v>155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80</v>
      </c>
      <c r="BK283" s="145">
        <f>ROUND(I283*H283,2)</f>
        <v>0</v>
      </c>
      <c r="BL283" s="17" t="s">
        <v>160</v>
      </c>
      <c r="BM283" s="144" t="s">
        <v>1024</v>
      </c>
    </row>
    <row r="284" spans="2:65" s="1" customFormat="1" ht="19.5">
      <c r="B284" s="32"/>
      <c r="D284" s="146" t="s">
        <v>162</v>
      </c>
      <c r="F284" s="147" t="s">
        <v>415</v>
      </c>
      <c r="I284" s="148"/>
      <c r="L284" s="32"/>
      <c r="M284" s="149"/>
      <c r="T284" s="56"/>
      <c r="AT284" s="17" t="s">
        <v>162</v>
      </c>
      <c r="AU284" s="17" t="s">
        <v>80</v>
      </c>
    </row>
    <row r="285" spans="2:65" s="1" customFormat="1">
      <c r="B285" s="32"/>
      <c r="D285" s="150" t="s">
        <v>164</v>
      </c>
      <c r="F285" s="151" t="s">
        <v>416</v>
      </c>
      <c r="I285" s="148"/>
      <c r="L285" s="32"/>
      <c r="M285" s="149"/>
      <c r="T285" s="56"/>
      <c r="AT285" s="17" t="s">
        <v>164</v>
      </c>
      <c r="AU285" s="17" t="s">
        <v>80</v>
      </c>
    </row>
    <row r="286" spans="2:65" s="1" customFormat="1" ht="16.5" customHeight="1">
      <c r="B286" s="131"/>
      <c r="C286" s="172" t="s">
        <v>424</v>
      </c>
      <c r="D286" s="172" t="s">
        <v>241</v>
      </c>
      <c r="E286" s="173" t="s">
        <v>1025</v>
      </c>
      <c r="F286" s="174" t="s">
        <v>1026</v>
      </c>
      <c r="G286" s="175" t="s">
        <v>413</v>
      </c>
      <c r="H286" s="176">
        <v>12</v>
      </c>
      <c r="I286" s="177"/>
      <c r="J286" s="178">
        <f>ROUND(I286*H286,2)</f>
        <v>0</v>
      </c>
      <c r="K286" s="179"/>
      <c r="L286" s="180"/>
      <c r="M286" s="181" t="s">
        <v>1</v>
      </c>
      <c r="N286" s="182" t="s">
        <v>37</v>
      </c>
      <c r="P286" s="142">
        <f>O286*H286</f>
        <v>0</v>
      </c>
      <c r="Q286" s="142">
        <v>1.8109999999999999</v>
      </c>
      <c r="R286" s="142">
        <f>Q286*H286</f>
        <v>21.731999999999999</v>
      </c>
      <c r="S286" s="142">
        <v>0</v>
      </c>
      <c r="T286" s="143">
        <f>S286*H286</f>
        <v>0</v>
      </c>
      <c r="AR286" s="144" t="s">
        <v>213</v>
      </c>
      <c r="AT286" s="144" t="s">
        <v>241</v>
      </c>
      <c r="AU286" s="144" t="s">
        <v>80</v>
      </c>
      <c r="AY286" s="17" t="s">
        <v>155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7" t="s">
        <v>80</v>
      </c>
      <c r="BK286" s="145">
        <f>ROUND(I286*H286,2)</f>
        <v>0</v>
      </c>
      <c r="BL286" s="17" t="s">
        <v>160</v>
      </c>
      <c r="BM286" s="144" t="s">
        <v>1027</v>
      </c>
    </row>
    <row r="287" spans="2:65" s="1" customFormat="1">
      <c r="B287" s="32"/>
      <c r="D287" s="146" t="s">
        <v>162</v>
      </c>
      <c r="F287" s="147" t="s">
        <v>1026</v>
      </c>
      <c r="I287" s="148"/>
      <c r="L287" s="32"/>
      <c r="M287" s="149"/>
      <c r="T287" s="56"/>
      <c r="AT287" s="17" t="s">
        <v>162</v>
      </c>
      <c r="AU287" s="17" t="s">
        <v>80</v>
      </c>
    </row>
    <row r="288" spans="2:65" s="1" customFormat="1" ht="16.5" customHeight="1">
      <c r="B288" s="131"/>
      <c r="C288" s="172" t="s">
        <v>432</v>
      </c>
      <c r="D288" s="172" t="s">
        <v>241</v>
      </c>
      <c r="E288" s="173" t="s">
        <v>1029</v>
      </c>
      <c r="F288" s="174" t="s">
        <v>1030</v>
      </c>
      <c r="G288" s="175" t="s">
        <v>413</v>
      </c>
      <c r="H288" s="176">
        <v>1</v>
      </c>
      <c r="I288" s="177"/>
      <c r="J288" s="178">
        <f>ROUND(I288*H288,2)</f>
        <v>0</v>
      </c>
      <c r="K288" s="179"/>
      <c r="L288" s="180"/>
      <c r="M288" s="181" t="s">
        <v>1</v>
      </c>
      <c r="N288" s="182" t="s">
        <v>37</v>
      </c>
      <c r="P288" s="142">
        <f>O288*H288</f>
        <v>0</v>
      </c>
      <c r="Q288" s="142">
        <v>2.347</v>
      </c>
      <c r="R288" s="142">
        <f>Q288*H288</f>
        <v>2.347</v>
      </c>
      <c r="S288" s="142">
        <v>0</v>
      </c>
      <c r="T288" s="143">
        <f>S288*H288</f>
        <v>0</v>
      </c>
      <c r="AR288" s="144" t="s">
        <v>213</v>
      </c>
      <c r="AT288" s="144" t="s">
        <v>241</v>
      </c>
      <c r="AU288" s="144" t="s">
        <v>80</v>
      </c>
      <c r="AY288" s="17" t="s">
        <v>155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80</v>
      </c>
      <c r="BK288" s="145">
        <f>ROUND(I288*H288,2)</f>
        <v>0</v>
      </c>
      <c r="BL288" s="17" t="s">
        <v>160</v>
      </c>
      <c r="BM288" s="144" t="s">
        <v>1031</v>
      </c>
    </row>
    <row r="289" spans="2:65" s="1" customFormat="1">
      <c r="B289" s="32"/>
      <c r="D289" s="146" t="s">
        <v>162</v>
      </c>
      <c r="F289" s="147" t="s">
        <v>1030</v>
      </c>
      <c r="I289" s="148"/>
      <c r="L289" s="32"/>
      <c r="M289" s="149"/>
      <c r="T289" s="56"/>
      <c r="AT289" s="17" t="s">
        <v>162</v>
      </c>
      <c r="AU289" s="17" t="s">
        <v>80</v>
      </c>
    </row>
    <row r="290" spans="2:65" s="1" customFormat="1" ht="16.5" customHeight="1">
      <c r="B290" s="131"/>
      <c r="C290" s="172" t="s">
        <v>439</v>
      </c>
      <c r="D290" s="172" t="s">
        <v>241</v>
      </c>
      <c r="E290" s="173" t="s">
        <v>1033</v>
      </c>
      <c r="F290" s="174" t="s">
        <v>1034</v>
      </c>
      <c r="G290" s="175" t="s">
        <v>413</v>
      </c>
      <c r="H290" s="176">
        <v>1</v>
      </c>
      <c r="I290" s="177"/>
      <c r="J290" s="178">
        <f>ROUND(I290*H290,2)</f>
        <v>0</v>
      </c>
      <c r="K290" s="179"/>
      <c r="L290" s="180"/>
      <c r="M290" s="181" t="s">
        <v>1</v>
      </c>
      <c r="N290" s="182" t="s">
        <v>37</v>
      </c>
      <c r="P290" s="142">
        <f>O290*H290</f>
        <v>0</v>
      </c>
      <c r="Q290" s="142">
        <v>2.37</v>
      </c>
      <c r="R290" s="142">
        <f>Q290*H290</f>
        <v>2.37</v>
      </c>
      <c r="S290" s="142">
        <v>0</v>
      </c>
      <c r="T290" s="143">
        <f>S290*H290</f>
        <v>0</v>
      </c>
      <c r="AR290" s="144" t="s">
        <v>213</v>
      </c>
      <c r="AT290" s="144" t="s">
        <v>241</v>
      </c>
      <c r="AU290" s="144" t="s">
        <v>80</v>
      </c>
      <c r="AY290" s="17" t="s">
        <v>155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80</v>
      </c>
      <c r="BK290" s="145">
        <f>ROUND(I290*H290,2)</f>
        <v>0</v>
      </c>
      <c r="BL290" s="17" t="s">
        <v>160</v>
      </c>
      <c r="BM290" s="144" t="s">
        <v>1035</v>
      </c>
    </row>
    <row r="291" spans="2:65" s="1" customFormat="1">
      <c r="B291" s="32"/>
      <c r="D291" s="146" t="s">
        <v>162</v>
      </c>
      <c r="F291" s="147" t="s">
        <v>1034</v>
      </c>
      <c r="I291" s="148"/>
      <c r="L291" s="32"/>
      <c r="M291" s="149"/>
      <c r="T291" s="56"/>
      <c r="AT291" s="17" t="s">
        <v>162</v>
      </c>
      <c r="AU291" s="17" t="s">
        <v>80</v>
      </c>
    </row>
    <row r="292" spans="2:65" s="1" customFormat="1" ht="16.5" customHeight="1">
      <c r="B292" s="131"/>
      <c r="C292" s="132" t="s">
        <v>445</v>
      </c>
      <c r="D292" s="132" t="s">
        <v>156</v>
      </c>
      <c r="E292" s="133" t="s">
        <v>1037</v>
      </c>
      <c r="F292" s="134" t="s">
        <v>1038</v>
      </c>
      <c r="G292" s="135" t="s">
        <v>179</v>
      </c>
      <c r="H292" s="136">
        <v>1.377</v>
      </c>
      <c r="I292" s="137"/>
      <c r="J292" s="138">
        <f>ROUND(I292*H292,2)</f>
        <v>0</v>
      </c>
      <c r="K292" s="139"/>
      <c r="L292" s="32"/>
      <c r="M292" s="140" t="s">
        <v>1</v>
      </c>
      <c r="N292" s="141" t="s">
        <v>37</v>
      </c>
      <c r="P292" s="142">
        <f>O292*H292</f>
        <v>0</v>
      </c>
      <c r="Q292" s="142">
        <v>0.12</v>
      </c>
      <c r="R292" s="142">
        <f>Q292*H292</f>
        <v>0.16524</v>
      </c>
      <c r="S292" s="142">
        <v>2.2000000000000002</v>
      </c>
      <c r="T292" s="143">
        <f>S292*H292</f>
        <v>3.0294000000000003</v>
      </c>
      <c r="AR292" s="144" t="s">
        <v>160</v>
      </c>
      <c r="AT292" s="144" t="s">
        <v>156</v>
      </c>
      <c r="AU292" s="144" t="s">
        <v>80</v>
      </c>
      <c r="AY292" s="17" t="s">
        <v>155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80</v>
      </c>
      <c r="BK292" s="145">
        <f>ROUND(I292*H292,2)</f>
        <v>0</v>
      </c>
      <c r="BL292" s="17" t="s">
        <v>160</v>
      </c>
      <c r="BM292" s="144" t="s">
        <v>1039</v>
      </c>
    </row>
    <row r="293" spans="2:65" s="1" customFormat="1">
      <c r="B293" s="32"/>
      <c r="D293" s="146" t="s">
        <v>162</v>
      </c>
      <c r="F293" s="147" t="s">
        <v>1040</v>
      </c>
      <c r="I293" s="148"/>
      <c r="L293" s="32"/>
      <c r="M293" s="149"/>
      <c r="T293" s="56"/>
      <c r="AT293" s="17" t="s">
        <v>162</v>
      </c>
      <c r="AU293" s="17" t="s">
        <v>80</v>
      </c>
    </row>
    <row r="294" spans="2:65" s="1" customFormat="1">
      <c r="B294" s="32"/>
      <c r="D294" s="150" t="s">
        <v>164</v>
      </c>
      <c r="F294" s="151" t="s">
        <v>1041</v>
      </c>
      <c r="I294" s="148"/>
      <c r="L294" s="32"/>
      <c r="M294" s="149"/>
      <c r="T294" s="56"/>
      <c r="AT294" s="17" t="s">
        <v>164</v>
      </c>
      <c r="AU294" s="17" t="s">
        <v>80</v>
      </c>
    </row>
    <row r="295" spans="2:65" s="13" customFormat="1">
      <c r="B295" s="158"/>
      <c r="D295" s="146" t="s">
        <v>166</v>
      </c>
      <c r="E295" s="159" t="s">
        <v>1</v>
      </c>
      <c r="F295" s="160" t="s">
        <v>1042</v>
      </c>
      <c r="H295" s="161">
        <v>1.377</v>
      </c>
      <c r="I295" s="162"/>
      <c r="L295" s="158"/>
      <c r="M295" s="163"/>
      <c r="T295" s="164"/>
      <c r="AT295" s="159" t="s">
        <v>166</v>
      </c>
      <c r="AU295" s="159" t="s">
        <v>80</v>
      </c>
      <c r="AV295" s="13" t="s">
        <v>82</v>
      </c>
      <c r="AW295" s="13" t="s">
        <v>29</v>
      </c>
      <c r="AX295" s="13" t="s">
        <v>80</v>
      </c>
      <c r="AY295" s="159" t="s">
        <v>155</v>
      </c>
    </row>
    <row r="296" spans="2:65" s="1" customFormat="1" ht="16.5" customHeight="1">
      <c r="B296" s="131"/>
      <c r="C296" s="132" t="s">
        <v>452</v>
      </c>
      <c r="D296" s="132" t="s">
        <v>156</v>
      </c>
      <c r="E296" s="133" t="s">
        <v>1043</v>
      </c>
      <c r="F296" s="134" t="s">
        <v>1044</v>
      </c>
      <c r="G296" s="135" t="s">
        <v>253</v>
      </c>
      <c r="H296" s="136">
        <v>7.65</v>
      </c>
      <c r="I296" s="137"/>
      <c r="J296" s="138">
        <f>ROUND(I296*H296,2)</f>
        <v>0</v>
      </c>
      <c r="K296" s="139"/>
      <c r="L296" s="32"/>
      <c r="M296" s="140" t="s">
        <v>1</v>
      </c>
      <c r="N296" s="141" t="s">
        <v>37</v>
      </c>
      <c r="P296" s="142">
        <f>O296*H296</f>
        <v>0</v>
      </c>
      <c r="Q296" s="142">
        <v>8.3599999999999999E-5</v>
      </c>
      <c r="R296" s="142">
        <f>Q296*H296</f>
        <v>6.3954000000000007E-4</v>
      </c>
      <c r="S296" s="142">
        <v>1.7999999999999999E-2</v>
      </c>
      <c r="T296" s="143">
        <f>S296*H296</f>
        <v>0.13769999999999999</v>
      </c>
      <c r="AR296" s="144" t="s">
        <v>160</v>
      </c>
      <c r="AT296" s="144" t="s">
        <v>156</v>
      </c>
      <c r="AU296" s="144" t="s">
        <v>80</v>
      </c>
      <c r="AY296" s="17" t="s">
        <v>155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80</v>
      </c>
      <c r="BK296" s="145">
        <f>ROUND(I296*H296,2)</f>
        <v>0</v>
      </c>
      <c r="BL296" s="17" t="s">
        <v>160</v>
      </c>
      <c r="BM296" s="144" t="s">
        <v>1045</v>
      </c>
    </row>
    <row r="297" spans="2:65" s="1" customFormat="1" ht="19.5">
      <c r="B297" s="32"/>
      <c r="D297" s="146" t="s">
        <v>162</v>
      </c>
      <c r="F297" s="147" t="s">
        <v>1046</v>
      </c>
      <c r="I297" s="148"/>
      <c r="L297" s="32"/>
      <c r="M297" s="149"/>
      <c r="T297" s="56"/>
      <c r="AT297" s="17" t="s">
        <v>162</v>
      </c>
      <c r="AU297" s="17" t="s">
        <v>80</v>
      </c>
    </row>
    <row r="298" spans="2:65" s="1" customFormat="1">
      <c r="B298" s="32"/>
      <c r="D298" s="150" t="s">
        <v>164</v>
      </c>
      <c r="F298" s="151" t="s">
        <v>1047</v>
      </c>
      <c r="I298" s="148"/>
      <c r="L298" s="32"/>
      <c r="M298" s="149"/>
      <c r="T298" s="56"/>
      <c r="AT298" s="17" t="s">
        <v>164</v>
      </c>
      <c r="AU298" s="17" t="s">
        <v>80</v>
      </c>
    </row>
    <row r="299" spans="2:65" s="13" customFormat="1">
      <c r="B299" s="158"/>
      <c r="D299" s="146" t="s">
        <v>166</v>
      </c>
      <c r="E299" s="159" t="s">
        <v>1</v>
      </c>
      <c r="F299" s="160" t="s">
        <v>1048</v>
      </c>
      <c r="H299" s="161">
        <v>7.65</v>
      </c>
      <c r="I299" s="162"/>
      <c r="L299" s="158"/>
      <c r="M299" s="163"/>
      <c r="T299" s="164"/>
      <c r="AT299" s="159" t="s">
        <v>166</v>
      </c>
      <c r="AU299" s="159" t="s">
        <v>80</v>
      </c>
      <c r="AV299" s="13" t="s">
        <v>82</v>
      </c>
      <c r="AW299" s="13" t="s">
        <v>29</v>
      </c>
      <c r="AX299" s="13" t="s">
        <v>80</v>
      </c>
      <c r="AY299" s="159" t="s">
        <v>155</v>
      </c>
    </row>
    <row r="300" spans="2:65" s="11" customFormat="1" ht="25.9" customHeight="1">
      <c r="B300" s="121"/>
      <c r="D300" s="122" t="s">
        <v>71</v>
      </c>
      <c r="E300" s="123" t="s">
        <v>1049</v>
      </c>
      <c r="F300" s="123" t="s">
        <v>1050</v>
      </c>
      <c r="I300" s="124"/>
      <c r="J300" s="125">
        <f>BK300</f>
        <v>0</v>
      </c>
      <c r="L300" s="121"/>
      <c r="M300" s="126"/>
      <c r="P300" s="127">
        <f>SUM(P301:P308)</f>
        <v>0</v>
      </c>
      <c r="R300" s="127">
        <f>SUM(R301:R308)</f>
        <v>7.1951999999999998</v>
      </c>
      <c r="T300" s="128">
        <f>SUM(T301:T308)</f>
        <v>149.30040000000002</v>
      </c>
      <c r="AR300" s="122" t="s">
        <v>80</v>
      </c>
      <c r="AT300" s="129" t="s">
        <v>71</v>
      </c>
      <c r="AU300" s="129" t="s">
        <v>72</v>
      </c>
      <c r="AY300" s="122" t="s">
        <v>155</v>
      </c>
      <c r="BK300" s="130">
        <f>SUM(BK301:BK308)</f>
        <v>0</v>
      </c>
    </row>
    <row r="301" spans="2:65" s="1" customFormat="1" ht="16.5" customHeight="1">
      <c r="B301" s="131"/>
      <c r="C301" s="132" t="s">
        <v>459</v>
      </c>
      <c r="D301" s="132" t="s">
        <v>156</v>
      </c>
      <c r="E301" s="133" t="s">
        <v>1051</v>
      </c>
      <c r="F301" s="134" t="s">
        <v>1052</v>
      </c>
      <c r="G301" s="135" t="s">
        <v>179</v>
      </c>
      <c r="H301" s="136">
        <v>59.96</v>
      </c>
      <c r="I301" s="137"/>
      <c r="J301" s="138">
        <f>ROUND(I301*H301,2)</f>
        <v>0</v>
      </c>
      <c r="K301" s="139"/>
      <c r="L301" s="32"/>
      <c r="M301" s="140" t="s">
        <v>1</v>
      </c>
      <c r="N301" s="141" t="s">
        <v>37</v>
      </c>
      <c r="P301" s="142">
        <f>O301*H301</f>
        <v>0</v>
      </c>
      <c r="Q301" s="142">
        <v>0.12</v>
      </c>
      <c r="R301" s="142">
        <f>Q301*H301</f>
        <v>7.1951999999999998</v>
      </c>
      <c r="S301" s="142">
        <v>2.4900000000000002</v>
      </c>
      <c r="T301" s="143">
        <f>S301*H301</f>
        <v>149.30040000000002</v>
      </c>
      <c r="AR301" s="144" t="s">
        <v>160</v>
      </c>
      <c r="AT301" s="144" t="s">
        <v>156</v>
      </c>
      <c r="AU301" s="144" t="s">
        <v>80</v>
      </c>
      <c r="AY301" s="17" t="s">
        <v>155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80</v>
      </c>
      <c r="BK301" s="145">
        <f>ROUND(I301*H301,2)</f>
        <v>0</v>
      </c>
      <c r="BL301" s="17" t="s">
        <v>160</v>
      </c>
      <c r="BM301" s="144" t="s">
        <v>1053</v>
      </c>
    </row>
    <row r="302" spans="2:65" s="1" customFormat="1">
      <c r="B302" s="32"/>
      <c r="D302" s="146" t="s">
        <v>162</v>
      </c>
      <c r="F302" s="147" t="s">
        <v>1054</v>
      </c>
      <c r="I302" s="148"/>
      <c r="L302" s="32"/>
      <c r="M302" s="149"/>
      <c r="T302" s="56"/>
      <c r="AT302" s="17" t="s">
        <v>162</v>
      </c>
      <c r="AU302" s="17" t="s">
        <v>80</v>
      </c>
    </row>
    <row r="303" spans="2:65" s="1" customFormat="1">
      <c r="B303" s="32"/>
      <c r="D303" s="150" t="s">
        <v>164</v>
      </c>
      <c r="F303" s="151" t="s">
        <v>1055</v>
      </c>
      <c r="I303" s="148"/>
      <c r="L303" s="32"/>
      <c r="M303" s="149"/>
      <c r="T303" s="56"/>
      <c r="AT303" s="17" t="s">
        <v>164</v>
      </c>
      <c r="AU303" s="17" t="s">
        <v>80</v>
      </c>
    </row>
    <row r="304" spans="2:65" s="13" customFormat="1">
      <c r="B304" s="158"/>
      <c r="D304" s="146" t="s">
        <v>166</v>
      </c>
      <c r="E304" s="159" t="s">
        <v>1</v>
      </c>
      <c r="F304" s="160" t="s">
        <v>1056</v>
      </c>
      <c r="H304" s="161">
        <v>47.683</v>
      </c>
      <c r="I304" s="162"/>
      <c r="L304" s="158"/>
      <c r="M304" s="163"/>
      <c r="T304" s="164"/>
      <c r="AT304" s="159" t="s">
        <v>166</v>
      </c>
      <c r="AU304" s="159" t="s">
        <v>80</v>
      </c>
      <c r="AV304" s="13" t="s">
        <v>82</v>
      </c>
      <c r="AW304" s="13" t="s">
        <v>29</v>
      </c>
      <c r="AX304" s="13" t="s">
        <v>72</v>
      </c>
      <c r="AY304" s="159" t="s">
        <v>155</v>
      </c>
    </row>
    <row r="305" spans="2:65" s="13" customFormat="1">
      <c r="B305" s="158"/>
      <c r="D305" s="146" t="s">
        <v>166</v>
      </c>
      <c r="E305" s="159" t="s">
        <v>1</v>
      </c>
      <c r="F305" s="160" t="s">
        <v>1057</v>
      </c>
      <c r="H305" s="161">
        <v>4.8259999999999996</v>
      </c>
      <c r="I305" s="162"/>
      <c r="L305" s="158"/>
      <c r="M305" s="163"/>
      <c r="T305" s="164"/>
      <c r="AT305" s="159" t="s">
        <v>166</v>
      </c>
      <c r="AU305" s="159" t="s">
        <v>80</v>
      </c>
      <c r="AV305" s="13" t="s">
        <v>82</v>
      </c>
      <c r="AW305" s="13" t="s">
        <v>29</v>
      </c>
      <c r="AX305" s="13" t="s">
        <v>72</v>
      </c>
      <c r="AY305" s="159" t="s">
        <v>155</v>
      </c>
    </row>
    <row r="306" spans="2:65" s="13" customFormat="1" ht="22.5">
      <c r="B306" s="158"/>
      <c r="D306" s="146" t="s">
        <v>166</v>
      </c>
      <c r="E306" s="159" t="s">
        <v>1</v>
      </c>
      <c r="F306" s="160" t="s">
        <v>1058</v>
      </c>
      <c r="H306" s="161">
        <v>4.4809999999999999</v>
      </c>
      <c r="I306" s="162"/>
      <c r="L306" s="158"/>
      <c r="M306" s="163"/>
      <c r="T306" s="164"/>
      <c r="AT306" s="159" t="s">
        <v>166</v>
      </c>
      <c r="AU306" s="159" t="s">
        <v>80</v>
      </c>
      <c r="AV306" s="13" t="s">
        <v>82</v>
      </c>
      <c r="AW306" s="13" t="s">
        <v>29</v>
      </c>
      <c r="AX306" s="13" t="s">
        <v>72</v>
      </c>
      <c r="AY306" s="159" t="s">
        <v>155</v>
      </c>
    </row>
    <row r="307" spans="2:65" s="13" customFormat="1">
      <c r="B307" s="158"/>
      <c r="D307" s="146" t="s">
        <v>166</v>
      </c>
      <c r="E307" s="159" t="s">
        <v>1</v>
      </c>
      <c r="F307" s="160" t="s">
        <v>1059</v>
      </c>
      <c r="H307" s="161">
        <v>2.97</v>
      </c>
      <c r="I307" s="162"/>
      <c r="L307" s="158"/>
      <c r="M307" s="163"/>
      <c r="T307" s="164"/>
      <c r="AT307" s="159" t="s">
        <v>166</v>
      </c>
      <c r="AU307" s="159" t="s">
        <v>80</v>
      </c>
      <c r="AV307" s="13" t="s">
        <v>82</v>
      </c>
      <c r="AW307" s="13" t="s">
        <v>29</v>
      </c>
      <c r="AX307" s="13" t="s">
        <v>72</v>
      </c>
      <c r="AY307" s="159" t="s">
        <v>155</v>
      </c>
    </row>
    <row r="308" spans="2:65" s="14" customFormat="1">
      <c r="B308" s="165"/>
      <c r="D308" s="146" t="s">
        <v>166</v>
      </c>
      <c r="E308" s="166" t="s">
        <v>1</v>
      </c>
      <c r="F308" s="167" t="s">
        <v>170</v>
      </c>
      <c r="H308" s="168">
        <v>59.96</v>
      </c>
      <c r="I308" s="169"/>
      <c r="L308" s="165"/>
      <c r="M308" s="170"/>
      <c r="T308" s="171"/>
      <c r="AT308" s="166" t="s">
        <v>166</v>
      </c>
      <c r="AU308" s="166" t="s">
        <v>80</v>
      </c>
      <c r="AV308" s="14" t="s">
        <v>160</v>
      </c>
      <c r="AW308" s="14" t="s">
        <v>29</v>
      </c>
      <c r="AX308" s="14" t="s">
        <v>80</v>
      </c>
      <c r="AY308" s="166" t="s">
        <v>155</v>
      </c>
    </row>
    <row r="309" spans="2:65" s="11" customFormat="1" ht="25.9" customHeight="1">
      <c r="B309" s="121"/>
      <c r="D309" s="122" t="s">
        <v>71</v>
      </c>
      <c r="E309" s="123" t="s">
        <v>1060</v>
      </c>
      <c r="F309" s="123" t="s">
        <v>1061</v>
      </c>
      <c r="I309" s="124"/>
      <c r="J309" s="125">
        <f>BK309</f>
        <v>0</v>
      </c>
      <c r="L309" s="121"/>
      <c r="M309" s="126"/>
      <c r="P309" s="127">
        <f>SUM(P310:P312)</f>
        <v>0</v>
      </c>
      <c r="R309" s="127">
        <f>SUM(R310:R312)</f>
        <v>3.8808000000000002E-2</v>
      </c>
      <c r="T309" s="128">
        <f>SUM(T310:T312)</f>
        <v>0</v>
      </c>
      <c r="AR309" s="122" t="s">
        <v>80</v>
      </c>
      <c r="AT309" s="129" t="s">
        <v>71</v>
      </c>
      <c r="AU309" s="129" t="s">
        <v>72</v>
      </c>
      <c r="AY309" s="122" t="s">
        <v>155</v>
      </c>
      <c r="BK309" s="130">
        <f>SUM(BK310:BK312)</f>
        <v>0</v>
      </c>
    </row>
    <row r="310" spans="2:65" s="1" customFormat="1" ht="24.2" customHeight="1">
      <c r="B310" s="131"/>
      <c r="C310" s="132" t="s">
        <v>466</v>
      </c>
      <c r="D310" s="132" t="s">
        <v>156</v>
      </c>
      <c r="E310" s="133" t="s">
        <v>1062</v>
      </c>
      <c r="F310" s="134" t="s">
        <v>1063</v>
      </c>
      <c r="G310" s="135" t="s">
        <v>413</v>
      </c>
      <c r="H310" s="136">
        <v>14</v>
      </c>
      <c r="I310" s="137"/>
      <c r="J310" s="138">
        <f>ROUND(I310*H310,2)</f>
        <v>0</v>
      </c>
      <c r="K310" s="139"/>
      <c r="L310" s="32"/>
      <c r="M310" s="140" t="s">
        <v>1</v>
      </c>
      <c r="N310" s="141" t="s">
        <v>37</v>
      </c>
      <c r="P310" s="142">
        <f>O310*H310</f>
        <v>0</v>
      </c>
      <c r="Q310" s="142">
        <v>2.7720000000000002E-3</v>
      </c>
      <c r="R310" s="142">
        <f>Q310*H310</f>
        <v>3.8808000000000002E-2</v>
      </c>
      <c r="S310" s="142">
        <v>0</v>
      </c>
      <c r="T310" s="143">
        <f>S310*H310</f>
        <v>0</v>
      </c>
      <c r="AR310" s="144" t="s">
        <v>160</v>
      </c>
      <c r="AT310" s="144" t="s">
        <v>156</v>
      </c>
      <c r="AU310" s="144" t="s">
        <v>80</v>
      </c>
      <c r="AY310" s="17" t="s">
        <v>155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7" t="s">
        <v>80</v>
      </c>
      <c r="BK310" s="145">
        <f>ROUND(I310*H310,2)</f>
        <v>0</v>
      </c>
      <c r="BL310" s="17" t="s">
        <v>160</v>
      </c>
      <c r="BM310" s="144" t="s">
        <v>1064</v>
      </c>
    </row>
    <row r="311" spans="2:65" s="1" customFormat="1" ht="19.5">
      <c r="B311" s="32"/>
      <c r="D311" s="146" t="s">
        <v>162</v>
      </c>
      <c r="F311" s="147" t="s">
        <v>1065</v>
      </c>
      <c r="I311" s="148"/>
      <c r="L311" s="32"/>
      <c r="M311" s="149"/>
      <c r="T311" s="56"/>
      <c r="AT311" s="17" t="s">
        <v>162</v>
      </c>
      <c r="AU311" s="17" t="s">
        <v>80</v>
      </c>
    </row>
    <row r="312" spans="2:65" s="1" customFormat="1">
      <c r="B312" s="32"/>
      <c r="D312" s="150" t="s">
        <v>164</v>
      </c>
      <c r="F312" s="151" t="s">
        <v>1066</v>
      </c>
      <c r="I312" s="148"/>
      <c r="L312" s="32"/>
      <c r="M312" s="149"/>
      <c r="T312" s="56"/>
      <c r="AT312" s="17" t="s">
        <v>164</v>
      </c>
      <c r="AU312" s="17" t="s">
        <v>80</v>
      </c>
    </row>
    <row r="313" spans="2:65" s="11" customFormat="1" ht="25.9" customHeight="1">
      <c r="B313" s="121"/>
      <c r="D313" s="122" t="s">
        <v>71</v>
      </c>
      <c r="E313" s="123" t="s">
        <v>247</v>
      </c>
      <c r="F313" s="123" t="s">
        <v>248</v>
      </c>
      <c r="I313" s="124"/>
      <c r="J313" s="125">
        <f>BK313</f>
        <v>0</v>
      </c>
      <c r="L313" s="121"/>
      <c r="M313" s="126"/>
      <c r="P313" s="127">
        <f>P314+P331</f>
        <v>0</v>
      </c>
      <c r="R313" s="127">
        <f>R314+R331</f>
        <v>0</v>
      </c>
      <c r="T313" s="128">
        <f>T314+T331</f>
        <v>0</v>
      </c>
      <c r="AR313" s="122" t="s">
        <v>80</v>
      </c>
      <c r="AT313" s="129" t="s">
        <v>71</v>
      </c>
      <c r="AU313" s="129" t="s">
        <v>72</v>
      </c>
      <c r="AY313" s="122" t="s">
        <v>155</v>
      </c>
      <c r="BK313" s="130">
        <f>BK314+BK331</f>
        <v>0</v>
      </c>
    </row>
    <row r="314" spans="2:65" s="11" customFormat="1" ht="22.9" customHeight="1">
      <c r="B314" s="121"/>
      <c r="D314" s="122" t="s">
        <v>71</v>
      </c>
      <c r="E314" s="183" t="s">
        <v>552</v>
      </c>
      <c r="F314" s="183" t="s">
        <v>553</v>
      </c>
      <c r="I314" s="124"/>
      <c r="J314" s="184">
        <f>BK314</f>
        <v>0</v>
      </c>
      <c r="L314" s="121"/>
      <c r="M314" s="126"/>
      <c r="P314" s="127">
        <f>SUM(P315:P330)</f>
        <v>0</v>
      </c>
      <c r="R314" s="127">
        <f>SUM(R315:R330)</f>
        <v>0</v>
      </c>
      <c r="T314" s="128">
        <f>SUM(T315:T330)</f>
        <v>0</v>
      </c>
      <c r="AR314" s="122" t="s">
        <v>80</v>
      </c>
      <c r="AT314" s="129" t="s">
        <v>71</v>
      </c>
      <c r="AU314" s="129" t="s">
        <v>80</v>
      </c>
      <c r="AY314" s="122" t="s">
        <v>155</v>
      </c>
      <c r="BK314" s="130">
        <f>SUM(BK315:BK330)</f>
        <v>0</v>
      </c>
    </row>
    <row r="315" spans="2:65" s="1" customFormat="1" ht="16.5" customHeight="1">
      <c r="B315" s="131"/>
      <c r="C315" s="132" t="s">
        <v>473</v>
      </c>
      <c r="D315" s="132" t="s">
        <v>156</v>
      </c>
      <c r="E315" s="133" t="s">
        <v>555</v>
      </c>
      <c r="F315" s="134" t="s">
        <v>556</v>
      </c>
      <c r="G315" s="135" t="s">
        <v>208</v>
      </c>
      <c r="H315" s="136">
        <v>152.46799999999999</v>
      </c>
      <c r="I315" s="137"/>
      <c r="J315" s="138">
        <f>ROUND(I315*H315,2)</f>
        <v>0</v>
      </c>
      <c r="K315" s="139"/>
      <c r="L315" s="32"/>
      <c r="M315" s="140" t="s">
        <v>1</v>
      </c>
      <c r="N315" s="141" t="s">
        <v>37</v>
      </c>
      <c r="P315" s="142">
        <f>O315*H315</f>
        <v>0</v>
      </c>
      <c r="Q315" s="142">
        <v>0</v>
      </c>
      <c r="R315" s="142">
        <f>Q315*H315</f>
        <v>0</v>
      </c>
      <c r="S315" s="142">
        <v>0</v>
      </c>
      <c r="T315" s="143">
        <f>S315*H315</f>
        <v>0</v>
      </c>
      <c r="AR315" s="144" t="s">
        <v>160</v>
      </c>
      <c r="AT315" s="144" t="s">
        <v>156</v>
      </c>
      <c r="AU315" s="144" t="s">
        <v>82</v>
      </c>
      <c r="AY315" s="17" t="s">
        <v>155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80</v>
      </c>
      <c r="BK315" s="145">
        <f>ROUND(I315*H315,2)</f>
        <v>0</v>
      </c>
      <c r="BL315" s="17" t="s">
        <v>160</v>
      </c>
      <c r="BM315" s="144" t="s">
        <v>1067</v>
      </c>
    </row>
    <row r="316" spans="2:65" s="1" customFormat="1" ht="29.25">
      <c r="B316" s="32"/>
      <c r="D316" s="146" t="s">
        <v>162</v>
      </c>
      <c r="F316" s="147" t="s">
        <v>558</v>
      </c>
      <c r="I316" s="148"/>
      <c r="L316" s="32"/>
      <c r="M316" s="149"/>
      <c r="T316" s="56"/>
      <c r="AT316" s="17" t="s">
        <v>162</v>
      </c>
      <c r="AU316" s="17" t="s">
        <v>82</v>
      </c>
    </row>
    <row r="317" spans="2:65" s="1" customFormat="1">
      <c r="B317" s="32"/>
      <c r="D317" s="150" t="s">
        <v>164</v>
      </c>
      <c r="F317" s="151" t="s">
        <v>559</v>
      </c>
      <c r="I317" s="148"/>
      <c r="L317" s="32"/>
      <c r="M317" s="149"/>
      <c r="T317" s="56"/>
      <c r="AT317" s="17" t="s">
        <v>164</v>
      </c>
      <c r="AU317" s="17" t="s">
        <v>82</v>
      </c>
    </row>
    <row r="318" spans="2:65" s="1" customFormat="1" ht="24.2" customHeight="1">
      <c r="B318" s="131"/>
      <c r="C318" s="132" t="s">
        <v>479</v>
      </c>
      <c r="D318" s="132" t="s">
        <v>156</v>
      </c>
      <c r="E318" s="133" t="s">
        <v>567</v>
      </c>
      <c r="F318" s="134" t="s">
        <v>568</v>
      </c>
      <c r="G318" s="135" t="s">
        <v>208</v>
      </c>
      <c r="H318" s="136">
        <v>152.46799999999999</v>
      </c>
      <c r="I318" s="137"/>
      <c r="J318" s="138">
        <f>ROUND(I318*H318,2)</f>
        <v>0</v>
      </c>
      <c r="K318" s="139"/>
      <c r="L318" s="32"/>
      <c r="M318" s="140" t="s">
        <v>1</v>
      </c>
      <c r="N318" s="141" t="s">
        <v>37</v>
      </c>
      <c r="P318" s="142">
        <f>O318*H318</f>
        <v>0</v>
      </c>
      <c r="Q318" s="142">
        <v>0</v>
      </c>
      <c r="R318" s="142">
        <f>Q318*H318</f>
        <v>0</v>
      </c>
      <c r="S318" s="142">
        <v>0</v>
      </c>
      <c r="T318" s="143">
        <f>S318*H318</f>
        <v>0</v>
      </c>
      <c r="AR318" s="144" t="s">
        <v>160</v>
      </c>
      <c r="AT318" s="144" t="s">
        <v>156</v>
      </c>
      <c r="AU318" s="144" t="s">
        <v>82</v>
      </c>
      <c r="AY318" s="17" t="s">
        <v>155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7" t="s">
        <v>80</v>
      </c>
      <c r="BK318" s="145">
        <f>ROUND(I318*H318,2)</f>
        <v>0</v>
      </c>
      <c r="BL318" s="17" t="s">
        <v>160</v>
      </c>
      <c r="BM318" s="144" t="s">
        <v>1068</v>
      </c>
    </row>
    <row r="319" spans="2:65" s="1" customFormat="1" ht="19.5">
      <c r="B319" s="32"/>
      <c r="D319" s="146" t="s">
        <v>162</v>
      </c>
      <c r="F319" s="147" t="s">
        <v>570</v>
      </c>
      <c r="I319" s="148"/>
      <c r="L319" s="32"/>
      <c r="M319" s="149"/>
      <c r="T319" s="56"/>
      <c r="AT319" s="17" t="s">
        <v>162</v>
      </c>
      <c r="AU319" s="17" t="s">
        <v>82</v>
      </c>
    </row>
    <row r="320" spans="2:65" s="1" customFormat="1">
      <c r="B320" s="32"/>
      <c r="D320" s="150" t="s">
        <v>164</v>
      </c>
      <c r="F320" s="151" t="s">
        <v>571</v>
      </c>
      <c r="I320" s="148"/>
      <c r="L320" s="32"/>
      <c r="M320" s="149"/>
      <c r="T320" s="56"/>
      <c r="AT320" s="17" t="s">
        <v>164</v>
      </c>
      <c r="AU320" s="17" t="s">
        <v>82</v>
      </c>
    </row>
    <row r="321" spans="2:65" s="1" customFormat="1" ht="16.5" customHeight="1">
      <c r="B321" s="131"/>
      <c r="C321" s="132" t="s">
        <v>487</v>
      </c>
      <c r="D321" s="132" t="s">
        <v>156</v>
      </c>
      <c r="E321" s="133" t="s">
        <v>573</v>
      </c>
      <c r="F321" s="134" t="s">
        <v>574</v>
      </c>
      <c r="G321" s="135" t="s">
        <v>208</v>
      </c>
      <c r="H321" s="136">
        <v>3811.7</v>
      </c>
      <c r="I321" s="137"/>
      <c r="J321" s="138">
        <f>ROUND(I321*H321,2)</f>
        <v>0</v>
      </c>
      <c r="K321" s="139"/>
      <c r="L321" s="32"/>
      <c r="M321" s="140" t="s">
        <v>1</v>
      </c>
      <c r="N321" s="141" t="s">
        <v>37</v>
      </c>
      <c r="P321" s="142">
        <f>O321*H321</f>
        <v>0</v>
      </c>
      <c r="Q321" s="142">
        <v>0</v>
      </c>
      <c r="R321" s="142">
        <f>Q321*H321</f>
        <v>0</v>
      </c>
      <c r="S321" s="142">
        <v>0</v>
      </c>
      <c r="T321" s="143">
        <f>S321*H321</f>
        <v>0</v>
      </c>
      <c r="AR321" s="144" t="s">
        <v>160</v>
      </c>
      <c r="AT321" s="144" t="s">
        <v>156</v>
      </c>
      <c r="AU321" s="144" t="s">
        <v>82</v>
      </c>
      <c r="AY321" s="17" t="s">
        <v>155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7" t="s">
        <v>80</v>
      </c>
      <c r="BK321" s="145">
        <f>ROUND(I321*H321,2)</f>
        <v>0</v>
      </c>
      <c r="BL321" s="17" t="s">
        <v>160</v>
      </c>
      <c r="BM321" s="144" t="s">
        <v>1069</v>
      </c>
    </row>
    <row r="322" spans="2:65" s="1" customFormat="1" ht="29.25">
      <c r="B322" s="32"/>
      <c r="D322" s="146" t="s">
        <v>162</v>
      </c>
      <c r="F322" s="147" t="s">
        <v>576</v>
      </c>
      <c r="I322" s="148"/>
      <c r="L322" s="32"/>
      <c r="M322" s="149"/>
      <c r="T322" s="56"/>
      <c r="AT322" s="17" t="s">
        <v>162</v>
      </c>
      <c r="AU322" s="17" t="s">
        <v>82</v>
      </c>
    </row>
    <row r="323" spans="2:65" s="1" customFormat="1">
      <c r="B323" s="32"/>
      <c r="D323" s="150" t="s">
        <v>164</v>
      </c>
      <c r="F323" s="151" t="s">
        <v>577</v>
      </c>
      <c r="I323" s="148"/>
      <c r="L323" s="32"/>
      <c r="M323" s="149"/>
      <c r="T323" s="56"/>
      <c r="AT323" s="17" t="s">
        <v>164</v>
      </c>
      <c r="AU323" s="17" t="s">
        <v>82</v>
      </c>
    </row>
    <row r="324" spans="2:65" s="13" customFormat="1">
      <c r="B324" s="158"/>
      <c r="D324" s="146" t="s">
        <v>166</v>
      </c>
      <c r="E324" s="159" t="s">
        <v>1</v>
      </c>
      <c r="F324" s="160" t="s">
        <v>1070</v>
      </c>
      <c r="H324" s="161">
        <v>3811.7</v>
      </c>
      <c r="I324" s="162"/>
      <c r="L324" s="158"/>
      <c r="M324" s="163"/>
      <c r="T324" s="164"/>
      <c r="AT324" s="159" t="s">
        <v>166</v>
      </c>
      <c r="AU324" s="159" t="s">
        <v>82</v>
      </c>
      <c r="AV324" s="13" t="s">
        <v>82</v>
      </c>
      <c r="AW324" s="13" t="s">
        <v>29</v>
      </c>
      <c r="AX324" s="13" t="s">
        <v>80</v>
      </c>
      <c r="AY324" s="159" t="s">
        <v>155</v>
      </c>
    </row>
    <row r="325" spans="2:65" s="1" customFormat="1" ht="24.2" customHeight="1">
      <c r="B325" s="131"/>
      <c r="C325" s="132" t="s">
        <v>495</v>
      </c>
      <c r="D325" s="132" t="s">
        <v>156</v>
      </c>
      <c r="E325" s="133" t="s">
        <v>1071</v>
      </c>
      <c r="F325" s="134" t="s">
        <v>1072</v>
      </c>
      <c r="G325" s="135" t="s">
        <v>208</v>
      </c>
      <c r="H325" s="136">
        <v>152.46799999999999</v>
      </c>
      <c r="I325" s="137"/>
      <c r="J325" s="138">
        <f>ROUND(I325*H325,2)</f>
        <v>0</v>
      </c>
      <c r="K325" s="139"/>
      <c r="L325" s="32"/>
      <c r="M325" s="140" t="s">
        <v>1</v>
      </c>
      <c r="N325" s="141" t="s">
        <v>37</v>
      </c>
      <c r="P325" s="142">
        <f>O325*H325</f>
        <v>0</v>
      </c>
      <c r="Q325" s="142">
        <v>0</v>
      </c>
      <c r="R325" s="142">
        <f>Q325*H325</f>
        <v>0</v>
      </c>
      <c r="S325" s="142">
        <v>0</v>
      </c>
      <c r="T325" s="143">
        <f>S325*H325</f>
        <v>0</v>
      </c>
      <c r="AR325" s="144" t="s">
        <v>160</v>
      </c>
      <c r="AT325" s="144" t="s">
        <v>156</v>
      </c>
      <c r="AU325" s="144" t="s">
        <v>82</v>
      </c>
      <c r="AY325" s="17" t="s">
        <v>155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80</v>
      </c>
      <c r="BK325" s="145">
        <f>ROUND(I325*H325,2)</f>
        <v>0</v>
      </c>
      <c r="BL325" s="17" t="s">
        <v>160</v>
      </c>
      <c r="BM325" s="144" t="s">
        <v>1073</v>
      </c>
    </row>
    <row r="326" spans="2:65" s="1" customFormat="1" ht="19.5">
      <c r="B326" s="32"/>
      <c r="D326" s="146" t="s">
        <v>162</v>
      </c>
      <c r="F326" s="147" t="s">
        <v>1074</v>
      </c>
      <c r="I326" s="148"/>
      <c r="L326" s="32"/>
      <c r="M326" s="149"/>
      <c r="T326" s="56"/>
      <c r="AT326" s="17" t="s">
        <v>162</v>
      </c>
      <c r="AU326" s="17" t="s">
        <v>82</v>
      </c>
    </row>
    <row r="327" spans="2:65" s="1" customFormat="1">
      <c r="B327" s="32"/>
      <c r="D327" s="150" t="s">
        <v>164</v>
      </c>
      <c r="F327" s="151" t="s">
        <v>1075</v>
      </c>
      <c r="I327" s="148"/>
      <c r="L327" s="32"/>
      <c r="M327" s="149"/>
      <c r="T327" s="56"/>
      <c r="AT327" s="17" t="s">
        <v>164</v>
      </c>
      <c r="AU327" s="17" t="s">
        <v>82</v>
      </c>
    </row>
    <row r="328" spans="2:65" s="1" customFormat="1" ht="44.25" customHeight="1">
      <c r="B328" s="131"/>
      <c r="C328" s="132" t="s">
        <v>500</v>
      </c>
      <c r="D328" s="132" t="s">
        <v>156</v>
      </c>
      <c r="E328" s="133" t="s">
        <v>586</v>
      </c>
      <c r="F328" s="134" t="s">
        <v>210</v>
      </c>
      <c r="G328" s="135" t="s">
        <v>208</v>
      </c>
      <c r="H328" s="136">
        <v>152.46799999999999</v>
      </c>
      <c r="I328" s="137"/>
      <c r="J328" s="138">
        <f>ROUND(I328*H328,2)</f>
        <v>0</v>
      </c>
      <c r="K328" s="139"/>
      <c r="L328" s="32"/>
      <c r="M328" s="140" t="s">
        <v>1</v>
      </c>
      <c r="N328" s="141" t="s">
        <v>37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160</v>
      </c>
      <c r="AT328" s="144" t="s">
        <v>156</v>
      </c>
      <c r="AU328" s="144" t="s">
        <v>82</v>
      </c>
      <c r="AY328" s="17" t="s">
        <v>155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7" t="s">
        <v>80</v>
      </c>
      <c r="BK328" s="145">
        <f>ROUND(I328*H328,2)</f>
        <v>0</v>
      </c>
      <c r="BL328" s="17" t="s">
        <v>160</v>
      </c>
      <c r="BM328" s="144" t="s">
        <v>1076</v>
      </c>
    </row>
    <row r="329" spans="2:65" s="1" customFormat="1" ht="29.25">
      <c r="B329" s="32"/>
      <c r="D329" s="146" t="s">
        <v>162</v>
      </c>
      <c r="F329" s="147" t="s">
        <v>210</v>
      </c>
      <c r="I329" s="148"/>
      <c r="L329" s="32"/>
      <c r="M329" s="149"/>
      <c r="T329" s="56"/>
      <c r="AT329" s="17" t="s">
        <v>162</v>
      </c>
      <c r="AU329" s="17" t="s">
        <v>82</v>
      </c>
    </row>
    <row r="330" spans="2:65" s="1" customFormat="1">
      <c r="B330" s="32"/>
      <c r="D330" s="150" t="s">
        <v>164</v>
      </c>
      <c r="F330" s="151" t="s">
        <v>588</v>
      </c>
      <c r="I330" s="148"/>
      <c r="L330" s="32"/>
      <c r="M330" s="149"/>
      <c r="T330" s="56"/>
      <c r="AT330" s="17" t="s">
        <v>164</v>
      </c>
      <c r="AU330" s="17" t="s">
        <v>82</v>
      </c>
    </row>
    <row r="331" spans="2:65" s="11" customFormat="1" ht="22.9" customHeight="1">
      <c r="B331" s="121"/>
      <c r="D331" s="122" t="s">
        <v>71</v>
      </c>
      <c r="E331" s="183" t="s">
        <v>589</v>
      </c>
      <c r="F331" s="183" t="s">
        <v>590</v>
      </c>
      <c r="I331" s="124"/>
      <c r="J331" s="184">
        <f>BK331</f>
        <v>0</v>
      </c>
      <c r="L331" s="121"/>
      <c r="M331" s="126"/>
      <c r="P331" s="127">
        <f>SUM(P332:P334)</f>
        <v>0</v>
      </c>
      <c r="R331" s="127">
        <f>SUM(R332:R334)</f>
        <v>0</v>
      </c>
      <c r="T331" s="128">
        <f>SUM(T332:T334)</f>
        <v>0</v>
      </c>
      <c r="AR331" s="122" t="s">
        <v>80</v>
      </c>
      <c r="AT331" s="129" t="s">
        <v>71</v>
      </c>
      <c r="AU331" s="129" t="s">
        <v>80</v>
      </c>
      <c r="AY331" s="122" t="s">
        <v>155</v>
      </c>
      <c r="BK331" s="130">
        <f>SUM(BK332:BK334)</f>
        <v>0</v>
      </c>
    </row>
    <row r="332" spans="2:65" s="1" customFormat="1" ht="24.2" customHeight="1">
      <c r="B332" s="131"/>
      <c r="C332" s="132" t="s">
        <v>423</v>
      </c>
      <c r="D332" s="132" t="s">
        <v>156</v>
      </c>
      <c r="E332" s="133" t="s">
        <v>592</v>
      </c>
      <c r="F332" s="134" t="s">
        <v>593</v>
      </c>
      <c r="G332" s="135" t="s">
        <v>208</v>
      </c>
      <c r="H332" s="136">
        <v>139.08000000000001</v>
      </c>
      <c r="I332" s="137"/>
      <c r="J332" s="138">
        <f>ROUND(I332*H332,2)</f>
        <v>0</v>
      </c>
      <c r="K332" s="139"/>
      <c r="L332" s="32"/>
      <c r="M332" s="140" t="s">
        <v>1</v>
      </c>
      <c r="N332" s="141" t="s">
        <v>37</v>
      </c>
      <c r="P332" s="142">
        <f>O332*H332</f>
        <v>0</v>
      </c>
      <c r="Q332" s="142">
        <v>0</v>
      </c>
      <c r="R332" s="142">
        <f>Q332*H332</f>
        <v>0</v>
      </c>
      <c r="S332" s="142">
        <v>0</v>
      </c>
      <c r="T332" s="143">
        <f>S332*H332</f>
        <v>0</v>
      </c>
      <c r="AR332" s="144" t="s">
        <v>160</v>
      </c>
      <c r="AT332" s="144" t="s">
        <v>156</v>
      </c>
      <c r="AU332" s="144" t="s">
        <v>82</v>
      </c>
      <c r="AY332" s="17" t="s">
        <v>155</v>
      </c>
      <c r="BE332" s="145">
        <f>IF(N332="základní",J332,0)</f>
        <v>0</v>
      </c>
      <c r="BF332" s="145">
        <f>IF(N332="snížená",J332,0)</f>
        <v>0</v>
      </c>
      <c r="BG332" s="145">
        <f>IF(N332="zákl. přenesená",J332,0)</f>
        <v>0</v>
      </c>
      <c r="BH332" s="145">
        <f>IF(N332="sníž. přenesená",J332,0)</f>
        <v>0</v>
      </c>
      <c r="BI332" s="145">
        <f>IF(N332="nulová",J332,0)</f>
        <v>0</v>
      </c>
      <c r="BJ332" s="17" t="s">
        <v>80</v>
      </c>
      <c r="BK332" s="145">
        <f>ROUND(I332*H332,2)</f>
        <v>0</v>
      </c>
      <c r="BL332" s="17" t="s">
        <v>160</v>
      </c>
      <c r="BM332" s="144" t="s">
        <v>1077</v>
      </c>
    </row>
    <row r="333" spans="2:65" s="1" customFormat="1" ht="29.25">
      <c r="B333" s="32"/>
      <c r="D333" s="146" t="s">
        <v>162</v>
      </c>
      <c r="F333" s="147" t="s">
        <v>595</v>
      </c>
      <c r="I333" s="148"/>
      <c r="L333" s="32"/>
      <c r="M333" s="149"/>
      <c r="T333" s="56"/>
      <c r="AT333" s="17" t="s">
        <v>162</v>
      </c>
      <c r="AU333" s="17" t="s">
        <v>82</v>
      </c>
    </row>
    <row r="334" spans="2:65" s="1" customFormat="1">
      <c r="B334" s="32"/>
      <c r="D334" s="150" t="s">
        <v>164</v>
      </c>
      <c r="F334" s="151" t="s">
        <v>596</v>
      </c>
      <c r="I334" s="148"/>
      <c r="L334" s="32"/>
      <c r="M334" s="149"/>
      <c r="T334" s="56"/>
      <c r="AT334" s="17" t="s">
        <v>164</v>
      </c>
      <c r="AU334" s="17" t="s">
        <v>82</v>
      </c>
    </row>
    <row r="335" spans="2:65" s="11" customFormat="1" ht="25.9" customHeight="1">
      <c r="B335" s="121"/>
      <c r="D335" s="122" t="s">
        <v>71</v>
      </c>
      <c r="E335" s="123" t="s">
        <v>619</v>
      </c>
      <c r="F335" s="123" t="s">
        <v>620</v>
      </c>
      <c r="I335" s="124"/>
      <c r="J335" s="125">
        <f>BK335</f>
        <v>0</v>
      </c>
      <c r="L335" s="121"/>
      <c r="M335" s="126"/>
      <c r="P335" s="127">
        <f>P336+P340+P353+P357+P361</f>
        <v>0</v>
      </c>
      <c r="R335" s="127">
        <f>R336+R340+R353+R357+R361</f>
        <v>0</v>
      </c>
      <c r="T335" s="128">
        <f>T336+T340+T353+T357+T361</f>
        <v>0</v>
      </c>
      <c r="AR335" s="122" t="s">
        <v>191</v>
      </c>
      <c r="AT335" s="129" t="s">
        <v>71</v>
      </c>
      <c r="AU335" s="129" t="s">
        <v>72</v>
      </c>
      <c r="AY335" s="122" t="s">
        <v>155</v>
      </c>
      <c r="BK335" s="130">
        <f>BK336+BK340+BK353+BK357+BK361</f>
        <v>0</v>
      </c>
    </row>
    <row r="336" spans="2:65" s="11" customFormat="1" ht="22.9" customHeight="1">
      <c r="B336" s="121"/>
      <c r="D336" s="122" t="s">
        <v>71</v>
      </c>
      <c r="E336" s="183" t="s">
        <v>621</v>
      </c>
      <c r="F336" s="183" t="s">
        <v>622</v>
      </c>
      <c r="I336" s="124"/>
      <c r="J336" s="184">
        <f>BK336</f>
        <v>0</v>
      </c>
      <c r="L336" s="121"/>
      <c r="M336" s="126"/>
      <c r="P336" s="127">
        <f>SUM(P337:P339)</f>
        <v>0</v>
      </c>
      <c r="R336" s="127">
        <f>SUM(R337:R339)</f>
        <v>0</v>
      </c>
      <c r="T336" s="128">
        <f>SUM(T337:T339)</f>
        <v>0</v>
      </c>
      <c r="AR336" s="122" t="s">
        <v>191</v>
      </c>
      <c r="AT336" s="129" t="s">
        <v>71</v>
      </c>
      <c r="AU336" s="129" t="s">
        <v>80</v>
      </c>
      <c r="AY336" s="122" t="s">
        <v>155</v>
      </c>
      <c r="BK336" s="130">
        <f>SUM(BK337:BK339)</f>
        <v>0</v>
      </c>
    </row>
    <row r="337" spans="2:65" s="1" customFormat="1" ht="16.5" customHeight="1">
      <c r="B337" s="131"/>
      <c r="C337" s="132" t="s">
        <v>515</v>
      </c>
      <c r="D337" s="132" t="s">
        <v>156</v>
      </c>
      <c r="E337" s="133" t="s">
        <v>624</v>
      </c>
      <c r="F337" s="134" t="s">
        <v>625</v>
      </c>
      <c r="G337" s="135" t="s">
        <v>626</v>
      </c>
      <c r="H337" s="136">
        <v>1</v>
      </c>
      <c r="I337" s="137"/>
      <c r="J337" s="138">
        <f>ROUND(I337*H337,2)</f>
        <v>0</v>
      </c>
      <c r="K337" s="139"/>
      <c r="L337" s="32"/>
      <c r="M337" s="140" t="s">
        <v>1</v>
      </c>
      <c r="N337" s="141" t="s">
        <v>37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627</v>
      </c>
      <c r="AT337" s="144" t="s">
        <v>156</v>
      </c>
      <c r="AU337" s="144" t="s">
        <v>82</v>
      </c>
      <c r="AY337" s="17" t="s">
        <v>155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7" t="s">
        <v>80</v>
      </c>
      <c r="BK337" s="145">
        <f>ROUND(I337*H337,2)</f>
        <v>0</v>
      </c>
      <c r="BL337" s="17" t="s">
        <v>627</v>
      </c>
      <c r="BM337" s="144" t="s">
        <v>1078</v>
      </c>
    </row>
    <row r="338" spans="2:65" s="1" customFormat="1">
      <c r="B338" s="32"/>
      <c r="D338" s="146" t="s">
        <v>162</v>
      </c>
      <c r="F338" s="147" t="s">
        <v>625</v>
      </c>
      <c r="I338" s="148"/>
      <c r="L338" s="32"/>
      <c r="M338" s="149"/>
      <c r="T338" s="56"/>
      <c r="AT338" s="17" t="s">
        <v>162</v>
      </c>
      <c r="AU338" s="17" t="s">
        <v>82</v>
      </c>
    </row>
    <row r="339" spans="2:65" s="1" customFormat="1">
      <c r="B339" s="32"/>
      <c r="D339" s="150" t="s">
        <v>164</v>
      </c>
      <c r="F339" s="151" t="s">
        <v>629</v>
      </c>
      <c r="I339" s="148"/>
      <c r="L339" s="32"/>
      <c r="M339" s="149"/>
      <c r="T339" s="56"/>
      <c r="AT339" s="17" t="s">
        <v>164</v>
      </c>
      <c r="AU339" s="17" t="s">
        <v>82</v>
      </c>
    </row>
    <row r="340" spans="2:65" s="11" customFormat="1" ht="22.9" customHeight="1">
      <c r="B340" s="121"/>
      <c r="D340" s="122" t="s">
        <v>71</v>
      </c>
      <c r="E340" s="183" t="s">
        <v>630</v>
      </c>
      <c r="F340" s="183" t="s">
        <v>631</v>
      </c>
      <c r="I340" s="124"/>
      <c r="J340" s="184">
        <f>BK340</f>
        <v>0</v>
      </c>
      <c r="L340" s="121"/>
      <c r="M340" s="126"/>
      <c r="P340" s="127">
        <f>SUM(P341:P352)</f>
        <v>0</v>
      </c>
      <c r="R340" s="127">
        <f>SUM(R341:R352)</f>
        <v>0</v>
      </c>
      <c r="T340" s="128">
        <f>SUM(T341:T352)</f>
        <v>0</v>
      </c>
      <c r="AR340" s="122" t="s">
        <v>191</v>
      </c>
      <c r="AT340" s="129" t="s">
        <v>71</v>
      </c>
      <c r="AU340" s="129" t="s">
        <v>80</v>
      </c>
      <c r="AY340" s="122" t="s">
        <v>155</v>
      </c>
      <c r="BK340" s="130">
        <f>SUM(BK341:BK352)</f>
        <v>0</v>
      </c>
    </row>
    <row r="341" spans="2:65" s="1" customFormat="1" ht="16.5" customHeight="1">
      <c r="B341" s="131"/>
      <c r="C341" s="132" t="s">
        <v>522</v>
      </c>
      <c r="D341" s="132" t="s">
        <v>156</v>
      </c>
      <c r="E341" s="133" t="s">
        <v>633</v>
      </c>
      <c r="F341" s="134" t="s">
        <v>631</v>
      </c>
      <c r="G341" s="135" t="s">
        <v>626</v>
      </c>
      <c r="H341" s="136">
        <v>1</v>
      </c>
      <c r="I341" s="137"/>
      <c r="J341" s="138">
        <f>ROUND(I341*H341,2)</f>
        <v>0</v>
      </c>
      <c r="K341" s="139"/>
      <c r="L341" s="32"/>
      <c r="M341" s="140" t="s">
        <v>1</v>
      </c>
      <c r="N341" s="141" t="s">
        <v>37</v>
      </c>
      <c r="P341" s="142">
        <f>O341*H341</f>
        <v>0</v>
      </c>
      <c r="Q341" s="142">
        <v>0</v>
      </c>
      <c r="R341" s="142">
        <f>Q341*H341</f>
        <v>0</v>
      </c>
      <c r="S341" s="142">
        <v>0</v>
      </c>
      <c r="T341" s="143">
        <f>S341*H341</f>
        <v>0</v>
      </c>
      <c r="AR341" s="144" t="s">
        <v>627</v>
      </c>
      <c r="AT341" s="144" t="s">
        <v>156</v>
      </c>
      <c r="AU341" s="144" t="s">
        <v>82</v>
      </c>
      <c r="AY341" s="17" t="s">
        <v>155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7" t="s">
        <v>80</v>
      </c>
      <c r="BK341" s="145">
        <f>ROUND(I341*H341,2)</f>
        <v>0</v>
      </c>
      <c r="BL341" s="17" t="s">
        <v>627</v>
      </c>
      <c r="BM341" s="144" t="s">
        <v>1079</v>
      </c>
    </row>
    <row r="342" spans="2:65" s="1" customFormat="1">
      <c r="B342" s="32"/>
      <c r="D342" s="146" t="s">
        <v>162</v>
      </c>
      <c r="F342" s="147" t="s">
        <v>631</v>
      </c>
      <c r="I342" s="148"/>
      <c r="L342" s="32"/>
      <c r="M342" s="149"/>
      <c r="T342" s="56"/>
      <c r="AT342" s="17" t="s">
        <v>162</v>
      </c>
      <c r="AU342" s="17" t="s">
        <v>82</v>
      </c>
    </row>
    <row r="343" spans="2:65" s="1" customFormat="1">
      <c r="B343" s="32"/>
      <c r="D343" s="150" t="s">
        <v>164</v>
      </c>
      <c r="F343" s="151" t="s">
        <v>635</v>
      </c>
      <c r="I343" s="148"/>
      <c r="L343" s="32"/>
      <c r="M343" s="149"/>
      <c r="T343" s="56"/>
      <c r="AT343" s="17" t="s">
        <v>164</v>
      </c>
      <c r="AU343" s="17" t="s">
        <v>82</v>
      </c>
    </row>
    <row r="344" spans="2:65" s="1" customFormat="1" ht="16.5" customHeight="1">
      <c r="B344" s="131"/>
      <c r="C344" s="132" t="s">
        <v>529</v>
      </c>
      <c r="D344" s="132" t="s">
        <v>156</v>
      </c>
      <c r="E344" s="133" t="s">
        <v>637</v>
      </c>
      <c r="F344" s="134" t="s">
        <v>638</v>
      </c>
      <c r="G344" s="135" t="s">
        <v>626</v>
      </c>
      <c r="H344" s="136">
        <v>1</v>
      </c>
      <c r="I344" s="137"/>
      <c r="J344" s="138">
        <f>ROUND(I344*H344,2)</f>
        <v>0</v>
      </c>
      <c r="K344" s="139"/>
      <c r="L344" s="32"/>
      <c r="M344" s="140" t="s">
        <v>1</v>
      </c>
      <c r="N344" s="141" t="s">
        <v>37</v>
      </c>
      <c r="P344" s="142">
        <f>O344*H344</f>
        <v>0</v>
      </c>
      <c r="Q344" s="142">
        <v>0</v>
      </c>
      <c r="R344" s="142">
        <f>Q344*H344</f>
        <v>0</v>
      </c>
      <c r="S344" s="142">
        <v>0</v>
      </c>
      <c r="T344" s="143">
        <f>S344*H344</f>
        <v>0</v>
      </c>
      <c r="AR344" s="144" t="s">
        <v>627</v>
      </c>
      <c r="AT344" s="144" t="s">
        <v>156</v>
      </c>
      <c r="AU344" s="144" t="s">
        <v>82</v>
      </c>
      <c r="AY344" s="17" t="s">
        <v>155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7" t="s">
        <v>80</v>
      </c>
      <c r="BK344" s="145">
        <f>ROUND(I344*H344,2)</f>
        <v>0</v>
      </c>
      <c r="BL344" s="17" t="s">
        <v>627</v>
      </c>
      <c r="BM344" s="144" t="s">
        <v>1080</v>
      </c>
    </row>
    <row r="345" spans="2:65" s="1" customFormat="1">
      <c r="B345" s="32"/>
      <c r="D345" s="146" t="s">
        <v>162</v>
      </c>
      <c r="F345" s="147" t="s">
        <v>638</v>
      </c>
      <c r="I345" s="148"/>
      <c r="L345" s="32"/>
      <c r="M345" s="149"/>
      <c r="T345" s="56"/>
      <c r="AT345" s="17" t="s">
        <v>162</v>
      </c>
      <c r="AU345" s="17" t="s">
        <v>82</v>
      </c>
    </row>
    <row r="346" spans="2:65" s="1" customFormat="1">
      <c r="B346" s="32"/>
      <c r="D346" s="150" t="s">
        <v>164</v>
      </c>
      <c r="F346" s="151" t="s">
        <v>640</v>
      </c>
      <c r="I346" s="148"/>
      <c r="L346" s="32"/>
      <c r="M346" s="149"/>
      <c r="T346" s="56"/>
      <c r="AT346" s="17" t="s">
        <v>164</v>
      </c>
      <c r="AU346" s="17" t="s">
        <v>82</v>
      </c>
    </row>
    <row r="347" spans="2:65" s="1" customFormat="1" ht="16.5" customHeight="1">
      <c r="B347" s="131"/>
      <c r="C347" s="132" t="s">
        <v>537</v>
      </c>
      <c r="D347" s="132" t="s">
        <v>156</v>
      </c>
      <c r="E347" s="133" t="s">
        <v>642</v>
      </c>
      <c r="F347" s="134" t="s">
        <v>643</v>
      </c>
      <c r="G347" s="135" t="s">
        <v>626</v>
      </c>
      <c r="H347" s="136">
        <v>1</v>
      </c>
      <c r="I347" s="137"/>
      <c r="J347" s="138">
        <f>ROUND(I347*H347,2)</f>
        <v>0</v>
      </c>
      <c r="K347" s="139"/>
      <c r="L347" s="32"/>
      <c r="M347" s="140" t="s">
        <v>1</v>
      </c>
      <c r="N347" s="141" t="s">
        <v>37</v>
      </c>
      <c r="P347" s="142">
        <f>O347*H347</f>
        <v>0</v>
      </c>
      <c r="Q347" s="142">
        <v>0</v>
      </c>
      <c r="R347" s="142">
        <f>Q347*H347</f>
        <v>0</v>
      </c>
      <c r="S347" s="142">
        <v>0</v>
      </c>
      <c r="T347" s="143">
        <f>S347*H347</f>
        <v>0</v>
      </c>
      <c r="AR347" s="144" t="s">
        <v>627</v>
      </c>
      <c r="AT347" s="144" t="s">
        <v>156</v>
      </c>
      <c r="AU347" s="144" t="s">
        <v>82</v>
      </c>
      <c r="AY347" s="17" t="s">
        <v>155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80</v>
      </c>
      <c r="BK347" s="145">
        <f>ROUND(I347*H347,2)</f>
        <v>0</v>
      </c>
      <c r="BL347" s="17" t="s">
        <v>627</v>
      </c>
      <c r="BM347" s="144" t="s">
        <v>1081</v>
      </c>
    </row>
    <row r="348" spans="2:65" s="1" customFormat="1">
      <c r="B348" s="32"/>
      <c r="D348" s="146" t="s">
        <v>162</v>
      </c>
      <c r="F348" s="147" t="s">
        <v>643</v>
      </c>
      <c r="I348" s="148"/>
      <c r="L348" s="32"/>
      <c r="M348" s="149"/>
      <c r="T348" s="56"/>
      <c r="AT348" s="17" t="s">
        <v>162</v>
      </c>
      <c r="AU348" s="17" t="s">
        <v>82</v>
      </c>
    </row>
    <row r="349" spans="2:65" s="1" customFormat="1">
      <c r="B349" s="32"/>
      <c r="D349" s="150" t="s">
        <v>164</v>
      </c>
      <c r="F349" s="151" t="s">
        <v>645</v>
      </c>
      <c r="I349" s="148"/>
      <c r="L349" s="32"/>
      <c r="M349" s="149"/>
      <c r="T349" s="56"/>
      <c r="AT349" s="17" t="s">
        <v>164</v>
      </c>
      <c r="AU349" s="17" t="s">
        <v>82</v>
      </c>
    </row>
    <row r="350" spans="2:65" s="1" customFormat="1" ht="16.5" customHeight="1">
      <c r="B350" s="131"/>
      <c r="C350" s="132" t="s">
        <v>544</v>
      </c>
      <c r="D350" s="132" t="s">
        <v>156</v>
      </c>
      <c r="E350" s="133" t="s">
        <v>647</v>
      </c>
      <c r="F350" s="134" t="s">
        <v>648</v>
      </c>
      <c r="G350" s="135" t="s">
        <v>626</v>
      </c>
      <c r="H350" s="136">
        <v>1</v>
      </c>
      <c r="I350" s="137"/>
      <c r="J350" s="138">
        <f>ROUND(I350*H350,2)</f>
        <v>0</v>
      </c>
      <c r="K350" s="139"/>
      <c r="L350" s="32"/>
      <c r="M350" s="140" t="s">
        <v>1</v>
      </c>
      <c r="N350" s="141" t="s">
        <v>37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627</v>
      </c>
      <c r="AT350" s="144" t="s">
        <v>156</v>
      </c>
      <c r="AU350" s="144" t="s">
        <v>82</v>
      </c>
      <c r="AY350" s="17" t="s">
        <v>155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80</v>
      </c>
      <c r="BK350" s="145">
        <f>ROUND(I350*H350,2)</f>
        <v>0</v>
      </c>
      <c r="BL350" s="17" t="s">
        <v>627</v>
      </c>
      <c r="BM350" s="144" t="s">
        <v>1082</v>
      </c>
    </row>
    <row r="351" spans="2:65" s="1" customFormat="1">
      <c r="B351" s="32"/>
      <c r="D351" s="146" t="s">
        <v>162</v>
      </c>
      <c r="F351" s="147" t="s">
        <v>648</v>
      </c>
      <c r="I351" s="148"/>
      <c r="L351" s="32"/>
      <c r="M351" s="149"/>
      <c r="T351" s="56"/>
      <c r="AT351" s="17" t="s">
        <v>162</v>
      </c>
      <c r="AU351" s="17" t="s">
        <v>82</v>
      </c>
    </row>
    <row r="352" spans="2:65" s="1" customFormat="1">
      <c r="B352" s="32"/>
      <c r="D352" s="150" t="s">
        <v>164</v>
      </c>
      <c r="F352" s="151" t="s">
        <v>650</v>
      </c>
      <c r="I352" s="148"/>
      <c r="L352" s="32"/>
      <c r="M352" s="149"/>
      <c r="T352" s="56"/>
      <c r="AT352" s="17" t="s">
        <v>164</v>
      </c>
      <c r="AU352" s="17" t="s">
        <v>82</v>
      </c>
    </row>
    <row r="353" spans="2:65" s="11" customFormat="1" ht="22.9" customHeight="1">
      <c r="B353" s="121"/>
      <c r="D353" s="122" t="s">
        <v>71</v>
      </c>
      <c r="E353" s="183" t="s">
        <v>651</v>
      </c>
      <c r="F353" s="183" t="s">
        <v>652</v>
      </c>
      <c r="I353" s="124"/>
      <c r="J353" s="184">
        <f>BK353</f>
        <v>0</v>
      </c>
      <c r="L353" s="121"/>
      <c r="M353" s="126"/>
      <c r="P353" s="127">
        <f>SUM(P354:P356)</f>
        <v>0</v>
      </c>
      <c r="R353" s="127">
        <f>SUM(R354:R356)</f>
        <v>0</v>
      </c>
      <c r="T353" s="128">
        <f>SUM(T354:T356)</f>
        <v>0</v>
      </c>
      <c r="AR353" s="122" t="s">
        <v>191</v>
      </c>
      <c r="AT353" s="129" t="s">
        <v>71</v>
      </c>
      <c r="AU353" s="129" t="s">
        <v>80</v>
      </c>
      <c r="AY353" s="122" t="s">
        <v>155</v>
      </c>
      <c r="BK353" s="130">
        <f>SUM(BK354:BK356)</f>
        <v>0</v>
      </c>
    </row>
    <row r="354" spans="2:65" s="1" customFormat="1" ht="16.5" customHeight="1">
      <c r="B354" s="131"/>
      <c r="C354" s="132" t="s">
        <v>554</v>
      </c>
      <c r="D354" s="132" t="s">
        <v>156</v>
      </c>
      <c r="E354" s="133" t="s">
        <v>654</v>
      </c>
      <c r="F354" s="134" t="s">
        <v>655</v>
      </c>
      <c r="G354" s="135" t="s">
        <v>626</v>
      </c>
      <c r="H354" s="136">
        <v>1</v>
      </c>
      <c r="I354" s="137"/>
      <c r="J354" s="138">
        <f>ROUND(I354*H354,2)</f>
        <v>0</v>
      </c>
      <c r="K354" s="139"/>
      <c r="L354" s="32"/>
      <c r="M354" s="140" t="s">
        <v>1</v>
      </c>
      <c r="N354" s="141" t="s">
        <v>37</v>
      </c>
      <c r="P354" s="142">
        <f>O354*H354</f>
        <v>0</v>
      </c>
      <c r="Q354" s="142">
        <v>0</v>
      </c>
      <c r="R354" s="142">
        <f>Q354*H354</f>
        <v>0</v>
      </c>
      <c r="S354" s="142">
        <v>0</v>
      </c>
      <c r="T354" s="143">
        <f>S354*H354</f>
        <v>0</v>
      </c>
      <c r="AR354" s="144" t="s">
        <v>627</v>
      </c>
      <c r="AT354" s="144" t="s">
        <v>156</v>
      </c>
      <c r="AU354" s="144" t="s">
        <v>82</v>
      </c>
      <c r="AY354" s="17" t="s">
        <v>155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7" t="s">
        <v>80</v>
      </c>
      <c r="BK354" s="145">
        <f>ROUND(I354*H354,2)</f>
        <v>0</v>
      </c>
      <c r="BL354" s="17" t="s">
        <v>627</v>
      </c>
      <c r="BM354" s="144" t="s">
        <v>1083</v>
      </c>
    </row>
    <row r="355" spans="2:65" s="1" customFormat="1">
      <c r="B355" s="32"/>
      <c r="D355" s="146" t="s">
        <v>162</v>
      </c>
      <c r="F355" s="147" t="s">
        <v>655</v>
      </c>
      <c r="I355" s="148"/>
      <c r="L355" s="32"/>
      <c r="M355" s="149"/>
      <c r="T355" s="56"/>
      <c r="AT355" s="17" t="s">
        <v>162</v>
      </c>
      <c r="AU355" s="17" t="s">
        <v>82</v>
      </c>
    </row>
    <row r="356" spans="2:65" s="1" customFormat="1">
      <c r="B356" s="32"/>
      <c r="D356" s="150" t="s">
        <v>164</v>
      </c>
      <c r="F356" s="151" t="s">
        <v>657</v>
      </c>
      <c r="I356" s="148"/>
      <c r="L356" s="32"/>
      <c r="M356" s="149"/>
      <c r="T356" s="56"/>
      <c r="AT356" s="17" t="s">
        <v>164</v>
      </c>
      <c r="AU356" s="17" t="s">
        <v>82</v>
      </c>
    </row>
    <row r="357" spans="2:65" s="11" customFormat="1" ht="22.9" customHeight="1">
      <c r="B357" s="121"/>
      <c r="D357" s="122" t="s">
        <v>71</v>
      </c>
      <c r="E357" s="183" t="s">
        <v>658</v>
      </c>
      <c r="F357" s="183" t="s">
        <v>659</v>
      </c>
      <c r="I357" s="124"/>
      <c r="J357" s="184">
        <f>BK357</f>
        <v>0</v>
      </c>
      <c r="L357" s="121"/>
      <c r="M357" s="126"/>
      <c r="P357" s="127">
        <f>SUM(P358:P360)</f>
        <v>0</v>
      </c>
      <c r="R357" s="127">
        <f>SUM(R358:R360)</f>
        <v>0</v>
      </c>
      <c r="T357" s="128">
        <f>SUM(T358:T360)</f>
        <v>0</v>
      </c>
      <c r="AR357" s="122" t="s">
        <v>191</v>
      </c>
      <c r="AT357" s="129" t="s">
        <v>71</v>
      </c>
      <c r="AU357" s="129" t="s">
        <v>80</v>
      </c>
      <c r="AY357" s="122" t="s">
        <v>155</v>
      </c>
      <c r="BK357" s="130">
        <f>SUM(BK358:BK360)</f>
        <v>0</v>
      </c>
    </row>
    <row r="358" spans="2:65" s="1" customFormat="1" ht="16.5" customHeight="1">
      <c r="B358" s="131"/>
      <c r="C358" s="132" t="s">
        <v>560</v>
      </c>
      <c r="D358" s="132" t="s">
        <v>156</v>
      </c>
      <c r="E358" s="133" t="s">
        <v>661</v>
      </c>
      <c r="F358" s="134" t="s">
        <v>662</v>
      </c>
      <c r="G358" s="135" t="s">
        <v>626</v>
      </c>
      <c r="H358" s="136">
        <v>1</v>
      </c>
      <c r="I358" s="137"/>
      <c r="J358" s="138">
        <f>ROUND(I358*H358,2)</f>
        <v>0</v>
      </c>
      <c r="K358" s="139"/>
      <c r="L358" s="32"/>
      <c r="M358" s="140" t="s">
        <v>1</v>
      </c>
      <c r="N358" s="141" t="s">
        <v>37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627</v>
      </c>
      <c r="AT358" s="144" t="s">
        <v>156</v>
      </c>
      <c r="AU358" s="144" t="s">
        <v>82</v>
      </c>
      <c r="AY358" s="17" t="s">
        <v>155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7" t="s">
        <v>80</v>
      </c>
      <c r="BK358" s="145">
        <f>ROUND(I358*H358,2)</f>
        <v>0</v>
      </c>
      <c r="BL358" s="17" t="s">
        <v>627</v>
      </c>
      <c r="BM358" s="144" t="s">
        <v>1084</v>
      </c>
    </row>
    <row r="359" spans="2:65" s="1" customFormat="1">
      <c r="B359" s="32"/>
      <c r="D359" s="146" t="s">
        <v>162</v>
      </c>
      <c r="F359" s="147" t="s">
        <v>662</v>
      </c>
      <c r="I359" s="148"/>
      <c r="L359" s="32"/>
      <c r="M359" s="149"/>
      <c r="T359" s="56"/>
      <c r="AT359" s="17" t="s">
        <v>162</v>
      </c>
      <c r="AU359" s="17" t="s">
        <v>82</v>
      </c>
    </row>
    <row r="360" spans="2:65" s="1" customFormat="1">
      <c r="B360" s="32"/>
      <c r="D360" s="150" t="s">
        <v>164</v>
      </c>
      <c r="F360" s="151" t="s">
        <v>664</v>
      </c>
      <c r="I360" s="148"/>
      <c r="L360" s="32"/>
      <c r="M360" s="149"/>
      <c r="T360" s="56"/>
      <c r="AT360" s="17" t="s">
        <v>164</v>
      </c>
      <c r="AU360" s="17" t="s">
        <v>82</v>
      </c>
    </row>
    <row r="361" spans="2:65" s="11" customFormat="1" ht="22.9" customHeight="1">
      <c r="B361" s="121"/>
      <c r="D361" s="122" t="s">
        <v>71</v>
      </c>
      <c r="E361" s="183" t="s">
        <v>665</v>
      </c>
      <c r="F361" s="183" t="s">
        <v>666</v>
      </c>
      <c r="I361" s="124"/>
      <c r="J361" s="184">
        <f>BK361</f>
        <v>0</v>
      </c>
      <c r="L361" s="121"/>
      <c r="M361" s="126"/>
      <c r="P361" s="127">
        <f>SUM(P362:P364)</f>
        <v>0</v>
      </c>
      <c r="R361" s="127">
        <f>SUM(R362:R364)</f>
        <v>0</v>
      </c>
      <c r="T361" s="128">
        <f>SUM(T362:T364)</f>
        <v>0</v>
      </c>
      <c r="AR361" s="122" t="s">
        <v>191</v>
      </c>
      <c r="AT361" s="129" t="s">
        <v>71</v>
      </c>
      <c r="AU361" s="129" t="s">
        <v>80</v>
      </c>
      <c r="AY361" s="122" t="s">
        <v>155</v>
      </c>
      <c r="BK361" s="130">
        <f>SUM(BK362:BK364)</f>
        <v>0</v>
      </c>
    </row>
    <row r="362" spans="2:65" s="1" customFormat="1" ht="16.5" customHeight="1">
      <c r="B362" s="131"/>
      <c r="C362" s="132" t="s">
        <v>566</v>
      </c>
      <c r="D362" s="132" t="s">
        <v>156</v>
      </c>
      <c r="E362" s="133" t="s">
        <v>668</v>
      </c>
      <c r="F362" s="134" t="s">
        <v>669</v>
      </c>
      <c r="G362" s="135" t="s">
        <v>626</v>
      </c>
      <c r="H362" s="136">
        <v>1</v>
      </c>
      <c r="I362" s="137"/>
      <c r="J362" s="138">
        <f>ROUND(I362*H362,2)</f>
        <v>0</v>
      </c>
      <c r="K362" s="139"/>
      <c r="L362" s="32"/>
      <c r="M362" s="140" t="s">
        <v>1</v>
      </c>
      <c r="N362" s="141" t="s">
        <v>37</v>
      </c>
      <c r="P362" s="142">
        <f>O362*H362</f>
        <v>0</v>
      </c>
      <c r="Q362" s="142">
        <v>0</v>
      </c>
      <c r="R362" s="142">
        <f>Q362*H362</f>
        <v>0</v>
      </c>
      <c r="S362" s="142">
        <v>0</v>
      </c>
      <c r="T362" s="143">
        <f>S362*H362</f>
        <v>0</v>
      </c>
      <c r="AR362" s="144" t="s">
        <v>627</v>
      </c>
      <c r="AT362" s="144" t="s">
        <v>156</v>
      </c>
      <c r="AU362" s="144" t="s">
        <v>82</v>
      </c>
      <c r="AY362" s="17" t="s">
        <v>155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7" t="s">
        <v>80</v>
      </c>
      <c r="BK362" s="145">
        <f>ROUND(I362*H362,2)</f>
        <v>0</v>
      </c>
      <c r="BL362" s="17" t="s">
        <v>627</v>
      </c>
      <c r="BM362" s="144" t="s">
        <v>1085</v>
      </c>
    </row>
    <row r="363" spans="2:65" s="1" customFormat="1">
      <c r="B363" s="32"/>
      <c r="D363" s="146" t="s">
        <v>162</v>
      </c>
      <c r="F363" s="147" t="s">
        <v>669</v>
      </c>
      <c r="I363" s="148"/>
      <c r="L363" s="32"/>
      <c r="M363" s="149"/>
      <c r="T363" s="56"/>
      <c r="AT363" s="17" t="s">
        <v>162</v>
      </c>
      <c r="AU363" s="17" t="s">
        <v>82</v>
      </c>
    </row>
    <row r="364" spans="2:65" s="1" customFormat="1">
      <c r="B364" s="32"/>
      <c r="D364" s="150" t="s">
        <v>164</v>
      </c>
      <c r="F364" s="151" t="s">
        <v>671</v>
      </c>
      <c r="I364" s="148"/>
      <c r="L364" s="32"/>
      <c r="M364" s="186"/>
      <c r="N364" s="187"/>
      <c r="O364" s="187"/>
      <c r="P364" s="187"/>
      <c r="Q364" s="187"/>
      <c r="R364" s="187"/>
      <c r="S364" s="187"/>
      <c r="T364" s="188"/>
      <c r="AT364" s="17" t="s">
        <v>164</v>
      </c>
      <c r="AU364" s="17" t="s">
        <v>82</v>
      </c>
    </row>
    <row r="365" spans="2:65" s="1" customFormat="1" ht="6.95" customHeight="1">
      <c r="B365" s="44"/>
      <c r="C365" s="45"/>
      <c r="D365" s="45"/>
      <c r="E365" s="45"/>
      <c r="F365" s="45"/>
      <c r="G365" s="45"/>
      <c r="H365" s="45"/>
      <c r="I365" s="45"/>
      <c r="J365" s="45"/>
      <c r="K365" s="45"/>
      <c r="L365" s="32"/>
    </row>
  </sheetData>
  <autoFilter ref="C132:K364" xr:uid="{00000000-0009-0000-0000-000003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300-000000000000}"/>
    <hyperlink ref="F143" r:id="rId2" xr:uid="{00000000-0004-0000-0300-000001000000}"/>
    <hyperlink ref="F147" r:id="rId3" xr:uid="{00000000-0004-0000-0300-000002000000}"/>
    <hyperlink ref="F150" r:id="rId4" xr:uid="{00000000-0004-0000-0300-000003000000}"/>
    <hyperlink ref="F156" r:id="rId5" xr:uid="{00000000-0004-0000-0300-000004000000}"/>
    <hyperlink ref="F160" r:id="rId6" xr:uid="{00000000-0004-0000-0300-000005000000}"/>
    <hyperlink ref="F164" r:id="rId7" xr:uid="{00000000-0004-0000-0300-000006000000}"/>
    <hyperlink ref="F168" r:id="rId8" xr:uid="{00000000-0004-0000-0300-000007000000}"/>
    <hyperlink ref="F172" r:id="rId9" xr:uid="{00000000-0004-0000-0300-000008000000}"/>
    <hyperlink ref="F178" r:id="rId10" xr:uid="{00000000-0004-0000-0300-000009000000}"/>
    <hyperlink ref="F182" r:id="rId11" xr:uid="{00000000-0004-0000-0300-00000A000000}"/>
    <hyperlink ref="F186" r:id="rId12" xr:uid="{00000000-0004-0000-0300-00000B000000}"/>
    <hyperlink ref="F194" r:id="rId13" xr:uid="{00000000-0004-0000-0300-00000C000000}"/>
    <hyperlink ref="F198" r:id="rId14" xr:uid="{00000000-0004-0000-0300-00000D000000}"/>
    <hyperlink ref="F204" r:id="rId15" xr:uid="{00000000-0004-0000-0300-00000E000000}"/>
    <hyperlink ref="F211" r:id="rId16" xr:uid="{00000000-0004-0000-0300-00000F000000}"/>
    <hyperlink ref="F216" r:id="rId17" xr:uid="{00000000-0004-0000-0300-000010000000}"/>
    <hyperlink ref="F220" r:id="rId18" xr:uid="{00000000-0004-0000-0300-000011000000}"/>
    <hyperlink ref="F224" r:id="rId19" xr:uid="{00000000-0004-0000-0300-000012000000}"/>
    <hyperlink ref="F230" r:id="rId20" xr:uid="{00000000-0004-0000-0300-000013000000}"/>
    <hyperlink ref="F237" r:id="rId21" xr:uid="{00000000-0004-0000-0300-000014000000}"/>
    <hyperlink ref="F241" r:id="rId22" xr:uid="{00000000-0004-0000-0300-000015000000}"/>
    <hyperlink ref="F246" r:id="rId23" xr:uid="{00000000-0004-0000-0300-000016000000}"/>
    <hyperlink ref="F250" r:id="rId24" xr:uid="{00000000-0004-0000-0300-000017000000}"/>
    <hyperlink ref="F254" r:id="rId25" xr:uid="{00000000-0004-0000-0300-000018000000}"/>
    <hyperlink ref="F258" r:id="rId26" xr:uid="{00000000-0004-0000-0300-000019000000}"/>
    <hyperlink ref="F265" r:id="rId27" xr:uid="{00000000-0004-0000-0300-00001A000000}"/>
    <hyperlink ref="F273" r:id="rId28" xr:uid="{00000000-0004-0000-0300-00001B000000}"/>
    <hyperlink ref="F281" r:id="rId29" xr:uid="{00000000-0004-0000-0300-00001C000000}"/>
    <hyperlink ref="F285" r:id="rId30" xr:uid="{00000000-0004-0000-0300-00001D000000}"/>
    <hyperlink ref="F294" r:id="rId31" xr:uid="{00000000-0004-0000-0300-00001E000000}"/>
    <hyperlink ref="F298" r:id="rId32" xr:uid="{00000000-0004-0000-0300-00001F000000}"/>
    <hyperlink ref="F303" r:id="rId33" xr:uid="{00000000-0004-0000-0300-000020000000}"/>
    <hyperlink ref="F312" r:id="rId34" xr:uid="{00000000-0004-0000-0300-000021000000}"/>
    <hyperlink ref="F317" r:id="rId35" xr:uid="{00000000-0004-0000-0300-000022000000}"/>
    <hyperlink ref="F320" r:id="rId36" xr:uid="{00000000-0004-0000-0300-000023000000}"/>
    <hyperlink ref="F323" r:id="rId37" xr:uid="{00000000-0004-0000-0300-000024000000}"/>
    <hyperlink ref="F327" r:id="rId38" xr:uid="{00000000-0004-0000-0300-000025000000}"/>
    <hyperlink ref="F330" r:id="rId39" xr:uid="{00000000-0004-0000-0300-000026000000}"/>
    <hyperlink ref="F334" r:id="rId40" xr:uid="{00000000-0004-0000-0300-000027000000}"/>
    <hyperlink ref="F339" r:id="rId41" xr:uid="{00000000-0004-0000-0300-000028000000}"/>
    <hyperlink ref="F343" r:id="rId42" xr:uid="{00000000-0004-0000-0300-000029000000}"/>
    <hyperlink ref="F346" r:id="rId43" xr:uid="{00000000-0004-0000-0300-00002A000000}"/>
    <hyperlink ref="F349" r:id="rId44" xr:uid="{00000000-0004-0000-0300-00002B000000}"/>
    <hyperlink ref="F352" r:id="rId45" xr:uid="{00000000-0004-0000-0300-00002C000000}"/>
    <hyperlink ref="F356" r:id="rId46" xr:uid="{00000000-0004-0000-0300-00002D000000}"/>
    <hyperlink ref="F360" r:id="rId47" xr:uid="{00000000-0004-0000-0300-00002E000000}"/>
    <hyperlink ref="F364" r:id="rId48" xr:uid="{00000000-0004-0000-0300-00002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56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91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1086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ROUND((SUM(BE133:BE566)),  2)</f>
        <v>0</v>
      </c>
      <c r="I33" s="92">
        <v>0.21</v>
      </c>
      <c r="J33" s="91">
        <f>ROUND(((SUM(BE133:BE566))*I33),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ROUND((SUM(BF133:BF566)),  2)</f>
        <v>0</v>
      </c>
      <c r="I34" s="92">
        <v>0.15</v>
      </c>
      <c r="J34" s="91">
        <f>ROUND(((SUM(BF133:BF566))*I34),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ROUND((SUM(BG133:BG566)),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ROUND((SUM(BH133:BH566)),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ROUND((SUM(BI133:BI566)),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01-21-02 - Železniční propustek v km 158,126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J133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8" customFormat="1" ht="24.95" customHeight="1">
      <c r="B98" s="104"/>
      <c r="D98" s="105" t="s">
        <v>125</v>
      </c>
      <c r="E98" s="106"/>
      <c r="F98" s="106"/>
      <c r="G98" s="106"/>
      <c r="H98" s="106"/>
      <c r="I98" s="106"/>
      <c r="J98" s="107">
        <f>J212</f>
        <v>0</v>
      </c>
      <c r="L98" s="104"/>
    </row>
    <row r="99" spans="2:12" s="9" customFormat="1" ht="19.899999999999999" customHeight="1">
      <c r="B99" s="108"/>
      <c r="D99" s="109" t="s">
        <v>126</v>
      </c>
      <c r="E99" s="110"/>
      <c r="F99" s="110"/>
      <c r="G99" s="110"/>
      <c r="H99" s="110"/>
      <c r="I99" s="110"/>
      <c r="J99" s="111">
        <f>J213</f>
        <v>0</v>
      </c>
      <c r="L99" s="108"/>
    </row>
    <row r="100" spans="2:12" s="9" customFormat="1" ht="19.899999999999999" customHeight="1">
      <c r="B100" s="108"/>
      <c r="D100" s="109" t="s">
        <v>127</v>
      </c>
      <c r="E100" s="110"/>
      <c r="F100" s="110"/>
      <c r="G100" s="110"/>
      <c r="H100" s="110"/>
      <c r="I100" s="110"/>
      <c r="J100" s="111">
        <f>J263</f>
        <v>0</v>
      </c>
      <c r="L100" s="108"/>
    </row>
    <row r="101" spans="2:12" s="9" customFormat="1" ht="14.85" customHeight="1">
      <c r="B101" s="108"/>
      <c r="D101" s="109" t="s">
        <v>128</v>
      </c>
      <c r="E101" s="110"/>
      <c r="F101" s="110"/>
      <c r="G101" s="110"/>
      <c r="H101" s="110"/>
      <c r="I101" s="110"/>
      <c r="J101" s="111">
        <f>J291</f>
        <v>0</v>
      </c>
      <c r="L101" s="108"/>
    </row>
    <row r="102" spans="2:12" s="9" customFormat="1" ht="19.899999999999999" customHeight="1">
      <c r="B102" s="108"/>
      <c r="D102" s="109" t="s">
        <v>129</v>
      </c>
      <c r="E102" s="110"/>
      <c r="F102" s="110"/>
      <c r="G102" s="110"/>
      <c r="H102" s="110"/>
      <c r="I102" s="110"/>
      <c r="J102" s="111">
        <f>J334</f>
        <v>0</v>
      </c>
      <c r="L102" s="108"/>
    </row>
    <row r="103" spans="2:12" s="9" customFormat="1" ht="19.899999999999999" customHeight="1">
      <c r="B103" s="108"/>
      <c r="D103" s="109" t="s">
        <v>130</v>
      </c>
      <c r="E103" s="110"/>
      <c r="F103" s="110"/>
      <c r="G103" s="110"/>
      <c r="H103" s="110"/>
      <c r="I103" s="110"/>
      <c r="J103" s="111">
        <f>J346</f>
        <v>0</v>
      </c>
      <c r="L103" s="108"/>
    </row>
    <row r="104" spans="2:12" s="9" customFormat="1" ht="19.899999999999999" customHeight="1">
      <c r="B104" s="108"/>
      <c r="D104" s="109" t="s">
        <v>131</v>
      </c>
      <c r="E104" s="110"/>
      <c r="F104" s="110"/>
      <c r="G104" s="110"/>
      <c r="H104" s="110"/>
      <c r="I104" s="110"/>
      <c r="J104" s="111">
        <f>J479</f>
        <v>0</v>
      </c>
      <c r="L104" s="108"/>
    </row>
    <row r="105" spans="2:12" s="9" customFormat="1" ht="19.899999999999999" customHeight="1">
      <c r="B105" s="108"/>
      <c r="D105" s="109" t="s">
        <v>132</v>
      </c>
      <c r="E105" s="110"/>
      <c r="F105" s="110"/>
      <c r="G105" s="110"/>
      <c r="H105" s="110"/>
      <c r="I105" s="110"/>
      <c r="J105" s="111">
        <f>J499</f>
        <v>0</v>
      </c>
      <c r="L105" s="108"/>
    </row>
    <row r="106" spans="2:12" s="8" customFormat="1" ht="24.95" customHeight="1">
      <c r="B106" s="104"/>
      <c r="D106" s="105" t="s">
        <v>133</v>
      </c>
      <c r="E106" s="106"/>
      <c r="F106" s="106"/>
      <c r="G106" s="106"/>
      <c r="H106" s="106"/>
      <c r="I106" s="106"/>
      <c r="J106" s="107">
        <f>J503</f>
        <v>0</v>
      </c>
      <c r="L106" s="104"/>
    </row>
    <row r="107" spans="2:12" s="9" customFormat="1" ht="19.899999999999999" customHeight="1">
      <c r="B107" s="108"/>
      <c r="D107" s="109" t="s">
        <v>134</v>
      </c>
      <c r="E107" s="110"/>
      <c r="F107" s="110"/>
      <c r="G107" s="110"/>
      <c r="H107" s="110"/>
      <c r="I107" s="110"/>
      <c r="J107" s="111">
        <f>J504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J537</f>
        <v>0</v>
      </c>
      <c r="L108" s="104"/>
    </row>
    <row r="109" spans="2:12" s="9" customFormat="1" ht="19.899999999999999" customHeight="1">
      <c r="B109" s="108"/>
      <c r="D109" s="109" t="s">
        <v>136</v>
      </c>
      <c r="E109" s="110"/>
      <c r="F109" s="110"/>
      <c r="G109" s="110"/>
      <c r="H109" s="110"/>
      <c r="I109" s="110"/>
      <c r="J109" s="111">
        <f>J538</f>
        <v>0</v>
      </c>
      <c r="L109" s="108"/>
    </row>
    <row r="110" spans="2:12" s="9" customFormat="1" ht="19.899999999999999" customHeight="1">
      <c r="B110" s="108"/>
      <c r="D110" s="109" t="s">
        <v>137</v>
      </c>
      <c r="E110" s="110"/>
      <c r="F110" s="110"/>
      <c r="G110" s="110"/>
      <c r="H110" s="110"/>
      <c r="I110" s="110"/>
      <c r="J110" s="111">
        <f>J542</f>
        <v>0</v>
      </c>
      <c r="L110" s="108"/>
    </row>
    <row r="111" spans="2:12" s="9" customFormat="1" ht="19.899999999999999" customHeight="1">
      <c r="B111" s="108"/>
      <c r="D111" s="109" t="s">
        <v>138</v>
      </c>
      <c r="E111" s="110"/>
      <c r="F111" s="110"/>
      <c r="G111" s="110"/>
      <c r="H111" s="110"/>
      <c r="I111" s="110"/>
      <c r="J111" s="111">
        <f>J555</f>
        <v>0</v>
      </c>
      <c r="L111" s="108"/>
    </row>
    <row r="112" spans="2:12" s="9" customFormat="1" ht="19.899999999999999" customHeight="1">
      <c r="B112" s="108"/>
      <c r="D112" s="109" t="s">
        <v>139</v>
      </c>
      <c r="E112" s="110"/>
      <c r="F112" s="110"/>
      <c r="G112" s="110"/>
      <c r="H112" s="110"/>
      <c r="I112" s="110"/>
      <c r="J112" s="111">
        <f>J559</f>
        <v>0</v>
      </c>
      <c r="L112" s="108"/>
    </row>
    <row r="113" spans="2:12" s="9" customFormat="1" ht="19.899999999999999" customHeight="1">
      <c r="B113" s="108"/>
      <c r="D113" s="109" t="s">
        <v>140</v>
      </c>
      <c r="E113" s="110"/>
      <c r="F113" s="110"/>
      <c r="G113" s="110"/>
      <c r="H113" s="110"/>
      <c r="I113" s="110"/>
      <c r="J113" s="111">
        <f>J563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6" t="str">
        <f>E7</f>
        <v>Oprava trati v úseku Blatno – Petrohrad_OPRAVA č.1</v>
      </c>
      <c r="F123" s="237"/>
      <c r="G123" s="237"/>
      <c r="H123" s="237"/>
      <c r="L123" s="32"/>
    </row>
    <row r="124" spans="2:12" s="1" customFormat="1" ht="12" customHeight="1">
      <c r="B124" s="32"/>
      <c r="C124" s="27" t="s">
        <v>117</v>
      </c>
      <c r="L124" s="32"/>
    </row>
    <row r="125" spans="2:12" s="1" customFormat="1" ht="16.5" customHeight="1">
      <c r="B125" s="32"/>
      <c r="E125" s="231" t="str">
        <f>E9</f>
        <v>SO 01-21-02 - Železniční propustek v km 158,126</v>
      </c>
      <c r="F125" s="235"/>
      <c r="G125" s="235"/>
      <c r="H125" s="235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 xml:space="preserve"> </v>
      </c>
      <c r="I127" s="27" t="s">
        <v>21</v>
      </c>
      <c r="J127" s="52" t="str">
        <f>IF(J12="","",J12)</f>
        <v>30. 8. 2022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23</v>
      </c>
      <c r="F129" s="25" t="str">
        <f>E15</f>
        <v xml:space="preserve"> </v>
      </c>
      <c r="I129" s="27" t="s">
        <v>28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26</v>
      </c>
      <c r="F130" s="25" t="str">
        <f>IF(E18="","",E18)</f>
        <v>Vyplň údaj</v>
      </c>
      <c r="I130" s="27" t="s">
        <v>30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142</v>
      </c>
      <c r="D132" s="114" t="s">
        <v>57</v>
      </c>
      <c r="E132" s="114" t="s">
        <v>53</v>
      </c>
      <c r="F132" s="114" t="s">
        <v>54</v>
      </c>
      <c r="G132" s="114" t="s">
        <v>143</v>
      </c>
      <c r="H132" s="114" t="s">
        <v>144</v>
      </c>
      <c r="I132" s="114" t="s">
        <v>145</v>
      </c>
      <c r="J132" s="115" t="s">
        <v>121</v>
      </c>
      <c r="K132" s="116" t="s">
        <v>146</v>
      </c>
      <c r="L132" s="112"/>
      <c r="M132" s="59" t="s">
        <v>1</v>
      </c>
      <c r="N132" s="60" t="s">
        <v>36</v>
      </c>
      <c r="O132" s="60" t="s">
        <v>147</v>
      </c>
      <c r="P132" s="60" t="s">
        <v>148</v>
      </c>
      <c r="Q132" s="60" t="s">
        <v>149</v>
      </c>
      <c r="R132" s="60" t="s">
        <v>150</v>
      </c>
      <c r="S132" s="60" t="s">
        <v>151</v>
      </c>
      <c r="T132" s="61" t="s">
        <v>152</v>
      </c>
    </row>
    <row r="133" spans="2:65" s="1" customFormat="1" ht="22.9" customHeight="1">
      <c r="B133" s="32"/>
      <c r="C133" s="64" t="s">
        <v>153</v>
      </c>
      <c r="J133" s="117">
        <f>BK133</f>
        <v>0</v>
      </c>
      <c r="L133" s="32"/>
      <c r="M133" s="62"/>
      <c r="N133" s="53"/>
      <c r="O133" s="53"/>
      <c r="P133" s="118">
        <f>P134+P212+P503+P537</f>
        <v>0</v>
      </c>
      <c r="Q133" s="53"/>
      <c r="R133" s="118">
        <f>R134+R212+R503+R537</f>
        <v>196.25851435595999</v>
      </c>
      <c r="S133" s="53"/>
      <c r="T133" s="119">
        <f>T134+T212+T503+T537</f>
        <v>39.925975000000001</v>
      </c>
      <c r="AT133" s="17" t="s">
        <v>71</v>
      </c>
      <c r="AU133" s="17" t="s">
        <v>123</v>
      </c>
      <c r="BK133" s="120">
        <f>BK134+BK212+BK503+BK537</f>
        <v>0</v>
      </c>
    </row>
    <row r="134" spans="2:65" s="11" customFormat="1" ht="25.9" customHeight="1">
      <c r="B134" s="121"/>
      <c r="D134" s="122" t="s">
        <v>71</v>
      </c>
      <c r="E134" s="123" t="s">
        <v>80</v>
      </c>
      <c r="F134" s="123" t="s">
        <v>154</v>
      </c>
      <c r="I134" s="124"/>
      <c r="J134" s="125">
        <f>BK134</f>
        <v>0</v>
      </c>
      <c r="L134" s="121"/>
      <c r="M134" s="126"/>
      <c r="P134" s="127">
        <f>SUM(P135:P211)</f>
        <v>0</v>
      </c>
      <c r="R134" s="127">
        <f>SUM(R135:R211)</f>
        <v>93.511128977200002</v>
      </c>
      <c r="T134" s="128">
        <f>SUM(T135:T211)</f>
        <v>0</v>
      </c>
      <c r="AR134" s="122" t="s">
        <v>80</v>
      </c>
      <c r="AT134" s="129" t="s">
        <v>71</v>
      </c>
      <c r="AU134" s="129" t="s">
        <v>72</v>
      </c>
      <c r="AY134" s="122" t="s">
        <v>155</v>
      </c>
      <c r="BK134" s="130">
        <f>SUM(BK135:BK211)</f>
        <v>0</v>
      </c>
    </row>
    <row r="135" spans="2:65" s="1" customFormat="1" ht="33" customHeight="1">
      <c r="B135" s="131"/>
      <c r="C135" s="132" t="s">
        <v>80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140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1087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3" customFormat="1">
      <c r="B138" s="158"/>
      <c r="D138" s="146" t="s">
        <v>166</v>
      </c>
      <c r="E138" s="159" t="s">
        <v>1</v>
      </c>
      <c r="F138" s="160" t="s">
        <v>1088</v>
      </c>
      <c r="H138" s="161">
        <v>140</v>
      </c>
      <c r="I138" s="162"/>
      <c r="L138" s="158"/>
      <c r="M138" s="163"/>
      <c r="T138" s="164"/>
      <c r="AT138" s="159" t="s">
        <v>166</v>
      </c>
      <c r="AU138" s="159" t="s">
        <v>80</v>
      </c>
      <c r="AV138" s="13" t="s">
        <v>82</v>
      </c>
      <c r="AW138" s="13" t="s">
        <v>29</v>
      </c>
      <c r="AX138" s="13" t="s">
        <v>72</v>
      </c>
      <c r="AY138" s="159" t="s">
        <v>155</v>
      </c>
    </row>
    <row r="139" spans="2:65" s="14" customFormat="1">
      <c r="B139" s="165"/>
      <c r="D139" s="146" t="s">
        <v>166</v>
      </c>
      <c r="E139" s="166" t="s">
        <v>1</v>
      </c>
      <c r="F139" s="167" t="s">
        <v>170</v>
      </c>
      <c r="H139" s="168">
        <v>140</v>
      </c>
      <c r="I139" s="169"/>
      <c r="L139" s="165"/>
      <c r="M139" s="170"/>
      <c r="T139" s="171"/>
      <c r="AT139" s="166" t="s">
        <v>166</v>
      </c>
      <c r="AU139" s="166" t="s">
        <v>80</v>
      </c>
      <c r="AV139" s="14" t="s">
        <v>160</v>
      </c>
      <c r="AW139" s="14" t="s">
        <v>29</v>
      </c>
      <c r="AX139" s="14" t="s">
        <v>80</v>
      </c>
      <c r="AY139" s="166" t="s">
        <v>155</v>
      </c>
    </row>
    <row r="140" spans="2:65" s="1" customFormat="1" ht="16.5" customHeight="1">
      <c r="B140" s="131"/>
      <c r="C140" s="132" t="s">
        <v>82</v>
      </c>
      <c r="D140" s="132" t="s">
        <v>156</v>
      </c>
      <c r="E140" s="133" t="s">
        <v>1089</v>
      </c>
      <c r="F140" s="134" t="s">
        <v>1090</v>
      </c>
      <c r="G140" s="135" t="s">
        <v>253</v>
      </c>
      <c r="H140" s="136">
        <v>12</v>
      </c>
      <c r="I140" s="137"/>
      <c r="J140" s="138">
        <f>ROUND(I140*H140,2)</f>
        <v>0</v>
      </c>
      <c r="K140" s="139"/>
      <c r="L140" s="32"/>
      <c r="M140" s="140" t="s">
        <v>1</v>
      </c>
      <c r="N140" s="141" t="s">
        <v>37</v>
      </c>
      <c r="P140" s="142">
        <f>O140*H140</f>
        <v>0</v>
      </c>
      <c r="Q140" s="142">
        <v>1.7971748100000001E-2</v>
      </c>
      <c r="R140" s="142">
        <f>Q140*H140</f>
        <v>0.21566097719999999</v>
      </c>
      <c r="S140" s="142">
        <v>0</v>
      </c>
      <c r="T140" s="143">
        <f>S140*H140</f>
        <v>0</v>
      </c>
      <c r="AR140" s="144" t="s">
        <v>160</v>
      </c>
      <c r="AT140" s="144" t="s">
        <v>156</v>
      </c>
      <c r="AU140" s="144" t="s">
        <v>80</v>
      </c>
      <c r="AY140" s="17" t="s">
        <v>155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80</v>
      </c>
      <c r="BK140" s="145">
        <f>ROUND(I140*H140,2)</f>
        <v>0</v>
      </c>
      <c r="BL140" s="17" t="s">
        <v>160</v>
      </c>
      <c r="BM140" s="144" t="s">
        <v>1091</v>
      </c>
    </row>
    <row r="141" spans="2:65" s="1" customFormat="1">
      <c r="B141" s="32"/>
      <c r="D141" s="146" t="s">
        <v>162</v>
      </c>
      <c r="F141" s="147" t="s">
        <v>1092</v>
      </c>
      <c r="I141" s="148"/>
      <c r="L141" s="32"/>
      <c r="M141" s="149"/>
      <c r="T141" s="56"/>
      <c r="AT141" s="17" t="s">
        <v>162</v>
      </c>
      <c r="AU141" s="17" t="s">
        <v>80</v>
      </c>
    </row>
    <row r="142" spans="2:65" s="1" customFormat="1">
      <c r="B142" s="32"/>
      <c r="D142" s="150" t="s">
        <v>164</v>
      </c>
      <c r="F142" s="151" t="s">
        <v>1093</v>
      </c>
      <c r="I142" s="148"/>
      <c r="L142" s="32"/>
      <c r="M142" s="149"/>
      <c r="T142" s="56"/>
      <c r="AT142" s="17" t="s">
        <v>164</v>
      </c>
      <c r="AU142" s="17" t="s">
        <v>80</v>
      </c>
    </row>
    <row r="143" spans="2:65" s="13" customFormat="1">
      <c r="B143" s="158"/>
      <c r="D143" s="146" t="s">
        <v>166</v>
      </c>
      <c r="E143" s="159" t="s">
        <v>1</v>
      </c>
      <c r="F143" s="160" t="s">
        <v>240</v>
      </c>
      <c r="H143" s="161">
        <v>12</v>
      </c>
      <c r="I143" s="162"/>
      <c r="L143" s="158"/>
      <c r="M143" s="163"/>
      <c r="T143" s="164"/>
      <c r="AT143" s="159" t="s">
        <v>166</v>
      </c>
      <c r="AU143" s="159" t="s">
        <v>80</v>
      </c>
      <c r="AV143" s="13" t="s">
        <v>82</v>
      </c>
      <c r="AW143" s="13" t="s">
        <v>29</v>
      </c>
      <c r="AX143" s="13" t="s">
        <v>80</v>
      </c>
      <c r="AY143" s="159" t="s">
        <v>155</v>
      </c>
    </row>
    <row r="144" spans="2:65" s="1" customFormat="1" ht="24.2" customHeight="1">
      <c r="B144" s="131"/>
      <c r="C144" s="132" t="s">
        <v>176</v>
      </c>
      <c r="D144" s="132" t="s">
        <v>156</v>
      </c>
      <c r="E144" s="133" t="s">
        <v>1094</v>
      </c>
      <c r="F144" s="134" t="s">
        <v>1095</v>
      </c>
      <c r="G144" s="135" t="s">
        <v>275</v>
      </c>
      <c r="H144" s="136">
        <v>160</v>
      </c>
      <c r="I144" s="137"/>
      <c r="J144" s="138">
        <f>ROUND(I144*H144,2)</f>
        <v>0</v>
      </c>
      <c r="K144" s="139"/>
      <c r="L144" s="32"/>
      <c r="M144" s="140" t="s">
        <v>1</v>
      </c>
      <c r="N144" s="141" t="s">
        <v>37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160</v>
      </c>
      <c r="AT144" s="144" t="s">
        <v>156</v>
      </c>
      <c r="AU144" s="144" t="s">
        <v>80</v>
      </c>
      <c r="AY144" s="17" t="s">
        <v>155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80</v>
      </c>
      <c r="BK144" s="145">
        <f>ROUND(I144*H144,2)</f>
        <v>0</v>
      </c>
      <c r="BL144" s="17" t="s">
        <v>160</v>
      </c>
      <c r="BM144" s="144" t="s">
        <v>1096</v>
      </c>
    </row>
    <row r="145" spans="2:65" s="1" customFormat="1" ht="19.5">
      <c r="B145" s="32"/>
      <c r="D145" s="146" t="s">
        <v>162</v>
      </c>
      <c r="F145" s="147" t="s">
        <v>1097</v>
      </c>
      <c r="I145" s="148"/>
      <c r="L145" s="32"/>
      <c r="M145" s="149"/>
      <c r="T145" s="56"/>
      <c r="AT145" s="17" t="s">
        <v>162</v>
      </c>
      <c r="AU145" s="17" t="s">
        <v>80</v>
      </c>
    </row>
    <row r="146" spans="2:65" s="1" customFormat="1">
      <c r="B146" s="32"/>
      <c r="D146" s="150" t="s">
        <v>164</v>
      </c>
      <c r="F146" s="151" t="s">
        <v>1098</v>
      </c>
      <c r="I146" s="148"/>
      <c r="L146" s="32"/>
      <c r="M146" s="149"/>
      <c r="T146" s="56"/>
      <c r="AT146" s="17" t="s">
        <v>164</v>
      </c>
      <c r="AU146" s="17" t="s">
        <v>80</v>
      </c>
    </row>
    <row r="147" spans="2:65" s="13" customFormat="1">
      <c r="B147" s="158"/>
      <c r="D147" s="146" t="s">
        <v>166</v>
      </c>
      <c r="E147" s="159" t="s">
        <v>1</v>
      </c>
      <c r="F147" s="160" t="s">
        <v>1099</v>
      </c>
      <c r="H147" s="161">
        <v>160</v>
      </c>
      <c r="I147" s="162"/>
      <c r="L147" s="158"/>
      <c r="M147" s="163"/>
      <c r="T147" s="164"/>
      <c r="AT147" s="159" t="s">
        <v>166</v>
      </c>
      <c r="AU147" s="159" t="s">
        <v>80</v>
      </c>
      <c r="AV147" s="13" t="s">
        <v>82</v>
      </c>
      <c r="AW147" s="13" t="s">
        <v>29</v>
      </c>
      <c r="AX147" s="13" t="s">
        <v>80</v>
      </c>
      <c r="AY147" s="159" t="s">
        <v>155</v>
      </c>
    </row>
    <row r="148" spans="2:65" s="1" customFormat="1" ht="24.2" customHeight="1">
      <c r="B148" s="131"/>
      <c r="C148" s="132" t="s">
        <v>160</v>
      </c>
      <c r="D148" s="132" t="s">
        <v>156</v>
      </c>
      <c r="E148" s="133" t="s">
        <v>1100</v>
      </c>
      <c r="F148" s="134" t="s">
        <v>1101</v>
      </c>
      <c r="G148" s="135" t="s">
        <v>886</v>
      </c>
      <c r="H148" s="136">
        <v>20</v>
      </c>
      <c r="I148" s="137"/>
      <c r="J148" s="138">
        <f>ROUND(I148*H148,2)</f>
        <v>0</v>
      </c>
      <c r="K148" s="139"/>
      <c r="L148" s="32"/>
      <c r="M148" s="140" t="s">
        <v>1</v>
      </c>
      <c r="N148" s="141" t="s">
        <v>37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160</v>
      </c>
      <c r="AT148" s="144" t="s">
        <v>156</v>
      </c>
      <c r="AU148" s="144" t="s">
        <v>80</v>
      </c>
      <c r="AY148" s="17" t="s">
        <v>155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80</v>
      </c>
      <c r="BK148" s="145">
        <f>ROUND(I148*H148,2)</f>
        <v>0</v>
      </c>
      <c r="BL148" s="17" t="s">
        <v>160</v>
      </c>
      <c r="BM148" s="144" t="s">
        <v>1102</v>
      </c>
    </row>
    <row r="149" spans="2:65" s="1" customFormat="1" ht="19.5">
      <c r="B149" s="32"/>
      <c r="D149" s="146" t="s">
        <v>162</v>
      </c>
      <c r="F149" s="147" t="s">
        <v>1103</v>
      </c>
      <c r="I149" s="148"/>
      <c r="L149" s="32"/>
      <c r="M149" s="149"/>
      <c r="T149" s="56"/>
      <c r="AT149" s="17" t="s">
        <v>162</v>
      </c>
      <c r="AU149" s="17" t="s">
        <v>80</v>
      </c>
    </row>
    <row r="150" spans="2:65" s="1" customFormat="1">
      <c r="B150" s="32"/>
      <c r="D150" s="150" t="s">
        <v>164</v>
      </c>
      <c r="F150" s="151" t="s">
        <v>1104</v>
      </c>
      <c r="I150" s="148"/>
      <c r="L150" s="32"/>
      <c r="M150" s="149"/>
      <c r="T150" s="56"/>
      <c r="AT150" s="17" t="s">
        <v>164</v>
      </c>
      <c r="AU150" s="17" t="s">
        <v>80</v>
      </c>
    </row>
    <row r="151" spans="2:65" s="13" customFormat="1">
      <c r="B151" s="158"/>
      <c r="D151" s="146" t="s">
        <v>166</v>
      </c>
      <c r="E151" s="159" t="s">
        <v>1</v>
      </c>
      <c r="F151" s="160" t="s">
        <v>304</v>
      </c>
      <c r="H151" s="161">
        <v>20</v>
      </c>
      <c r="I151" s="162"/>
      <c r="L151" s="158"/>
      <c r="M151" s="163"/>
      <c r="T151" s="164"/>
      <c r="AT151" s="159" t="s">
        <v>166</v>
      </c>
      <c r="AU151" s="159" t="s">
        <v>80</v>
      </c>
      <c r="AV151" s="13" t="s">
        <v>82</v>
      </c>
      <c r="AW151" s="13" t="s">
        <v>29</v>
      </c>
      <c r="AX151" s="13" t="s">
        <v>80</v>
      </c>
      <c r="AY151" s="159" t="s">
        <v>155</v>
      </c>
    </row>
    <row r="152" spans="2:65" s="1" customFormat="1" ht="24.2" customHeight="1">
      <c r="B152" s="131"/>
      <c r="C152" s="132" t="s">
        <v>191</v>
      </c>
      <c r="D152" s="132" t="s">
        <v>156</v>
      </c>
      <c r="E152" s="133" t="s">
        <v>890</v>
      </c>
      <c r="F152" s="134" t="s">
        <v>891</v>
      </c>
      <c r="G152" s="135" t="s">
        <v>159</v>
      </c>
      <c r="H152" s="136">
        <v>140</v>
      </c>
      <c r="I152" s="137"/>
      <c r="J152" s="138">
        <f>ROUND(I152*H152,2)</f>
        <v>0</v>
      </c>
      <c r="K152" s="139"/>
      <c r="L152" s="32"/>
      <c r="M152" s="140" t="s">
        <v>1</v>
      </c>
      <c r="N152" s="141" t="s">
        <v>37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160</v>
      </c>
      <c r="AT152" s="144" t="s">
        <v>156</v>
      </c>
      <c r="AU152" s="144" t="s">
        <v>80</v>
      </c>
      <c r="AY152" s="17" t="s">
        <v>155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80</v>
      </c>
      <c r="BK152" s="145">
        <f>ROUND(I152*H152,2)</f>
        <v>0</v>
      </c>
      <c r="BL152" s="17" t="s">
        <v>160</v>
      </c>
      <c r="BM152" s="144" t="s">
        <v>1105</v>
      </c>
    </row>
    <row r="153" spans="2:65" s="1" customFormat="1" ht="19.5">
      <c r="B153" s="32"/>
      <c r="D153" s="146" t="s">
        <v>162</v>
      </c>
      <c r="F153" s="147" t="s">
        <v>893</v>
      </c>
      <c r="I153" s="148"/>
      <c r="L153" s="32"/>
      <c r="M153" s="149"/>
      <c r="T153" s="56"/>
      <c r="AT153" s="17" t="s">
        <v>162</v>
      </c>
      <c r="AU153" s="17" t="s">
        <v>80</v>
      </c>
    </row>
    <row r="154" spans="2:65" s="1" customFormat="1">
      <c r="B154" s="32"/>
      <c r="D154" s="150" t="s">
        <v>164</v>
      </c>
      <c r="F154" s="151" t="s">
        <v>894</v>
      </c>
      <c r="I154" s="148"/>
      <c r="L154" s="32"/>
      <c r="M154" s="149"/>
      <c r="T154" s="56"/>
      <c r="AT154" s="17" t="s">
        <v>164</v>
      </c>
      <c r="AU154" s="17" t="s">
        <v>80</v>
      </c>
    </row>
    <row r="155" spans="2:65" s="13" customFormat="1">
      <c r="B155" s="158"/>
      <c r="D155" s="146" t="s">
        <v>166</v>
      </c>
      <c r="E155" s="159" t="s">
        <v>1</v>
      </c>
      <c r="F155" s="160" t="s">
        <v>1106</v>
      </c>
      <c r="H155" s="161">
        <v>140</v>
      </c>
      <c r="I155" s="162"/>
      <c r="L155" s="158"/>
      <c r="M155" s="163"/>
      <c r="T155" s="164"/>
      <c r="AT155" s="159" t="s">
        <v>166</v>
      </c>
      <c r="AU155" s="159" t="s">
        <v>80</v>
      </c>
      <c r="AV155" s="13" t="s">
        <v>82</v>
      </c>
      <c r="AW155" s="13" t="s">
        <v>29</v>
      </c>
      <c r="AX155" s="13" t="s">
        <v>80</v>
      </c>
      <c r="AY155" s="159" t="s">
        <v>155</v>
      </c>
    </row>
    <row r="156" spans="2:65" s="1" customFormat="1" ht="33" customHeight="1">
      <c r="B156" s="131"/>
      <c r="C156" s="132" t="s">
        <v>198</v>
      </c>
      <c r="D156" s="132" t="s">
        <v>156</v>
      </c>
      <c r="E156" s="133" t="s">
        <v>897</v>
      </c>
      <c r="F156" s="134" t="s">
        <v>898</v>
      </c>
      <c r="G156" s="135" t="s">
        <v>179</v>
      </c>
      <c r="H156" s="136">
        <v>85.995999999999995</v>
      </c>
      <c r="I156" s="137"/>
      <c r="J156" s="138">
        <f>ROUND(I156*H156,2)</f>
        <v>0</v>
      </c>
      <c r="K156" s="139"/>
      <c r="L156" s="32"/>
      <c r="M156" s="140" t="s">
        <v>1</v>
      </c>
      <c r="N156" s="141" t="s">
        <v>37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160</v>
      </c>
      <c r="AT156" s="144" t="s">
        <v>156</v>
      </c>
      <c r="AU156" s="144" t="s">
        <v>80</v>
      </c>
      <c r="AY156" s="17" t="s">
        <v>155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80</v>
      </c>
      <c r="BK156" s="145">
        <f>ROUND(I156*H156,2)</f>
        <v>0</v>
      </c>
      <c r="BL156" s="17" t="s">
        <v>160</v>
      </c>
      <c r="BM156" s="144" t="s">
        <v>1107</v>
      </c>
    </row>
    <row r="157" spans="2:65" s="1" customFormat="1" ht="29.25">
      <c r="B157" s="32"/>
      <c r="D157" s="146" t="s">
        <v>162</v>
      </c>
      <c r="F157" s="147" t="s">
        <v>900</v>
      </c>
      <c r="I157" s="148"/>
      <c r="L157" s="32"/>
      <c r="M157" s="149"/>
      <c r="T157" s="56"/>
      <c r="AT157" s="17" t="s">
        <v>162</v>
      </c>
      <c r="AU157" s="17" t="s">
        <v>80</v>
      </c>
    </row>
    <row r="158" spans="2:65" s="1" customFormat="1">
      <c r="B158" s="32"/>
      <c r="D158" s="150" t="s">
        <v>164</v>
      </c>
      <c r="F158" s="151" t="s">
        <v>901</v>
      </c>
      <c r="I158" s="148"/>
      <c r="L158" s="32"/>
      <c r="M158" s="149"/>
      <c r="T158" s="56"/>
      <c r="AT158" s="17" t="s">
        <v>164</v>
      </c>
      <c r="AU158" s="17" t="s">
        <v>80</v>
      </c>
    </row>
    <row r="159" spans="2:65" s="13" customFormat="1">
      <c r="B159" s="158"/>
      <c r="D159" s="146" t="s">
        <v>166</v>
      </c>
      <c r="E159" s="159" t="s">
        <v>1</v>
      </c>
      <c r="F159" s="160" t="s">
        <v>1108</v>
      </c>
      <c r="H159" s="161">
        <v>6.58</v>
      </c>
      <c r="I159" s="162"/>
      <c r="L159" s="158"/>
      <c r="M159" s="163"/>
      <c r="T159" s="164"/>
      <c r="AT159" s="159" t="s">
        <v>166</v>
      </c>
      <c r="AU159" s="159" t="s">
        <v>80</v>
      </c>
      <c r="AV159" s="13" t="s">
        <v>82</v>
      </c>
      <c r="AW159" s="13" t="s">
        <v>29</v>
      </c>
      <c r="AX159" s="13" t="s">
        <v>72</v>
      </c>
      <c r="AY159" s="159" t="s">
        <v>155</v>
      </c>
    </row>
    <row r="160" spans="2:65" s="13" customFormat="1">
      <c r="B160" s="158"/>
      <c r="D160" s="146" t="s">
        <v>166</v>
      </c>
      <c r="E160" s="159" t="s">
        <v>1</v>
      </c>
      <c r="F160" s="160" t="s">
        <v>1109</v>
      </c>
      <c r="H160" s="161">
        <v>27.366</v>
      </c>
      <c r="I160" s="162"/>
      <c r="L160" s="158"/>
      <c r="M160" s="163"/>
      <c r="T160" s="164"/>
      <c r="AT160" s="159" t="s">
        <v>166</v>
      </c>
      <c r="AU160" s="159" t="s">
        <v>80</v>
      </c>
      <c r="AV160" s="13" t="s">
        <v>82</v>
      </c>
      <c r="AW160" s="13" t="s">
        <v>29</v>
      </c>
      <c r="AX160" s="13" t="s">
        <v>72</v>
      </c>
      <c r="AY160" s="159" t="s">
        <v>155</v>
      </c>
    </row>
    <row r="161" spans="2:65" s="13" customFormat="1">
      <c r="B161" s="158"/>
      <c r="D161" s="146" t="s">
        <v>166</v>
      </c>
      <c r="E161" s="159" t="s">
        <v>1</v>
      </c>
      <c r="F161" s="160" t="s">
        <v>1110</v>
      </c>
      <c r="H161" s="161">
        <v>33.15</v>
      </c>
      <c r="I161" s="162"/>
      <c r="L161" s="158"/>
      <c r="M161" s="163"/>
      <c r="T161" s="164"/>
      <c r="AT161" s="159" t="s">
        <v>166</v>
      </c>
      <c r="AU161" s="159" t="s">
        <v>80</v>
      </c>
      <c r="AV161" s="13" t="s">
        <v>82</v>
      </c>
      <c r="AW161" s="13" t="s">
        <v>29</v>
      </c>
      <c r="AX161" s="13" t="s">
        <v>72</v>
      </c>
      <c r="AY161" s="159" t="s">
        <v>155</v>
      </c>
    </row>
    <row r="162" spans="2:65" s="13" customFormat="1">
      <c r="B162" s="158"/>
      <c r="D162" s="146" t="s">
        <v>166</v>
      </c>
      <c r="E162" s="159" t="s">
        <v>1</v>
      </c>
      <c r="F162" s="160" t="s">
        <v>1111</v>
      </c>
      <c r="H162" s="161">
        <v>18.899999999999999</v>
      </c>
      <c r="I162" s="162"/>
      <c r="L162" s="158"/>
      <c r="M162" s="163"/>
      <c r="T162" s="164"/>
      <c r="AT162" s="159" t="s">
        <v>166</v>
      </c>
      <c r="AU162" s="159" t="s">
        <v>80</v>
      </c>
      <c r="AV162" s="13" t="s">
        <v>82</v>
      </c>
      <c r="AW162" s="13" t="s">
        <v>29</v>
      </c>
      <c r="AX162" s="13" t="s">
        <v>72</v>
      </c>
      <c r="AY162" s="159" t="s">
        <v>155</v>
      </c>
    </row>
    <row r="163" spans="2:65" s="14" customFormat="1">
      <c r="B163" s="165"/>
      <c r="D163" s="146" t="s">
        <v>166</v>
      </c>
      <c r="E163" s="166" t="s">
        <v>1</v>
      </c>
      <c r="F163" s="167" t="s">
        <v>170</v>
      </c>
      <c r="H163" s="168">
        <v>85.996000000000009</v>
      </c>
      <c r="I163" s="169"/>
      <c r="L163" s="165"/>
      <c r="M163" s="170"/>
      <c r="T163" s="171"/>
      <c r="AT163" s="166" t="s">
        <v>166</v>
      </c>
      <c r="AU163" s="166" t="s">
        <v>80</v>
      </c>
      <c r="AV163" s="14" t="s">
        <v>160</v>
      </c>
      <c r="AW163" s="14" t="s">
        <v>29</v>
      </c>
      <c r="AX163" s="14" t="s">
        <v>80</v>
      </c>
      <c r="AY163" s="166" t="s">
        <v>155</v>
      </c>
    </row>
    <row r="164" spans="2:65" s="1" customFormat="1" ht="21.75" customHeight="1">
      <c r="B164" s="131"/>
      <c r="C164" s="132" t="s">
        <v>205</v>
      </c>
      <c r="D164" s="132" t="s">
        <v>156</v>
      </c>
      <c r="E164" s="133" t="s">
        <v>1112</v>
      </c>
      <c r="F164" s="134" t="s">
        <v>1113</v>
      </c>
      <c r="G164" s="135" t="s">
        <v>179</v>
      </c>
      <c r="H164" s="136">
        <v>4</v>
      </c>
      <c r="I164" s="137"/>
      <c r="J164" s="138">
        <f>ROUND(I164*H164,2)</f>
        <v>0</v>
      </c>
      <c r="K164" s="139"/>
      <c r="L164" s="32"/>
      <c r="M164" s="140" t="s">
        <v>1</v>
      </c>
      <c r="N164" s="141" t="s">
        <v>37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160</v>
      </c>
      <c r="AT164" s="144" t="s">
        <v>156</v>
      </c>
      <c r="AU164" s="144" t="s">
        <v>80</v>
      </c>
      <c r="AY164" s="17" t="s">
        <v>155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80</v>
      </c>
      <c r="BK164" s="145">
        <f>ROUND(I164*H164,2)</f>
        <v>0</v>
      </c>
      <c r="BL164" s="17" t="s">
        <v>160</v>
      </c>
      <c r="BM164" s="144" t="s">
        <v>1114</v>
      </c>
    </row>
    <row r="165" spans="2:65" s="1" customFormat="1" ht="29.25">
      <c r="B165" s="32"/>
      <c r="D165" s="146" t="s">
        <v>162</v>
      </c>
      <c r="F165" s="147" t="s">
        <v>1115</v>
      </c>
      <c r="I165" s="148"/>
      <c r="L165" s="32"/>
      <c r="M165" s="149"/>
      <c r="T165" s="56"/>
      <c r="AT165" s="17" t="s">
        <v>162</v>
      </c>
      <c r="AU165" s="17" t="s">
        <v>80</v>
      </c>
    </row>
    <row r="166" spans="2:65" s="1" customFormat="1">
      <c r="B166" s="32"/>
      <c r="D166" s="150" t="s">
        <v>164</v>
      </c>
      <c r="F166" s="151" t="s">
        <v>1116</v>
      </c>
      <c r="I166" s="148"/>
      <c r="L166" s="32"/>
      <c r="M166" s="149"/>
      <c r="T166" s="56"/>
      <c r="AT166" s="17" t="s">
        <v>164</v>
      </c>
      <c r="AU166" s="17" t="s">
        <v>80</v>
      </c>
    </row>
    <row r="167" spans="2:65" s="13" customFormat="1">
      <c r="B167" s="158"/>
      <c r="D167" s="146" t="s">
        <v>166</v>
      </c>
      <c r="E167" s="159" t="s">
        <v>1</v>
      </c>
      <c r="F167" s="160" t="s">
        <v>160</v>
      </c>
      <c r="H167" s="161">
        <v>4</v>
      </c>
      <c r="I167" s="162"/>
      <c r="L167" s="158"/>
      <c r="M167" s="163"/>
      <c r="T167" s="164"/>
      <c r="AT167" s="159" t="s">
        <v>166</v>
      </c>
      <c r="AU167" s="159" t="s">
        <v>80</v>
      </c>
      <c r="AV167" s="13" t="s">
        <v>82</v>
      </c>
      <c r="AW167" s="13" t="s">
        <v>29</v>
      </c>
      <c r="AX167" s="13" t="s">
        <v>80</v>
      </c>
      <c r="AY167" s="159" t="s">
        <v>155</v>
      </c>
    </row>
    <row r="168" spans="2:65" s="1" customFormat="1" ht="24.2" customHeight="1">
      <c r="B168" s="131"/>
      <c r="C168" s="132" t="s">
        <v>213</v>
      </c>
      <c r="D168" s="132" t="s">
        <v>156</v>
      </c>
      <c r="E168" s="133" t="s">
        <v>1117</v>
      </c>
      <c r="F168" s="134" t="s">
        <v>1118</v>
      </c>
      <c r="G168" s="135" t="s">
        <v>179</v>
      </c>
      <c r="H168" s="136">
        <v>4</v>
      </c>
      <c r="I168" s="137"/>
      <c r="J168" s="138">
        <f>ROUND(I168*H168,2)</f>
        <v>0</v>
      </c>
      <c r="K168" s="139"/>
      <c r="L168" s="32"/>
      <c r="M168" s="140" t="s">
        <v>1</v>
      </c>
      <c r="N168" s="141" t="s">
        <v>37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160</v>
      </c>
      <c r="AT168" s="144" t="s">
        <v>156</v>
      </c>
      <c r="AU168" s="144" t="s">
        <v>80</v>
      </c>
      <c r="AY168" s="17" t="s">
        <v>155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80</v>
      </c>
      <c r="BK168" s="145">
        <f>ROUND(I168*H168,2)</f>
        <v>0</v>
      </c>
      <c r="BL168" s="17" t="s">
        <v>160</v>
      </c>
      <c r="BM168" s="144" t="s">
        <v>1119</v>
      </c>
    </row>
    <row r="169" spans="2:65" s="1" customFormat="1" ht="29.25">
      <c r="B169" s="32"/>
      <c r="D169" s="146" t="s">
        <v>162</v>
      </c>
      <c r="F169" s="147" t="s">
        <v>1120</v>
      </c>
      <c r="I169" s="148"/>
      <c r="L169" s="32"/>
      <c r="M169" s="149"/>
      <c r="T169" s="56"/>
      <c r="AT169" s="17" t="s">
        <v>162</v>
      </c>
      <c r="AU169" s="17" t="s">
        <v>80</v>
      </c>
    </row>
    <row r="170" spans="2:65" s="1" customFormat="1">
      <c r="B170" s="32"/>
      <c r="D170" s="150" t="s">
        <v>164</v>
      </c>
      <c r="F170" s="151" t="s">
        <v>1121</v>
      </c>
      <c r="I170" s="148"/>
      <c r="L170" s="32"/>
      <c r="M170" s="149"/>
      <c r="T170" s="56"/>
      <c r="AT170" s="17" t="s">
        <v>164</v>
      </c>
      <c r="AU170" s="17" t="s">
        <v>80</v>
      </c>
    </row>
    <row r="171" spans="2:65" s="13" customFormat="1">
      <c r="B171" s="158"/>
      <c r="D171" s="146" t="s">
        <v>166</v>
      </c>
      <c r="E171" s="159" t="s">
        <v>1</v>
      </c>
      <c r="F171" s="160" t="s">
        <v>160</v>
      </c>
      <c r="H171" s="161">
        <v>4</v>
      </c>
      <c r="I171" s="162"/>
      <c r="L171" s="158"/>
      <c r="M171" s="163"/>
      <c r="T171" s="164"/>
      <c r="AT171" s="159" t="s">
        <v>166</v>
      </c>
      <c r="AU171" s="159" t="s">
        <v>80</v>
      </c>
      <c r="AV171" s="13" t="s">
        <v>82</v>
      </c>
      <c r="AW171" s="13" t="s">
        <v>29</v>
      </c>
      <c r="AX171" s="13" t="s">
        <v>80</v>
      </c>
      <c r="AY171" s="159" t="s">
        <v>155</v>
      </c>
    </row>
    <row r="172" spans="2:65" s="1" customFormat="1" ht="37.9" customHeight="1">
      <c r="B172" s="131"/>
      <c r="C172" s="132" t="s">
        <v>221</v>
      </c>
      <c r="D172" s="132" t="s">
        <v>156</v>
      </c>
      <c r="E172" s="133" t="s">
        <v>186</v>
      </c>
      <c r="F172" s="134" t="s">
        <v>187</v>
      </c>
      <c r="G172" s="135" t="s">
        <v>179</v>
      </c>
      <c r="H172" s="136">
        <v>108.291</v>
      </c>
      <c r="I172" s="137"/>
      <c r="J172" s="138">
        <f>ROUND(I172*H172,2)</f>
        <v>0</v>
      </c>
      <c r="K172" s="139"/>
      <c r="L172" s="32"/>
      <c r="M172" s="140" t="s">
        <v>1</v>
      </c>
      <c r="N172" s="141" t="s">
        <v>37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160</v>
      </c>
      <c r="AT172" s="144" t="s">
        <v>156</v>
      </c>
      <c r="AU172" s="144" t="s">
        <v>80</v>
      </c>
      <c r="AY172" s="17" t="s">
        <v>155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80</v>
      </c>
      <c r="BK172" s="145">
        <f>ROUND(I172*H172,2)</f>
        <v>0</v>
      </c>
      <c r="BL172" s="17" t="s">
        <v>160</v>
      </c>
      <c r="BM172" s="144" t="s">
        <v>1122</v>
      </c>
    </row>
    <row r="173" spans="2:65" s="1" customFormat="1" ht="39">
      <c r="B173" s="32"/>
      <c r="D173" s="146" t="s">
        <v>162</v>
      </c>
      <c r="F173" s="147" t="s">
        <v>189</v>
      </c>
      <c r="I173" s="148"/>
      <c r="L173" s="32"/>
      <c r="M173" s="149"/>
      <c r="T173" s="56"/>
      <c r="AT173" s="17" t="s">
        <v>162</v>
      </c>
      <c r="AU173" s="17" t="s">
        <v>80</v>
      </c>
    </row>
    <row r="174" spans="2:65" s="1" customFormat="1">
      <c r="B174" s="32"/>
      <c r="D174" s="150" t="s">
        <v>164</v>
      </c>
      <c r="F174" s="151" t="s">
        <v>190</v>
      </c>
      <c r="I174" s="148"/>
      <c r="L174" s="32"/>
      <c r="M174" s="149"/>
      <c r="T174" s="56"/>
      <c r="AT174" s="17" t="s">
        <v>164</v>
      </c>
      <c r="AU174" s="17" t="s">
        <v>80</v>
      </c>
    </row>
    <row r="175" spans="2:65" s="13" customFormat="1">
      <c r="B175" s="158"/>
      <c r="D175" s="146" t="s">
        <v>166</v>
      </c>
      <c r="E175" s="159" t="s">
        <v>1</v>
      </c>
      <c r="F175" s="160" t="s">
        <v>1123</v>
      </c>
      <c r="H175" s="161">
        <v>108.291</v>
      </c>
      <c r="I175" s="162"/>
      <c r="L175" s="158"/>
      <c r="M175" s="163"/>
      <c r="T175" s="164"/>
      <c r="AT175" s="159" t="s">
        <v>166</v>
      </c>
      <c r="AU175" s="159" t="s">
        <v>80</v>
      </c>
      <c r="AV175" s="13" t="s">
        <v>82</v>
      </c>
      <c r="AW175" s="13" t="s">
        <v>29</v>
      </c>
      <c r="AX175" s="13" t="s">
        <v>80</v>
      </c>
      <c r="AY175" s="159" t="s">
        <v>155</v>
      </c>
    </row>
    <row r="176" spans="2:65" s="1" customFormat="1" ht="37.9" customHeight="1">
      <c r="B176" s="131"/>
      <c r="C176" s="132" t="s">
        <v>228</v>
      </c>
      <c r="D176" s="132" t="s">
        <v>156</v>
      </c>
      <c r="E176" s="133" t="s">
        <v>192</v>
      </c>
      <c r="F176" s="134" t="s">
        <v>193</v>
      </c>
      <c r="G176" s="135" t="s">
        <v>179</v>
      </c>
      <c r="H176" s="136">
        <v>1082.9100000000001</v>
      </c>
      <c r="I176" s="137"/>
      <c r="J176" s="138">
        <f>ROUND(I176*H176,2)</f>
        <v>0</v>
      </c>
      <c r="K176" s="139"/>
      <c r="L176" s="32"/>
      <c r="M176" s="140" t="s">
        <v>1</v>
      </c>
      <c r="N176" s="141" t="s">
        <v>37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160</v>
      </c>
      <c r="AT176" s="144" t="s">
        <v>156</v>
      </c>
      <c r="AU176" s="144" t="s">
        <v>80</v>
      </c>
      <c r="AY176" s="17" t="s">
        <v>155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80</v>
      </c>
      <c r="BK176" s="145">
        <f>ROUND(I176*H176,2)</f>
        <v>0</v>
      </c>
      <c r="BL176" s="17" t="s">
        <v>160</v>
      </c>
      <c r="BM176" s="144" t="s">
        <v>1124</v>
      </c>
    </row>
    <row r="177" spans="2:65" s="1" customFormat="1" ht="48.75">
      <c r="B177" s="32"/>
      <c r="D177" s="146" t="s">
        <v>162</v>
      </c>
      <c r="F177" s="147" t="s">
        <v>195</v>
      </c>
      <c r="I177" s="148"/>
      <c r="L177" s="32"/>
      <c r="M177" s="149"/>
      <c r="T177" s="56"/>
      <c r="AT177" s="17" t="s">
        <v>162</v>
      </c>
      <c r="AU177" s="17" t="s">
        <v>80</v>
      </c>
    </row>
    <row r="178" spans="2:65" s="1" customFormat="1">
      <c r="B178" s="32"/>
      <c r="D178" s="150" t="s">
        <v>164</v>
      </c>
      <c r="F178" s="151" t="s">
        <v>196</v>
      </c>
      <c r="I178" s="148"/>
      <c r="L178" s="32"/>
      <c r="M178" s="149"/>
      <c r="T178" s="56"/>
      <c r="AT178" s="17" t="s">
        <v>164</v>
      </c>
      <c r="AU178" s="17" t="s">
        <v>80</v>
      </c>
    </row>
    <row r="179" spans="2:65" s="13" customFormat="1">
      <c r="B179" s="158"/>
      <c r="D179" s="146" t="s">
        <v>166</v>
      </c>
      <c r="E179" s="159" t="s">
        <v>1</v>
      </c>
      <c r="F179" s="160" t="s">
        <v>1125</v>
      </c>
      <c r="H179" s="161">
        <v>1082.9100000000001</v>
      </c>
      <c r="I179" s="162"/>
      <c r="L179" s="158"/>
      <c r="M179" s="163"/>
      <c r="T179" s="164"/>
      <c r="AT179" s="159" t="s">
        <v>166</v>
      </c>
      <c r="AU179" s="159" t="s">
        <v>80</v>
      </c>
      <c r="AV179" s="13" t="s">
        <v>82</v>
      </c>
      <c r="AW179" s="13" t="s">
        <v>29</v>
      </c>
      <c r="AX179" s="13" t="s">
        <v>80</v>
      </c>
      <c r="AY179" s="159" t="s">
        <v>155</v>
      </c>
    </row>
    <row r="180" spans="2:65" s="1" customFormat="1" ht="33" customHeight="1">
      <c r="B180" s="131"/>
      <c r="C180" s="132" t="s">
        <v>234</v>
      </c>
      <c r="D180" s="132" t="s">
        <v>156</v>
      </c>
      <c r="E180" s="133" t="s">
        <v>206</v>
      </c>
      <c r="F180" s="134" t="s">
        <v>207</v>
      </c>
      <c r="G180" s="135" t="s">
        <v>208</v>
      </c>
      <c r="H180" s="136">
        <v>194.92400000000001</v>
      </c>
      <c r="I180" s="137"/>
      <c r="J180" s="138">
        <f>ROUND(I180*H180,2)</f>
        <v>0</v>
      </c>
      <c r="K180" s="139"/>
      <c r="L180" s="32"/>
      <c r="M180" s="140" t="s">
        <v>1</v>
      </c>
      <c r="N180" s="141" t="s">
        <v>37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160</v>
      </c>
      <c r="AT180" s="144" t="s">
        <v>156</v>
      </c>
      <c r="AU180" s="144" t="s">
        <v>80</v>
      </c>
      <c r="AY180" s="17" t="s">
        <v>155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80</v>
      </c>
      <c r="BK180" s="145">
        <f>ROUND(I180*H180,2)</f>
        <v>0</v>
      </c>
      <c r="BL180" s="17" t="s">
        <v>160</v>
      </c>
      <c r="BM180" s="144" t="s">
        <v>1126</v>
      </c>
    </row>
    <row r="181" spans="2:65" s="1" customFormat="1" ht="29.25">
      <c r="B181" s="32"/>
      <c r="D181" s="146" t="s">
        <v>162</v>
      </c>
      <c r="F181" s="147" t="s">
        <v>210</v>
      </c>
      <c r="I181" s="148"/>
      <c r="L181" s="32"/>
      <c r="M181" s="149"/>
      <c r="T181" s="56"/>
      <c r="AT181" s="17" t="s">
        <v>162</v>
      </c>
      <c r="AU181" s="17" t="s">
        <v>80</v>
      </c>
    </row>
    <row r="182" spans="2:65" s="1" customFormat="1">
      <c r="B182" s="32"/>
      <c r="D182" s="150" t="s">
        <v>164</v>
      </c>
      <c r="F182" s="151" t="s">
        <v>211</v>
      </c>
      <c r="I182" s="148"/>
      <c r="L182" s="32"/>
      <c r="M182" s="149"/>
      <c r="T182" s="56"/>
      <c r="AT182" s="17" t="s">
        <v>164</v>
      </c>
      <c r="AU182" s="17" t="s">
        <v>80</v>
      </c>
    </row>
    <row r="183" spans="2:65" s="13" customFormat="1">
      <c r="B183" s="158"/>
      <c r="D183" s="146" t="s">
        <v>166</v>
      </c>
      <c r="E183" s="159" t="s">
        <v>1</v>
      </c>
      <c r="F183" s="160" t="s">
        <v>1127</v>
      </c>
      <c r="H183" s="161">
        <v>194.92400000000001</v>
      </c>
      <c r="I183" s="162"/>
      <c r="L183" s="158"/>
      <c r="M183" s="163"/>
      <c r="T183" s="164"/>
      <c r="AT183" s="159" t="s">
        <v>166</v>
      </c>
      <c r="AU183" s="159" t="s">
        <v>80</v>
      </c>
      <c r="AV183" s="13" t="s">
        <v>82</v>
      </c>
      <c r="AW183" s="13" t="s">
        <v>29</v>
      </c>
      <c r="AX183" s="13" t="s">
        <v>80</v>
      </c>
      <c r="AY183" s="159" t="s">
        <v>155</v>
      </c>
    </row>
    <row r="184" spans="2:65" s="1" customFormat="1" ht="24.2" customHeight="1">
      <c r="B184" s="131"/>
      <c r="C184" s="132" t="s">
        <v>240</v>
      </c>
      <c r="D184" s="132" t="s">
        <v>156</v>
      </c>
      <c r="E184" s="133" t="s">
        <v>214</v>
      </c>
      <c r="F184" s="134" t="s">
        <v>215</v>
      </c>
      <c r="G184" s="135" t="s">
        <v>179</v>
      </c>
      <c r="H184" s="136">
        <v>51.52</v>
      </c>
      <c r="I184" s="137"/>
      <c r="J184" s="138">
        <f>ROUND(I184*H184,2)</f>
        <v>0</v>
      </c>
      <c r="K184" s="139"/>
      <c r="L184" s="32"/>
      <c r="M184" s="140" t="s">
        <v>1</v>
      </c>
      <c r="N184" s="141" t="s">
        <v>37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160</v>
      </c>
      <c r="AT184" s="144" t="s">
        <v>156</v>
      </c>
      <c r="AU184" s="144" t="s">
        <v>80</v>
      </c>
      <c r="AY184" s="17" t="s">
        <v>155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7" t="s">
        <v>80</v>
      </c>
      <c r="BK184" s="145">
        <f>ROUND(I184*H184,2)</f>
        <v>0</v>
      </c>
      <c r="BL184" s="17" t="s">
        <v>160</v>
      </c>
      <c r="BM184" s="144" t="s">
        <v>1128</v>
      </c>
    </row>
    <row r="185" spans="2:65" s="1" customFormat="1" ht="19.5">
      <c r="B185" s="32"/>
      <c r="D185" s="146" t="s">
        <v>162</v>
      </c>
      <c r="F185" s="147" t="s">
        <v>217</v>
      </c>
      <c r="I185" s="148"/>
      <c r="L185" s="32"/>
      <c r="M185" s="149"/>
      <c r="T185" s="56"/>
      <c r="AT185" s="17" t="s">
        <v>162</v>
      </c>
      <c r="AU185" s="17" t="s">
        <v>80</v>
      </c>
    </row>
    <row r="186" spans="2:65" s="1" customFormat="1">
      <c r="B186" s="32"/>
      <c r="D186" s="150" t="s">
        <v>164</v>
      </c>
      <c r="F186" s="151" t="s">
        <v>218</v>
      </c>
      <c r="I186" s="148"/>
      <c r="L186" s="32"/>
      <c r="M186" s="149"/>
      <c r="T186" s="56"/>
      <c r="AT186" s="17" t="s">
        <v>164</v>
      </c>
      <c r="AU186" s="17" t="s">
        <v>80</v>
      </c>
    </row>
    <row r="187" spans="2:65" s="13" customFormat="1" ht="22.5">
      <c r="B187" s="158"/>
      <c r="D187" s="146" t="s">
        <v>166</v>
      </c>
      <c r="E187" s="159" t="s">
        <v>1</v>
      </c>
      <c r="F187" s="160" t="s">
        <v>1129</v>
      </c>
      <c r="H187" s="161">
        <v>51.52</v>
      </c>
      <c r="I187" s="162"/>
      <c r="L187" s="158"/>
      <c r="M187" s="163"/>
      <c r="T187" s="164"/>
      <c r="AT187" s="159" t="s">
        <v>166</v>
      </c>
      <c r="AU187" s="159" t="s">
        <v>80</v>
      </c>
      <c r="AV187" s="13" t="s">
        <v>82</v>
      </c>
      <c r="AW187" s="13" t="s">
        <v>29</v>
      </c>
      <c r="AX187" s="13" t="s">
        <v>80</v>
      </c>
      <c r="AY187" s="159" t="s">
        <v>155</v>
      </c>
    </row>
    <row r="188" spans="2:65" s="1" customFormat="1" ht="16.5" customHeight="1">
      <c r="B188" s="131"/>
      <c r="C188" s="172" t="s">
        <v>250</v>
      </c>
      <c r="D188" s="172" t="s">
        <v>241</v>
      </c>
      <c r="E188" s="173" t="s">
        <v>1130</v>
      </c>
      <c r="F188" s="174" t="s">
        <v>1131</v>
      </c>
      <c r="G188" s="175" t="s">
        <v>208</v>
      </c>
      <c r="H188" s="176">
        <v>92.736000000000004</v>
      </c>
      <c r="I188" s="177"/>
      <c r="J188" s="178">
        <f>ROUND(I188*H188,2)</f>
        <v>0</v>
      </c>
      <c r="K188" s="179"/>
      <c r="L188" s="180"/>
      <c r="M188" s="181" t="s">
        <v>1</v>
      </c>
      <c r="N188" s="182" t="s">
        <v>37</v>
      </c>
      <c r="P188" s="142">
        <f>O188*H188</f>
        <v>0</v>
      </c>
      <c r="Q188" s="142">
        <v>1</v>
      </c>
      <c r="R188" s="142">
        <f>Q188*H188</f>
        <v>92.736000000000004</v>
      </c>
      <c r="S188" s="142">
        <v>0</v>
      </c>
      <c r="T188" s="143">
        <f>S188*H188</f>
        <v>0</v>
      </c>
      <c r="AR188" s="144" t="s">
        <v>213</v>
      </c>
      <c r="AT188" s="144" t="s">
        <v>241</v>
      </c>
      <c r="AU188" s="144" t="s">
        <v>80</v>
      </c>
      <c r="AY188" s="17" t="s">
        <v>155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80</v>
      </c>
      <c r="BK188" s="145">
        <f>ROUND(I188*H188,2)</f>
        <v>0</v>
      </c>
      <c r="BL188" s="17" t="s">
        <v>160</v>
      </c>
      <c r="BM188" s="144" t="s">
        <v>1132</v>
      </c>
    </row>
    <row r="189" spans="2:65" s="1" customFormat="1" ht="29.25">
      <c r="B189" s="32"/>
      <c r="D189" s="146" t="s">
        <v>162</v>
      </c>
      <c r="F189" s="147" t="s">
        <v>1133</v>
      </c>
      <c r="I189" s="148"/>
      <c r="L189" s="32"/>
      <c r="M189" s="149"/>
      <c r="T189" s="56"/>
      <c r="AT189" s="17" t="s">
        <v>162</v>
      </c>
      <c r="AU189" s="17" t="s">
        <v>80</v>
      </c>
    </row>
    <row r="190" spans="2:65" s="13" customFormat="1" ht="22.5">
      <c r="B190" s="158"/>
      <c r="D190" s="146" t="s">
        <v>166</v>
      </c>
      <c r="E190" s="159" t="s">
        <v>1</v>
      </c>
      <c r="F190" s="160" t="s">
        <v>1134</v>
      </c>
      <c r="H190" s="161">
        <v>92.736000000000004</v>
      </c>
      <c r="I190" s="162"/>
      <c r="L190" s="158"/>
      <c r="M190" s="163"/>
      <c r="T190" s="164"/>
      <c r="AT190" s="159" t="s">
        <v>166</v>
      </c>
      <c r="AU190" s="159" t="s">
        <v>80</v>
      </c>
      <c r="AV190" s="13" t="s">
        <v>82</v>
      </c>
      <c r="AW190" s="13" t="s">
        <v>29</v>
      </c>
      <c r="AX190" s="13" t="s">
        <v>80</v>
      </c>
      <c r="AY190" s="159" t="s">
        <v>155</v>
      </c>
    </row>
    <row r="191" spans="2:65" s="1" customFormat="1" ht="24.2" customHeight="1">
      <c r="B191" s="131"/>
      <c r="C191" s="132" t="s">
        <v>259</v>
      </c>
      <c r="D191" s="132" t="s">
        <v>156</v>
      </c>
      <c r="E191" s="133" t="s">
        <v>927</v>
      </c>
      <c r="F191" s="134" t="s">
        <v>928</v>
      </c>
      <c r="G191" s="135" t="s">
        <v>159</v>
      </c>
      <c r="H191" s="136">
        <v>49.41</v>
      </c>
      <c r="I191" s="137"/>
      <c r="J191" s="138">
        <f>ROUND(I191*H191,2)</f>
        <v>0</v>
      </c>
      <c r="K191" s="139"/>
      <c r="L191" s="32"/>
      <c r="M191" s="140" t="s">
        <v>1</v>
      </c>
      <c r="N191" s="141" t="s">
        <v>37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160</v>
      </c>
      <c r="AT191" s="144" t="s">
        <v>156</v>
      </c>
      <c r="AU191" s="144" t="s">
        <v>80</v>
      </c>
      <c r="AY191" s="17" t="s">
        <v>155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80</v>
      </c>
      <c r="BK191" s="145">
        <f>ROUND(I191*H191,2)</f>
        <v>0</v>
      </c>
      <c r="BL191" s="17" t="s">
        <v>160</v>
      </c>
      <c r="BM191" s="144" t="s">
        <v>1135</v>
      </c>
    </row>
    <row r="192" spans="2:65" s="1" customFormat="1" ht="19.5">
      <c r="B192" s="32"/>
      <c r="D192" s="146" t="s">
        <v>162</v>
      </c>
      <c r="F192" s="147" t="s">
        <v>930</v>
      </c>
      <c r="I192" s="148"/>
      <c r="L192" s="32"/>
      <c r="M192" s="149"/>
      <c r="T192" s="56"/>
      <c r="AT192" s="17" t="s">
        <v>162</v>
      </c>
      <c r="AU192" s="17" t="s">
        <v>80</v>
      </c>
    </row>
    <row r="193" spans="2:65" s="1" customFormat="1">
      <c r="B193" s="32"/>
      <c r="D193" s="150" t="s">
        <v>164</v>
      </c>
      <c r="F193" s="151" t="s">
        <v>931</v>
      </c>
      <c r="I193" s="148"/>
      <c r="L193" s="32"/>
      <c r="M193" s="149"/>
      <c r="T193" s="56"/>
      <c r="AT193" s="17" t="s">
        <v>164</v>
      </c>
      <c r="AU193" s="17" t="s">
        <v>80</v>
      </c>
    </row>
    <row r="194" spans="2:65" s="12" customFormat="1">
      <c r="B194" s="152"/>
      <c r="D194" s="146" t="s">
        <v>166</v>
      </c>
      <c r="E194" s="153" t="s">
        <v>1</v>
      </c>
      <c r="F194" s="154" t="s">
        <v>1136</v>
      </c>
      <c r="H194" s="153" t="s">
        <v>1</v>
      </c>
      <c r="I194" s="155"/>
      <c r="L194" s="152"/>
      <c r="M194" s="156"/>
      <c r="T194" s="157"/>
      <c r="AT194" s="153" t="s">
        <v>166</v>
      </c>
      <c r="AU194" s="153" t="s">
        <v>80</v>
      </c>
      <c r="AV194" s="12" t="s">
        <v>80</v>
      </c>
      <c r="AW194" s="12" t="s">
        <v>29</v>
      </c>
      <c r="AX194" s="12" t="s">
        <v>72</v>
      </c>
      <c r="AY194" s="153" t="s">
        <v>155</v>
      </c>
    </row>
    <row r="195" spans="2:65" s="13" customFormat="1">
      <c r="B195" s="158"/>
      <c r="D195" s="146" t="s">
        <v>166</v>
      </c>
      <c r="E195" s="159" t="s">
        <v>1</v>
      </c>
      <c r="F195" s="160" t="s">
        <v>1137</v>
      </c>
      <c r="H195" s="161">
        <v>49.41</v>
      </c>
      <c r="I195" s="162"/>
      <c r="L195" s="158"/>
      <c r="M195" s="163"/>
      <c r="T195" s="164"/>
      <c r="AT195" s="159" t="s">
        <v>166</v>
      </c>
      <c r="AU195" s="159" t="s">
        <v>80</v>
      </c>
      <c r="AV195" s="13" t="s">
        <v>82</v>
      </c>
      <c r="AW195" s="13" t="s">
        <v>29</v>
      </c>
      <c r="AX195" s="13" t="s">
        <v>80</v>
      </c>
      <c r="AY195" s="159" t="s">
        <v>155</v>
      </c>
    </row>
    <row r="196" spans="2:65" s="1" customFormat="1" ht="33" customHeight="1">
      <c r="B196" s="131"/>
      <c r="C196" s="132" t="s">
        <v>8</v>
      </c>
      <c r="D196" s="132" t="s">
        <v>156</v>
      </c>
      <c r="E196" s="133" t="s">
        <v>222</v>
      </c>
      <c r="F196" s="134" t="s">
        <v>223</v>
      </c>
      <c r="G196" s="135" t="s">
        <v>159</v>
      </c>
      <c r="H196" s="136">
        <v>140</v>
      </c>
      <c r="I196" s="137"/>
      <c r="J196" s="138">
        <f>ROUND(I196*H196,2)</f>
        <v>0</v>
      </c>
      <c r="K196" s="139"/>
      <c r="L196" s="32"/>
      <c r="M196" s="140" t="s">
        <v>1</v>
      </c>
      <c r="N196" s="141" t="s">
        <v>37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160</v>
      </c>
      <c r="AT196" s="144" t="s">
        <v>156</v>
      </c>
      <c r="AU196" s="144" t="s">
        <v>80</v>
      </c>
      <c r="AY196" s="17" t="s">
        <v>155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80</v>
      </c>
      <c r="BK196" s="145">
        <f>ROUND(I196*H196,2)</f>
        <v>0</v>
      </c>
      <c r="BL196" s="17" t="s">
        <v>160</v>
      </c>
      <c r="BM196" s="144" t="s">
        <v>1138</v>
      </c>
    </row>
    <row r="197" spans="2:65" s="1" customFormat="1" ht="29.25">
      <c r="B197" s="32"/>
      <c r="D197" s="146" t="s">
        <v>162</v>
      </c>
      <c r="F197" s="147" t="s">
        <v>225</v>
      </c>
      <c r="I197" s="148"/>
      <c r="L197" s="32"/>
      <c r="M197" s="149"/>
      <c r="T197" s="56"/>
      <c r="AT197" s="17" t="s">
        <v>162</v>
      </c>
      <c r="AU197" s="17" t="s">
        <v>80</v>
      </c>
    </row>
    <row r="198" spans="2:65" s="1" customFormat="1">
      <c r="B198" s="32"/>
      <c r="D198" s="150" t="s">
        <v>164</v>
      </c>
      <c r="F198" s="151" t="s">
        <v>226</v>
      </c>
      <c r="I198" s="148"/>
      <c r="L198" s="32"/>
      <c r="M198" s="149"/>
      <c r="T198" s="56"/>
      <c r="AT198" s="17" t="s">
        <v>164</v>
      </c>
      <c r="AU198" s="17" t="s">
        <v>80</v>
      </c>
    </row>
    <row r="199" spans="2:65" s="13" customFormat="1">
      <c r="B199" s="158"/>
      <c r="D199" s="146" t="s">
        <v>166</v>
      </c>
      <c r="E199" s="159" t="s">
        <v>1</v>
      </c>
      <c r="F199" s="160" t="s">
        <v>1106</v>
      </c>
      <c r="H199" s="161">
        <v>140</v>
      </c>
      <c r="I199" s="162"/>
      <c r="L199" s="158"/>
      <c r="M199" s="163"/>
      <c r="T199" s="164"/>
      <c r="AT199" s="159" t="s">
        <v>166</v>
      </c>
      <c r="AU199" s="159" t="s">
        <v>80</v>
      </c>
      <c r="AV199" s="13" t="s">
        <v>82</v>
      </c>
      <c r="AW199" s="13" t="s">
        <v>29</v>
      </c>
      <c r="AX199" s="13" t="s">
        <v>80</v>
      </c>
      <c r="AY199" s="159" t="s">
        <v>155</v>
      </c>
    </row>
    <row r="200" spans="2:65" s="1" customFormat="1" ht="16.5" customHeight="1">
      <c r="B200" s="131"/>
      <c r="C200" s="132" t="s">
        <v>272</v>
      </c>
      <c r="D200" s="132" t="s">
        <v>156</v>
      </c>
      <c r="E200" s="133" t="s">
        <v>229</v>
      </c>
      <c r="F200" s="134" t="s">
        <v>230</v>
      </c>
      <c r="G200" s="135" t="s">
        <v>159</v>
      </c>
      <c r="H200" s="136">
        <v>140</v>
      </c>
      <c r="I200" s="137"/>
      <c r="J200" s="138">
        <f>ROUND(I200*H200,2)</f>
        <v>0</v>
      </c>
      <c r="K200" s="139"/>
      <c r="L200" s="32"/>
      <c r="M200" s="140" t="s">
        <v>1</v>
      </c>
      <c r="N200" s="141" t="s">
        <v>37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160</v>
      </c>
      <c r="AT200" s="144" t="s">
        <v>156</v>
      </c>
      <c r="AU200" s="144" t="s">
        <v>80</v>
      </c>
      <c r="AY200" s="17" t="s">
        <v>155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80</v>
      </c>
      <c r="BK200" s="145">
        <f>ROUND(I200*H200,2)</f>
        <v>0</v>
      </c>
      <c r="BL200" s="17" t="s">
        <v>160</v>
      </c>
      <c r="BM200" s="144" t="s">
        <v>1139</v>
      </c>
    </row>
    <row r="201" spans="2:65" s="1" customFormat="1" ht="29.25">
      <c r="B201" s="32"/>
      <c r="D201" s="146" t="s">
        <v>162</v>
      </c>
      <c r="F201" s="147" t="s">
        <v>232</v>
      </c>
      <c r="I201" s="148"/>
      <c r="L201" s="32"/>
      <c r="M201" s="149"/>
      <c r="T201" s="56"/>
      <c r="AT201" s="17" t="s">
        <v>162</v>
      </c>
      <c r="AU201" s="17" t="s">
        <v>80</v>
      </c>
    </row>
    <row r="202" spans="2:65" s="1" customFormat="1">
      <c r="B202" s="32"/>
      <c r="D202" s="150" t="s">
        <v>164</v>
      </c>
      <c r="F202" s="151" t="s">
        <v>233</v>
      </c>
      <c r="I202" s="148"/>
      <c r="L202" s="32"/>
      <c r="M202" s="149"/>
      <c r="T202" s="56"/>
      <c r="AT202" s="17" t="s">
        <v>164</v>
      </c>
      <c r="AU202" s="17" t="s">
        <v>80</v>
      </c>
    </row>
    <row r="203" spans="2:65" s="13" customFormat="1">
      <c r="B203" s="158"/>
      <c r="D203" s="146" t="s">
        <v>166</v>
      </c>
      <c r="E203" s="159" t="s">
        <v>1</v>
      </c>
      <c r="F203" s="160" t="s">
        <v>1106</v>
      </c>
      <c r="H203" s="161">
        <v>140</v>
      </c>
      <c r="I203" s="162"/>
      <c r="L203" s="158"/>
      <c r="M203" s="163"/>
      <c r="T203" s="164"/>
      <c r="AT203" s="159" t="s">
        <v>166</v>
      </c>
      <c r="AU203" s="159" t="s">
        <v>80</v>
      </c>
      <c r="AV203" s="13" t="s">
        <v>82</v>
      </c>
      <c r="AW203" s="13" t="s">
        <v>29</v>
      </c>
      <c r="AX203" s="13" t="s">
        <v>80</v>
      </c>
      <c r="AY203" s="159" t="s">
        <v>155</v>
      </c>
    </row>
    <row r="204" spans="2:65" s="1" customFormat="1" ht="16.5" customHeight="1">
      <c r="B204" s="131"/>
      <c r="C204" s="132" t="s">
        <v>280</v>
      </c>
      <c r="D204" s="132" t="s">
        <v>156</v>
      </c>
      <c r="E204" s="133" t="s">
        <v>235</v>
      </c>
      <c r="F204" s="134" t="s">
        <v>236</v>
      </c>
      <c r="G204" s="135" t="s">
        <v>159</v>
      </c>
      <c r="H204" s="136">
        <v>140</v>
      </c>
      <c r="I204" s="137"/>
      <c r="J204" s="138">
        <f>ROUND(I204*H204,2)</f>
        <v>0</v>
      </c>
      <c r="K204" s="139"/>
      <c r="L204" s="32"/>
      <c r="M204" s="140" t="s">
        <v>1</v>
      </c>
      <c r="N204" s="141" t="s">
        <v>37</v>
      </c>
      <c r="P204" s="142">
        <f>O204*H204</f>
        <v>0</v>
      </c>
      <c r="Q204" s="142">
        <v>3.9712000000000003E-3</v>
      </c>
      <c r="R204" s="142">
        <f>Q204*H204</f>
        <v>0.55596800000000002</v>
      </c>
      <c r="S204" s="142">
        <v>0</v>
      </c>
      <c r="T204" s="143">
        <f>S204*H204</f>
        <v>0</v>
      </c>
      <c r="AR204" s="144" t="s">
        <v>160</v>
      </c>
      <c r="AT204" s="144" t="s">
        <v>156</v>
      </c>
      <c r="AU204" s="144" t="s">
        <v>80</v>
      </c>
      <c r="AY204" s="17" t="s">
        <v>155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80</v>
      </c>
      <c r="BK204" s="145">
        <f>ROUND(I204*H204,2)</f>
        <v>0</v>
      </c>
      <c r="BL204" s="17" t="s">
        <v>160</v>
      </c>
      <c r="BM204" s="144" t="s">
        <v>1140</v>
      </c>
    </row>
    <row r="205" spans="2:65" s="1" customFormat="1">
      <c r="B205" s="32"/>
      <c r="D205" s="146" t="s">
        <v>162</v>
      </c>
      <c r="F205" s="147" t="s">
        <v>236</v>
      </c>
      <c r="I205" s="148"/>
      <c r="L205" s="32"/>
      <c r="M205" s="149"/>
      <c r="T205" s="56"/>
      <c r="AT205" s="17" t="s">
        <v>162</v>
      </c>
      <c r="AU205" s="17" t="s">
        <v>80</v>
      </c>
    </row>
    <row r="206" spans="2:65" s="1" customFormat="1">
      <c r="B206" s="32"/>
      <c r="D206" s="150" t="s">
        <v>164</v>
      </c>
      <c r="F206" s="151" t="s">
        <v>238</v>
      </c>
      <c r="I206" s="148"/>
      <c r="L206" s="32"/>
      <c r="M206" s="149"/>
      <c r="T206" s="56"/>
      <c r="AT206" s="17" t="s">
        <v>164</v>
      </c>
      <c r="AU206" s="17" t="s">
        <v>80</v>
      </c>
    </row>
    <row r="207" spans="2:65" s="13" customFormat="1">
      <c r="B207" s="158"/>
      <c r="D207" s="146" t="s">
        <v>166</v>
      </c>
      <c r="E207" s="159" t="s">
        <v>1</v>
      </c>
      <c r="F207" s="160" t="s">
        <v>1141</v>
      </c>
      <c r="H207" s="161">
        <v>140</v>
      </c>
      <c r="I207" s="162"/>
      <c r="L207" s="158"/>
      <c r="M207" s="163"/>
      <c r="T207" s="164"/>
      <c r="AT207" s="159" t="s">
        <v>166</v>
      </c>
      <c r="AU207" s="159" t="s">
        <v>80</v>
      </c>
      <c r="AV207" s="13" t="s">
        <v>82</v>
      </c>
      <c r="AW207" s="13" t="s">
        <v>29</v>
      </c>
      <c r="AX207" s="13" t="s">
        <v>72</v>
      </c>
      <c r="AY207" s="159" t="s">
        <v>155</v>
      </c>
    </row>
    <row r="208" spans="2:65" s="14" customFormat="1">
      <c r="B208" s="165"/>
      <c r="D208" s="146" t="s">
        <v>166</v>
      </c>
      <c r="E208" s="166" t="s">
        <v>1</v>
      </c>
      <c r="F208" s="167" t="s">
        <v>170</v>
      </c>
      <c r="H208" s="168">
        <v>140</v>
      </c>
      <c r="I208" s="169"/>
      <c r="L208" s="165"/>
      <c r="M208" s="170"/>
      <c r="T208" s="171"/>
      <c r="AT208" s="166" t="s">
        <v>166</v>
      </c>
      <c r="AU208" s="166" t="s">
        <v>80</v>
      </c>
      <c r="AV208" s="14" t="s">
        <v>160</v>
      </c>
      <c r="AW208" s="14" t="s">
        <v>29</v>
      </c>
      <c r="AX208" s="14" t="s">
        <v>80</v>
      </c>
      <c r="AY208" s="166" t="s">
        <v>155</v>
      </c>
    </row>
    <row r="209" spans="2:65" s="1" customFormat="1" ht="16.5" customHeight="1">
      <c r="B209" s="131"/>
      <c r="C209" s="172" t="s">
        <v>287</v>
      </c>
      <c r="D209" s="172" t="s">
        <v>241</v>
      </c>
      <c r="E209" s="173" t="s">
        <v>242</v>
      </c>
      <c r="F209" s="174" t="s">
        <v>243</v>
      </c>
      <c r="G209" s="175" t="s">
        <v>244</v>
      </c>
      <c r="H209" s="176">
        <v>3.5</v>
      </c>
      <c r="I209" s="177"/>
      <c r="J209" s="178">
        <f>ROUND(I209*H209,2)</f>
        <v>0</v>
      </c>
      <c r="K209" s="179"/>
      <c r="L209" s="180"/>
      <c r="M209" s="181" t="s">
        <v>1</v>
      </c>
      <c r="N209" s="182" t="s">
        <v>37</v>
      </c>
      <c r="P209" s="142">
        <f>O209*H209</f>
        <v>0</v>
      </c>
      <c r="Q209" s="142">
        <v>1E-3</v>
      </c>
      <c r="R209" s="142">
        <f>Q209*H209</f>
        <v>3.5000000000000001E-3</v>
      </c>
      <c r="S209" s="142">
        <v>0</v>
      </c>
      <c r="T209" s="143">
        <f>S209*H209</f>
        <v>0</v>
      </c>
      <c r="AR209" s="144" t="s">
        <v>213</v>
      </c>
      <c r="AT209" s="144" t="s">
        <v>241</v>
      </c>
      <c r="AU209" s="144" t="s">
        <v>80</v>
      </c>
      <c r="AY209" s="17" t="s">
        <v>155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80</v>
      </c>
      <c r="BK209" s="145">
        <f>ROUND(I209*H209,2)</f>
        <v>0</v>
      </c>
      <c r="BL209" s="17" t="s">
        <v>160</v>
      </c>
      <c r="BM209" s="144" t="s">
        <v>1142</v>
      </c>
    </row>
    <row r="210" spans="2:65" s="1" customFormat="1">
      <c r="B210" s="32"/>
      <c r="D210" s="146" t="s">
        <v>162</v>
      </c>
      <c r="F210" s="147" t="s">
        <v>243</v>
      </c>
      <c r="I210" s="148"/>
      <c r="L210" s="32"/>
      <c r="M210" s="149"/>
      <c r="T210" s="56"/>
      <c r="AT210" s="17" t="s">
        <v>162</v>
      </c>
      <c r="AU210" s="17" t="s">
        <v>80</v>
      </c>
    </row>
    <row r="211" spans="2:65" s="13" customFormat="1">
      <c r="B211" s="158"/>
      <c r="D211" s="146" t="s">
        <v>166</v>
      </c>
      <c r="E211" s="159" t="s">
        <v>1</v>
      </c>
      <c r="F211" s="160" t="s">
        <v>1143</v>
      </c>
      <c r="H211" s="161">
        <v>3.5</v>
      </c>
      <c r="I211" s="162"/>
      <c r="L211" s="158"/>
      <c r="M211" s="163"/>
      <c r="T211" s="164"/>
      <c r="AT211" s="159" t="s">
        <v>166</v>
      </c>
      <c r="AU211" s="159" t="s">
        <v>80</v>
      </c>
      <c r="AV211" s="13" t="s">
        <v>82</v>
      </c>
      <c r="AW211" s="13" t="s">
        <v>29</v>
      </c>
      <c r="AX211" s="13" t="s">
        <v>80</v>
      </c>
      <c r="AY211" s="159" t="s">
        <v>155</v>
      </c>
    </row>
    <row r="212" spans="2:65" s="11" customFormat="1" ht="25.9" customHeight="1">
      <c r="B212" s="121"/>
      <c r="D212" s="122" t="s">
        <v>71</v>
      </c>
      <c r="E212" s="123" t="s">
        <v>247</v>
      </c>
      <c r="F212" s="123" t="s">
        <v>248</v>
      </c>
      <c r="I212" s="124"/>
      <c r="J212" s="125">
        <f>BK212</f>
        <v>0</v>
      </c>
      <c r="L212" s="121"/>
      <c r="M212" s="126"/>
      <c r="P212" s="127">
        <f>P213+P263+P334+P346+P479+P499</f>
        <v>0</v>
      </c>
      <c r="R212" s="127">
        <f>R213+R263+R334+R346+R479+R499</f>
        <v>101.78840322187999</v>
      </c>
      <c r="T212" s="128">
        <f>T213+T263+T334+T346+T479+T499</f>
        <v>39.925975000000001</v>
      </c>
      <c r="AR212" s="122" t="s">
        <v>80</v>
      </c>
      <c r="AT212" s="129" t="s">
        <v>71</v>
      </c>
      <c r="AU212" s="129" t="s">
        <v>72</v>
      </c>
      <c r="AY212" s="122" t="s">
        <v>155</v>
      </c>
      <c r="BK212" s="130">
        <f>BK213+BK263+BK334+BK346+BK479+BK499</f>
        <v>0</v>
      </c>
    </row>
    <row r="213" spans="2:65" s="11" customFormat="1" ht="22.9" customHeight="1">
      <c r="B213" s="121"/>
      <c r="D213" s="122" t="s">
        <v>71</v>
      </c>
      <c r="E213" s="183" t="s">
        <v>82</v>
      </c>
      <c r="F213" s="183" t="s">
        <v>249</v>
      </c>
      <c r="I213" s="124"/>
      <c r="J213" s="184">
        <f>BK213</f>
        <v>0</v>
      </c>
      <c r="L213" s="121"/>
      <c r="M213" s="126"/>
      <c r="P213" s="127">
        <f>SUM(P214:P262)</f>
        <v>0</v>
      </c>
      <c r="R213" s="127">
        <f>SUM(R214:R262)</f>
        <v>58.3162588466</v>
      </c>
      <c r="T213" s="128">
        <f>SUM(T214:T262)</f>
        <v>0</v>
      </c>
      <c r="AR213" s="122" t="s">
        <v>80</v>
      </c>
      <c r="AT213" s="129" t="s">
        <v>71</v>
      </c>
      <c r="AU213" s="129" t="s">
        <v>80</v>
      </c>
      <c r="AY213" s="122" t="s">
        <v>155</v>
      </c>
      <c r="BK213" s="130">
        <f>SUM(BK214:BK262)</f>
        <v>0</v>
      </c>
    </row>
    <row r="214" spans="2:65" s="1" customFormat="1" ht="37.9" customHeight="1">
      <c r="B214" s="131"/>
      <c r="C214" s="132" t="s">
        <v>295</v>
      </c>
      <c r="D214" s="132" t="s">
        <v>156</v>
      </c>
      <c r="E214" s="133" t="s">
        <v>1144</v>
      </c>
      <c r="F214" s="134" t="s">
        <v>1145</v>
      </c>
      <c r="G214" s="135" t="s">
        <v>253</v>
      </c>
      <c r="H214" s="136">
        <v>15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37</v>
      </c>
      <c r="P214" s="142">
        <f>O214*H214</f>
        <v>0</v>
      </c>
      <c r="Q214" s="142">
        <v>0.27378000000000002</v>
      </c>
      <c r="R214" s="142">
        <f>Q214*H214</f>
        <v>4.1067</v>
      </c>
      <c r="S214" s="142">
        <v>0</v>
      </c>
      <c r="T214" s="143">
        <f>S214*H214</f>
        <v>0</v>
      </c>
      <c r="AR214" s="144" t="s">
        <v>160</v>
      </c>
      <c r="AT214" s="144" t="s">
        <v>156</v>
      </c>
      <c r="AU214" s="144" t="s">
        <v>82</v>
      </c>
      <c r="AY214" s="17" t="s">
        <v>155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80</v>
      </c>
      <c r="BK214" s="145">
        <f>ROUND(I214*H214,2)</f>
        <v>0</v>
      </c>
      <c r="BL214" s="17" t="s">
        <v>160</v>
      </c>
      <c r="BM214" s="144" t="s">
        <v>1146</v>
      </c>
    </row>
    <row r="215" spans="2:65" s="1" customFormat="1" ht="39">
      <c r="B215" s="32"/>
      <c r="D215" s="146" t="s">
        <v>162</v>
      </c>
      <c r="F215" s="147" t="s">
        <v>1147</v>
      </c>
      <c r="I215" s="148"/>
      <c r="L215" s="32"/>
      <c r="M215" s="149"/>
      <c r="T215" s="56"/>
      <c r="AT215" s="17" t="s">
        <v>162</v>
      </c>
      <c r="AU215" s="17" t="s">
        <v>82</v>
      </c>
    </row>
    <row r="216" spans="2:65" s="1" customFormat="1">
      <c r="B216" s="32"/>
      <c r="D216" s="150" t="s">
        <v>164</v>
      </c>
      <c r="F216" s="151" t="s">
        <v>1148</v>
      </c>
      <c r="I216" s="148"/>
      <c r="L216" s="32"/>
      <c r="M216" s="149"/>
      <c r="T216" s="56"/>
      <c r="AT216" s="17" t="s">
        <v>164</v>
      </c>
      <c r="AU216" s="17" t="s">
        <v>82</v>
      </c>
    </row>
    <row r="217" spans="2:65" s="13" customFormat="1">
      <c r="B217" s="158"/>
      <c r="D217" s="146" t="s">
        <v>166</v>
      </c>
      <c r="E217" s="159" t="s">
        <v>1</v>
      </c>
      <c r="F217" s="160" t="s">
        <v>1149</v>
      </c>
      <c r="H217" s="161">
        <v>15</v>
      </c>
      <c r="I217" s="162"/>
      <c r="L217" s="158"/>
      <c r="M217" s="163"/>
      <c r="T217" s="164"/>
      <c r="AT217" s="159" t="s">
        <v>166</v>
      </c>
      <c r="AU217" s="159" t="s">
        <v>82</v>
      </c>
      <c r="AV217" s="13" t="s">
        <v>82</v>
      </c>
      <c r="AW217" s="13" t="s">
        <v>29</v>
      </c>
      <c r="AX217" s="13" t="s">
        <v>80</v>
      </c>
      <c r="AY217" s="159" t="s">
        <v>155</v>
      </c>
    </row>
    <row r="218" spans="2:65" s="1" customFormat="1" ht="24.2" customHeight="1">
      <c r="B218" s="131"/>
      <c r="C218" s="132" t="s">
        <v>304</v>
      </c>
      <c r="D218" s="132" t="s">
        <v>156</v>
      </c>
      <c r="E218" s="133" t="s">
        <v>1150</v>
      </c>
      <c r="F218" s="134" t="s">
        <v>1151</v>
      </c>
      <c r="G218" s="135" t="s">
        <v>159</v>
      </c>
      <c r="H218" s="136">
        <v>98.287999999999997</v>
      </c>
      <c r="I218" s="137"/>
      <c r="J218" s="138">
        <f>ROUND(I218*H218,2)</f>
        <v>0</v>
      </c>
      <c r="K218" s="139"/>
      <c r="L218" s="32"/>
      <c r="M218" s="140" t="s">
        <v>1</v>
      </c>
      <c r="N218" s="141" t="s">
        <v>37</v>
      </c>
      <c r="P218" s="142">
        <f>O218*H218</f>
        <v>0</v>
      </c>
      <c r="Q218" s="142">
        <v>1.3750000000000001E-4</v>
      </c>
      <c r="R218" s="142">
        <f>Q218*H218</f>
        <v>1.35146E-2</v>
      </c>
      <c r="S218" s="142">
        <v>0</v>
      </c>
      <c r="T218" s="143">
        <f>S218*H218</f>
        <v>0</v>
      </c>
      <c r="AR218" s="144" t="s">
        <v>160</v>
      </c>
      <c r="AT218" s="144" t="s">
        <v>156</v>
      </c>
      <c r="AU218" s="144" t="s">
        <v>82</v>
      </c>
      <c r="AY218" s="17" t="s">
        <v>155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7" t="s">
        <v>80</v>
      </c>
      <c r="BK218" s="145">
        <f>ROUND(I218*H218,2)</f>
        <v>0</v>
      </c>
      <c r="BL218" s="17" t="s">
        <v>160</v>
      </c>
      <c r="BM218" s="144" t="s">
        <v>1152</v>
      </c>
    </row>
    <row r="219" spans="2:65" s="1" customFormat="1" ht="29.25">
      <c r="B219" s="32"/>
      <c r="D219" s="146" t="s">
        <v>162</v>
      </c>
      <c r="F219" s="147" t="s">
        <v>1153</v>
      </c>
      <c r="I219" s="148"/>
      <c r="L219" s="32"/>
      <c r="M219" s="149"/>
      <c r="T219" s="56"/>
      <c r="AT219" s="17" t="s">
        <v>162</v>
      </c>
      <c r="AU219" s="17" t="s">
        <v>82</v>
      </c>
    </row>
    <row r="220" spans="2:65" s="1" customFormat="1">
      <c r="B220" s="32"/>
      <c r="D220" s="150" t="s">
        <v>164</v>
      </c>
      <c r="F220" s="151" t="s">
        <v>1154</v>
      </c>
      <c r="I220" s="148"/>
      <c r="L220" s="32"/>
      <c r="M220" s="149"/>
      <c r="T220" s="56"/>
      <c r="AT220" s="17" t="s">
        <v>164</v>
      </c>
      <c r="AU220" s="17" t="s">
        <v>82</v>
      </c>
    </row>
    <row r="221" spans="2:65" s="13" customFormat="1" ht="22.5">
      <c r="B221" s="158"/>
      <c r="D221" s="146" t="s">
        <v>166</v>
      </c>
      <c r="E221" s="159" t="s">
        <v>1</v>
      </c>
      <c r="F221" s="160" t="s">
        <v>1155</v>
      </c>
      <c r="H221" s="161">
        <v>11.023999999999999</v>
      </c>
      <c r="I221" s="162"/>
      <c r="L221" s="158"/>
      <c r="M221" s="163"/>
      <c r="T221" s="164"/>
      <c r="AT221" s="159" t="s">
        <v>166</v>
      </c>
      <c r="AU221" s="159" t="s">
        <v>82</v>
      </c>
      <c r="AV221" s="13" t="s">
        <v>82</v>
      </c>
      <c r="AW221" s="13" t="s">
        <v>29</v>
      </c>
      <c r="AX221" s="13" t="s">
        <v>72</v>
      </c>
      <c r="AY221" s="159" t="s">
        <v>155</v>
      </c>
    </row>
    <row r="222" spans="2:65" s="13" customFormat="1">
      <c r="B222" s="158"/>
      <c r="D222" s="146" t="s">
        <v>166</v>
      </c>
      <c r="E222" s="159" t="s">
        <v>1</v>
      </c>
      <c r="F222" s="160" t="s">
        <v>1156</v>
      </c>
      <c r="H222" s="161">
        <v>87.263999999999996</v>
      </c>
      <c r="I222" s="162"/>
      <c r="L222" s="158"/>
      <c r="M222" s="163"/>
      <c r="T222" s="164"/>
      <c r="AT222" s="159" t="s">
        <v>166</v>
      </c>
      <c r="AU222" s="159" t="s">
        <v>82</v>
      </c>
      <c r="AV222" s="13" t="s">
        <v>82</v>
      </c>
      <c r="AW222" s="13" t="s">
        <v>29</v>
      </c>
      <c r="AX222" s="13" t="s">
        <v>72</v>
      </c>
      <c r="AY222" s="159" t="s">
        <v>155</v>
      </c>
    </row>
    <row r="223" spans="2:65" s="14" customFormat="1">
      <c r="B223" s="165"/>
      <c r="D223" s="146" t="s">
        <v>166</v>
      </c>
      <c r="E223" s="166" t="s">
        <v>1</v>
      </c>
      <c r="F223" s="167" t="s">
        <v>170</v>
      </c>
      <c r="H223" s="168">
        <v>98.287999999999997</v>
      </c>
      <c r="I223" s="169"/>
      <c r="L223" s="165"/>
      <c r="M223" s="170"/>
      <c r="T223" s="171"/>
      <c r="AT223" s="166" t="s">
        <v>166</v>
      </c>
      <c r="AU223" s="166" t="s">
        <v>82</v>
      </c>
      <c r="AV223" s="14" t="s">
        <v>160</v>
      </c>
      <c r="AW223" s="14" t="s">
        <v>29</v>
      </c>
      <c r="AX223" s="14" t="s">
        <v>80</v>
      </c>
      <c r="AY223" s="166" t="s">
        <v>155</v>
      </c>
    </row>
    <row r="224" spans="2:65" s="1" customFormat="1" ht="24.2" customHeight="1">
      <c r="B224" s="131"/>
      <c r="C224" s="172" t="s">
        <v>7</v>
      </c>
      <c r="D224" s="172" t="s">
        <v>241</v>
      </c>
      <c r="E224" s="173" t="s">
        <v>1157</v>
      </c>
      <c r="F224" s="174" t="s">
        <v>1158</v>
      </c>
      <c r="G224" s="175" t="s">
        <v>159</v>
      </c>
      <c r="H224" s="176">
        <v>117.946</v>
      </c>
      <c r="I224" s="177"/>
      <c r="J224" s="178">
        <f>ROUND(I224*H224,2)</f>
        <v>0</v>
      </c>
      <c r="K224" s="179"/>
      <c r="L224" s="180"/>
      <c r="M224" s="181" t="s">
        <v>1</v>
      </c>
      <c r="N224" s="182" t="s">
        <v>37</v>
      </c>
      <c r="P224" s="142">
        <f>O224*H224</f>
        <v>0</v>
      </c>
      <c r="Q224" s="142">
        <v>1E-3</v>
      </c>
      <c r="R224" s="142">
        <f>Q224*H224</f>
        <v>0.117946</v>
      </c>
      <c r="S224" s="142">
        <v>0</v>
      </c>
      <c r="T224" s="143">
        <f>S224*H224</f>
        <v>0</v>
      </c>
      <c r="AR224" s="144" t="s">
        <v>213</v>
      </c>
      <c r="AT224" s="144" t="s">
        <v>241</v>
      </c>
      <c r="AU224" s="144" t="s">
        <v>82</v>
      </c>
      <c r="AY224" s="17" t="s">
        <v>155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7" t="s">
        <v>80</v>
      </c>
      <c r="BK224" s="145">
        <f>ROUND(I224*H224,2)</f>
        <v>0</v>
      </c>
      <c r="BL224" s="17" t="s">
        <v>160</v>
      </c>
      <c r="BM224" s="144" t="s">
        <v>1159</v>
      </c>
    </row>
    <row r="225" spans="2:65" s="1" customFormat="1" ht="19.5">
      <c r="B225" s="32"/>
      <c r="D225" s="146" t="s">
        <v>162</v>
      </c>
      <c r="F225" s="147" t="s">
        <v>1158</v>
      </c>
      <c r="I225" s="148"/>
      <c r="L225" s="32"/>
      <c r="M225" s="149"/>
      <c r="T225" s="56"/>
      <c r="AT225" s="17" t="s">
        <v>162</v>
      </c>
      <c r="AU225" s="17" t="s">
        <v>82</v>
      </c>
    </row>
    <row r="226" spans="2:65" s="13" customFormat="1">
      <c r="B226" s="158"/>
      <c r="D226" s="146" t="s">
        <v>166</v>
      </c>
      <c r="E226" s="159" t="s">
        <v>1</v>
      </c>
      <c r="F226" s="160" t="s">
        <v>1160</v>
      </c>
      <c r="H226" s="161">
        <v>117.946</v>
      </c>
      <c r="I226" s="162"/>
      <c r="L226" s="158"/>
      <c r="M226" s="163"/>
      <c r="T226" s="164"/>
      <c r="AT226" s="159" t="s">
        <v>166</v>
      </c>
      <c r="AU226" s="159" t="s">
        <v>82</v>
      </c>
      <c r="AV226" s="13" t="s">
        <v>82</v>
      </c>
      <c r="AW226" s="13" t="s">
        <v>29</v>
      </c>
      <c r="AX226" s="13" t="s">
        <v>80</v>
      </c>
      <c r="AY226" s="159" t="s">
        <v>155</v>
      </c>
    </row>
    <row r="227" spans="2:65" s="1" customFormat="1" ht="24.2" customHeight="1">
      <c r="B227" s="131"/>
      <c r="C227" s="132" t="s">
        <v>320</v>
      </c>
      <c r="D227" s="132" t="s">
        <v>156</v>
      </c>
      <c r="E227" s="133" t="s">
        <v>251</v>
      </c>
      <c r="F227" s="134" t="s">
        <v>252</v>
      </c>
      <c r="G227" s="135" t="s">
        <v>253</v>
      </c>
      <c r="H227" s="136">
        <v>57.4</v>
      </c>
      <c r="I227" s="137"/>
      <c r="J227" s="138">
        <f>ROUND(I227*H227,2)</f>
        <v>0</v>
      </c>
      <c r="K227" s="139"/>
      <c r="L227" s="32"/>
      <c r="M227" s="140" t="s">
        <v>1</v>
      </c>
      <c r="N227" s="141" t="s">
        <v>37</v>
      </c>
      <c r="P227" s="142">
        <f>O227*H227</f>
        <v>0</v>
      </c>
      <c r="Q227" s="142">
        <v>2.1657999999999999E-4</v>
      </c>
      <c r="R227" s="142">
        <f>Q227*H227</f>
        <v>1.2431691999999999E-2</v>
      </c>
      <c r="S227" s="142">
        <v>0</v>
      </c>
      <c r="T227" s="143">
        <f>S227*H227</f>
        <v>0</v>
      </c>
      <c r="AR227" s="144" t="s">
        <v>160</v>
      </c>
      <c r="AT227" s="144" t="s">
        <v>156</v>
      </c>
      <c r="AU227" s="144" t="s">
        <v>82</v>
      </c>
      <c r="AY227" s="17" t="s">
        <v>155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80</v>
      </c>
      <c r="BK227" s="145">
        <f>ROUND(I227*H227,2)</f>
        <v>0</v>
      </c>
      <c r="BL227" s="17" t="s">
        <v>160</v>
      </c>
      <c r="BM227" s="144" t="s">
        <v>1161</v>
      </c>
    </row>
    <row r="228" spans="2:65" s="1" customFormat="1" ht="19.5">
      <c r="B228" s="32"/>
      <c r="D228" s="146" t="s">
        <v>162</v>
      </c>
      <c r="F228" s="147" t="s">
        <v>255</v>
      </c>
      <c r="I228" s="148"/>
      <c r="L228" s="32"/>
      <c r="M228" s="149"/>
      <c r="T228" s="56"/>
      <c r="AT228" s="17" t="s">
        <v>162</v>
      </c>
      <c r="AU228" s="17" t="s">
        <v>82</v>
      </c>
    </row>
    <row r="229" spans="2:65" s="1" customFormat="1">
      <c r="B229" s="32"/>
      <c r="D229" s="150" t="s">
        <v>164</v>
      </c>
      <c r="F229" s="151" t="s">
        <v>256</v>
      </c>
      <c r="I229" s="148"/>
      <c r="L229" s="32"/>
      <c r="M229" s="149"/>
      <c r="T229" s="56"/>
      <c r="AT229" s="17" t="s">
        <v>164</v>
      </c>
      <c r="AU229" s="17" t="s">
        <v>82</v>
      </c>
    </row>
    <row r="230" spans="2:65" s="13" customFormat="1">
      <c r="B230" s="158"/>
      <c r="D230" s="146" t="s">
        <v>166</v>
      </c>
      <c r="E230" s="159" t="s">
        <v>1</v>
      </c>
      <c r="F230" s="160" t="s">
        <v>1162</v>
      </c>
      <c r="H230" s="161">
        <v>57.4</v>
      </c>
      <c r="I230" s="162"/>
      <c r="L230" s="158"/>
      <c r="M230" s="163"/>
      <c r="T230" s="164"/>
      <c r="AT230" s="159" t="s">
        <v>166</v>
      </c>
      <c r="AU230" s="159" t="s">
        <v>82</v>
      </c>
      <c r="AV230" s="13" t="s">
        <v>82</v>
      </c>
      <c r="AW230" s="13" t="s">
        <v>29</v>
      </c>
      <c r="AX230" s="13" t="s">
        <v>72</v>
      </c>
      <c r="AY230" s="159" t="s">
        <v>155</v>
      </c>
    </row>
    <row r="231" spans="2:65" s="14" customFormat="1">
      <c r="B231" s="165"/>
      <c r="D231" s="146" t="s">
        <v>166</v>
      </c>
      <c r="E231" s="166" t="s">
        <v>1</v>
      </c>
      <c r="F231" s="167" t="s">
        <v>170</v>
      </c>
      <c r="H231" s="168">
        <v>57.4</v>
      </c>
      <c r="I231" s="169"/>
      <c r="L231" s="165"/>
      <c r="M231" s="170"/>
      <c r="T231" s="171"/>
      <c r="AT231" s="166" t="s">
        <v>166</v>
      </c>
      <c r="AU231" s="166" t="s">
        <v>82</v>
      </c>
      <c r="AV231" s="14" t="s">
        <v>160</v>
      </c>
      <c r="AW231" s="14" t="s">
        <v>3</v>
      </c>
      <c r="AX231" s="14" t="s">
        <v>80</v>
      </c>
      <c r="AY231" s="166" t="s">
        <v>155</v>
      </c>
    </row>
    <row r="232" spans="2:65" s="1" customFormat="1" ht="24.2" customHeight="1">
      <c r="B232" s="131"/>
      <c r="C232" s="132" t="s">
        <v>328</v>
      </c>
      <c r="D232" s="132" t="s">
        <v>156</v>
      </c>
      <c r="E232" s="133" t="s">
        <v>1163</v>
      </c>
      <c r="F232" s="134" t="s">
        <v>1164</v>
      </c>
      <c r="G232" s="135" t="s">
        <v>413</v>
      </c>
      <c r="H232" s="136">
        <v>6</v>
      </c>
      <c r="I232" s="137"/>
      <c r="J232" s="138">
        <f>ROUND(I232*H232,2)</f>
        <v>0</v>
      </c>
      <c r="K232" s="139"/>
      <c r="L232" s="32"/>
      <c r="M232" s="140" t="s">
        <v>1</v>
      </c>
      <c r="N232" s="141" t="s">
        <v>37</v>
      </c>
      <c r="P232" s="142">
        <f>O232*H232</f>
        <v>0</v>
      </c>
      <c r="Q232" s="142">
        <v>8.9359999999999995E-2</v>
      </c>
      <c r="R232" s="142">
        <f>Q232*H232</f>
        <v>0.53615999999999997</v>
      </c>
      <c r="S232" s="142">
        <v>0</v>
      </c>
      <c r="T232" s="143">
        <f>S232*H232</f>
        <v>0</v>
      </c>
      <c r="AR232" s="144" t="s">
        <v>160</v>
      </c>
      <c r="AT232" s="144" t="s">
        <v>156</v>
      </c>
      <c r="AU232" s="144" t="s">
        <v>82</v>
      </c>
      <c r="AY232" s="17" t="s">
        <v>155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80</v>
      </c>
      <c r="BK232" s="145">
        <f>ROUND(I232*H232,2)</f>
        <v>0</v>
      </c>
      <c r="BL232" s="17" t="s">
        <v>160</v>
      </c>
      <c r="BM232" s="144" t="s">
        <v>1165</v>
      </c>
    </row>
    <row r="233" spans="2:65" s="1" customFormat="1" ht="19.5">
      <c r="B233" s="32"/>
      <c r="D233" s="146" t="s">
        <v>162</v>
      </c>
      <c r="F233" s="147" t="s">
        <v>1166</v>
      </c>
      <c r="I233" s="148"/>
      <c r="L233" s="32"/>
      <c r="M233" s="149"/>
      <c r="T233" s="56"/>
      <c r="AT233" s="17" t="s">
        <v>162</v>
      </c>
      <c r="AU233" s="17" t="s">
        <v>82</v>
      </c>
    </row>
    <row r="234" spans="2:65" s="1" customFormat="1">
      <c r="B234" s="32"/>
      <c r="D234" s="150" t="s">
        <v>164</v>
      </c>
      <c r="F234" s="151" t="s">
        <v>1167</v>
      </c>
      <c r="I234" s="148"/>
      <c r="L234" s="32"/>
      <c r="M234" s="149"/>
      <c r="T234" s="56"/>
      <c r="AT234" s="17" t="s">
        <v>164</v>
      </c>
      <c r="AU234" s="17" t="s">
        <v>82</v>
      </c>
    </row>
    <row r="235" spans="2:65" s="13" customFormat="1">
      <c r="B235" s="158"/>
      <c r="D235" s="146" t="s">
        <v>166</v>
      </c>
      <c r="E235" s="159" t="s">
        <v>1</v>
      </c>
      <c r="F235" s="160" t="s">
        <v>1168</v>
      </c>
      <c r="H235" s="161">
        <v>6</v>
      </c>
      <c r="I235" s="162"/>
      <c r="L235" s="158"/>
      <c r="M235" s="163"/>
      <c r="T235" s="164"/>
      <c r="AT235" s="159" t="s">
        <v>166</v>
      </c>
      <c r="AU235" s="159" t="s">
        <v>82</v>
      </c>
      <c r="AV235" s="13" t="s">
        <v>82</v>
      </c>
      <c r="AW235" s="13" t="s">
        <v>29</v>
      </c>
      <c r="AX235" s="13" t="s">
        <v>80</v>
      </c>
      <c r="AY235" s="159" t="s">
        <v>155</v>
      </c>
    </row>
    <row r="236" spans="2:65" s="1" customFormat="1" ht="16.5" customHeight="1">
      <c r="B236" s="131"/>
      <c r="C236" s="132" t="s">
        <v>335</v>
      </c>
      <c r="D236" s="132" t="s">
        <v>156</v>
      </c>
      <c r="E236" s="133" t="s">
        <v>1169</v>
      </c>
      <c r="F236" s="134" t="s">
        <v>1170</v>
      </c>
      <c r="G236" s="135" t="s">
        <v>179</v>
      </c>
      <c r="H236" s="136">
        <v>9.8000000000000007</v>
      </c>
      <c r="I236" s="137"/>
      <c r="J236" s="138">
        <f>ROUND(I236*H236,2)</f>
        <v>0</v>
      </c>
      <c r="K236" s="139"/>
      <c r="L236" s="32"/>
      <c r="M236" s="140" t="s">
        <v>1</v>
      </c>
      <c r="N236" s="141" t="s">
        <v>37</v>
      </c>
      <c r="P236" s="142">
        <f>O236*H236</f>
        <v>0</v>
      </c>
      <c r="Q236" s="142">
        <v>2.2563422040000001</v>
      </c>
      <c r="R236" s="142">
        <f>Q236*H236</f>
        <v>22.112153599200003</v>
      </c>
      <c r="S236" s="142">
        <v>0</v>
      </c>
      <c r="T236" s="143">
        <f>S236*H236</f>
        <v>0</v>
      </c>
      <c r="AR236" s="144" t="s">
        <v>160</v>
      </c>
      <c r="AT236" s="144" t="s">
        <v>156</v>
      </c>
      <c r="AU236" s="144" t="s">
        <v>82</v>
      </c>
      <c r="AY236" s="17" t="s">
        <v>155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80</v>
      </c>
      <c r="BK236" s="145">
        <f>ROUND(I236*H236,2)</f>
        <v>0</v>
      </c>
      <c r="BL236" s="17" t="s">
        <v>160</v>
      </c>
      <c r="BM236" s="144" t="s">
        <v>1171</v>
      </c>
    </row>
    <row r="237" spans="2:65" s="1" customFormat="1" ht="19.5">
      <c r="B237" s="32"/>
      <c r="D237" s="146" t="s">
        <v>162</v>
      </c>
      <c r="F237" s="147" t="s">
        <v>1172</v>
      </c>
      <c r="I237" s="148"/>
      <c r="L237" s="32"/>
      <c r="M237" s="149"/>
      <c r="T237" s="56"/>
      <c r="AT237" s="17" t="s">
        <v>162</v>
      </c>
      <c r="AU237" s="17" t="s">
        <v>82</v>
      </c>
    </row>
    <row r="238" spans="2:65" s="1" customFormat="1">
      <c r="B238" s="32"/>
      <c r="D238" s="150" t="s">
        <v>164</v>
      </c>
      <c r="F238" s="151" t="s">
        <v>1173</v>
      </c>
      <c r="I238" s="148"/>
      <c r="L238" s="32"/>
      <c r="M238" s="149"/>
      <c r="T238" s="56"/>
      <c r="AT238" s="17" t="s">
        <v>164</v>
      </c>
      <c r="AU238" s="17" t="s">
        <v>82</v>
      </c>
    </row>
    <row r="239" spans="2:65" s="13" customFormat="1">
      <c r="B239" s="158"/>
      <c r="D239" s="146" t="s">
        <v>166</v>
      </c>
      <c r="E239" s="159" t="s">
        <v>1</v>
      </c>
      <c r="F239" s="160" t="s">
        <v>1174</v>
      </c>
      <c r="H239" s="161">
        <v>9.8000000000000007</v>
      </c>
      <c r="I239" s="162"/>
      <c r="L239" s="158"/>
      <c r="M239" s="163"/>
      <c r="T239" s="164"/>
      <c r="AT239" s="159" t="s">
        <v>166</v>
      </c>
      <c r="AU239" s="159" t="s">
        <v>82</v>
      </c>
      <c r="AV239" s="13" t="s">
        <v>82</v>
      </c>
      <c r="AW239" s="13" t="s">
        <v>29</v>
      </c>
      <c r="AX239" s="13" t="s">
        <v>80</v>
      </c>
      <c r="AY239" s="159" t="s">
        <v>155</v>
      </c>
    </row>
    <row r="240" spans="2:65" s="1" customFormat="1" ht="24.2" customHeight="1">
      <c r="B240" s="131"/>
      <c r="C240" s="132" t="s">
        <v>343</v>
      </c>
      <c r="D240" s="132" t="s">
        <v>156</v>
      </c>
      <c r="E240" s="133" t="s">
        <v>1175</v>
      </c>
      <c r="F240" s="134" t="s">
        <v>1176</v>
      </c>
      <c r="G240" s="135" t="s">
        <v>179</v>
      </c>
      <c r="H240" s="136">
        <v>5.6</v>
      </c>
      <c r="I240" s="137"/>
      <c r="J240" s="138">
        <f>ROUND(I240*H240,2)</f>
        <v>0</v>
      </c>
      <c r="K240" s="139"/>
      <c r="L240" s="32"/>
      <c r="M240" s="140" t="s">
        <v>1</v>
      </c>
      <c r="N240" s="141" t="s">
        <v>37</v>
      </c>
      <c r="P240" s="142">
        <f>O240*H240</f>
        <v>0</v>
      </c>
      <c r="Q240" s="142">
        <v>2.4532922039999998</v>
      </c>
      <c r="R240" s="142">
        <f>Q240*H240</f>
        <v>13.738436342399998</v>
      </c>
      <c r="S240" s="142">
        <v>0</v>
      </c>
      <c r="T240" s="143">
        <f>S240*H240</f>
        <v>0</v>
      </c>
      <c r="AR240" s="144" t="s">
        <v>160</v>
      </c>
      <c r="AT240" s="144" t="s">
        <v>156</v>
      </c>
      <c r="AU240" s="144" t="s">
        <v>82</v>
      </c>
      <c r="AY240" s="17" t="s">
        <v>155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80</v>
      </c>
      <c r="BK240" s="145">
        <f>ROUND(I240*H240,2)</f>
        <v>0</v>
      </c>
      <c r="BL240" s="17" t="s">
        <v>160</v>
      </c>
      <c r="BM240" s="144" t="s">
        <v>1177</v>
      </c>
    </row>
    <row r="241" spans="2:65" s="1" customFormat="1" ht="19.5">
      <c r="B241" s="32"/>
      <c r="D241" s="146" t="s">
        <v>162</v>
      </c>
      <c r="F241" s="147" t="s">
        <v>1178</v>
      </c>
      <c r="I241" s="148"/>
      <c r="L241" s="32"/>
      <c r="M241" s="149"/>
      <c r="T241" s="56"/>
      <c r="AT241" s="17" t="s">
        <v>162</v>
      </c>
      <c r="AU241" s="17" t="s">
        <v>82</v>
      </c>
    </row>
    <row r="242" spans="2:65" s="1" customFormat="1">
      <c r="B242" s="32"/>
      <c r="D242" s="150" t="s">
        <v>164</v>
      </c>
      <c r="F242" s="151" t="s">
        <v>1179</v>
      </c>
      <c r="I242" s="148"/>
      <c r="L242" s="32"/>
      <c r="M242" s="149"/>
      <c r="T242" s="56"/>
      <c r="AT242" s="17" t="s">
        <v>164</v>
      </c>
      <c r="AU242" s="17" t="s">
        <v>82</v>
      </c>
    </row>
    <row r="243" spans="2:65" s="13" customFormat="1">
      <c r="B243" s="158"/>
      <c r="D243" s="146" t="s">
        <v>166</v>
      </c>
      <c r="E243" s="159" t="s">
        <v>1</v>
      </c>
      <c r="F243" s="160" t="s">
        <v>1180</v>
      </c>
      <c r="H243" s="161">
        <v>5.6</v>
      </c>
      <c r="I243" s="162"/>
      <c r="L243" s="158"/>
      <c r="M243" s="163"/>
      <c r="T243" s="164"/>
      <c r="AT243" s="159" t="s">
        <v>166</v>
      </c>
      <c r="AU243" s="159" t="s">
        <v>82</v>
      </c>
      <c r="AV243" s="13" t="s">
        <v>82</v>
      </c>
      <c r="AW243" s="13" t="s">
        <v>29</v>
      </c>
      <c r="AX243" s="13" t="s">
        <v>80</v>
      </c>
      <c r="AY243" s="159" t="s">
        <v>155</v>
      </c>
    </row>
    <row r="244" spans="2:65" s="1" customFormat="1" ht="24.2" customHeight="1">
      <c r="B244" s="131"/>
      <c r="C244" s="132" t="s">
        <v>350</v>
      </c>
      <c r="D244" s="132" t="s">
        <v>156</v>
      </c>
      <c r="E244" s="133" t="s">
        <v>273</v>
      </c>
      <c r="F244" s="134" t="s">
        <v>274</v>
      </c>
      <c r="G244" s="135" t="s">
        <v>275</v>
      </c>
      <c r="H244" s="136">
        <v>90</v>
      </c>
      <c r="I244" s="137"/>
      <c r="J244" s="138">
        <f>ROUND(I244*H244,2)</f>
        <v>0</v>
      </c>
      <c r="K244" s="139"/>
      <c r="L244" s="32"/>
      <c r="M244" s="140" t="s">
        <v>1</v>
      </c>
      <c r="N244" s="141" t="s">
        <v>37</v>
      </c>
      <c r="P244" s="142">
        <f>O244*H244</f>
        <v>0</v>
      </c>
      <c r="Q244" s="142">
        <v>6.1295699999999997E-5</v>
      </c>
      <c r="R244" s="142">
        <f>Q244*H244</f>
        <v>5.5166130000000001E-3</v>
      </c>
      <c r="S244" s="142">
        <v>0</v>
      </c>
      <c r="T244" s="143">
        <f>S244*H244</f>
        <v>0</v>
      </c>
      <c r="AR244" s="144" t="s">
        <v>160</v>
      </c>
      <c r="AT244" s="144" t="s">
        <v>156</v>
      </c>
      <c r="AU244" s="144" t="s">
        <v>82</v>
      </c>
      <c r="AY244" s="17" t="s">
        <v>155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80</v>
      </c>
      <c r="BK244" s="145">
        <f>ROUND(I244*H244,2)</f>
        <v>0</v>
      </c>
      <c r="BL244" s="17" t="s">
        <v>160</v>
      </c>
      <c r="BM244" s="144" t="s">
        <v>1181</v>
      </c>
    </row>
    <row r="245" spans="2:65" s="1" customFormat="1">
      <c r="B245" s="32"/>
      <c r="D245" s="146" t="s">
        <v>162</v>
      </c>
      <c r="F245" s="147" t="s">
        <v>277</v>
      </c>
      <c r="I245" s="148"/>
      <c r="L245" s="32"/>
      <c r="M245" s="149"/>
      <c r="T245" s="56"/>
      <c r="AT245" s="17" t="s">
        <v>162</v>
      </c>
      <c r="AU245" s="17" t="s">
        <v>82</v>
      </c>
    </row>
    <row r="246" spans="2:65" s="1" customFormat="1">
      <c r="B246" s="32"/>
      <c r="D246" s="150" t="s">
        <v>164</v>
      </c>
      <c r="F246" s="151" t="s">
        <v>278</v>
      </c>
      <c r="I246" s="148"/>
      <c r="L246" s="32"/>
      <c r="M246" s="149"/>
      <c r="T246" s="56"/>
      <c r="AT246" s="17" t="s">
        <v>164</v>
      </c>
      <c r="AU246" s="17" t="s">
        <v>82</v>
      </c>
    </row>
    <row r="247" spans="2:65" s="1" customFormat="1" ht="21.75" customHeight="1">
      <c r="B247" s="131"/>
      <c r="C247" s="172" t="s">
        <v>359</v>
      </c>
      <c r="D247" s="172" t="s">
        <v>241</v>
      </c>
      <c r="E247" s="173" t="s">
        <v>281</v>
      </c>
      <c r="F247" s="174" t="s">
        <v>282</v>
      </c>
      <c r="G247" s="175" t="s">
        <v>208</v>
      </c>
      <c r="H247" s="176">
        <v>5.84</v>
      </c>
      <c r="I247" s="177"/>
      <c r="J247" s="178">
        <f>ROUND(I247*H247,2)</f>
        <v>0</v>
      </c>
      <c r="K247" s="179"/>
      <c r="L247" s="180"/>
      <c r="M247" s="181" t="s">
        <v>1</v>
      </c>
      <c r="N247" s="182" t="s">
        <v>37</v>
      </c>
      <c r="P247" s="142">
        <f>O247*H247</f>
        <v>0</v>
      </c>
      <c r="Q247" s="142">
        <v>1</v>
      </c>
      <c r="R247" s="142">
        <f>Q247*H247</f>
        <v>5.84</v>
      </c>
      <c r="S247" s="142">
        <v>0</v>
      </c>
      <c r="T247" s="143">
        <f>S247*H247</f>
        <v>0</v>
      </c>
      <c r="AR247" s="144" t="s">
        <v>213</v>
      </c>
      <c r="AT247" s="144" t="s">
        <v>241</v>
      </c>
      <c r="AU247" s="144" t="s">
        <v>82</v>
      </c>
      <c r="AY247" s="17" t="s">
        <v>155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80</v>
      </c>
      <c r="BK247" s="145">
        <f>ROUND(I247*H247,2)</f>
        <v>0</v>
      </c>
      <c r="BL247" s="17" t="s">
        <v>160</v>
      </c>
      <c r="BM247" s="144" t="s">
        <v>1182</v>
      </c>
    </row>
    <row r="248" spans="2:65" s="1" customFormat="1">
      <c r="B248" s="32"/>
      <c r="D248" s="146" t="s">
        <v>162</v>
      </c>
      <c r="F248" s="147" t="s">
        <v>284</v>
      </c>
      <c r="I248" s="148"/>
      <c r="L248" s="32"/>
      <c r="M248" s="149"/>
      <c r="T248" s="56"/>
      <c r="AT248" s="17" t="s">
        <v>162</v>
      </c>
      <c r="AU248" s="17" t="s">
        <v>82</v>
      </c>
    </row>
    <row r="249" spans="2:65" s="13" customFormat="1">
      <c r="B249" s="158"/>
      <c r="D249" s="146" t="s">
        <v>166</v>
      </c>
      <c r="E249" s="159" t="s">
        <v>1</v>
      </c>
      <c r="F249" s="160" t="s">
        <v>1183</v>
      </c>
      <c r="H249" s="161">
        <v>5.84</v>
      </c>
      <c r="I249" s="162"/>
      <c r="L249" s="158"/>
      <c r="M249" s="163"/>
      <c r="T249" s="164"/>
      <c r="AT249" s="159" t="s">
        <v>166</v>
      </c>
      <c r="AU249" s="159" t="s">
        <v>82</v>
      </c>
      <c r="AV249" s="13" t="s">
        <v>82</v>
      </c>
      <c r="AW249" s="13" t="s">
        <v>29</v>
      </c>
      <c r="AX249" s="13" t="s">
        <v>80</v>
      </c>
      <c r="AY249" s="159" t="s">
        <v>155</v>
      </c>
    </row>
    <row r="250" spans="2:65" s="1" customFormat="1" ht="16.5" customHeight="1">
      <c r="B250" s="131"/>
      <c r="C250" s="172" t="s">
        <v>369</v>
      </c>
      <c r="D250" s="172" t="s">
        <v>241</v>
      </c>
      <c r="E250" s="173" t="s">
        <v>288</v>
      </c>
      <c r="F250" s="174" t="s">
        <v>289</v>
      </c>
      <c r="G250" s="175" t="s">
        <v>208</v>
      </c>
      <c r="H250" s="176">
        <v>11.614000000000001</v>
      </c>
      <c r="I250" s="177"/>
      <c r="J250" s="178">
        <f>ROUND(I250*H250,2)</f>
        <v>0</v>
      </c>
      <c r="K250" s="179"/>
      <c r="L250" s="180"/>
      <c r="M250" s="181" t="s">
        <v>1</v>
      </c>
      <c r="N250" s="182" t="s">
        <v>37</v>
      </c>
      <c r="P250" s="142">
        <f>O250*H250</f>
        <v>0</v>
      </c>
      <c r="Q250" s="142">
        <v>1</v>
      </c>
      <c r="R250" s="142">
        <f>Q250*H250</f>
        <v>11.614000000000001</v>
      </c>
      <c r="S250" s="142">
        <v>0</v>
      </c>
      <c r="T250" s="143">
        <f>S250*H250</f>
        <v>0</v>
      </c>
      <c r="AR250" s="144" t="s">
        <v>213</v>
      </c>
      <c r="AT250" s="144" t="s">
        <v>241</v>
      </c>
      <c r="AU250" s="144" t="s">
        <v>82</v>
      </c>
      <c r="AY250" s="17" t="s">
        <v>155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80</v>
      </c>
      <c r="BK250" s="145">
        <f>ROUND(I250*H250,2)</f>
        <v>0</v>
      </c>
      <c r="BL250" s="17" t="s">
        <v>160</v>
      </c>
      <c r="BM250" s="144" t="s">
        <v>1184</v>
      </c>
    </row>
    <row r="251" spans="2:65" s="1" customFormat="1">
      <c r="B251" s="32"/>
      <c r="D251" s="146" t="s">
        <v>162</v>
      </c>
      <c r="F251" s="147" t="s">
        <v>291</v>
      </c>
      <c r="I251" s="148"/>
      <c r="L251" s="32"/>
      <c r="M251" s="149"/>
      <c r="T251" s="56"/>
      <c r="AT251" s="17" t="s">
        <v>162</v>
      </c>
      <c r="AU251" s="17" t="s">
        <v>82</v>
      </c>
    </row>
    <row r="252" spans="2:65" s="12" customFormat="1" ht="22.5">
      <c r="B252" s="152"/>
      <c r="D252" s="146" t="s">
        <v>166</v>
      </c>
      <c r="E252" s="153" t="s">
        <v>1</v>
      </c>
      <c r="F252" s="154" t="s">
        <v>292</v>
      </c>
      <c r="H252" s="153" t="s">
        <v>1</v>
      </c>
      <c r="I252" s="155"/>
      <c r="L252" s="152"/>
      <c r="M252" s="156"/>
      <c r="T252" s="157"/>
      <c r="AT252" s="153" t="s">
        <v>166</v>
      </c>
      <c r="AU252" s="153" t="s">
        <v>82</v>
      </c>
      <c r="AV252" s="12" t="s">
        <v>80</v>
      </c>
      <c r="AW252" s="12" t="s">
        <v>29</v>
      </c>
      <c r="AX252" s="12" t="s">
        <v>72</v>
      </c>
      <c r="AY252" s="153" t="s">
        <v>155</v>
      </c>
    </row>
    <row r="253" spans="2:65" s="13" customFormat="1">
      <c r="B253" s="158"/>
      <c r="D253" s="146" t="s">
        <v>166</v>
      </c>
      <c r="E253" s="159" t="s">
        <v>1</v>
      </c>
      <c r="F253" s="160" t="s">
        <v>1185</v>
      </c>
      <c r="H253" s="161">
        <v>11.614000000000001</v>
      </c>
      <c r="I253" s="162"/>
      <c r="L253" s="158"/>
      <c r="M253" s="163"/>
      <c r="T253" s="164"/>
      <c r="AT253" s="159" t="s">
        <v>166</v>
      </c>
      <c r="AU253" s="159" t="s">
        <v>82</v>
      </c>
      <c r="AV253" s="13" t="s">
        <v>82</v>
      </c>
      <c r="AW253" s="13" t="s">
        <v>29</v>
      </c>
      <c r="AX253" s="13" t="s">
        <v>80</v>
      </c>
      <c r="AY253" s="159" t="s">
        <v>155</v>
      </c>
    </row>
    <row r="254" spans="2:65" s="1" customFormat="1" ht="24.2" customHeight="1">
      <c r="B254" s="131"/>
      <c r="C254" s="172" t="s">
        <v>376</v>
      </c>
      <c r="D254" s="172" t="s">
        <v>241</v>
      </c>
      <c r="E254" s="173" t="s">
        <v>296</v>
      </c>
      <c r="F254" s="174" t="s">
        <v>297</v>
      </c>
      <c r="G254" s="175" t="s">
        <v>298</v>
      </c>
      <c r="H254" s="176">
        <v>58.4</v>
      </c>
      <c r="I254" s="177"/>
      <c r="J254" s="178">
        <f>ROUND(I254*H254,2)</f>
        <v>0</v>
      </c>
      <c r="K254" s="179"/>
      <c r="L254" s="180"/>
      <c r="M254" s="181" t="s">
        <v>1</v>
      </c>
      <c r="N254" s="182" t="s">
        <v>37</v>
      </c>
      <c r="P254" s="142">
        <f>O254*H254</f>
        <v>0</v>
      </c>
      <c r="Q254" s="142">
        <v>1E-3</v>
      </c>
      <c r="R254" s="142">
        <f>Q254*H254</f>
        <v>5.8400000000000001E-2</v>
      </c>
      <c r="S254" s="142">
        <v>0</v>
      </c>
      <c r="T254" s="143">
        <f>S254*H254</f>
        <v>0</v>
      </c>
      <c r="AR254" s="144" t="s">
        <v>213</v>
      </c>
      <c r="AT254" s="144" t="s">
        <v>241</v>
      </c>
      <c r="AU254" s="144" t="s">
        <v>82</v>
      </c>
      <c r="AY254" s="17" t="s">
        <v>155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80</v>
      </c>
      <c r="BK254" s="145">
        <f>ROUND(I254*H254,2)</f>
        <v>0</v>
      </c>
      <c r="BL254" s="17" t="s">
        <v>160</v>
      </c>
      <c r="BM254" s="144" t="s">
        <v>1186</v>
      </c>
    </row>
    <row r="255" spans="2:65" s="1" customFormat="1" ht="29.25">
      <c r="B255" s="32"/>
      <c r="D255" s="146" t="s">
        <v>162</v>
      </c>
      <c r="F255" s="147" t="s">
        <v>300</v>
      </c>
      <c r="I255" s="148"/>
      <c r="L255" s="32"/>
      <c r="M255" s="149"/>
      <c r="T255" s="56"/>
      <c r="AT255" s="17" t="s">
        <v>162</v>
      </c>
      <c r="AU255" s="17" t="s">
        <v>82</v>
      </c>
    </row>
    <row r="256" spans="2:65" s="1" customFormat="1" ht="19.5">
      <c r="B256" s="32"/>
      <c r="D256" s="146" t="s">
        <v>301</v>
      </c>
      <c r="F256" s="185" t="s">
        <v>302</v>
      </c>
      <c r="I256" s="148"/>
      <c r="L256" s="32"/>
      <c r="M256" s="149"/>
      <c r="T256" s="56"/>
      <c r="AT256" s="17" t="s">
        <v>301</v>
      </c>
      <c r="AU256" s="17" t="s">
        <v>82</v>
      </c>
    </row>
    <row r="257" spans="2:65" s="13" customFormat="1">
      <c r="B257" s="158"/>
      <c r="D257" s="146" t="s">
        <v>166</v>
      </c>
      <c r="E257" s="159" t="s">
        <v>1</v>
      </c>
      <c r="F257" s="160" t="s">
        <v>1187</v>
      </c>
      <c r="H257" s="161">
        <v>58.4</v>
      </c>
      <c r="I257" s="162"/>
      <c r="L257" s="158"/>
      <c r="M257" s="163"/>
      <c r="T257" s="164"/>
      <c r="AT257" s="159" t="s">
        <v>166</v>
      </c>
      <c r="AU257" s="159" t="s">
        <v>82</v>
      </c>
      <c r="AV257" s="13" t="s">
        <v>82</v>
      </c>
      <c r="AW257" s="13" t="s">
        <v>29</v>
      </c>
      <c r="AX257" s="13" t="s">
        <v>72</v>
      </c>
      <c r="AY257" s="159" t="s">
        <v>155</v>
      </c>
    </row>
    <row r="258" spans="2:65" s="14" customFormat="1">
      <c r="B258" s="165"/>
      <c r="D258" s="146" t="s">
        <v>166</v>
      </c>
      <c r="E258" s="166" t="s">
        <v>1</v>
      </c>
      <c r="F258" s="167" t="s">
        <v>170</v>
      </c>
      <c r="H258" s="168">
        <v>58.4</v>
      </c>
      <c r="I258" s="169"/>
      <c r="L258" s="165"/>
      <c r="M258" s="170"/>
      <c r="T258" s="171"/>
      <c r="AT258" s="166" t="s">
        <v>166</v>
      </c>
      <c r="AU258" s="166" t="s">
        <v>82</v>
      </c>
      <c r="AV258" s="14" t="s">
        <v>160</v>
      </c>
      <c r="AW258" s="14" t="s">
        <v>3</v>
      </c>
      <c r="AX258" s="14" t="s">
        <v>80</v>
      </c>
      <c r="AY258" s="166" t="s">
        <v>155</v>
      </c>
    </row>
    <row r="259" spans="2:65" s="1" customFormat="1" ht="24.2" customHeight="1">
      <c r="B259" s="131"/>
      <c r="C259" s="172" t="s">
        <v>384</v>
      </c>
      <c r="D259" s="172" t="s">
        <v>241</v>
      </c>
      <c r="E259" s="173" t="s">
        <v>305</v>
      </c>
      <c r="F259" s="174" t="s">
        <v>306</v>
      </c>
      <c r="G259" s="175" t="s">
        <v>208</v>
      </c>
      <c r="H259" s="176">
        <v>0.161</v>
      </c>
      <c r="I259" s="177"/>
      <c r="J259" s="178">
        <f>ROUND(I259*H259,2)</f>
        <v>0</v>
      </c>
      <c r="K259" s="179"/>
      <c r="L259" s="180"/>
      <c r="M259" s="181" t="s">
        <v>1</v>
      </c>
      <c r="N259" s="182" t="s">
        <v>37</v>
      </c>
      <c r="P259" s="142">
        <f>O259*H259</f>
        <v>0</v>
      </c>
      <c r="Q259" s="142">
        <v>1</v>
      </c>
      <c r="R259" s="142">
        <f>Q259*H259</f>
        <v>0.161</v>
      </c>
      <c r="S259" s="142">
        <v>0</v>
      </c>
      <c r="T259" s="143">
        <f>S259*H259</f>
        <v>0</v>
      </c>
      <c r="AR259" s="144" t="s">
        <v>213</v>
      </c>
      <c r="AT259" s="144" t="s">
        <v>241</v>
      </c>
      <c r="AU259" s="144" t="s">
        <v>82</v>
      </c>
      <c r="AY259" s="17" t="s">
        <v>155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80</v>
      </c>
      <c r="BK259" s="145">
        <f>ROUND(I259*H259,2)</f>
        <v>0</v>
      </c>
      <c r="BL259" s="17" t="s">
        <v>160</v>
      </c>
      <c r="BM259" s="144" t="s">
        <v>1188</v>
      </c>
    </row>
    <row r="260" spans="2:65" s="1" customFormat="1" ht="19.5">
      <c r="B260" s="32"/>
      <c r="D260" s="146" t="s">
        <v>162</v>
      </c>
      <c r="F260" s="147" t="s">
        <v>306</v>
      </c>
      <c r="I260" s="148"/>
      <c r="L260" s="32"/>
      <c r="M260" s="149"/>
      <c r="T260" s="56"/>
      <c r="AT260" s="17" t="s">
        <v>162</v>
      </c>
      <c r="AU260" s="17" t="s">
        <v>82</v>
      </c>
    </row>
    <row r="261" spans="2:65" s="12" customFormat="1">
      <c r="B261" s="152"/>
      <c r="D261" s="146" t="s">
        <v>166</v>
      </c>
      <c r="E261" s="153" t="s">
        <v>1</v>
      </c>
      <c r="F261" s="154" t="s">
        <v>308</v>
      </c>
      <c r="H261" s="153" t="s">
        <v>1</v>
      </c>
      <c r="I261" s="155"/>
      <c r="L261" s="152"/>
      <c r="M261" s="156"/>
      <c r="T261" s="157"/>
      <c r="AT261" s="153" t="s">
        <v>166</v>
      </c>
      <c r="AU261" s="153" t="s">
        <v>82</v>
      </c>
      <c r="AV261" s="12" t="s">
        <v>80</v>
      </c>
      <c r="AW261" s="12" t="s">
        <v>29</v>
      </c>
      <c r="AX261" s="12" t="s">
        <v>72</v>
      </c>
      <c r="AY261" s="153" t="s">
        <v>155</v>
      </c>
    </row>
    <row r="262" spans="2:65" s="13" customFormat="1">
      <c r="B262" s="158"/>
      <c r="D262" s="146" t="s">
        <v>166</v>
      </c>
      <c r="E262" s="159" t="s">
        <v>1</v>
      </c>
      <c r="F262" s="160" t="s">
        <v>1189</v>
      </c>
      <c r="H262" s="161">
        <v>0.161</v>
      </c>
      <c r="I262" s="162"/>
      <c r="L262" s="158"/>
      <c r="M262" s="163"/>
      <c r="T262" s="164"/>
      <c r="AT262" s="159" t="s">
        <v>166</v>
      </c>
      <c r="AU262" s="159" t="s">
        <v>82</v>
      </c>
      <c r="AV262" s="13" t="s">
        <v>82</v>
      </c>
      <c r="AW262" s="13" t="s">
        <v>29</v>
      </c>
      <c r="AX262" s="13" t="s">
        <v>80</v>
      </c>
      <c r="AY262" s="159" t="s">
        <v>155</v>
      </c>
    </row>
    <row r="263" spans="2:65" s="11" customFormat="1" ht="22.9" customHeight="1">
      <c r="B263" s="121"/>
      <c r="D263" s="122" t="s">
        <v>71</v>
      </c>
      <c r="E263" s="183" t="s">
        <v>176</v>
      </c>
      <c r="F263" s="183" t="s">
        <v>311</v>
      </c>
      <c r="I263" s="124"/>
      <c r="J263" s="184">
        <f>BK263</f>
        <v>0</v>
      </c>
      <c r="L263" s="121"/>
      <c r="M263" s="126"/>
      <c r="P263" s="127">
        <f>P264+SUM(P265:P291)</f>
        <v>0</v>
      </c>
      <c r="R263" s="127">
        <f>R264+SUM(R265:R291)</f>
        <v>31.969895923279999</v>
      </c>
      <c r="T263" s="128">
        <f>T264+SUM(T265:T291)</f>
        <v>0</v>
      </c>
      <c r="AR263" s="122" t="s">
        <v>80</v>
      </c>
      <c r="AT263" s="129" t="s">
        <v>71</v>
      </c>
      <c r="AU263" s="129" t="s">
        <v>80</v>
      </c>
      <c r="AY263" s="122" t="s">
        <v>155</v>
      </c>
      <c r="BK263" s="130">
        <f>BK264+SUM(BK265:BK291)</f>
        <v>0</v>
      </c>
    </row>
    <row r="264" spans="2:65" s="1" customFormat="1" ht="16.5" customHeight="1">
      <c r="B264" s="131"/>
      <c r="C264" s="132" t="s">
        <v>391</v>
      </c>
      <c r="D264" s="132" t="s">
        <v>156</v>
      </c>
      <c r="E264" s="133" t="s">
        <v>312</v>
      </c>
      <c r="F264" s="134" t="s">
        <v>313</v>
      </c>
      <c r="G264" s="135" t="s">
        <v>179</v>
      </c>
      <c r="H264" s="136">
        <v>3.47</v>
      </c>
      <c r="I264" s="137"/>
      <c r="J264" s="138">
        <f>ROUND(I264*H264,2)</f>
        <v>0</v>
      </c>
      <c r="K264" s="139"/>
      <c r="L264" s="32"/>
      <c r="M264" s="140" t="s">
        <v>1</v>
      </c>
      <c r="N264" s="141" t="s">
        <v>37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160</v>
      </c>
      <c r="AT264" s="144" t="s">
        <v>156</v>
      </c>
      <c r="AU264" s="144" t="s">
        <v>82</v>
      </c>
      <c r="AY264" s="17" t="s">
        <v>155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80</v>
      </c>
      <c r="BK264" s="145">
        <f>ROUND(I264*H264,2)</f>
        <v>0</v>
      </c>
      <c r="BL264" s="17" t="s">
        <v>160</v>
      </c>
      <c r="BM264" s="144" t="s">
        <v>1190</v>
      </c>
    </row>
    <row r="265" spans="2:65" s="1" customFormat="1">
      <c r="B265" s="32"/>
      <c r="D265" s="146" t="s">
        <v>162</v>
      </c>
      <c r="F265" s="147" t="s">
        <v>315</v>
      </c>
      <c r="I265" s="148"/>
      <c r="L265" s="32"/>
      <c r="M265" s="149"/>
      <c r="T265" s="56"/>
      <c r="AT265" s="17" t="s">
        <v>162</v>
      </c>
      <c r="AU265" s="17" t="s">
        <v>82</v>
      </c>
    </row>
    <row r="266" spans="2:65" s="1" customFormat="1">
      <c r="B266" s="32"/>
      <c r="D266" s="150" t="s">
        <v>164</v>
      </c>
      <c r="F266" s="151" t="s">
        <v>316</v>
      </c>
      <c r="I266" s="148"/>
      <c r="L266" s="32"/>
      <c r="M266" s="149"/>
      <c r="T266" s="56"/>
      <c r="AT266" s="17" t="s">
        <v>164</v>
      </c>
      <c r="AU266" s="17" t="s">
        <v>82</v>
      </c>
    </row>
    <row r="267" spans="2:65" s="13" customFormat="1">
      <c r="B267" s="158"/>
      <c r="D267" s="146" t="s">
        <v>166</v>
      </c>
      <c r="E267" s="159" t="s">
        <v>1</v>
      </c>
      <c r="F267" s="160" t="s">
        <v>1191</v>
      </c>
      <c r="H267" s="161">
        <v>2.17</v>
      </c>
      <c r="I267" s="162"/>
      <c r="L267" s="158"/>
      <c r="M267" s="163"/>
      <c r="T267" s="164"/>
      <c r="AT267" s="159" t="s">
        <v>166</v>
      </c>
      <c r="AU267" s="159" t="s">
        <v>82</v>
      </c>
      <c r="AV267" s="13" t="s">
        <v>82</v>
      </c>
      <c r="AW267" s="13" t="s">
        <v>29</v>
      </c>
      <c r="AX267" s="13" t="s">
        <v>72</v>
      </c>
      <c r="AY267" s="159" t="s">
        <v>155</v>
      </c>
    </row>
    <row r="268" spans="2:65" s="13" customFormat="1">
      <c r="B268" s="158"/>
      <c r="D268" s="146" t="s">
        <v>166</v>
      </c>
      <c r="E268" s="159" t="s">
        <v>1</v>
      </c>
      <c r="F268" s="160" t="s">
        <v>1192</v>
      </c>
      <c r="H268" s="161">
        <v>1.3</v>
      </c>
      <c r="I268" s="162"/>
      <c r="L268" s="158"/>
      <c r="M268" s="163"/>
      <c r="T268" s="164"/>
      <c r="AT268" s="159" t="s">
        <v>166</v>
      </c>
      <c r="AU268" s="159" t="s">
        <v>82</v>
      </c>
      <c r="AV268" s="13" t="s">
        <v>82</v>
      </c>
      <c r="AW268" s="13" t="s">
        <v>29</v>
      </c>
      <c r="AX268" s="13" t="s">
        <v>72</v>
      </c>
      <c r="AY268" s="159" t="s">
        <v>155</v>
      </c>
    </row>
    <row r="269" spans="2:65" s="14" customFormat="1">
      <c r="B269" s="165"/>
      <c r="D269" s="146" t="s">
        <v>166</v>
      </c>
      <c r="E269" s="166" t="s">
        <v>1</v>
      </c>
      <c r="F269" s="167" t="s">
        <v>170</v>
      </c>
      <c r="H269" s="168">
        <v>3.4699999999999998</v>
      </c>
      <c r="I269" s="169"/>
      <c r="L269" s="165"/>
      <c r="M269" s="170"/>
      <c r="T269" s="171"/>
      <c r="AT269" s="166" t="s">
        <v>166</v>
      </c>
      <c r="AU269" s="166" t="s">
        <v>82</v>
      </c>
      <c r="AV269" s="14" t="s">
        <v>160</v>
      </c>
      <c r="AW269" s="14" t="s">
        <v>29</v>
      </c>
      <c r="AX269" s="14" t="s">
        <v>80</v>
      </c>
      <c r="AY269" s="166" t="s">
        <v>155</v>
      </c>
    </row>
    <row r="270" spans="2:65" s="1" customFormat="1" ht="16.5" customHeight="1">
      <c r="B270" s="131"/>
      <c r="C270" s="132" t="s">
        <v>397</v>
      </c>
      <c r="D270" s="132" t="s">
        <v>156</v>
      </c>
      <c r="E270" s="133" t="s">
        <v>321</v>
      </c>
      <c r="F270" s="134" t="s">
        <v>322</v>
      </c>
      <c r="G270" s="135" t="s">
        <v>159</v>
      </c>
      <c r="H270" s="136">
        <v>32.113999999999997</v>
      </c>
      <c r="I270" s="137"/>
      <c r="J270" s="138">
        <f>ROUND(I270*H270,2)</f>
        <v>0</v>
      </c>
      <c r="K270" s="139"/>
      <c r="L270" s="32"/>
      <c r="M270" s="140" t="s">
        <v>1</v>
      </c>
      <c r="N270" s="141" t="s">
        <v>37</v>
      </c>
      <c r="P270" s="142">
        <f>O270*H270</f>
        <v>0</v>
      </c>
      <c r="Q270" s="142">
        <v>4.1744200000000002E-2</v>
      </c>
      <c r="R270" s="142">
        <f>Q270*H270</f>
        <v>1.3405732388</v>
      </c>
      <c r="S270" s="142">
        <v>0</v>
      </c>
      <c r="T270" s="143">
        <f>S270*H270</f>
        <v>0</v>
      </c>
      <c r="AR270" s="144" t="s">
        <v>160</v>
      </c>
      <c r="AT270" s="144" t="s">
        <v>156</v>
      </c>
      <c r="AU270" s="144" t="s">
        <v>82</v>
      </c>
      <c r="AY270" s="17" t="s">
        <v>155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80</v>
      </c>
      <c r="BK270" s="145">
        <f>ROUND(I270*H270,2)</f>
        <v>0</v>
      </c>
      <c r="BL270" s="17" t="s">
        <v>160</v>
      </c>
      <c r="BM270" s="144" t="s">
        <v>1193</v>
      </c>
    </row>
    <row r="271" spans="2:65" s="1" customFormat="1">
      <c r="B271" s="32"/>
      <c r="D271" s="146" t="s">
        <v>162</v>
      </c>
      <c r="F271" s="147" t="s">
        <v>324</v>
      </c>
      <c r="I271" s="148"/>
      <c r="L271" s="32"/>
      <c r="M271" s="149"/>
      <c r="T271" s="56"/>
      <c r="AT271" s="17" t="s">
        <v>162</v>
      </c>
      <c r="AU271" s="17" t="s">
        <v>82</v>
      </c>
    </row>
    <row r="272" spans="2:65" s="1" customFormat="1">
      <c r="B272" s="32"/>
      <c r="D272" s="150" t="s">
        <v>164</v>
      </c>
      <c r="F272" s="151" t="s">
        <v>325</v>
      </c>
      <c r="I272" s="148"/>
      <c r="L272" s="32"/>
      <c r="M272" s="149"/>
      <c r="T272" s="56"/>
      <c r="AT272" s="17" t="s">
        <v>164</v>
      </c>
      <c r="AU272" s="17" t="s">
        <v>82</v>
      </c>
    </row>
    <row r="273" spans="2:65" s="13" customFormat="1">
      <c r="B273" s="158"/>
      <c r="D273" s="146" t="s">
        <v>166</v>
      </c>
      <c r="E273" s="159" t="s">
        <v>1</v>
      </c>
      <c r="F273" s="160" t="s">
        <v>1194</v>
      </c>
      <c r="H273" s="161">
        <v>7.8959999999999999</v>
      </c>
      <c r="I273" s="162"/>
      <c r="L273" s="158"/>
      <c r="M273" s="163"/>
      <c r="T273" s="164"/>
      <c r="AT273" s="159" t="s">
        <v>166</v>
      </c>
      <c r="AU273" s="159" t="s">
        <v>82</v>
      </c>
      <c r="AV273" s="13" t="s">
        <v>82</v>
      </c>
      <c r="AW273" s="13" t="s">
        <v>29</v>
      </c>
      <c r="AX273" s="13" t="s">
        <v>72</v>
      </c>
      <c r="AY273" s="159" t="s">
        <v>155</v>
      </c>
    </row>
    <row r="274" spans="2:65" s="13" customFormat="1">
      <c r="B274" s="158"/>
      <c r="D274" s="146" t="s">
        <v>166</v>
      </c>
      <c r="E274" s="159" t="s">
        <v>1</v>
      </c>
      <c r="F274" s="160" t="s">
        <v>1195</v>
      </c>
      <c r="H274" s="161">
        <v>10.557</v>
      </c>
      <c r="I274" s="162"/>
      <c r="L274" s="158"/>
      <c r="M274" s="163"/>
      <c r="T274" s="164"/>
      <c r="AT274" s="159" t="s">
        <v>166</v>
      </c>
      <c r="AU274" s="159" t="s">
        <v>82</v>
      </c>
      <c r="AV274" s="13" t="s">
        <v>82</v>
      </c>
      <c r="AW274" s="13" t="s">
        <v>29</v>
      </c>
      <c r="AX274" s="13" t="s">
        <v>72</v>
      </c>
      <c r="AY274" s="159" t="s">
        <v>155</v>
      </c>
    </row>
    <row r="275" spans="2:65" s="13" customFormat="1" ht="22.5">
      <c r="B275" s="158"/>
      <c r="D275" s="146" t="s">
        <v>166</v>
      </c>
      <c r="E275" s="159" t="s">
        <v>1</v>
      </c>
      <c r="F275" s="160" t="s">
        <v>1196</v>
      </c>
      <c r="H275" s="161">
        <v>13.661</v>
      </c>
      <c r="I275" s="162"/>
      <c r="L275" s="158"/>
      <c r="M275" s="163"/>
      <c r="T275" s="164"/>
      <c r="AT275" s="159" t="s">
        <v>166</v>
      </c>
      <c r="AU275" s="159" t="s">
        <v>82</v>
      </c>
      <c r="AV275" s="13" t="s">
        <v>82</v>
      </c>
      <c r="AW275" s="13" t="s">
        <v>29</v>
      </c>
      <c r="AX275" s="13" t="s">
        <v>72</v>
      </c>
      <c r="AY275" s="159" t="s">
        <v>155</v>
      </c>
    </row>
    <row r="276" spans="2:65" s="14" customFormat="1">
      <c r="B276" s="165"/>
      <c r="D276" s="146" t="s">
        <v>166</v>
      </c>
      <c r="E276" s="166" t="s">
        <v>1</v>
      </c>
      <c r="F276" s="167" t="s">
        <v>170</v>
      </c>
      <c r="H276" s="168">
        <v>32.113999999999997</v>
      </c>
      <c r="I276" s="169"/>
      <c r="L276" s="165"/>
      <c r="M276" s="170"/>
      <c r="T276" s="171"/>
      <c r="AT276" s="166" t="s">
        <v>166</v>
      </c>
      <c r="AU276" s="166" t="s">
        <v>82</v>
      </c>
      <c r="AV276" s="14" t="s">
        <v>160</v>
      </c>
      <c r="AW276" s="14" t="s">
        <v>29</v>
      </c>
      <c r="AX276" s="14" t="s">
        <v>80</v>
      </c>
      <c r="AY276" s="166" t="s">
        <v>155</v>
      </c>
    </row>
    <row r="277" spans="2:65" s="1" customFormat="1" ht="16.5" customHeight="1">
      <c r="B277" s="131"/>
      <c r="C277" s="132" t="s">
        <v>403</v>
      </c>
      <c r="D277" s="132" t="s">
        <v>156</v>
      </c>
      <c r="E277" s="133" t="s">
        <v>329</v>
      </c>
      <c r="F277" s="134" t="s">
        <v>330</v>
      </c>
      <c r="G277" s="135" t="s">
        <v>159</v>
      </c>
      <c r="H277" s="136">
        <v>32.113999999999997</v>
      </c>
      <c r="I277" s="137"/>
      <c r="J277" s="138">
        <f>ROUND(I277*H277,2)</f>
        <v>0</v>
      </c>
      <c r="K277" s="139"/>
      <c r="L277" s="32"/>
      <c r="M277" s="140" t="s">
        <v>1</v>
      </c>
      <c r="N277" s="141" t="s">
        <v>37</v>
      </c>
      <c r="P277" s="142">
        <f>O277*H277</f>
        <v>0</v>
      </c>
      <c r="Q277" s="142">
        <v>1.5E-5</v>
      </c>
      <c r="R277" s="142">
        <f>Q277*H277</f>
        <v>4.8170999999999999E-4</v>
      </c>
      <c r="S277" s="142">
        <v>0</v>
      </c>
      <c r="T277" s="143">
        <f>S277*H277</f>
        <v>0</v>
      </c>
      <c r="AR277" s="144" t="s">
        <v>160</v>
      </c>
      <c r="AT277" s="144" t="s">
        <v>156</v>
      </c>
      <c r="AU277" s="144" t="s">
        <v>82</v>
      </c>
      <c r="AY277" s="17" t="s">
        <v>155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80</v>
      </c>
      <c r="BK277" s="145">
        <f>ROUND(I277*H277,2)</f>
        <v>0</v>
      </c>
      <c r="BL277" s="17" t="s">
        <v>160</v>
      </c>
      <c r="BM277" s="144" t="s">
        <v>1197</v>
      </c>
    </row>
    <row r="278" spans="2:65" s="1" customFormat="1">
      <c r="B278" s="32"/>
      <c r="D278" s="146" t="s">
        <v>162</v>
      </c>
      <c r="F278" s="147" t="s">
        <v>332</v>
      </c>
      <c r="I278" s="148"/>
      <c r="L278" s="32"/>
      <c r="M278" s="149"/>
      <c r="T278" s="56"/>
      <c r="AT278" s="17" t="s">
        <v>162</v>
      </c>
      <c r="AU278" s="17" t="s">
        <v>82</v>
      </c>
    </row>
    <row r="279" spans="2:65" s="1" customFormat="1">
      <c r="B279" s="32"/>
      <c r="D279" s="150" t="s">
        <v>164</v>
      </c>
      <c r="F279" s="151" t="s">
        <v>333</v>
      </c>
      <c r="I279" s="148"/>
      <c r="L279" s="32"/>
      <c r="M279" s="149"/>
      <c r="T279" s="56"/>
      <c r="AT279" s="17" t="s">
        <v>164</v>
      </c>
      <c r="AU279" s="17" t="s">
        <v>82</v>
      </c>
    </row>
    <row r="280" spans="2:65" s="13" customFormat="1">
      <c r="B280" s="158"/>
      <c r="D280" s="146" t="s">
        <v>166</v>
      </c>
      <c r="E280" s="159" t="s">
        <v>1</v>
      </c>
      <c r="F280" s="160" t="s">
        <v>1198</v>
      </c>
      <c r="H280" s="161">
        <v>32.113999999999997</v>
      </c>
      <c r="I280" s="162"/>
      <c r="L280" s="158"/>
      <c r="M280" s="163"/>
      <c r="T280" s="164"/>
      <c r="AT280" s="159" t="s">
        <v>166</v>
      </c>
      <c r="AU280" s="159" t="s">
        <v>82</v>
      </c>
      <c r="AV280" s="13" t="s">
        <v>82</v>
      </c>
      <c r="AW280" s="13" t="s">
        <v>29</v>
      </c>
      <c r="AX280" s="13" t="s">
        <v>80</v>
      </c>
      <c r="AY280" s="159" t="s">
        <v>155</v>
      </c>
    </row>
    <row r="281" spans="2:65" s="1" customFormat="1" ht="16.5" customHeight="1">
      <c r="B281" s="131"/>
      <c r="C281" s="132" t="s">
        <v>410</v>
      </c>
      <c r="D281" s="132" t="s">
        <v>156</v>
      </c>
      <c r="E281" s="133" t="s">
        <v>336</v>
      </c>
      <c r="F281" s="134" t="s">
        <v>337</v>
      </c>
      <c r="G281" s="135" t="s">
        <v>208</v>
      </c>
      <c r="H281" s="136">
        <v>0.52800000000000002</v>
      </c>
      <c r="I281" s="137"/>
      <c r="J281" s="138">
        <f>ROUND(I281*H281,2)</f>
        <v>0</v>
      </c>
      <c r="K281" s="139"/>
      <c r="L281" s="32"/>
      <c r="M281" s="140" t="s">
        <v>1</v>
      </c>
      <c r="N281" s="141" t="s">
        <v>37</v>
      </c>
      <c r="P281" s="142">
        <f>O281*H281</f>
        <v>0</v>
      </c>
      <c r="Q281" s="142">
        <v>1.0487652000000001</v>
      </c>
      <c r="R281" s="142">
        <f>Q281*H281</f>
        <v>0.55374802560000003</v>
      </c>
      <c r="S281" s="142">
        <v>0</v>
      </c>
      <c r="T281" s="143">
        <f>S281*H281</f>
        <v>0</v>
      </c>
      <c r="AR281" s="144" t="s">
        <v>160</v>
      </c>
      <c r="AT281" s="144" t="s">
        <v>156</v>
      </c>
      <c r="AU281" s="144" t="s">
        <v>82</v>
      </c>
      <c r="AY281" s="17" t="s">
        <v>155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80</v>
      </c>
      <c r="BK281" s="145">
        <f>ROUND(I281*H281,2)</f>
        <v>0</v>
      </c>
      <c r="BL281" s="17" t="s">
        <v>160</v>
      </c>
      <c r="BM281" s="144" t="s">
        <v>1199</v>
      </c>
    </row>
    <row r="282" spans="2:65" s="1" customFormat="1" ht="19.5">
      <c r="B282" s="32"/>
      <c r="D282" s="146" t="s">
        <v>162</v>
      </c>
      <c r="F282" s="147" t="s">
        <v>339</v>
      </c>
      <c r="I282" s="148"/>
      <c r="L282" s="32"/>
      <c r="M282" s="149"/>
      <c r="T282" s="56"/>
      <c r="AT282" s="17" t="s">
        <v>162</v>
      </c>
      <c r="AU282" s="17" t="s">
        <v>82</v>
      </c>
    </row>
    <row r="283" spans="2:65" s="1" customFormat="1">
      <c r="B283" s="32"/>
      <c r="D283" s="150" t="s">
        <v>164</v>
      </c>
      <c r="F283" s="151" t="s">
        <v>340</v>
      </c>
      <c r="I283" s="148"/>
      <c r="L283" s="32"/>
      <c r="M283" s="149"/>
      <c r="T283" s="56"/>
      <c r="AT283" s="17" t="s">
        <v>164</v>
      </c>
      <c r="AU283" s="17" t="s">
        <v>82</v>
      </c>
    </row>
    <row r="284" spans="2:65" s="13" customFormat="1">
      <c r="B284" s="158"/>
      <c r="D284" s="146" t="s">
        <v>166</v>
      </c>
      <c r="E284" s="159" t="s">
        <v>1</v>
      </c>
      <c r="F284" s="160" t="s">
        <v>1200</v>
      </c>
      <c r="H284" s="161">
        <v>0.34799999999999998</v>
      </c>
      <c r="I284" s="162"/>
      <c r="L284" s="158"/>
      <c r="M284" s="163"/>
      <c r="T284" s="164"/>
      <c r="AT284" s="159" t="s">
        <v>166</v>
      </c>
      <c r="AU284" s="159" t="s">
        <v>82</v>
      </c>
      <c r="AV284" s="13" t="s">
        <v>82</v>
      </c>
      <c r="AW284" s="13" t="s">
        <v>29</v>
      </c>
      <c r="AX284" s="13" t="s">
        <v>72</v>
      </c>
      <c r="AY284" s="159" t="s">
        <v>155</v>
      </c>
    </row>
    <row r="285" spans="2:65" s="13" customFormat="1">
      <c r="B285" s="158"/>
      <c r="D285" s="146" t="s">
        <v>166</v>
      </c>
      <c r="E285" s="159" t="s">
        <v>1</v>
      </c>
      <c r="F285" s="160" t="s">
        <v>1201</v>
      </c>
      <c r="H285" s="161">
        <v>0.18</v>
      </c>
      <c r="I285" s="162"/>
      <c r="L285" s="158"/>
      <c r="M285" s="163"/>
      <c r="T285" s="164"/>
      <c r="AT285" s="159" t="s">
        <v>166</v>
      </c>
      <c r="AU285" s="159" t="s">
        <v>82</v>
      </c>
      <c r="AV285" s="13" t="s">
        <v>82</v>
      </c>
      <c r="AW285" s="13" t="s">
        <v>29</v>
      </c>
      <c r="AX285" s="13" t="s">
        <v>72</v>
      </c>
      <c r="AY285" s="159" t="s">
        <v>155</v>
      </c>
    </row>
    <row r="286" spans="2:65" s="14" customFormat="1">
      <c r="B286" s="165"/>
      <c r="D286" s="146" t="s">
        <v>166</v>
      </c>
      <c r="E286" s="166" t="s">
        <v>1</v>
      </c>
      <c r="F286" s="167" t="s">
        <v>170</v>
      </c>
      <c r="H286" s="168">
        <v>0.52800000000000002</v>
      </c>
      <c r="I286" s="169"/>
      <c r="L286" s="165"/>
      <c r="M286" s="170"/>
      <c r="T286" s="171"/>
      <c r="AT286" s="166" t="s">
        <v>166</v>
      </c>
      <c r="AU286" s="166" t="s">
        <v>82</v>
      </c>
      <c r="AV286" s="14" t="s">
        <v>160</v>
      </c>
      <c r="AW286" s="14" t="s">
        <v>29</v>
      </c>
      <c r="AX286" s="14" t="s">
        <v>80</v>
      </c>
      <c r="AY286" s="166" t="s">
        <v>155</v>
      </c>
    </row>
    <row r="287" spans="2:65" s="1" customFormat="1" ht="24.2" customHeight="1">
      <c r="B287" s="131"/>
      <c r="C287" s="132" t="s">
        <v>417</v>
      </c>
      <c r="D287" s="132" t="s">
        <v>156</v>
      </c>
      <c r="E287" s="133" t="s">
        <v>344</v>
      </c>
      <c r="F287" s="134" t="s">
        <v>345</v>
      </c>
      <c r="G287" s="135" t="s">
        <v>253</v>
      </c>
      <c r="H287" s="136">
        <v>5.87</v>
      </c>
      <c r="I287" s="137"/>
      <c r="J287" s="138">
        <f>ROUND(I287*H287,2)</f>
        <v>0</v>
      </c>
      <c r="K287" s="139"/>
      <c r="L287" s="32"/>
      <c r="M287" s="140" t="s">
        <v>1</v>
      </c>
      <c r="N287" s="141" t="s">
        <v>37</v>
      </c>
      <c r="P287" s="142">
        <f>O287*H287</f>
        <v>0</v>
      </c>
      <c r="Q287" s="142">
        <v>1.9320000000000001E-4</v>
      </c>
      <c r="R287" s="142">
        <f>Q287*H287</f>
        <v>1.134084E-3</v>
      </c>
      <c r="S287" s="142">
        <v>0</v>
      </c>
      <c r="T287" s="143">
        <f>S287*H287</f>
        <v>0</v>
      </c>
      <c r="AR287" s="144" t="s">
        <v>160</v>
      </c>
      <c r="AT287" s="144" t="s">
        <v>156</v>
      </c>
      <c r="AU287" s="144" t="s">
        <v>82</v>
      </c>
      <c r="AY287" s="17" t="s">
        <v>155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7" t="s">
        <v>80</v>
      </c>
      <c r="BK287" s="145">
        <f>ROUND(I287*H287,2)</f>
        <v>0</v>
      </c>
      <c r="BL287" s="17" t="s">
        <v>160</v>
      </c>
      <c r="BM287" s="144" t="s">
        <v>1202</v>
      </c>
    </row>
    <row r="288" spans="2:65" s="1" customFormat="1" ht="19.5">
      <c r="B288" s="32"/>
      <c r="D288" s="146" t="s">
        <v>162</v>
      </c>
      <c r="F288" s="147" t="s">
        <v>347</v>
      </c>
      <c r="I288" s="148"/>
      <c r="L288" s="32"/>
      <c r="M288" s="149"/>
      <c r="T288" s="56"/>
      <c r="AT288" s="17" t="s">
        <v>162</v>
      </c>
      <c r="AU288" s="17" t="s">
        <v>82</v>
      </c>
    </row>
    <row r="289" spans="2:65" s="1" customFormat="1">
      <c r="B289" s="32"/>
      <c r="D289" s="150" t="s">
        <v>164</v>
      </c>
      <c r="F289" s="151" t="s">
        <v>348</v>
      </c>
      <c r="I289" s="148"/>
      <c r="L289" s="32"/>
      <c r="M289" s="149"/>
      <c r="T289" s="56"/>
      <c r="AT289" s="17" t="s">
        <v>164</v>
      </c>
      <c r="AU289" s="17" t="s">
        <v>82</v>
      </c>
    </row>
    <row r="290" spans="2:65" s="13" customFormat="1">
      <c r="B290" s="158"/>
      <c r="D290" s="146" t="s">
        <v>166</v>
      </c>
      <c r="E290" s="159" t="s">
        <v>1</v>
      </c>
      <c r="F290" s="160" t="s">
        <v>1203</v>
      </c>
      <c r="H290" s="161">
        <v>5.87</v>
      </c>
      <c r="I290" s="162"/>
      <c r="L290" s="158"/>
      <c r="M290" s="163"/>
      <c r="T290" s="164"/>
      <c r="AT290" s="159" t="s">
        <v>166</v>
      </c>
      <c r="AU290" s="159" t="s">
        <v>82</v>
      </c>
      <c r="AV290" s="13" t="s">
        <v>82</v>
      </c>
      <c r="AW290" s="13" t="s">
        <v>29</v>
      </c>
      <c r="AX290" s="13" t="s">
        <v>80</v>
      </c>
      <c r="AY290" s="159" t="s">
        <v>155</v>
      </c>
    </row>
    <row r="291" spans="2:65" s="11" customFormat="1" ht="20.85" customHeight="1">
      <c r="B291" s="121"/>
      <c r="D291" s="122" t="s">
        <v>71</v>
      </c>
      <c r="E291" s="183" t="s">
        <v>160</v>
      </c>
      <c r="F291" s="183" t="s">
        <v>358</v>
      </c>
      <c r="I291" s="124"/>
      <c r="J291" s="184">
        <f>BK291</f>
        <v>0</v>
      </c>
      <c r="L291" s="121"/>
      <c r="M291" s="126"/>
      <c r="P291" s="127">
        <f>SUM(P292:P333)</f>
        <v>0</v>
      </c>
      <c r="R291" s="127">
        <f>SUM(R292:R333)</f>
        <v>30.073958864879998</v>
      </c>
      <c r="T291" s="128">
        <f>SUM(T292:T333)</f>
        <v>0</v>
      </c>
      <c r="AR291" s="122" t="s">
        <v>80</v>
      </c>
      <c r="AT291" s="129" t="s">
        <v>71</v>
      </c>
      <c r="AU291" s="129" t="s">
        <v>82</v>
      </c>
      <c r="AY291" s="122" t="s">
        <v>155</v>
      </c>
      <c r="BK291" s="130">
        <f>SUM(BK292:BK333)</f>
        <v>0</v>
      </c>
    </row>
    <row r="292" spans="2:65" s="1" customFormat="1" ht="24.2" customHeight="1">
      <c r="B292" s="131"/>
      <c r="C292" s="132" t="s">
        <v>424</v>
      </c>
      <c r="D292" s="132" t="s">
        <v>156</v>
      </c>
      <c r="E292" s="133" t="s">
        <v>1204</v>
      </c>
      <c r="F292" s="134" t="s">
        <v>1205</v>
      </c>
      <c r="G292" s="135" t="s">
        <v>179</v>
      </c>
      <c r="H292" s="136">
        <v>6.4</v>
      </c>
      <c r="I292" s="137"/>
      <c r="J292" s="138">
        <f>ROUND(I292*H292,2)</f>
        <v>0</v>
      </c>
      <c r="K292" s="139"/>
      <c r="L292" s="32"/>
      <c r="M292" s="140" t="s">
        <v>1</v>
      </c>
      <c r="N292" s="141" t="s">
        <v>37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160</v>
      </c>
      <c r="AT292" s="144" t="s">
        <v>156</v>
      </c>
      <c r="AU292" s="144" t="s">
        <v>176</v>
      </c>
      <c r="AY292" s="17" t="s">
        <v>155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80</v>
      </c>
      <c r="BK292" s="145">
        <f>ROUND(I292*H292,2)</f>
        <v>0</v>
      </c>
      <c r="BL292" s="17" t="s">
        <v>160</v>
      </c>
      <c r="BM292" s="144" t="s">
        <v>1206</v>
      </c>
    </row>
    <row r="293" spans="2:65" s="1" customFormat="1" ht="19.5">
      <c r="B293" s="32"/>
      <c r="D293" s="146" t="s">
        <v>162</v>
      </c>
      <c r="F293" s="147" t="s">
        <v>1207</v>
      </c>
      <c r="I293" s="148"/>
      <c r="L293" s="32"/>
      <c r="M293" s="149"/>
      <c r="T293" s="56"/>
      <c r="AT293" s="17" t="s">
        <v>162</v>
      </c>
      <c r="AU293" s="17" t="s">
        <v>176</v>
      </c>
    </row>
    <row r="294" spans="2:65" s="1" customFormat="1">
      <c r="B294" s="32"/>
      <c r="D294" s="150" t="s">
        <v>164</v>
      </c>
      <c r="F294" s="151" t="s">
        <v>1208</v>
      </c>
      <c r="I294" s="148"/>
      <c r="L294" s="32"/>
      <c r="M294" s="149"/>
      <c r="T294" s="56"/>
      <c r="AT294" s="17" t="s">
        <v>164</v>
      </c>
      <c r="AU294" s="17" t="s">
        <v>176</v>
      </c>
    </row>
    <row r="295" spans="2:65" s="13" customFormat="1">
      <c r="B295" s="158"/>
      <c r="D295" s="146" t="s">
        <v>166</v>
      </c>
      <c r="E295" s="159" t="s">
        <v>1</v>
      </c>
      <c r="F295" s="160" t="s">
        <v>1209</v>
      </c>
      <c r="H295" s="161">
        <v>6.4</v>
      </c>
      <c r="I295" s="162"/>
      <c r="L295" s="158"/>
      <c r="M295" s="163"/>
      <c r="T295" s="164"/>
      <c r="AT295" s="159" t="s">
        <v>166</v>
      </c>
      <c r="AU295" s="159" t="s">
        <v>176</v>
      </c>
      <c r="AV295" s="13" t="s">
        <v>82</v>
      </c>
      <c r="AW295" s="13" t="s">
        <v>29</v>
      </c>
      <c r="AX295" s="13" t="s">
        <v>80</v>
      </c>
      <c r="AY295" s="159" t="s">
        <v>155</v>
      </c>
    </row>
    <row r="296" spans="2:65" s="1" customFormat="1" ht="21.75" customHeight="1">
      <c r="B296" s="131"/>
      <c r="C296" s="132" t="s">
        <v>432</v>
      </c>
      <c r="D296" s="132" t="s">
        <v>156</v>
      </c>
      <c r="E296" s="133" t="s">
        <v>1210</v>
      </c>
      <c r="F296" s="134" t="s">
        <v>1211</v>
      </c>
      <c r="G296" s="135" t="s">
        <v>179</v>
      </c>
      <c r="H296" s="136">
        <v>10.9</v>
      </c>
      <c r="I296" s="137"/>
      <c r="J296" s="138">
        <f>ROUND(I296*H296,2)</f>
        <v>0</v>
      </c>
      <c r="K296" s="139"/>
      <c r="L296" s="32"/>
      <c r="M296" s="140" t="s">
        <v>1</v>
      </c>
      <c r="N296" s="141" t="s">
        <v>37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160</v>
      </c>
      <c r="AT296" s="144" t="s">
        <v>156</v>
      </c>
      <c r="AU296" s="144" t="s">
        <v>176</v>
      </c>
      <c r="AY296" s="17" t="s">
        <v>155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80</v>
      </c>
      <c r="BK296" s="145">
        <f>ROUND(I296*H296,2)</f>
        <v>0</v>
      </c>
      <c r="BL296" s="17" t="s">
        <v>160</v>
      </c>
      <c r="BM296" s="144" t="s">
        <v>1212</v>
      </c>
    </row>
    <row r="297" spans="2:65" s="1" customFormat="1" ht="19.5">
      <c r="B297" s="32"/>
      <c r="D297" s="146" t="s">
        <v>162</v>
      </c>
      <c r="F297" s="147" t="s">
        <v>1213</v>
      </c>
      <c r="I297" s="148"/>
      <c r="L297" s="32"/>
      <c r="M297" s="149"/>
      <c r="T297" s="56"/>
      <c r="AT297" s="17" t="s">
        <v>162</v>
      </c>
      <c r="AU297" s="17" t="s">
        <v>176</v>
      </c>
    </row>
    <row r="298" spans="2:65" s="1" customFormat="1">
      <c r="B298" s="32"/>
      <c r="D298" s="150" t="s">
        <v>164</v>
      </c>
      <c r="F298" s="151" t="s">
        <v>1214</v>
      </c>
      <c r="I298" s="148"/>
      <c r="L298" s="32"/>
      <c r="M298" s="149"/>
      <c r="T298" s="56"/>
      <c r="AT298" s="17" t="s">
        <v>164</v>
      </c>
      <c r="AU298" s="17" t="s">
        <v>176</v>
      </c>
    </row>
    <row r="299" spans="2:65" s="13" customFormat="1">
      <c r="B299" s="158"/>
      <c r="D299" s="146" t="s">
        <v>166</v>
      </c>
      <c r="E299" s="159" t="s">
        <v>1</v>
      </c>
      <c r="F299" s="160" t="s">
        <v>1215</v>
      </c>
      <c r="H299" s="161">
        <v>10.9</v>
      </c>
      <c r="I299" s="162"/>
      <c r="L299" s="158"/>
      <c r="M299" s="163"/>
      <c r="T299" s="164"/>
      <c r="AT299" s="159" t="s">
        <v>166</v>
      </c>
      <c r="AU299" s="159" t="s">
        <v>176</v>
      </c>
      <c r="AV299" s="13" t="s">
        <v>82</v>
      </c>
      <c r="AW299" s="13" t="s">
        <v>29</v>
      </c>
      <c r="AX299" s="13" t="s">
        <v>80</v>
      </c>
      <c r="AY299" s="159" t="s">
        <v>155</v>
      </c>
    </row>
    <row r="300" spans="2:65" s="1" customFormat="1" ht="24.2" customHeight="1">
      <c r="B300" s="131"/>
      <c r="C300" s="132" t="s">
        <v>439</v>
      </c>
      <c r="D300" s="132" t="s">
        <v>156</v>
      </c>
      <c r="E300" s="133" t="s">
        <v>1216</v>
      </c>
      <c r="F300" s="134" t="s">
        <v>1217</v>
      </c>
      <c r="G300" s="135" t="s">
        <v>159</v>
      </c>
      <c r="H300" s="136">
        <v>22.068999999999999</v>
      </c>
      <c r="I300" s="137"/>
      <c r="J300" s="138">
        <f>ROUND(I300*H300,2)</f>
        <v>0</v>
      </c>
      <c r="K300" s="139"/>
      <c r="L300" s="32"/>
      <c r="M300" s="140" t="s">
        <v>1</v>
      </c>
      <c r="N300" s="141" t="s">
        <v>37</v>
      </c>
      <c r="P300" s="142">
        <f>O300*H300</f>
        <v>0</v>
      </c>
      <c r="Q300" s="142">
        <v>7.4959199999999997E-3</v>
      </c>
      <c r="R300" s="142">
        <f>Q300*H300</f>
        <v>0.16542745847999998</v>
      </c>
      <c r="S300" s="142">
        <v>0</v>
      </c>
      <c r="T300" s="143">
        <f>S300*H300</f>
        <v>0</v>
      </c>
      <c r="AR300" s="144" t="s">
        <v>160</v>
      </c>
      <c r="AT300" s="144" t="s">
        <v>156</v>
      </c>
      <c r="AU300" s="144" t="s">
        <v>176</v>
      </c>
      <c r="AY300" s="17" t="s">
        <v>155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80</v>
      </c>
      <c r="BK300" s="145">
        <f>ROUND(I300*H300,2)</f>
        <v>0</v>
      </c>
      <c r="BL300" s="17" t="s">
        <v>160</v>
      </c>
      <c r="BM300" s="144" t="s">
        <v>1218</v>
      </c>
    </row>
    <row r="301" spans="2:65" s="1" customFormat="1" ht="19.5">
      <c r="B301" s="32"/>
      <c r="D301" s="146" t="s">
        <v>162</v>
      </c>
      <c r="F301" s="147" t="s">
        <v>1219</v>
      </c>
      <c r="I301" s="148"/>
      <c r="L301" s="32"/>
      <c r="M301" s="149"/>
      <c r="T301" s="56"/>
      <c r="AT301" s="17" t="s">
        <v>162</v>
      </c>
      <c r="AU301" s="17" t="s">
        <v>176</v>
      </c>
    </row>
    <row r="302" spans="2:65" s="1" customFormat="1">
      <c r="B302" s="32"/>
      <c r="D302" s="150" t="s">
        <v>164</v>
      </c>
      <c r="F302" s="151" t="s">
        <v>1220</v>
      </c>
      <c r="I302" s="148"/>
      <c r="L302" s="32"/>
      <c r="M302" s="149"/>
      <c r="T302" s="56"/>
      <c r="AT302" s="17" t="s">
        <v>164</v>
      </c>
      <c r="AU302" s="17" t="s">
        <v>176</v>
      </c>
    </row>
    <row r="303" spans="2:65" s="13" customFormat="1">
      <c r="B303" s="158"/>
      <c r="D303" s="146" t="s">
        <v>166</v>
      </c>
      <c r="E303" s="159" t="s">
        <v>1</v>
      </c>
      <c r="F303" s="160" t="s">
        <v>1221</v>
      </c>
      <c r="H303" s="161">
        <v>15.512</v>
      </c>
      <c r="I303" s="162"/>
      <c r="L303" s="158"/>
      <c r="M303" s="163"/>
      <c r="T303" s="164"/>
      <c r="AT303" s="159" t="s">
        <v>166</v>
      </c>
      <c r="AU303" s="159" t="s">
        <v>176</v>
      </c>
      <c r="AV303" s="13" t="s">
        <v>82</v>
      </c>
      <c r="AW303" s="13" t="s">
        <v>29</v>
      </c>
      <c r="AX303" s="13" t="s">
        <v>72</v>
      </c>
      <c r="AY303" s="159" t="s">
        <v>155</v>
      </c>
    </row>
    <row r="304" spans="2:65" s="13" customFormat="1">
      <c r="B304" s="158"/>
      <c r="D304" s="146" t="s">
        <v>166</v>
      </c>
      <c r="E304" s="159" t="s">
        <v>1</v>
      </c>
      <c r="F304" s="160" t="s">
        <v>1222</v>
      </c>
      <c r="H304" s="161">
        <v>3.7069999999999999</v>
      </c>
      <c r="I304" s="162"/>
      <c r="L304" s="158"/>
      <c r="M304" s="163"/>
      <c r="T304" s="164"/>
      <c r="AT304" s="159" t="s">
        <v>166</v>
      </c>
      <c r="AU304" s="159" t="s">
        <v>176</v>
      </c>
      <c r="AV304" s="13" t="s">
        <v>82</v>
      </c>
      <c r="AW304" s="13" t="s">
        <v>29</v>
      </c>
      <c r="AX304" s="13" t="s">
        <v>72</v>
      </c>
      <c r="AY304" s="159" t="s">
        <v>155</v>
      </c>
    </row>
    <row r="305" spans="2:65" s="13" customFormat="1">
      <c r="B305" s="158"/>
      <c r="D305" s="146" t="s">
        <v>166</v>
      </c>
      <c r="E305" s="159" t="s">
        <v>1</v>
      </c>
      <c r="F305" s="160" t="s">
        <v>1223</v>
      </c>
      <c r="H305" s="161">
        <v>1.4370000000000001</v>
      </c>
      <c r="I305" s="162"/>
      <c r="L305" s="158"/>
      <c r="M305" s="163"/>
      <c r="T305" s="164"/>
      <c r="AT305" s="159" t="s">
        <v>166</v>
      </c>
      <c r="AU305" s="159" t="s">
        <v>176</v>
      </c>
      <c r="AV305" s="13" t="s">
        <v>82</v>
      </c>
      <c r="AW305" s="13" t="s">
        <v>29</v>
      </c>
      <c r="AX305" s="13" t="s">
        <v>72</v>
      </c>
      <c r="AY305" s="159" t="s">
        <v>155</v>
      </c>
    </row>
    <row r="306" spans="2:65" s="13" customFormat="1">
      <c r="B306" s="158"/>
      <c r="D306" s="146" t="s">
        <v>166</v>
      </c>
      <c r="E306" s="159" t="s">
        <v>1</v>
      </c>
      <c r="F306" s="160" t="s">
        <v>1224</v>
      </c>
      <c r="H306" s="161">
        <v>1.413</v>
      </c>
      <c r="I306" s="162"/>
      <c r="L306" s="158"/>
      <c r="M306" s="163"/>
      <c r="T306" s="164"/>
      <c r="AT306" s="159" t="s">
        <v>166</v>
      </c>
      <c r="AU306" s="159" t="s">
        <v>176</v>
      </c>
      <c r="AV306" s="13" t="s">
        <v>82</v>
      </c>
      <c r="AW306" s="13" t="s">
        <v>29</v>
      </c>
      <c r="AX306" s="13" t="s">
        <v>72</v>
      </c>
      <c r="AY306" s="159" t="s">
        <v>155</v>
      </c>
    </row>
    <row r="307" spans="2:65" s="14" customFormat="1">
      <c r="B307" s="165"/>
      <c r="D307" s="146" t="s">
        <v>166</v>
      </c>
      <c r="E307" s="166" t="s">
        <v>1</v>
      </c>
      <c r="F307" s="167" t="s">
        <v>170</v>
      </c>
      <c r="H307" s="168">
        <v>22.069000000000003</v>
      </c>
      <c r="I307" s="169"/>
      <c r="L307" s="165"/>
      <c r="M307" s="170"/>
      <c r="T307" s="171"/>
      <c r="AT307" s="166" t="s">
        <v>166</v>
      </c>
      <c r="AU307" s="166" t="s">
        <v>176</v>
      </c>
      <c r="AV307" s="14" t="s">
        <v>160</v>
      </c>
      <c r="AW307" s="14" t="s">
        <v>29</v>
      </c>
      <c r="AX307" s="14" t="s">
        <v>80</v>
      </c>
      <c r="AY307" s="166" t="s">
        <v>155</v>
      </c>
    </row>
    <row r="308" spans="2:65" s="1" customFormat="1" ht="24.2" customHeight="1">
      <c r="B308" s="131"/>
      <c r="C308" s="132" t="s">
        <v>445</v>
      </c>
      <c r="D308" s="132" t="s">
        <v>156</v>
      </c>
      <c r="E308" s="133" t="s">
        <v>1225</v>
      </c>
      <c r="F308" s="134" t="s">
        <v>1226</v>
      </c>
      <c r="G308" s="135" t="s">
        <v>159</v>
      </c>
      <c r="H308" s="136">
        <v>22.068999999999999</v>
      </c>
      <c r="I308" s="137"/>
      <c r="J308" s="138">
        <f>ROUND(I308*H308,2)</f>
        <v>0</v>
      </c>
      <c r="K308" s="139"/>
      <c r="L308" s="32"/>
      <c r="M308" s="140" t="s">
        <v>1</v>
      </c>
      <c r="N308" s="141" t="s">
        <v>37</v>
      </c>
      <c r="P308" s="142">
        <f>O308*H308</f>
        <v>0</v>
      </c>
      <c r="Q308" s="142">
        <v>4.5000000000000003E-5</v>
      </c>
      <c r="R308" s="142">
        <f>Q308*H308</f>
        <v>9.9310499999999999E-4</v>
      </c>
      <c r="S308" s="142">
        <v>0</v>
      </c>
      <c r="T308" s="143">
        <f>S308*H308</f>
        <v>0</v>
      </c>
      <c r="AR308" s="144" t="s">
        <v>160</v>
      </c>
      <c r="AT308" s="144" t="s">
        <v>156</v>
      </c>
      <c r="AU308" s="144" t="s">
        <v>176</v>
      </c>
      <c r="AY308" s="17" t="s">
        <v>155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80</v>
      </c>
      <c r="BK308" s="145">
        <f>ROUND(I308*H308,2)</f>
        <v>0</v>
      </c>
      <c r="BL308" s="17" t="s">
        <v>160</v>
      </c>
      <c r="BM308" s="144" t="s">
        <v>1227</v>
      </c>
    </row>
    <row r="309" spans="2:65" s="1" customFormat="1" ht="19.5">
      <c r="B309" s="32"/>
      <c r="D309" s="146" t="s">
        <v>162</v>
      </c>
      <c r="F309" s="147" t="s">
        <v>1228</v>
      </c>
      <c r="I309" s="148"/>
      <c r="L309" s="32"/>
      <c r="M309" s="149"/>
      <c r="T309" s="56"/>
      <c r="AT309" s="17" t="s">
        <v>162</v>
      </c>
      <c r="AU309" s="17" t="s">
        <v>176</v>
      </c>
    </row>
    <row r="310" spans="2:65" s="1" customFormat="1">
      <c r="B310" s="32"/>
      <c r="D310" s="150" t="s">
        <v>164</v>
      </c>
      <c r="F310" s="151" t="s">
        <v>1229</v>
      </c>
      <c r="I310" s="148"/>
      <c r="L310" s="32"/>
      <c r="M310" s="149"/>
      <c r="T310" s="56"/>
      <c r="AT310" s="17" t="s">
        <v>164</v>
      </c>
      <c r="AU310" s="17" t="s">
        <v>176</v>
      </c>
    </row>
    <row r="311" spans="2:65" s="13" customFormat="1">
      <c r="B311" s="158"/>
      <c r="D311" s="146" t="s">
        <v>166</v>
      </c>
      <c r="E311" s="159" t="s">
        <v>1</v>
      </c>
      <c r="F311" s="160" t="s">
        <v>1230</v>
      </c>
      <c r="H311" s="161">
        <v>22.068999999999999</v>
      </c>
      <c r="I311" s="162"/>
      <c r="L311" s="158"/>
      <c r="M311" s="163"/>
      <c r="T311" s="164"/>
      <c r="AT311" s="159" t="s">
        <v>166</v>
      </c>
      <c r="AU311" s="159" t="s">
        <v>176</v>
      </c>
      <c r="AV311" s="13" t="s">
        <v>82</v>
      </c>
      <c r="AW311" s="13" t="s">
        <v>29</v>
      </c>
      <c r="AX311" s="13" t="s">
        <v>80</v>
      </c>
      <c r="AY311" s="159" t="s">
        <v>155</v>
      </c>
    </row>
    <row r="312" spans="2:65" s="1" customFormat="1" ht="21.75" customHeight="1">
      <c r="B312" s="131"/>
      <c r="C312" s="132" t="s">
        <v>452</v>
      </c>
      <c r="D312" s="132" t="s">
        <v>156</v>
      </c>
      <c r="E312" s="133" t="s">
        <v>1231</v>
      </c>
      <c r="F312" s="134" t="s">
        <v>1232</v>
      </c>
      <c r="G312" s="135" t="s">
        <v>208</v>
      </c>
      <c r="H312" s="136">
        <v>1.224</v>
      </c>
      <c r="I312" s="137"/>
      <c r="J312" s="138">
        <f>ROUND(I312*H312,2)</f>
        <v>0</v>
      </c>
      <c r="K312" s="139"/>
      <c r="L312" s="32"/>
      <c r="M312" s="140" t="s">
        <v>1</v>
      </c>
      <c r="N312" s="141" t="s">
        <v>37</v>
      </c>
      <c r="P312" s="142">
        <f>O312*H312</f>
        <v>0</v>
      </c>
      <c r="Q312" s="142">
        <v>1.0490858000000001</v>
      </c>
      <c r="R312" s="142">
        <f>Q312*H312</f>
        <v>1.2840810192000001</v>
      </c>
      <c r="S312" s="142">
        <v>0</v>
      </c>
      <c r="T312" s="143">
        <f>S312*H312</f>
        <v>0</v>
      </c>
      <c r="AR312" s="144" t="s">
        <v>160</v>
      </c>
      <c r="AT312" s="144" t="s">
        <v>156</v>
      </c>
      <c r="AU312" s="144" t="s">
        <v>176</v>
      </c>
      <c r="AY312" s="17" t="s">
        <v>155</v>
      </c>
      <c r="BE312" s="145">
        <f>IF(N312="základní",J312,0)</f>
        <v>0</v>
      </c>
      <c r="BF312" s="145">
        <f>IF(N312="snížená",J312,0)</f>
        <v>0</v>
      </c>
      <c r="BG312" s="145">
        <f>IF(N312="zákl. přenesená",J312,0)</f>
        <v>0</v>
      </c>
      <c r="BH312" s="145">
        <f>IF(N312="sníž. přenesená",J312,0)</f>
        <v>0</v>
      </c>
      <c r="BI312" s="145">
        <f>IF(N312="nulová",J312,0)</f>
        <v>0</v>
      </c>
      <c r="BJ312" s="17" t="s">
        <v>80</v>
      </c>
      <c r="BK312" s="145">
        <f>ROUND(I312*H312,2)</f>
        <v>0</v>
      </c>
      <c r="BL312" s="17" t="s">
        <v>160</v>
      </c>
      <c r="BM312" s="144" t="s">
        <v>1233</v>
      </c>
    </row>
    <row r="313" spans="2:65" s="1" customFormat="1" ht="19.5">
      <c r="B313" s="32"/>
      <c r="D313" s="146" t="s">
        <v>162</v>
      </c>
      <c r="F313" s="147" t="s">
        <v>1234</v>
      </c>
      <c r="I313" s="148"/>
      <c r="L313" s="32"/>
      <c r="M313" s="149"/>
      <c r="T313" s="56"/>
      <c r="AT313" s="17" t="s">
        <v>162</v>
      </c>
      <c r="AU313" s="17" t="s">
        <v>176</v>
      </c>
    </row>
    <row r="314" spans="2:65" s="1" customFormat="1">
      <c r="B314" s="32"/>
      <c r="D314" s="150" t="s">
        <v>164</v>
      </c>
      <c r="F314" s="151" t="s">
        <v>1235</v>
      </c>
      <c r="I314" s="148"/>
      <c r="L314" s="32"/>
      <c r="M314" s="149"/>
      <c r="T314" s="56"/>
      <c r="AT314" s="17" t="s">
        <v>164</v>
      </c>
      <c r="AU314" s="17" t="s">
        <v>176</v>
      </c>
    </row>
    <row r="315" spans="2:65" s="13" customFormat="1">
      <c r="B315" s="158"/>
      <c r="D315" s="146" t="s">
        <v>166</v>
      </c>
      <c r="E315" s="159" t="s">
        <v>1</v>
      </c>
      <c r="F315" s="160" t="s">
        <v>1236</v>
      </c>
      <c r="H315" s="161">
        <v>1.224</v>
      </c>
      <c r="I315" s="162"/>
      <c r="L315" s="158"/>
      <c r="M315" s="163"/>
      <c r="T315" s="164"/>
      <c r="AT315" s="159" t="s">
        <v>166</v>
      </c>
      <c r="AU315" s="159" t="s">
        <v>176</v>
      </c>
      <c r="AV315" s="13" t="s">
        <v>82</v>
      </c>
      <c r="AW315" s="13" t="s">
        <v>29</v>
      </c>
      <c r="AX315" s="13" t="s">
        <v>80</v>
      </c>
      <c r="AY315" s="159" t="s">
        <v>155</v>
      </c>
    </row>
    <row r="316" spans="2:65" s="1" customFormat="1" ht="21.75" customHeight="1">
      <c r="B316" s="131"/>
      <c r="C316" s="132" t="s">
        <v>459</v>
      </c>
      <c r="D316" s="132" t="s">
        <v>156</v>
      </c>
      <c r="E316" s="133" t="s">
        <v>1237</v>
      </c>
      <c r="F316" s="134" t="s">
        <v>1238</v>
      </c>
      <c r="G316" s="135" t="s">
        <v>208</v>
      </c>
      <c r="H316" s="136">
        <v>0.39</v>
      </c>
      <c r="I316" s="137"/>
      <c r="J316" s="138">
        <f>ROUND(I316*H316,2)</f>
        <v>0</v>
      </c>
      <c r="K316" s="139"/>
      <c r="L316" s="32"/>
      <c r="M316" s="140" t="s">
        <v>1</v>
      </c>
      <c r="N316" s="141" t="s">
        <v>37</v>
      </c>
      <c r="P316" s="142">
        <f>O316*H316</f>
        <v>0</v>
      </c>
      <c r="Q316" s="142">
        <v>1.0968659999999999</v>
      </c>
      <c r="R316" s="142">
        <f>Q316*H316</f>
        <v>0.42777773999999996</v>
      </c>
      <c r="S316" s="142">
        <v>0</v>
      </c>
      <c r="T316" s="143">
        <f>S316*H316</f>
        <v>0</v>
      </c>
      <c r="AR316" s="144" t="s">
        <v>160</v>
      </c>
      <c r="AT316" s="144" t="s">
        <v>156</v>
      </c>
      <c r="AU316" s="144" t="s">
        <v>176</v>
      </c>
      <c r="AY316" s="17" t="s">
        <v>155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80</v>
      </c>
      <c r="BK316" s="145">
        <f>ROUND(I316*H316,2)</f>
        <v>0</v>
      </c>
      <c r="BL316" s="17" t="s">
        <v>160</v>
      </c>
      <c r="BM316" s="144" t="s">
        <v>1239</v>
      </c>
    </row>
    <row r="317" spans="2:65" s="1" customFormat="1">
      <c r="B317" s="32"/>
      <c r="D317" s="146" t="s">
        <v>162</v>
      </c>
      <c r="F317" s="147" t="s">
        <v>1240</v>
      </c>
      <c r="I317" s="148"/>
      <c r="L317" s="32"/>
      <c r="M317" s="149"/>
      <c r="T317" s="56"/>
      <c r="AT317" s="17" t="s">
        <v>162</v>
      </c>
      <c r="AU317" s="17" t="s">
        <v>176</v>
      </c>
    </row>
    <row r="318" spans="2:65" s="1" customFormat="1">
      <c r="B318" s="32"/>
      <c r="D318" s="150" t="s">
        <v>164</v>
      </c>
      <c r="F318" s="151" t="s">
        <v>1241</v>
      </c>
      <c r="I318" s="148"/>
      <c r="L318" s="32"/>
      <c r="M318" s="149"/>
      <c r="T318" s="56"/>
      <c r="AT318" s="17" t="s">
        <v>164</v>
      </c>
      <c r="AU318" s="17" t="s">
        <v>176</v>
      </c>
    </row>
    <row r="319" spans="2:65" s="13" customFormat="1" ht="22.5">
      <c r="B319" s="158"/>
      <c r="D319" s="146" t="s">
        <v>166</v>
      </c>
      <c r="E319" s="159" t="s">
        <v>1</v>
      </c>
      <c r="F319" s="160" t="s">
        <v>1242</v>
      </c>
      <c r="H319" s="161">
        <v>0.39</v>
      </c>
      <c r="I319" s="162"/>
      <c r="L319" s="158"/>
      <c r="M319" s="163"/>
      <c r="T319" s="164"/>
      <c r="AT319" s="159" t="s">
        <v>166</v>
      </c>
      <c r="AU319" s="159" t="s">
        <v>176</v>
      </c>
      <c r="AV319" s="13" t="s">
        <v>82</v>
      </c>
      <c r="AW319" s="13" t="s">
        <v>29</v>
      </c>
      <c r="AX319" s="13" t="s">
        <v>80</v>
      </c>
      <c r="AY319" s="159" t="s">
        <v>155</v>
      </c>
    </row>
    <row r="320" spans="2:65" s="1" customFormat="1" ht="24.2" customHeight="1">
      <c r="B320" s="131"/>
      <c r="C320" s="132" t="s">
        <v>466</v>
      </c>
      <c r="D320" s="132" t="s">
        <v>156</v>
      </c>
      <c r="E320" s="133" t="s">
        <v>1243</v>
      </c>
      <c r="F320" s="134" t="s">
        <v>1244</v>
      </c>
      <c r="G320" s="135" t="s">
        <v>159</v>
      </c>
      <c r="H320" s="136">
        <v>28.56</v>
      </c>
      <c r="I320" s="137"/>
      <c r="J320" s="138">
        <f>ROUND(I320*H320,2)</f>
        <v>0</v>
      </c>
      <c r="K320" s="139"/>
      <c r="L320" s="32"/>
      <c r="M320" s="140" t="s">
        <v>1</v>
      </c>
      <c r="N320" s="141" t="s">
        <v>37</v>
      </c>
      <c r="P320" s="142">
        <f>O320*H320</f>
        <v>0</v>
      </c>
      <c r="Q320" s="142">
        <v>0.15679630750000001</v>
      </c>
      <c r="R320" s="142">
        <f>Q320*H320</f>
        <v>4.4781025422000003</v>
      </c>
      <c r="S320" s="142">
        <v>0</v>
      </c>
      <c r="T320" s="143">
        <f>S320*H320</f>
        <v>0</v>
      </c>
      <c r="AR320" s="144" t="s">
        <v>160</v>
      </c>
      <c r="AT320" s="144" t="s">
        <v>156</v>
      </c>
      <c r="AU320" s="144" t="s">
        <v>176</v>
      </c>
      <c r="AY320" s="17" t="s">
        <v>155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7" t="s">
        <v>80</v>
      </c>
      <c r="BK320" s="145">
        <f>ROUND(I320*H320,2)</f>
        <v>0</v>
      </c>
      <c r="BL320" s="17" t="s">
        <v>160</v>
      </c>
      <c r="BM320" s="144" t="s">
        <v>1245</v>
      </c>
    </row>
    <row r="321" spans="2:65" s="1" customFormat="1" ht="19.5">
      <c r="B321" s="32"/>
      <c r="D321" s="146" t="s">
        <v>162</v>
      </c>
      <c r="F321" s="147" t="s">
        <v>1246</v>
      </c>
      <c r="I321" s="148"/>
      <c r="L321" s="32"/>
      <c r="M321" s="149"/>
      <c r="T321" s="56"/>
      <c r="AT321" s="17" t="s">
        <v>162</v>
      </c>
      <c r="AU321" s="17" t="s">
        <v>176</v>
      </c>
    </row>
    <row r="322" spans="2:65" s="1" customFormat="1">
      <c r="B322" s="32"/>
      <c r="D322" s="150" t="s">
        <v>164</v>
      </c>
      <c r="F322" s="151" t="s">
        <v>1247</v>
      </c>
      <c r="I322" s="148"/>
      <c r="L322" s="32"/>
      <c r="M322" s="149"/>
      <c r="T322" s="56"/>
      <c r="AT322" s="17" t="s">
        <v>164</v>
      </c>
      <c r="AU322" s="17" t="s">
        <v>176</v>
      </c>
    </row>
    <row r="323" spans="2:65" s="13" customFormat="1" ht="22.5">
      <c r="B323" s="158"/>
      <c r="D323" s="146" t="s">
        <v>166</v>
      </c>
      <c r="E323" s="159" t="s">
        <v>1</v>
      </c>
      <c r="F323" s="160" t="s">
        <v>1248</v>
      </c>
      <c r="H323" s="161">
        <v>28.56</v>
      </c>
      <c r="I323" s="162"/>
      <c r="L323" s="158"/>
      <c r="M323" s="163"/>
      <c r="T323" s="164"/>
      <c r="AT323" s="159" t="s">
        <v>166</v>
      </c>
      <c r="AU323" s="159" t="s">
        <v>176</v>
      </c>
      <c r="AV323" s="13" t="s">
        <v>82</v>
      </c>
      <c r="AW323" s="13" t="s">
        <v>29</v>
      </c>
      <c r="AX323" s="13" t="s">
        <v>80</v>
      </c>
      <c r="AY323" s="159" t="s">
        <v>155</v>
      </c>
    </row>
    <row r="324" spans="2:65" s="1" customFormat="1" ht="24.2" customHeight="1">
      <c r="B324" s="131"/>
      <c r="C324" s="132" t="s">
        <v>473</v>
      </c>
      <c r="D324" s="132" t="s">
        <v>156</v>
      </c>
      <c r="E324" s="133" t="s">
        <v>1249</v>
      </c>
      <c r="F324" s="134" t="s">
        <v>1250</v>
      </c>
      <c r="G324" s="135" t="s">
        <v>179</v>
      </c>
      <c r="H324" s="136">
        <v>9.0169999999999995</v>
      </c>
      <c r="I324" s="137"/>
      <c r="J324" s="138">
        <f>ROUND(I324*H324,2)</f>
        <v>0</v>
      </c>
      <c r="K324" s="139"/>
      <c r="L324" s="32"/>
      <c r="M324" s="140" t="s">
        <v>1</v>
      </c>
      <c r="N324" s="141" t="s">
        <v>37</v>
      </c>
      <c r="P324" s="142">
        <f>O324*H324</f>
        <v>0</v>
      </c>
      <c r="Q324" s="142">
        <v>0</v>
      </c>
      <c r="R324" s="142">
        <f>Q324*H324</f>
        <v>0</v>
      </c>
      <c r="S324" s="142">
        <v>0</v>
      </c>
      <c r="T324" s="143">
        <f>S324*H324</f>
        <v>0</v>
      </c>
      <c r="AR324" s="144" t="s">
        <v>160</v>
      </c>
      <c r="AT324" s="144" t="s">
        <v>156</v>
      </c>
      <c r="AU324" s="144" t="s">
        <v>176</v>
      </c>
      <c r="AY324" s="17" t="s">
        <v>155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80</v>
      </c>
      <c r="BK324" s="145">
        <f>ROUND(I324*H324,2)</f>
        <v>0</v>
      </c>
      <c r="BL324" s="17" t="s">
        <v>160</v>
      </c>
      <c r="BM324" s="144" t="s">
        <v>1251</v>
      </c>
    </row>
    <row r="325" spans="2:65" s="1" customFormat="1" ht="19.5">
      <c r="B325" s="32"/>
      <c r="D325" s="146" t="s">
        <v>162</v>
      </c>
      <c r="F325" s="147" t="s">
        <v>1252</v>
      </c>
      <c r="I325" s="148"/>
      <c r="L325" s="32"/>
      <c r="M325" s="149"/>
      <c r="T325" s="56"/>
      <c r="AT325" s="17" t="s">
        <v>162</v>
      </c>
      <c r="AU325" s="17" t="s">
        <v>176</v>
      </c>
    </row>
    <row r="326" spans="2:65" s="1" customFormat="1">
      <c r="B326" s="32"/>
      <c r="D326" s="150" t="s">
        <v>164</v>
      </c>
      <c r="F326" s="151" t="s">
        <v>1253</v>
      </c>
      <c r="I326" s="148"/>
      <c r="L326" s="32"/>
      <c r="M326" s="149"/>
      <c r="T326" s="56"/>
      <c r="AT326" s="17" t="s">
        <v>164</v>
      </c>
      <c r="AU326" s="17" t="s">
        <v>176</v>
      </c>
    </row>
    <row r="327" spans="2:65" s="13" customFormat="1">
      <c r="B327" s="158"/>
      <c r="D327" s="146" t="s">
        <v>166</v>
      </c>
      <c r="E327" s="159" t="s">
        <v>1</v>
      </c>
      <c r="F327" s="160" t="s">
        <v>1254</v>
      </c>
      <c r="H327" s="161">
        <v>9.0169999999999995</v>
      </c>
      <c r="I327" s="162"/>
      <c r="L327" s="158"/>
      <c r="M327" s="163"/>
      <c r="T327" s="164"/>
      <c r="AT327" s="159" t="s">
        <v>166</v>
      </c>
      <c r="AU327" s="159" t="s">
        <v>176</v>
      </c>
      <c r="AV327" s="13" t="s">
        <v>82</v>
      </c>
      <c r="AW327" s="13" t="s">
        <v>29</v>
      </c>
      <c r="AX327" s="13" t="s">
        <v>80</v>
      </c>
      <c r="AY327" s="159" t="s">
        <v>155</v>
      </c>
    </row>
    <row r="328" spans="2:65" s="1" customFormat="1" ht="33" customHeight="1">
      <c r="B328" s="131"/>
      <c r="C328" s="132" t="s">
        <v>479</v>
      </c>
      <c r="D328" s="132" t="s">
        <v>156</v>
      </c>
      <c r="E328" s="133" t="s">
        <v>360</v>
      </c>
      <c r="F328" s="134" t="s">
        <v>361</v>
      </c>
      <c r="G328" s="135" t="s">
        <v>159</v>
      </c>
      <c r="H328" s="136">
        <v>23</v>
      </c>
      <c r="I328" s="137"/>
      <c r="J328" s="138">
        <f>ROUND(I328*H328,2)</f>
        <v>0</v>
      </c>
      <c r="K328" s="139"/>
      <c r="L328" s="32"/>
      <c r="M328" s="140" t="s">
        <v>1</v>
      </c>
      <c r="N328" s="141" t="s">
        <v>37</v>
      </c>
      <c r="P328" s="142">
        <f>O328*H328</f>
        <v>0</v>
      </c>
      <c r="Q328" s="142">
        <v>1.031199</v>
      </c>
      <c r="R328" s="142">
        <f>Q328*H328</f>
        <v>23.717576999999999</v>
      </c>
      <c r="S328" s="142">
        <v>0</v>
      </c>
      <c r="T328" s="143">
        <f>S328*H328</f>
        <v>0</v>
      </c>
      <c r="AR328" s="144" t="s">
        <v>160</v>
      </c>
      <c r="AT328" s="144" t="s">
        <v>156</v>
      </c>
      <c r="AU328" s="144" t="s">
        <v>176</v>
      </c>
      <c r="AY328" s="17" t="s">
        <v>155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7" t="s">
        <v>80</v>
      </c>
      <c r="BK328" s="145">
        <f>ROUND(I328*H328,2)</f>
        <v>0</v>
      </c>
      <c r="BL328" s="17" t="s">
        <v>160</v>
      </c>
      <c r="BM328" s="144" t="s">
        <v>1255</v>
      </c>
    </row>
    <row r="329" spans="2:65" s="1" customFormat="1" ht="29.25">
      <c r="B329" s="32"/>
      <c r="D329" s="146" t="s">
        <v>162</v>
      </c>
      <c r="F329" s="147" t="s">
        <v>363</v>
      </c>
      <c r="I329" s="148"/>
      <c r="L329" s="32"/>
      <c r="M329" s="149"/>
      <c r="T329" s="56"/>
      <c r="AT329" s="17" t="s">
        <v>162</v>
      </c>
      <c r="AU329" s="17" t="s">
        <v>176</v>
      </c>
    </row>
    <row r="330" spans="2:65" s="1" customFormat="1">
      <c r="B330" s="32"/>
      <c r="D330" s="150" t="s">
        <v>164</v>
      </c>
      <c r="F330" s="151" t="s">
        <v>364</v>
      </c>
      <c r="I330" s="148"/>
      <c r="L330" s="32"/>
      <c r="M330" s="149"/>
      <c r="T330" s="56"/>
      <c r="AT330" s="17" t="s">
        <v>164</v>
      </c>
      <c r="AU330" s="17" t="s">
        <v>176</v>
      </c>
    </row>
    <row r="331" spans="2:65" s="13" customFormat="1">
      <c r="B331" s="158"/>
      <c r="D331" s="146" t="s">
        <v>166</v>
      </c>
      <c r="E331" s="159" t="s">
        <v>1</v>
      </c>
      <c r="F331" s="160" t="s">
        <v>1256</v>
      </c>
      <c r="H331" s="161">
        <v>3</v>
      </c>
      <c r="I331" s="162"/>
      <c r="L331" s="158"/>
      <c r="M331" s="163"/>
      <c r="T331" s="164"/>
      <c r="AT331" s="159" t="s">
        <v>166</v>
      </c>
      <c r="AU331" s="159" t="s">
        <v>176</v>
      </c>
      <c r="AV331" s="13" t="s">
        <v>82</v>
      </c>
      <c r="AW331" s="13" t="s">
        <v>29</v>
      </c>
      <c r="AX331" s="13" t="s">
        <v>72</v>
      </c>
      <c r="AY331" s="159" t="s">
        <v>155</v>
      </c>
    </row>
    <row r="332" spans="2:65" s="13" customFormat="1">
      <c r="B332" s="158"/>
      <c r="D332" s="146" t="s">
        <v>166</v>
      </c>
      <c r="E332" s="159" t="s">
        <v>1</v>
      </c>
      <c r="F332" s="160" t="s">
        <v>1257</v>
      </c>
      <c r="H332" s="161">
        <v>20</v>
      </c>
      <c r="I332" s="162"/>
      <c r="L332" s="158"/>
      <c r="M332" s="163"/>
      <c r="T332" s="164"/>
      <c r="AT332" s="159" t="s">
        <v>166</v>
      </c>
      <c r="AU332" s="159" t="s">
        <v>176</v>
      </c>
      <c r="AV332" s="13" t="s">
        <v>82</v>
      </c>
      <c r="AW332" s="13" t="s">
        <v>29</v>
      </c>
      <c r="AX332" s="13" t="s">
        <v>72</v>
      </c>
      <c r="AY332" s="159" t="s">
        <v>155</v>
      </c>
    </row>
    <row r="333" spans="2:65" s="14" customFormat="1">
      <c r="B333" s="165"/>
      <c r="D333" s="146" t="s">
        <v>166</v>
      </c>
      <c r="E333" s="166" t="s">
        <v>1</v>
      </c>
      <c r="F333" s="167" t="s">
        <v>170</v>
      </c>
      <c r="H333" s="168">
        <v>23</v>
      </c>
      <c r="I333" s="169"/>
      <c r="L333" s="165"/>
      <c r="M333" s="170"/>
      <c r="T333" s="171"/>
      <c r="AT333" s="166" t="s">
        <v>166</v>
      </c>
      <c r="AU333" s="166" t="s">
        <v>176</v>
      </c>
      <c r="AV333" s="14" t="s">
        <v>160</v>
      </c>
      <c r="AW333" s="14" t="s">
        <v>29</v>
      </c>
      <c r="AX333" s="14" t="s">
        <v>80</v>
      </c>
      <c r="AY333" s="166" t="s">
        <v>155</v>
      </c>
    </row>
    <row r="334" spans="2:65" s="11" customFormat="1" ht="22.9" customHeight="1">
      <c r="B334" s="121"/>
      <c r="D334" s="122" t="s">
        <v>71</v>
      </c>
      <c r="E334" s="183" t="s">
        <v>198</v>
      </c>
      <c r="F334" s="183" t="s">
        <v>368</v>
      </c>
      <c r="I334" s="124"/>
      <c r="J334" s="184">
        <f>BK334</f>
        <v>0</v>
      </c>
      <c r="L334" s="121"/>
      <c r="M334" s="126"/>
      <c r="P334" s="127">
        <f>SUM(P335:P345)</f>
        <v>0</v>
      </c>
      <c r="R334" s="127">
        <f>SUM(R335:R345)</f>
        <v>3.5417220239999998</v>
      </c>
      <c r="T334" s="128">
        <f>SUM(T335:T345)</f>
        <v>3.5217600000000004</v>
      </c>
      <c r="AR334" s="122" t="s">
        <v>80</v>
      </c>
      <c r="AT334" s="129" t="s">
        <v>71</v>
      </c>
      <c r="AU334" s="129" t="s">
        <v>80</v>
      </c>
      <c r="AY334" s="122" t="s">
        <v>155</v>
      </c>
      <c r="BK334" s="130">
        <f>SUM(BK335:BK345)</f>
        <v>0</v>
      </c>
    </row>
    <row r="335" spans="2:65" s="1" customFormat="1" ht="33" customHeight="1">
      <c r="B335" s="131"/>
      <c r="C335" s="132" t="s">
        <v>487</v>
      </c>
      <c r="D335" s="132" t="s">
        <v>156</v>
      </c>
      <c r="E335" s="133" t="s">
        <v>370</v>
      </c>
      <c r="F335" s="134" t="s">
        <v>371</v>
      </c>
      <c r="G335" s="135" t="s">
        <v>159</v>
      </c>
      <c r="H335" s="136">
        <v>25.52</v>
      </c>
      <c r="I335" s="137"/>
      <c r="J335" s="138">
        <f>ROUND(I335*H335,2)</f>
        <v>0</v>
      </c>
      <c r="K335" s="139"/>
      <c r="L335" s="32"/>
      <c r="M335" s="140" t="s">
        <v>1</v>
      </c>
      <c r="N335" s="141" t="s">
        <v>37</v>
      </c>
      <c r="P335" s="142">
        <f>O335*H335</f>
        <v>0</v>
      </c>
      <c r="Q335" s="142">
        <v>0.13050870000000001</v>
      </c>
      <c r="R335" s="142">
        <f>Q335*H335</f>
        <v>3.3305820239999999</v>
      </c>
      <c r="S335" s="142">
        <v>0.13800000000000001</v>
      </c>
      <c r="T335" s="143">
        <f>S335*H335</f>
        <v>3.5217600000000004</v>
      </c>
      <c r="AR335" s="144" t="s">
        <v>160</v>
      </c>
      <c r="AT335" s="144" t="s">
        <v>156</v>
      </c>
      <c r="AU335" s="144" t="s">
        <v>82</v>
      </c>
      <c r="AY335" s="17" t="s">
        <v>155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80</v>
      </c>
      <c r="BK335" s="145">
        <f>ROUND(I335*H335,2)</f>
        <v>0</v>
      </c>
      <c r="BL335" s="17" t="s">
        <v>160</v>
      </c>
      <c r="BM335" s="144" t="s">
        <v>1258</v>
      </c>
    </row>
    <row r="336" spans="2:65" s="1" customFormat="1" ht="29.25">
      <c r="B336" s="32"/>
      <c r="D336" s="146" t="s">
        <v>162</v>
      </c>
      <c r="F336" s="147" t="s">
        <v>373</v>
      </c>
      <c r="I336" s="148"/>
      <c r="L336" s="32"/>
      <c r="M336" s="149"/>
      <c r="T336" s="56"/>
      <c r="AT336" s="17" t="s">
        <v>162</v>
      </c>
      <c r="AU336" s="17" t="s">
        <v>82</v>
      </c>
    </row>
    <row r="337" spans="2:65" s="1" customFormat="1">
      <c r="B337" s="32"/>
      <c r="D337" s="150" t="s">
        <v>164</v>
      </c>
      <c r="F337" s="151" t="s">
        <v>374</v>
      </c>
      <c r="I337" s="148"/>
      <c r="L337" s="32"/>
      <c r="M337" s="149"/>
      <c r="T337" s="56"/>
      <c r="AT337" s="17" t="s">
        <v>164</v>
      </c>
      <c r="AU337" s="17" t="s">
        <v>82</v>
      </c>
    </row>
    <row r="338" spans="2:65" s="13" customFormat="1">
      <c r="B338" s="158"/>
      <c r="D338" s="146" t="s">
        <v>166</v>
      </c>
      <c r="E338" s="159" t="s">
        <v>1</v>
      </c>
      <c r="F338" s="160" t="s">
        <v>1259</v>
      </c>
      <c r="H338" s="161">
        <v>25.52</v>
      </c>
      <c r="I338" s="162"/>
      <c r="L338" s="158"/>
      <c r="M338" s="163"/>
      <c r="T338" s="164"/>
      <c r="AT338" s="159" t="s">
        <v>166</v>
      </c>
      <c r="AU338" s="159" t="s">
        <v>82</v>
      </c>
      <c r="AV338" s="13" t="s">
        <v>82</v>
      </c>
      <c r="AW338" s="13" t="s">
        <v>29</v>
      </c>
      <c r="AX338" s="13" t="s">
        <v>80</v>
      </c>
      <c r="AY338" s="159" t="s">
        <v>155</v>
      </c>
    </row>
    <row r="339" spans="2:65" s="1" customFormat="1" ht="24.2" customHeight="1">
      <c r="B339" s="131"/>
      <c r="C339" s="132" t="s">
        <v>495</v>
      </c>
      <c r="D339" s="132" t="s">
        <v>156</v>
      </c>
      <c r="E339" s="133" t="s">
        <v>377</v>
      </c>
      <c r="F339" s="134" t="s">
        <v>378</v>
      </c>
      <c r="G339" s="135" t="s">
        <v>244</v>
      </c>
      <c r="H339" s="136">
        <v>782</v>
      </c>
      <c r="I339" s="137"/>
      <c r="J339" s="138">
        <f>ROUND(I339*H339,2)</f>
        <v>0</v>
      </c>
      <c r="K339" s="139"/>
      <c r="L339" s="32"/>
      <c r="M339" s="140" t="s">
        <v>1</v>
      </c>
      <c r="N339" s="141" t="s">
        <v>37</v>
      </c>
      <c r="P339" s="142">
        <f>O339*H339</f>
        <v>0</v>
      </c>
      <c r="Q339" s="142">
        <v>1.3999999999999999E-4</v>
      </c>
      <c r="R339" s="142">
        <f>Q339*H339</f>
        <v>0.10947999999999999</v>
      </c>
      <c r="S339" s="142">
        <v>0</v>
      </c>
      <c r="T339" s="143">
        <f>S339*H339</f>
        <v>0</v>
      </c>
      <c r="AR339" s="144" t="s">
        <v>160</v>
      </c>
      <c r="AT339" s="144" t="s">
        <v>156</v>
      </c>
      <c r="AU339" s="144" t="s">
        <v>82</v>
      </c>
      <c r="AY339" s="17" t="s">
        <v>155</v>
      </c>
      <c r="BE339" s="145">
        <f>IF(N339="základní",J339,0)</f>
        <v>0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7" t="s">
        <v>80</v>
      </c>
      <c r="BK339" s="145">
        <f>ROUND(I339*H339,2)</f>
        <v>0</v>
      </c>
      <c r="BL339" s="17" t="s">
        <v>160</v>
      </c>
      <c r="BM339" s="144" t="s">
        <v>1260</v>
      </c>
    </row>
    <row r="340" spans="2:65" s="1" customFormat="1" ht="19.5">
      <c r="B340" s="32"/>
      <c r="D340" s="146" t="s">
        <v>162</v>
      </c>
      <c r="F340" s="147" t="s">
        <v>380</v>
      </c>
      <c r="I340" s="148"/>
      <c r="L340" s="32"/>
      <c r="M340" s="149"/>
      <c r="T340" s="56"/>
      <c r="AT340" s="17" t="s">
        <v>162</v>
      </c>
      <c r="AU340" s="17" t="s">
        <v>82</v>
      </c>
    </row>
    <row r="341" spans="2:65" s="1" customFormat="1">
      <c r="B341" s="32"/>
      <c r="D341" s="150" t="s">
        <v>164</v>
      </c>
      <c r="F341" s="151" t="s">
        <v>381</v>
      </c>
      <c r="I341" s="148"/>
      <c r="L341" s="32"/>
      <c r="M341" s="149"/>
      <c r="T341" s="56"/>
      <c r="AT341" s="17" t="s">
        <v>164</v>
      </c>
      <c r="AU341" s="17" t="s">
        <v>82</v>
      </c>
    </row>
    <row r="342" spans="2:65" s="13" customFormat="1">
      <c r="B342" s="158"/>
      <c r="D342" s="146" t="s">
        <v>166</v>
      </c>
      <c r="E342" s="159" t="s">
        <v>1</v>
      </c>
      <c r="F342" s="160" t="s">
        <v>1261</v>
      </c>
      <c r="H342" s="161">
        <v>782</v>
      </c>
      <c r="I342" s="162"/>
      <c r="L342" s="158"/>
      <c r="M342" s="163"/>
      <c r="T342" s="164"/>
      <c r="AT342" s="159" t="s">
        <v>166</v>
      </c>
      <c r="AU342" s="159" t="s">
        <v>82</v>
      </c>
      <c r="AV342" s="13" t="s">
        <v>82</v>
      </c>
      <c r="AW342" s="13" t="s">
        <v>29</v>
      </c>
      <c r="AX342" s="13" t="s">
        <v>80</v>
      </c>
      <c r="AY342" s="159" t="s">
        <v>155</v>
      </c>
    </row>
    <row r="343" spans="2:65" s="1" customFormat="1" ht="16.5" customHeight="1">
      <c r="B343" s="131"/>
      <c r="C343" s="172" t="s">
        <v>500</v>
      </c>
      <c r="D343" s="172" t="s">
        <v>241</v>
      </c>
      <c r="E343" s="173" t="s">
        <v>776</v>
      </c>
      <c r="F343" s="174" t="s">
        <v>777</v>
      </c>
      <c r="G343" s="175" t="s">
        <v>159</v>
      </c>
      <c r="H343" s="176">
        <v>23</v>
      </c>
      <c r="I343" s="177"/>
      <c r="J343" s="178">
        <f>ROUND(I343*H343,2)</f>
        <v>0</v>
      </c>
      <c r="K343" s="179"/>
      <c r="L343" s="180"/>
      <c r="M343" s="181" t="s">
        <v>1</v>
      </c>
      <c r="N343" s="182" t="s">
        <v>37</v>
      </c>
      <c r="P343" s="142">
        <f>O343*H343</f>
        <v>0</v>
      </c>
      <c r="Q343" s="142">
        <v>4.4200000000000003E-3</v>
      </c>
      <c r="R343" s="142">
        <f>Q343*H343</f>
        <v>0.10166</v>
      </c>
      <c r="S343" s="142">
        <v>0</v>
      </c>
      <c r="T343" s="143">
        <f>S343*H343</f>
        <v>0</v>
      </c>
      <c r="AR343" s="144" t="s">
        <v>213</v>
      </c>
      <c r="AT343" s="144" t="s">
        <v>241</v>
      </c>
      <c r="AU343" s="144" t="s">
        <v>82</v>
      </c>
      <c r="AY343" s="17" t="s">
        <v>155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80</v>
      </c>
      <c r="BK343" s="145">
        <f>ROUND(I343*H343,2)</f>
        <v>0</v>
      </c>
      <c r="BL343" s="17" t="s">
        <v>160</v>
      </c>
      <c r="BM343" s="144" t="s">
        <v>1262</v>
      </c>
    </row>
    <row r="344" spans="2:65" s="1" customFormat="1" ht="19.5">
      <c r="B344" s="32"/>
      <c r="D344" s="146" t="s">
        <v>162</v>
      </c>
      <c r="F344" s="147" t="s">
        <v>779</v>
      </c>
      <c r="I344" s="148"/>
      <c r="L344" s="32"/>
      <c r="M344" s="149"/>
      <c r="T344" s="56"/>
      <c r="AT344" s="17" t="s">
        <v>162</v>
      </c>
      <c r="AU344" s="17" t="s">
        <v>82</v>
      </c>
    </row>
    <row r="345" spans="2:65" s="13" customFormat="1">
      <c r="B345" s="158"/>
      <c r="D345" s="146" t="s">
        <v>166</v>
      </c>
      <c r="E345" s="159" t="s">
        <v>1</v>
      </c>
      <c r="F345" s="160" t="s">
        <v>1263</v>
      </c>
      <c r="H345" s="161">
        <v>23</v>
      </c>
      <c r="I345" s="162"/>
      <c r="L345" s="158"/>
      <c r="M345" s="163"/>
      <c r="T345" s="164"/>
      <c r="AT345" s="159" t="s">
        <v>166</v>
      </c>
      <c r="AU345" s="159" t="s">
        <v>82</v>
      </c>
      <c r="AV345" s="13" t="s">
        <v>82</v>
      </c>
      <c r="AW345" s="13" t="s">
        <v>29</v>
      </c>
      <c r="AX345" s="13" t="s">
        <v>80</v>
      </c>
      <c r="AY345" s="159" t="s">
        <v>155</v>
      </c>
    </row>
    <row r="346" spans="2:65" s="11" customFormat="1" ht="22.9" customHeight="1">
      <c r="B346" s="121"/>
      <c r="D346" s="122" t="s">
        <v>71</v>
      </c>
      <c r="E346" s="183" t="s">
        <v>221</v>
      </c>
      <c r="F346" s="183" t="s">
        <v>383</v>
      </c>
      <c r="I346" s="124"/>
      <c r="J346" s="184">
        <f>BK346</f>
        <v>0</v>
      </c>
      <c r="L346" s="121"/>
      <c r="M346" s="126"/>
      <c r="P346" s="127">
        <f>SUM(P347:P478)</f>
        <v>0</v>
      </c>
      <c r="R346" s="127">
        <f>SUM(R347:R478)</f>
        <v>7.9605264279999988</v>
      </c>
      <c r="T346" s="128">
        <f>SUM(T347:T478)</f>
        <v>36.404215000000001</v>
      </c>
      <c r="AR346" s="122" t="s">
        <v>80</v>
      </c>
      <c r="AT346" s="129" t="s">
        <v>71</v>
      </c>
      <c r="AU346" s="129" t="s">
        <v>80</v>
      </c>
      <c r="AY346" s="122" t="s">
        <v>155</v>
      </c>
      <c r="BK346" s="130">
        <f>SUM(BK347:BK478)</f>
        <v>0</v>
      </c>
    </row>
    <row r="347" spans="2:65" s="1" customFormat="1" ht="16.5" customHeight="1">
      <c r="B347" s="131"/>
      <c r="C347" s="172" t="s">
        <v>423</v>
      </c>
      <c r="D347" s="172" t="s">
        <v>241</v>
      </c>
      <c r="E347" s="173" t="s">
        <v>1264</v>
      </c>
      <c r="F347" s="174" t="s">
        <v>1265</v>
      </c>
      <c r="G347" s="175" t="s">
        <v>1266</v>
      </c>
      <c r="H347" s="176">
        <v>2</v>
      </c>
      <c r="I347" s="177"/>
      <c r="J347" s="178">
        <f>ROUND(I347*H347,2)</f>
        <v>0</v>
      </c>
      <c r="K347" s="179"/>
      <c r="L347" s="180"/>
      <c r="M347" s="181" t="s">
        <v>1</v>
      </c>
      <c r="N347" s="182" t="s">
        <v>37</v>
      </c>
      <c r="P347" s="142">
        <f>O347*H347</f>
        <v>0</v>
      </c>
      <c r="Q347" s="142">
        <v>0</v>
      </c>
      <c r="R347" s="142">
        <f>Q347*H347</f>
        <v>0</v>
      </c>
      <c r="S347" s="142">
        <v>0</v>
      </c>
      <c r="T347" s="143">
        <f>S347*H347</f>
        <v>0</v>
      </c>
      <c r="AR347" s="144" t="s">
        <v>213</v>
      </c>
      <c r="AT347" s="144" t="s">
        <v>241</v>
      </c>
      <c r="AU347" s="144" t="s">
        <v>82</v>
      </c>
      <c r="AY347" s="17" t="s">
        <v>155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7" t="s">
        <v>80</v>
      </c>
      <c r="BK347" s="145">
        <f>ROUND(I347*H347,2)</f>
        <v>0</v>
      </c>
      <c r="BL347" s="17" t="s">
        <v>160</v>
      </c>
      <c r="BM347" s="144" t="s">
        <v>1267</v>
      </c>
    </row>
    <row r="348" spans="2:65" s="1" customFormat="1">
      <c r="B348" s="32"/>
      <c r="D348" s="146" t="s">
        <v>162</v>
      </c>
      <c r="F348" s="147" t="s">
        <v>1265</v>
      </c>
      <c r="I348" s="148"/>
      <c r="L348" s="32"/>
      <c r="M348" s="149"/>
      <c r="T348" s="56"/>
      <c r="AT348" s="17" t="s">
        <v>162</v>
      </c>
      <c r="AU348" s="17" t="s">
        <v>82</v>
      </c>
    </row>
    <row r="349" spans="2:65" s="13" customFormat="1">
      <c r="B349" s="158"/>
      <c r="D349" s="146" t="s">
        <v>166</v>
      </c>
      <c r="E349" s="159" t="s">
        <v>1</v>
      </c>
      <c r="F349" s="160" t="s">
        <v>1268</v>
      </c>
      <c r="H349" s="161">
        <v>2</v>
      </c>
      <c r="I349" s="162"/>
      <c r="L349" s="158"/>
      <c r="M349" s="163"/>
      <c r="T349" s="164"/>
      <c r="AT349" s="159" t="s">
        <v>166</v>
      </c>
      <c r="AU349" s="159" t="s">
        <v>82</v>
      </c>
      <c r="AV349" s="13" t="s">
        <v>82</v>
      </c>
      <c r="AW349" s="13" t="s">
        <v>29</v>
      </c>
      <c r="AX349" s="13" t="s">
        <v>80</v>
      </c>
      <c r="AY349" s="159" t="s">
        <v>155</v>
      </c>
    </row>
    <row r="350" spans="2:65" s="1" customFormat="1" ht="16.5" customHeight="1">
      <c r="B350" s="131"/>
      <c r="C350" s="172" t="s">
        <v>515</v>
      </c>
      <c r="D350" s="172" t="s">
        <v>241</v>
      </c>
      <c r="E350" s="173" t="s">
        <v>1269</v>
      </c>
      <c r="F350" s="174" t="s">
        <v>1270</v>
      </c>
      <c r="G350" s="175" t="s">
        <v>1271</v>
      </c>
      <c r="H350" s="176">
        <v>4</v>
      </c>
      <c r="I350" s="177"/>
      <c r="J350" s="178">
        <f>ROUND(I350*H350,2)</f>
        <v>0</v>
      </c>
      <c r="K350" s="179"/>
      <c r="L350" s="180"/>
      <c r="M350" s="181" t="s">
        <v>1</v>
      </c>
      <c r="N350" s="182" t="s">
        <v>37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213</v>
      </c>
      <c r="AT350" s="144" t="s">
        <v>241</v>
      </c>
      <c r="AU350" s="144" t="s">
        <v>82</v>
      </c>
      <c r="AY350" s="17" t="s">
        <v>155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80</v>
      </c>
      <c r="BK350" s="145">
        <f>ROUND(I350*H350,2)</f>
        <v>0</v>
      </c>
      <c r="BL350" s="17" t="s">
        <v>160</v>
      </c>
      <c r="BM350" s="144" t="s">
        <v>1272</v>
      </c>
    </row>
    <row r="351" spans="2:65" s="1" customFormat="1">
      <c r="B351" s="32"/>
      <c r="D351" s="146" t="s">
        <v>162</v>
      </c>
      <c r="F351" s="147" t="s">
        <v>1270</v>
      </c>
      <c r="I351" s="148"/>
      <c r="L351" s="32"/>
      <c r="M351" s="149"/>
      <c r="T351" s="56"/>
      <c r="AT351" s="17" t="s">
        <v>162</v>
      </c>
      <c r="AU351" s="17" t="s">
        <v>82</v>
      </c>
    </row>
    <row r="352" spans="2:65" s="13" customFormat="1">
      <c r="B352" s="158"/>
      <c r="D352" s="146" t="s">
        <v>166</v>
      </c>
      <c r="E352" s="159" t="s">
        <v>1</v>
      </c>
      <c r="F352" s="160" t="s">
        <v>1273</v>
      </c>
      <c r="H352" s="161">
        <v>4</v>
      </c>
      <c r="I352" s="162"/>
      <c r="L352" s="158"/>
      <c r="M352" s="163"/>
      <c r="T352" s="164"/>
      <c r="AT352" s="159" t="s">
        <v>166</v>
      </c>
      <c r="AU352" s="159" t="s">
        <v>82</v>
      </c>
      <c r="AV352" s="13" t="s">
        <v>82</v>
      </c>
      <c r="AW352" s="13" t="s">
        <v>29</v>
      </c>
      <c r="AX352" s="13" t="s">
        <v>80</v>
      </c>
      <c r="AY352" s="159" t="s">
        <v>155</v>
      </c>
    </row>
    <row r="353" spans="2:65" s="1" customFormat="1" ht="16.5" customHeight="1">
      <c r="B353" s="131"/>
      <c r="C353" s="132" t="s">
        <v>522</v>
      </c>
      <c r="D353" s="132" t="s">
        <v>156</v>
      </c>
      <c r="E353" s="133" t="s">
        <v>385</v>
      </c>
      <c r="F353" s="134" t="s">
        <v>386</v>
      </c>
      <c r="G353" s="135" t="s">
        <v>253</v>
      </c>
      <c r="H353" s="136">
        <v>23.2</v>
      </c>
      <c r="I353" s="137"/>
      <c r="J353" s="138">
        <f>ROUND(I353*H353,2)</f>
        <v>0</v>
      </c>
      <c r="K353" s="139"/>
      <c r="L353" s="32"/>
      <c r="M353" s="140" t="s">
        <v>1</v>
      </c>
      <c r="N353" s="141" t="s">
        <v>37</v>
      </c>
      <c r="P353" s="142">
        <f>O353*H353</f>
        <v>0</v>
      </c>
      <c r="Q353" s="142">
        <v>1.17E-3</v>
      </c>
      <c r="R353" s="142">
        <f>Q353*H353</f>
        <v>2.7144000000000001E-2</v>
      </c>
      <c r="S353" s="142">
        <v>0</v>
      </c>
      <c r="T353" s="143">
        <f>S353*H353</f>
        <v>0</v>
      </c>
      <c r="AR353" s="144" t="s">
        <v>160</v>
      </c>
      <c r="AT353" s="144" t="s">
        <v>156</v>
      </c>
      <c r="AU353" s="144" t="s">
        <v>82</v>
      </c>
      <c r="AY353" s="17" t="s">
        <v>155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80</v>
      </c>
      <c r="BK353" s="145">
        <f>ROUND(I353*H353,2)</f>
        <v>0</v>
      </c>
      <c r="BL353" s="17" t="s">
        <v>160</v>
      </c>
      <c r="BM353" s="144" t="s">
        <v>1274</v>
      </c>
    </row>
    <row r="354" spans="2:65" s="1" customFormat="1">
      <c r="B354" s="32"/>
      <c r="D354" s="146" t="s">
        <v>162</v>
      </c>
      <c r="F354" s="147" t="s">
        <v>388</v>
      </c>
      <c r="I354" s="148"/>
      <c r="L354" s="32"/>
      <c r="M354" s="149"/>
      <c r="T354" s="56"/>
      <c r="AT354" s="17" t="s">
        <v>162</v>
      </c>
      <c r="AU354" s="17" t="s">
        <v>82</v>
      </c>
    </row>
    <row r="355" spans="2:65" s="1" customFormat="1">
      <c r="B355" s="32"/>
      <c r="D355" s="150" t="s">
        <v>164</v>
      </c>
      <c r="F355" s="151" t="s">
        <v>389</v>
      </c>
      <c r="I355" s="148"/>
      <c r="L355" s="32"/>
      <c r="M355" s="149"/>
      <c r="T355" s="56"/>
      <c r="AT355" s="17" t="s">
        <v>164</v>
      </c>
      <c r="AU355" s="17" t="s">
        <v>82</v>
      </c>
    </row>
    <row r="356" spans="2:65" s="13" customFormat="1">
      <c r="B356" s="158"/>
      <c r="D356" s="146" t="s">
        <v>166</v>
      </c>
      <c r="E356" s="159" t="s">
        <v>1</v>
      </c>
      <c r="F356" s="160" t="s">
        <v>1275</v>
      </c>
      <c r="H356" s="161">
        <v>23.2</v>
      </c>
      <c r="I356" s="162"/>
      <c r="L356" s="158"/>
      <c r="M356" s="163"/>
      <c r="T356" s="164"/>
      <c r="AT356" s="159" t="s">
        <v>166</v>
      </c>
      <c r="AU356" s="159" t="s">
        <v>82</v>
      </c>
      <c r="AV356" s="13" t="s">
        <v>82</v>
      </c>
      <c r="AW356" s="13" t="s">
        <v>29</v>
      </c>
      <c r="AX356" s="13" t="s">
        <v>80</v>
      </c>
      <c r="AY356" s="159" t="s">
        <v>155</v>
      </c>
    </row>
    <row r="357" spans="2:65" s="1" customFormat="1" ht="16.5" customHeight="1">
      <c r="B357" s="131"/>
      <c r="C357" s="132" t="s">
        <v>529</v>
      </c>
      <c r="D357" s="132" t="s">
        <v>156</v>
      </c>
      <c r="E357" s="133" t="s">
        <v>392</v>
      </c>
      <c r="F357" s="134" t="s">
        <v>393</v>
      </c>
      <c r="G357" s="135" t="s">
        <v>253</v>
      </c>
      <c r="H357" s="136">
        <v>23.2</v>
      </c>
      <c r="I357" s="137"/>
      <c r="J357" s="138">
        <f>ROUND(I357*H357,2)</f>
        <v>0</v>
      </c>
      <c r="K357" s="139"/>
      <c r="L357" s="32"/>
      <c r="M357" s="140" t="s">
        <v>1</v>
      </c>
      <c r="N357" s="141" t="s">
        <v>37</v>
      </c>
      <c r="P357" s="142">
        <f>O357*H357</f>
        <v>0</v>
      </c>
      <c r="Q357" s="142">
        <v>6.6399999999999999E-4</v>
      </c>
      <c r="R357" s="142">
        <f>Q357*H357</f>
        <v>1.54048E-2</v>
      </c>
      <c r="S357" s="142">
        <v>0</v>
      </c>
      <c r="T357" s="143">
        <f>S357*H357</f>
        <v>0</v>
      </c>
      <c r="AR357" s="144" t="s">
        <v>160</v>
      </c>
      <c r="AT357" s="144" t="s">
        <v>156</v>
      </c>
      <c r="AU357" s="144" t="s">
        <v>82</v>
      </c>
      <c r="AY357" s="17" t="s">
        <v>155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80</v>
      </c>
      <c r="BK357" s="145">
        <f>ROUND(I357*H357,2)</f>
        <v>0</v>
      </c>
      <c r="BL357" s="17" t="s">
        <v>160</v>
      </c>
      <c r="BM357" s="144" t="s">
        <v>1276</v>
      </c>
    </row>
    <row r="358" spans="2:65" s="1" customFormat="1">
      <c r="B358" s="32"/>
      <c r="D358" s="146" t="s">
        <v>162</v>
      </c>
      <c r="F358" s="147" t="s">
        <v>395</v>
      </c>
      <c r="I358" s="148"/>
      <c r="L358" s="32"/>
      <c r="M358" s="149"/>
      <c r="T358" s="56"/>
      <c r="AT358" s="17" t="s">
        <v>162</v>
      </c>
      <c r="AU358" s="17" t="s">
        <v>82</v>
      </c>
    </row>
    <row r="359" spans="2:65" s="1" customFormat="1">
      <c r="B359" s="32"/>
      <c r="D359" s="150" t="s">
        <v>164</v>
      </c>
      <c r="F359" s="151" t="s">
        <v>396</v>
      </c>
      <c r="I359" s="148"/>
      <c r="L359" s="32"/>
      <c r="M359" s="149"/>
      <c r="T359" s="56"/>
      <c r="AT359" s="17" t="s">
        <v>164</v>
      </c>
      <c r="AU359" s="17" t="s">
        <v>82</v>
      </c>
    </row>
    <row r="360" spans="2:65" s="13" customFormat="1">
      <c r="B360" s="158"/>
      <c r="D360" s="146" t="s">
        <v>166</v>
      </c>
      <c r="E360" s="159" t="s">
        <v>1</v>
      </c>
      <c r="F360" s="160" t="s">
        <v>1275</v>
      </c>
      <c r="H360" s="161">
        <v>23.2</v>
      </c>
      <c r="I360" s="162"/>
      <c r="L360" s="158"/>
      <c r="M360" s="163"/>
      <c r="T360" s="164"/>
      <c r="AT360" s="159" t="s">
        <v>166</v>
      </c>
      <c r="AU360" s="159" t="s">
        <v>82</v>
      </c>
      <c r="AV360" s="13" t="s">
        <v>82</v>
      </c>
      <c r="AW360" s="13" t="s">
        <v>29</v>
      </c>
      <c r="AX360" s="13" t="s">
        <v>80</v>
      </c>
      <c r="AY360" s="159" t="s">
        <v>155</v>
      </c>
    </row>
    <row r="361" spans="2:65" s="1" customFormat="1" ht="24.2" customHeight="1">
      <c r="B361" s="131"/>
      <c r="C361" s="172" t="s">
        <v>537</v>
      </c>
      <c r="D361" s="172" t="s">
        <v>241</v>
      </c>
      <c r="E361" s="173" t="s">
        <v>398</v>
      </c>
      <c r="F361" s="174" t="s">
        <v>399</v>
      </c>
      <c r="G361" s="175" t="s">
        <v>208</v>
      </c>
      <c r="H361" s="176">
        <v>0.78200000000000003</v>
      </c>
      <c r="I361" s="177"/>
      <c r="J361" s="178">
        <f>ROUND(I361*H361,2)</f>
        <v>0</v>
      </c>
      <c r="K361" s="179"/>
      <c r="L361" s="180"/>
      <c r="M361" s="181" t="s">
        <v>1</v>
      </c>
      <c r="N361" s="182" t="s">
        <v>37</v>
      </c>
      <c r="P361" s="142">
        <f>O361*H361</f>
        <v>0</v>
      </c>
      <c r="Q361" s="142">
        <v>1</v>
      </c>
      <c r="R361" s="142">
        <f>Q361*H361</f>
        <v>0.78200000000000003</v>
      </c>
      <c r="S361" s="142">
        <v>0</v>
      </c>
      <c r="T361" s="143">
        <f>S361*H361</f>
        <v>0</v>
      </c>
      <c r="AR361" s="144" t="s">
        <v>213</v>
      </c>
      <c r="AT361" s="144" t="s">
        <v>241</v>
      </c>
      <c r="AU361" s="144" t="s">
        <v>82</v>
      </c>
      <c r="AY361" s="17" t="s">
        <v>155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80</v>
      </c>
      <c r="BK361" s="145">
        <f>ROUND(I361*H361,2)</f>
        <v>0</v>
      </c>
      <c r="BL361" s="17" t="s">
        <v>160</v>
      </c>
      <c r="BM361" s="144" t="s">
        <v>1277</v>
      </c>
    </row>
    <row r="362" spans="2:65" s="1" customFormat="1">
      <c r="B362" s="32"/>
      <c r="D362" s="146" t="s">
        <v>162</v>
      </c>
      <c r="F362" s="147" t="s">
        <v>399</v>
      </c>
      <c r="I362" s="148"/>
      <c r="L362" s="32"/>
      <c r="M362" s="149"/>
      <c r="T362" s="56"/>
      <c r="AT362" s="17" t="s">
        <v>162</v>
      </c>
      <c r="AU362" s="17" t="s">
        <v>82</v>
      </c>
    </row>
    <row r="363" spans="2:65" s="1" customFormat="1" ht="19.5">
      <c r="B363" s="32"/>
      <c r="D363" s="146" t="s">
        <v>301</v>
      </c>
      <c r="F363" s="185" t="s">
        <v>401</v>
      </c>
      <c r="I363" s="148"/>
      <c r="L363" s="32"/>
      <c r="M363" s="149"/>
      <c r="T363" s="56"/>
      <c r="AT363" s="17" t="s">
        <v>301</v>
      </c>
      <c r="AU363" s="17" t="s">
        <v>82</v>
      </c>
    </row>
    <row r="364" spans="2:65" s="13" customFormat="1">
      <c r="B364" s="158"/>
      <c r="D364" s="146" t="s">
        <v>166</v>
      </c>
      <c r="E364" s="159" t="s">
        <v>1</v>
      </c>
      <c r="F364" s="160" t="s">
        <v>1278</v>
      </c>
      <c r="H364" s="161">
        <v>0.78200000000000003</v>
      </c>
      <c r="I364" s="162"/>
      <c r="L364" s="158"/>
      <c r="M364" s="163"/>
      <c r="T364" s="164"/>
      <c r="AT364" s="159" t="s">
        <v>166</v>
      </c>
      <c r="AU364" s="159" t="s">
        <v>82</v>
      </c>
      <c r="AV364" s="13" t="s">
        <v>82</v>
      </c>
      <c r="AW364" s="13" t="s">
        <v>29</v>
      </c>
      <c r="AX364" s="13" t="s">
        <v>80</v>
      </c>
      <c r="AY364" s="159" t="s">
        <v>155</v>
      </c>
    </row>
    <row r="365" spans="2:65" s="1" customFormat="1" ht="24.2" customHeight="1">
      <c r="B365" s="131"/>
      <c r="C365" s="132" t="s">
        <v>544</v>
      </c>
      <c r="D365" s="132" t="s">
        <v>156</v>
      </c>
      <c r="E365" s="133" t="s">
        <v>1279</v>
      </c>
      <c r="F365" s="134" t="s">
        <v>1280</v>
      </c>
      <c r="G365" s="135" t="s">
        <v>159</v>
      </c>
      <c r="H365" s="136">
        <v>3.7</v>
      </c>
      <c r="I365" s="137"/>
      <c r="J365" s="138">
        <f>ROUND(I365*H365,2)</f>
        <v>0</v>
      </c>
      <c r="K365" s="139"/>
      <c r="L365" s="32"/>
      <c r="M365" s="140" t="s">
        <v>1</v>
      </c>
      <c r="N365" s="141" t="s">
        <v>37</v>
      </c>
      <c r="P365" s="142">
        <f>O365*H365</f>
        <v>0</v>
      </c>
      <c r="Q365" s="142">
        <v>6.3000000000000003E-4</v>
      </c>
      <c r="R365" s="142">
        <f>Q365*H365</f>
        <v>2.3310000000000002E-3</v>
      </c>
      <c r="S365" s="142">
        <v>0</v>
      </c>
      <c r="T365" s="143">
        <f>S365*H365</f>
        <v>0</v>
      </c>
      <c r="AR365" s="144" t="s">
        <v>160</v>
      </c>
      <c r="AT365" s="144" t="s">
        <v>156</v>
      </c>
      <c r="AU365" s="144" t="s">
        <v>82</v>
      </c>
      <c r="AY365" s="17" t="s">
        <v>155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80</v>
      </c>
      <c r="BK365" s="145">
        <f>ROUND(I365*H365,2)</f>
        <v>0</v>
      </c>
      <c r="BL365" s="17" t="s">
        <v>160</v>
      </c>
      <c r="BM365" s="144" t="s">
        <v>1281</v>
      </c>
    </row>
    <row r="366" spans="2:65" s="1" customFormat="1" ht="19.5">
      <c r="B366" s="32"/>
      <c r="D366" s="146" t="s">
        <v>162</v>
      </c>
      <c r="F366" s="147" t="s">
        <v>1282</v>
      </c>
      <c r="I366" s="148"/>
      <c r="L366" s="32"/>
      <c r="M366" s="149"/>
      <c r="T366" s="56"/>
      <c r="AT366" s="17" t="s">
        <v>162</v>
      </c>
      <c r="AU366" s="17" t="s">
        <v>82</v>
      </c>
    </row>
    <row r="367" spans="2:65" s="1" customFormat="1">
      <c r="B367" s="32"/>
      <c r="D367" s="150" t="s">
        <v>164</v>
      </c>
      <c r="F367" s="151" t="s">
        <v>1283</v>
      </c>
      <c r="I367" s="148"/>
      <c r="L367" s="32"/>
      <c r="M367" s="149"/>
      <c r="T367" s="56"/>
      <c r="AT367" s="17" t="s">
        <v>164</v>
      </c>
      <c r="AU367" s="17" t="s">
        <v>82</v>
      </c>
    </row>
    <row r="368" spans="2:65" s="13" customFormat="1">
      <c r="B368" s="158"/>
      <c r="D368" s="146" t="s">
        <v>166</v>
      </c>
      <c r="E368" s="159" t="s">
        <v>1</v>
      </c>
      <c r="F368" s="160" t="s">
        <v>1284</v>
      </c>
      <c r="H368" s="161">
        <v>3.7</v>
      </c>
      <c r="I368" s="162"/>
      <c r="L368" s="158"/>
      <c r="M368" s="163"/>
      <c r="T368" s="164"/>
      <c r="AT368" s="159" t="s">
        <v>166</v>
      </c>
      <c r="AU368" s="159" t="s">
        <v>82</v>
      </c>
      <c r="AV368" s="13" t="s">
        <v>82</v>
      </c>
      <c r="AW368" s="13" t="s">
        <v>29</v>
      </c>
      <c r="AX368" s="13" t="s">
        <v>80</v>
      </c>
      <c r="AY368" s="159" t="s">
        <v>155</v>
      </c>
    </row>
    <row r="369" spans="2:65" s="1" customFormat="1" ht="24.2" customHeight="1">
      <c r="B369" s="131"/>
      <c r="C369" s="132" t="s">
        <v>554</v>
      </c>
      <c r="D369" s="132" t="s">
        <v>156</v>
      </c>
      <c r="E369" s="133" t="s">
        <v>411</v>
      </c>
      <c r="F369" s="134" t="s">
        <v>412</v>
      </c>
      <c r="G369" s="135" t="s">
        <v>413</v>
      </c>
      <c r="H369" s="136">
        <v>2</v>
      </c>
      <c r="I369" s="137"/>
      <c r="J369" s="138">
        <f>ROUND(I369*H369,2)</f>
        <v>0</v>
      </c>
      <c r="K369" s="139"/>
      <c r="L369" s="32"/>
      <c r="M369" s="140" t="s">
        <v>1</v>
      </c>
      <c r="N369" s="141" t="s">
        <v>37</v>
      </c>
      <c r="P369" s="142">
        <f>O369*H369</f>
        <v>0</v>
      </c>
      <c r="Q369" s="142">
        <v>6.4850000000000003E-3</v>
      </c>
      <c r="R369" s="142">
        <f>Q369*H369</f>
        <v>1.2970000000000001E-2</v>
      </c>
      <c r="S369" s="142">
        <v>0</v>
      </c>
      <c r="T369" s="143">
        <f>S369*H369</f>
        <v>0</v>
      </c>
      <c r="AR369" s="144" t="s">
        <v>160</v>
      </c>
      <c r="AT369" s="144" t="s">
        <v>156</v>
      </c>
      <c r="AU369" s="144" t="s">
        <v>82</v>
      </c>
      <c r="AY369" s="17" t="s">
        <v>155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7" t="s">
        <v>80</v>
      </c>
      <c r="BK369" s="145">
        <f>ROUND(I369*H369,2)</f>
        <v>0</v>
      </c>
      <c r="BL369" s="17" t="s">
        <v>160</v>
      </c>
      <c r="BM369" s="144" t="s">
        <v>1285</v>
      </c>
    </row>
    <row r="370" spans="2:65" s="1" customFormat="1" ht="19.5">
      <c r="B370" s="32"/>
      <c r="D370" s="146" t="s">
        <v>162</v>
      </c>
      <c r="F370" s="147" t="s">
        <v>415</v>
      </c>
      <c r="I370" s="148"/>
      <c r="L370" s="32"/>
      <c r="M370" s="149"/>
      <c r="T370" s="56"/>
      <c r="AT370" s="17" t="s">
        <v>162</v>
      </c>
      <c r="AU370" s="17" t="s">
        <v>82</v>
      </c>
    </row>
    <row r="371" spans="2:65" s="1" customFormat="1">
      <c r="B371" s="32"/>
      <c r="D371" s="150" t="s">
        <v>164</v>
      </c>
      <c r="F371" s="151" t="s">
        <v>416</v>
      </c>
      <c r="I371" s="148"/>
      <c r="L371" s="32"/>
      <c r="M371" s="149"/>
      <c r="T371" s="56"/>
      <c r="AT371" s="17" t="s">
        <v>164</v>
      </c>
      <c r="AU371" s="17" t="s">
        <v>82</v>
      </c>
    </row>
    <row r="372" spans="2:65" s="1" customFormat="1" ht="16.5" customHeight="1">
      <c r="B372" s="131"/>
      <c r="C372" s="132" t="s">
        <v>560</v>
      </c>
      <c r="D372" s="132" t="s">
        <v>156</v>
      </c>
      <c r="E372" s="133" t="s">
        <v>418</v>
      </c>
      <c r="F372" s="134" t="s">
        <v>419</v>
      </c>
      <c r="G372" s="135" t="s">
        <v>275</v>
      </c>
      <c r="H372" s="136">
        <v>24</v>
      </c>
      <c r="I372" s="137"/>
      <c r="J372" s="138">
        <f>ROUND(I372*H372,2)</f>
        <v>0</v>
      </c>
      <c r="K372" s="139"/>
      <c r="L372" s="32"/>
      <c r="M372" s="140" t="s">
        <v>1</v>
      </c>
      <c r="N372" s="141" t="s">
        <v>37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160</v>
      </c>
      <c r="AT372" s="144" t="s">
        <v>156</v>
      </c>
      <c r="AU372" s="144" t="s">
        <v>82</v>
      </c>
      <c r="AY372" s="17" t="s">
        <v>155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7" t="s">
        <v>80</v>
      </c>
      <c r="BK372" s="145">
        <f>ROUND(I372*H372,2)</f>
        <v>0</v>
      </c>
      <c r="BL372" s="17" t="s">
        <v>160</v>
      </c>
      <c r="BM372" s="144" t="s">
        <v>1286</v>
      </c>
    </row>
    <row r="373" spans="2:65" s="1" customFormat="1">
      <c r="B373" s="32"/>
      <c r="D373" s="146" t="s">
        <v>162</v>
      </c>
      <c r="F373" s="147" t="s">
        <v>421</v>
      </c>
      <c r="I373" s="148"/>
      <c r="L373" s="32"/>
      <c r="M373" s="149"/>
      <c r="T373" s="56"/>
      <c r="AT373" s="17" t="s">
        <v>162</v>
      </c>
      <c r="AU373" s="17" t="s">
        <v>82</v>
      </c>
    </row>
    <row r="374" spans="2:65" s="1" customFormat="1">
      <c r="B374" s="32"/>
      <c r="D374" s="150" t="s">
        <v>164</v>
      </c>
      <c r="F374" s="151" t="s">
        <v>422</v>
      </c>
      <c r="I374" s="148"/>
      <c r="L374" s="32"/>
      <c r="M374" s="149"/>
      <c r="T374" s="56"/>
      <c r="AT374" s="17" t="s">
        <v>164</v>
      </c>
      <c r="AU374" s="17" t="s">
        <v>82</v>
      </c>
    </row>
    <row r="375" spans="2:65" s="1" customFormat="1" ht="33" customHeight="1">
      <c r="B375" s="131"/>
      <c r="C375" s="132" t="s">
        <v>566</v>
      </c>
      <c r="D375" s="132" t="s">
        <v>156</v>
      </c>
      <c r="E375" s="133" t="s">
        <v>425</v>
      </c>
      <c r="F375" s="134" t="s">
        <v>426</v>
      </c>
      <c r="G375" s="135" t="s">
        <v>159</v>
      </c>
      <c r="H375" s="136">
        <v>65.108000000000004</v>
      </c>
      <c r="I375" s="137"/>
      <c r="J375" s="138">
        <f>ROUND(I375*H375,2)</f>
        <v>0</v>
      </c>
      <c r="K375" s="139"/>
      <c r="L375" s="32"/>
      <c r="M375" s="140" t="s">
        <v>1</v>
      </c>
      <c r="N375" s="141" t="s">
        <v>37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160</v>
      </c>
      <c r="AT375" s="144" t="s">
        <v>156</v>
      </c>
      <c r="AU375" s="144" t="s">
        <v>82</v>
      </c>
      <c r="AY375" s="17" t="s">
        <v>155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7" t="s">
        <v>80</v>
      </c>
      <c r="BK375" s="145">
        <f>ROUND(I375*H375,2)</f>
        <v>0</v>
      </c>
      <c r="BL375" s="17" t="s">
        <v>160</v>
      </c>
      <c r="BM375" s="144" t="s">
        <v>1287</v>
      </c>
    </row>
    <row r="376" spans="2:65" s="1" customFormat="1" ht="29.25">
      <c r="B376" s="32"/>
      <c r="D376" s="146" t="s">
        <v>162</v>
      </c>
      <c r="F376" s="147" t="s">
        <v>428</v>
      </c>
      <c r="I376" s="148"/>
      <c r="L376" s="32"/>
      <c r="M376" s="149"/>
      <c r="T376" s="56"/>
      <c r="AT376" s="17" t="s">
        <v>162</v>
      </c>
      <c r="AU376" s="17" t="s">
        <v>82</v>
      </c>
    </row>
    <row r="377" spans="2:65" s="1" customFormat="1">
      <c r="B377" s="32"/>
      <c r="D377" s="150" t="s">
        <v>164</v>
      </c>
      <c r="F377" s="151" t="s">
        <v>429</v>
      </c>
      <c r="I377" s="148"/>
      <c r="L377" s="32"/>
      <c r="M377" s="149"/>
      <c r="T377" s="56"/>
      <c r="AT377" s="17" t="s">
        <v>164</v>
      </c>
      <c r="AU377" s="17" t="s">
        <v>82</v>
      </c>
    </row>
    <row r="378" spans="2:65" s="13" customFormat="1">
      <c r="B378" s="158"/>
      <c r="D378" s="146" t="s">
        <v>166</v>
      </c>
      <c r="E378" s="159" t="s">
        <v>1</v>
      </c>
      <c r="F378" s="160" t="s">
        <v>1288</v>
      </c>
      <c r="H378" s="161">
        <v>30.608000000000001</v>
      </c>
      <c r="I378" s="162"/>
      <c r="L378" s="158"/>
      <c r="M378" s="163"/>
      <c r="T378" s="164"/>
      <c r="AT378" s="159" t="s">
        <v>166</v>
      </c>
      <c r="AU378" s="159" t="s">
        <v>82</v>
      </c>
      <c r="AV378" s="13" t="s">
        <v>82</v>
      </c>
      <c r="AW378" s="13" t="s">
        <v>29</v>
      </c>
      <c r="AX378" s="13" t="s">
        <v>72</v>
      </c>
      <c r="AY378" s="159" t="s">
        <v>155</v>
      </c>
    </row>
    <row r="379" spans="2:65" s="13" customFormat="1">
      <c r="B379" s="158"/>
      <c r="D379" s="146" t="s">
        <v>166</v>
      </c>
      <c r="E379" s="159" t="s">
        <v>1</v>
      </c>
      <c r="F379" s="160" t="s">
        <v>1289</v>
      </c>
      <c r="H379" s="161">
        <v>34.5</v>
      </c>
      <c r="I379" s="162"/>
      <c r="L379" s="158"/>
      <c r="M379" s="163"/>
      <c r="T379" s="164"/>
      <c r="AT379" s="159" t="s">
        <v>166</v>
      </c>
      <c r="AU379" s="159" t="s">
        <v>82</v>
      </c>
      <c r="AV379" s="13" t="s">
        <v>82</v>
      </c>
      <c r="AW379" s="13" t="s">
        <v>29</v>
      </c>
      <c r="AX379" s="13" t="s">
        <v>72</v>
      </c>
      <c r="AY379" s="159" t="s">
        <v>155</v>
      </c>
    </row>
    <row r="380" spans="2:65" s="14" customFormat="1">
      <c r="B380" s="165"/>
      <c r="D380" s="146" t="s">
        <v>166</v>
      </c>
      <c r="E380" s="166" t="s">
        <v>1</v>
      </c>
      <c r="F380" s="167" t="s">
        <v>170</v>
      </c>
      <c r="H380" s="168">
        <v>65.108000000000004</v>
      </c>
      <c r="I380" s="169"/>
      <c r="L380" s="165"/>
      <c r="M380" s="170"/>
      <c r="T380" s="171"/>
      <c r="AT380" s="166" t="s">
        <v>166</v>
      </c>
      <c r="AU380" s="166" t="s">
        <v>82</v>
      </c>
      <c r="AV380" s="14" t="s">
        <v>160</v>
      </c>
      <c r="AW380" s="14" t="s">
        <v>3</v>
      </c>
      <c r="AX380" s="14" t="s">
        <v>80</v>
      </c>
      <c r="AY380" s="166" t="s">
        <v>155</v>
      </c>
    </row>
    <row r="381" spans="2:65" s="1" customFormat="1" ht="33" customHeight="1">
      <c r="B381" s="131"/>
      <c r="C381" s="132" t="s">
        <v>572</v>
      </c>
      <c r="D381" s="132" t="s">
        <v>156</v>
      </c>
      <c r="E381" s="133" t="s">
        <v>433</v>
      </c>
      <c r="F381" s="134" t="s">
        <v>434</v>
      </c>
      <c r="G381" s="135" t="s">
        <v>159</v>
      </c>
      <c r="H381" s="136">
        <v>1627.7</v>
      </c>
      <c r="I381" s="137"/>
      <c r="J381" s="138">
        <f>ROUND(I381*H381,2)</f>
        <v>0</v>
      </c>
      <c r="K381" s="139"/>
      <c r="L381" s="32"/>
      <c r="M381" s="140" t="s">
        <v>1</v>
      </c>
      <c r="N381" s="141" t="s">
        <v>37</v>
      </c>
      <c r="P381" s="142">
        <f>O381*H381</f>
        <v>0</v>
      </c>
      <c r="Q381" s="142">
        <v>0</v>
      </c>
      <c r="R381" s="142">
        <f>Q381*H381</f>
        <v>0</v>
      </c>
      <c r="S381" s="142">
        <v>0</v>
      </c>
      <c r="T381" s="143">
        <f>S381*H381</f>
        <v>0</v>
      </c>
      <c r="AR381" s="144" t="s">
        <v>160</v>
      </c>
      <c r="AT381" s="144" t="s">
        <v>156</v>
      </c>
      <c r="AU381" s="144" t="s">
        <v>82</v>
      </c>
      <c r="AY381" s="17" t="s">
        <v>155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7" t="s">
        <v>80</v>
      </c>
      <c r="BK381" s="145">
        <f>ROUND(I381*H381,2)</f>
        <v>0</v>
      </c>
      <c r="BL381" s="17" t="s">
        <v>160</v>
      </c>
      <c r="BM381" s="144" t="s">
        <v>1290</v>
      </c>
    </row>
    <row r="382" spans="2:65" s="1" customFormat="1" ht="19.5">
      <c r="B382" s="32"/>
      <c r="D382" s="146" t="s">
        <v>162</v>
      </c>
      <c r="F382" s="147" t="s">
        <v>436</v>
      </c>
      <c r="I382" s="148"/>
      <c r="L382" s="32"/>
      <c r="M382" s="149"/>
      <c r="T382" s="56"/>
      <c r="AT382" s="17" t="s">
        <v>162</v>
      </c>
      <c r="AU382" s="17" t="s">
        <v>82</v>
      </c>
    </row>
    <row r="383" spans="2:65" s="1" customFormat="1">
      <c r="B383" s="32"/>
      <c r="D383" s="150" t="s">
        <v>164</v>
      </c>
      <c r="F383" s="151" t="s">
        <v>437</v>
      </c>
      <c r="I383" s="148"/>
      <c r="L383" s="32"/>
      <c r="M383" s="149"/>
      <c r="T383" s="56"/>
      <c r="AT383" s="17" t="s">
        <v>164</v>
      </c>
      <c r="AU383" s="17" t="s">
        <v>82</v>
      </c>
    </row>
    <row r="384" spans="2:65" s="13" customFormat="1">
      <c r="B384" s="158"/>
      <c r="D384" s="146" t="s">
        <v>166</v>
      </c>
      <c r="E384" s="159" t="s">
        <v>1</v>
      </c>
      <c r="F384" s="160" t="s">
        <v>1291</v>
      </c>
      <c r="H384" s="161">
        <v>1627.7</v>
      </c>
      <c r="I384" s="162"/>
      <c r="L384" s="158"/>
      <c r="M384" s="163"/>
      <c r="T384" s="164"/>
      <c r="AT384" s="159" t="s">
        <v>166</v>
      </c>
      <c r="AU384" s="159" t="s">
        <v>82</v>
      </c>
      <c r="AV384" s="13" t="s">
        <v>82</v>
      </c>
      <c r="AW384" s="13" t="s">
        <v>29</v>
      </c>
      <c r="AX384" s="13" t="s">
        <v>72</v>
      </c>
      <c r="AY384" s="159" t="s">
        <v>155</v>
      </c>
    </row>
    <row r="385" spans="2:65" s="14" customFormat="1">
      <c r="B385" s="165"/>
      <c r="D385" s="146" t="s">
        <v>166</v>
      </c>
      <c r="E385" s="166" t="s">
        <v>1</v>
      </c>
      <c r="F385" s="167" t="s">
        <v>170</v>
      </c>
      <c r="H385" s="168">
        <v>1627.7</v>
      </c>
      <c r="I385" s="169"/>
      <c r="L385" s="165"/>
      <c r="M385" s="170"/>
      <c r="T385" s="171"/>
      <c r="AT385" s="166" t="s">
        <v>166</v>
      </c>
      <c r="AU385" s="166" t="s">
        <v>82</v>
      </c>
      <c r="AV385" s="14" t="s">
        <v>160</v>
      </c>
      <c r="AW385" s="14" t="s">
        <v>3</v>
      </c>
      <c r="AX385" s="14" t="s">
        <v>80</v>
      </c>
      <c r="AY385" s="166" t="s">
        <v>155</v>
      </c>
    </row>
    <row r="386" spans="2:65" s="1" customFormat="1" ht="33" customHeight="1">
      <c r="B386" s="131"/>
      <c r="C386" s="132" t="s">
        <v>579</v>
      </c>
      <c r="D386" s="132" t="s">
        <v>156</v>
      </c>
      <c r="E386" s="133" t="s">
        <v>440</v>
      </c>
      <c r="F386" s="134" t="s">
        <v>441</v>
      </c>
      <c r="G386" s="135" t="s">
        <v>159</v>
      </c>
      <c r="H386" s="136">
        <v>65.108000000000004</v>
      </c>
      <c r="I386" s="137"/>
      <c r="J386" s="138">
        <f>ROUND(I386*H386,2)</f>
        <v>0</v>
      </c>
      <c r="K386" s="139"/>
      <c r="L386" s="32"/>
      <c r="M386" s="140" t="s">
        <v>1</v>
      </c>
      <c r="N386" s="141" t="s">
        <v>37</v>
      </c>
      <c r="P386" s="142">
        <f>O386*H386</f>
        <v>0</v>
      </c>
      <c r="Q386" s="142">
        <v>0</v>
      </c>
      <c r="R386" s="142">
        <f>Q386*H386</f>
        <v>0</v>
      </c>
      <c r="S386" s="142">
        <v>0</v>
      </c>
      <c r="T386" s="143">
        <f>S386*H386</f>
        <v>0</v>
      </c>
      <c r="AR386" s="144" t="s">
        <v>160</v>
      </c>
      <c r="AT386" s="144" t="s">
        <v>156</v>
      </c>
      <c r="AU386" s="144" t="s">
        <v>82</v>
      </c>
      <c r="AY386" s="17" t="s">
        <v>155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80</v>
      </c>
      <c r="BK386" s="145">
        <f>ROUND(I386*H386,2)</f>
        <v>0</v>
      </c>
      <c r="BL386" s="17" t="s">
        <v>160</v>
      </c>
      <c r="BM386" s="144" t="s">
        <v>1292</v>
      </c>
    </row>
    <row r="387" spans="2:65" s="1" customFormat="1" ht="29.25">
      <c r="B387" s="32"/>
      <c r="D387" s="146" t="s">
        <v>162</v>
      </c>
      <c r="F387" s="147" t="s">
        <v>443</v>
      </c>
      <c r="I387" s="148"/>
      <c r="L387" s="32"/>
      <c r="M387" s="149"/>
      <c r="T387" s="56"/>
      <c r="AT387" s="17" t="s">
        <v>162</v>
      </c>
      <c r="AU387" s="17" t="s">
        <v>82</v>
      </c>
    </row>
    <row r="388" spans="2:65" s="1" customFormat="1">
      <c r="B388" s="32"/>
      <c r="D388" s="150" t="s">
        <v>164</v>
      </c>
      <c r="F388" s="151" t="s">
        <v>444</v>
      </c>
      <c r="I388" s="148"/>
      <c r="L388" s="32"/>
      <c r="M388" s="149"/>
      <c r="T388" s="56"/>
      <c r="AT388" s="17" t="s">
        <v>164</v>
      </c>
      <c r="AU388" s="17" t="s">
        <v>82</v>
      </c>
    </row>
    <row r="389" spans="2:65" s="13" customFormat="1">
      <c r="B389" s="158"/>
      <c r="D389" s="146" t="s">
        <v>166</v>
      </c>
      <c r="E389" s="159" t="s">
        <v>1</v>
      </c>
      <c r="F389" s="160" t="s">
        <v>1293</v>
      </c>
      <c r="H389" s="161">
        <v>65.108000000000004</v>
      </c>
      <c r="I389" s="162"/>
      <c r="L389" s="158"/>
      <c r="M389" s="163"/>
      <c r="T389" s="164"/>
      <c r="AT389" s="159" t="s">
        <v>166</v>
      </c>
      <c r="AU389" s="159" t="s">
        <v>82</v>
      </c>
      <c r="AV389" s="13" t="s">
        <v>82</v>
      </c>
      <c r="AW389" s="13" t="s">
        <v>29</v>
      </c>
      <c r="AX389" s="13" t="s">
        <v>80</v>
      </c>
      <c r="AY389" s="159" t="s">
        <v>155</v>
      </c>
    </row>
    <row r="390" spans="2:65" s="1" customFormat="1" ht="24.2" customHeight="1">
      <c r="B390" s="131"/>
      <c r="C390" s="132" t="s">
        <v>585</v>
      </c>
      <c r="D390" s="132" t="s">
        <v>156</v>
      </c>
      <c r="E390" s="133" t="s">
        <v>446</v>
      </c>
      <c r="F390" s="134" t="s">
        <v>447</v>
      </c>
      <c r="G390" s="135" t="s">
        <v>179</v>
      </c>
      <c r="H390" s="136">
        <v>31.13</v>
      </c>
      <c r="I390" s="137"/>
      <c r="J390" s="138">
        <f>ROUND(I390*H390,2)</f>
        <v>0</v>
      </c>
      <c r="K390" s="139"/>
      <c r="L390" s="32"/>
      <c r="M390" s="140" t="s">
        <v>1</v>
      </c>
      <c r="N390" s="141" t="s">
        <v>37</v>
      </c>
      <c r="P390" s="142">
        <f>O390*H390</f>
        <v>0</v>
      </c>
      <c r="Q390" s="142">
        <v>0</v>
      </c>
      <c r="R390" s="142">
        <f>Q390*H390</f>
        <v>0</v>
      </c>
      <c r="S390" s="142">
        <v>0</v>
      </c>
      <c r="T390" s="143">
        <f>S390*H390</f>
        <v>0</v>
      </c>
      <c r="AR390" s="144" t="s">
        <v>160</v>
      </c>
      <c r="AT390" s="144" t="s">
        <v>156</v>
      </c>
      <c r="AU390" s="144" t="s">
        <v>82</v>
      </c>
      <c r="AY390" s="17" t="s">
        <v>155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80</v>
      </c>
      <c r="BK390" s="145">
        <f>ROUND(I390*H390,2)</f>
        <v>0</v>
      </c>
      <c r="BL390" s="17" t="s">
        <v>160</v>
      </c>
      <c r="BM390" s="144" t="s">
        <v>1294</v>
      </c>
    </row>
    <row r="391" spans="2:65" s="1" customFormat="1" ht="29.25">
      <c r="B391" s="32"/>
      <c r="D391" s="146" t="s">
        <v>162</v>
      </c>
      <c r="F391" s="147" t="s">
        <v>449</v>
      </c>
      <c r="I391" s="148"/>
      <c r="L391" s="32"/>
      <c r="M391" s="149"/>
      <c r="T391" s="56"/>
      <c r="AT391" s="17" t="s">
        <v>162</v>
      </c>
      <c r="AU391" s="17" t="s">
        <v>82</v>
      </c>
    </row>
    <row r="392" spans="2:65" s="1" customFormat="1">
      <c r="B392" s="32"/>
      <c r="D392" s="150" t="s">
        <v>164</v>
      </c>
      <c r="F392" s="151" t="s">
        <v>450</v>
      </c>
      <c r="I392" s="148"/>
      <c r="L392" s="32"/>
      <c r="M392" s="149"/>
      <c r="T392" s="56"/>
      <c r="AT392" s="17" t="s">
        <v>164</v>
      </c>
      <c r="AU392" s="17" t="s">
        <v>82</v>
      </c>
    </row>
    <row r="393" spans="2:65" s="13" customFormat="1">
      <c r="B393" s="158"/>
      <c r="D393" s="146" t="s">
        <v>166</v>
      </c>
      <c r="E393" s="159" t="s">
        <v>1</v>
      </c>
      <c r="F393" s="160" t="s">
        <v>1295</v>
      </c>
      <c r="H393" s="161">
        <v>31.13</v>
      </c>
      <c r="I393" s="162"/>
      <c r="L393" s="158"/>
      <c r="M393" s="163"/>
      <c r="T393" s="164"/>
      <c r="AT393" s="159" t="s">
        <v>166</v>
      </c>
      <c r="AU393" s="159" t="s">
        <v>82</v>
      </c>
      <c r="AV393" s="13" t="s">
        <v>82</v>
      </c>
      <c r="AW393" s="13" t="s">
        <v>29</v>
      </c>
      <c r="AX393" s="13" t="s">
        <v>80</v>
      </c>
      <c r="AY393" s="159" t="s">
        <v>155</v>
      </c>
    </row>
    <row r="394" spans="2:65" s="1" customFormat="1" ht="33" customHeight="1">
      <c r="B394" s="131"/>
      <c r="C394" s="132" t="s">
        <v>591</v>
      </c>
      <c r="D394" s="132" t="s">
        <v>156</v>
      </c>
      <c r="E394" s="133" t="s">
        <v>453</v>
      </c>
      <c r="F394" s="134" t="s">
        <v>454</v>
      </c>
      <c r="G394" s="135" t="s">
        <v>179</v>
      </c>
      <c r="H394" s="136">
        <v>778.24</v>
      </c>
      <c r="I394" s="137"/>
      <c r="J394" s="138">
        <f>ROUND(I394*H394,2)</f>
        <v>0</v>
      </c>
      <c r="K394" s="139"/>
      <c r="L394" s="32"/>
      <c r="M394" s="140" t="s">
        <v>1</v>
      </c>
      <c r="N394" s="141" t="s">
        <v>37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160</v>
      </c>
      <c r="AT394" s="144" t="s">
        <v>156</v>
      </c>
      <c r="AU394" s="144" t="s">
        <v>82</v>
      </c>
      <c r="AY394" s="17" t="s">
        <v>155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80</v>
      </c>
      <c r="BK394" s="145">
        <f>ROUND(I394*H394,2)</f>
        <v>0</v>
      </c>
      <c r="BL394" s="17" t="s">
        <v>160</v>
      </c>
      <c r="BM394" s="144" t="s">
        <v>1296</v>
      </c>
    </row>
    <row r="395" spans="2:65" s="1" customFormat="1" ht="29.25">
      <c r="B395" s="32"/>
      <c r="D395" s="146" t="s">
        <v>162</v>
      </c>
      <c r="F395" s="147" t="s">
        <v>456</v>
      </c>
      <c r="I395" s="148"/>
      <c r="L395" s="32"/>
      <c r="M395" s="149"/>
      <c r="T395" s="56"/>
      <c r="AT395" s="17" t="s">
        <v>162</v>
      </c>
      <c r="AU395" s="17" t="s">
        <v>82</v>
      </c>
    </row>
    <row r="396" spans="2:65" s="1" customFormat="1">
      <c r="B396" s="32"/>
      <c r="D396" s="150" t="s">
        <v>164</v>
      </c>
      <c r="F396" s="151" t="s">
        <v>457</v>
      </c>
      <c r="I396" s="148"/>
      <c r="L396" s="32"/>
      <c r="M396" s="149"/>
      <c r="T396" s="56"/>
      <c r="AT396" s="17" t="s">
        <v>164</v>
      </c>
      <c r="AU396" s="17" t="s">
        <v>82</v>
      </c>
    </row>
    <row r="397" spans="2:65" s="13" customFormat="1">
      <c r="B397" s="158"/>
      <c r="D397" s="146" t="s">
        <v>166</v>
      </c>
      <c r="E397" s="159" t="s">
        <v>1</v>
      </c>
      <c r="F397" s="160" t="s">
        <v>1297</v>
      </c>
      <c r="H397" s="161">
        <v>778.24</v>
      </c>
      <c r="I397" s="162"/>
      <c r="L397" s="158"/>
      <c r="M397" s="163"/>
      <c r="T397" s="164"/>
      <c r="AT397" s="159" t="s">
        <v>166</v>
      </c>
      <c r="AU397" s="159" t="s">
        <v>82</v>
      </c>
      <c r="AV397" s="13" t="s">
        <v>82</v>
      </c>
      <c r="AW397" s="13" t="s">
        <v>29</v>
      </c>
      <c r="AX397" s="13" t="s">
        <v>80</v>
      </c>
      <c r="AY397" s="159" t="s">
        <v>155</v>
      </c>
    </row>
    <row r="398" spans="2:65" s="1" customFormat="1" ht="24.2" customHeight="1">
      <c r="B398" s="131"/>
      <c r="C398" s="132" t="s">
        <v>601</v>
      </c>
      <c r="D398" s="132" t="s">
        <v>156</v>
      </c>
      <c r="E398" s="133" t="s">
        <v>460</v>
      </c>
      <c r="F398" s="134" t="s">
        <v>461</v>
      </c>
      <c r="G398" s="135" t="s">
        <v>179</v>
      </c>
      <c r="H398" s="136">
        <v>31.13</v>
      </c>
      <c r="I398" s="137"/>
      <c r="J398" s="138">
        <f>ROUND(I398*H398,2)</f>
        <v>0</v>
      </c>
      <c r="K398" s="139"/>
      <c r="L398" s="32"/>
      <c r="M398" s="140" t="s">
        <v>1</v>
      </c>
      <c r="N398" s="141" t="s">
        <v>37</v>
      </c>
      <c r="P398" s="142">
        <f>O398*H398</f>
        <v>0</v>
      </c>
      <c r="Q398" s="142">
        <v>0</v>
      </c>
      <c r="R398" s="142">
        <f>Q398*H398</f>
        <v>0</v>
      </c>
      <c r="S398" s="142">
        <v>0</v>
      </c>
      <c r="T398" s="143">
        <f>S398*H398</f>
        <v>0</v>
      </c>
      <c r="AR398" s="144" t="s">
        <v>160</v>
      </c>
      <c r="AT398" s="144" t="s">
        <v>156</v>
      </c>
      <c r="AU398" s="144" t="s">
        <v>82</v>
      </c>
      <c r="AY398" s="17" t="s">
        <v>155</v>
      </c>
      <c r="BE398" s="145">
        <f>IF(N398="základní",J398,0)</f>
        <v>0</v>
      </c>
      <c r="BF398" s="145">
        <f>IF(N398="snížená",J398,0)</f>
        <v>0</v>
      </c>
      <c r="BG398" s="145">
        <f>IF(N398="zákl. přenesená",J398,0)</f>
        <v>0</v>
      </c>
      <c r="BH398" s="145">
        <f>IF(N398="sníž. přenesená",J398,0)</f>
        <v>0</v>
      </c>
      <c r="BI398" s="145">
        <f>IF(N398="nulová",J398,0)</f>
        <v>0</v>
      </c>
      <c r="BJ398" s="17" t="s">
        <v>80</v>
      </c>
      <c r="BK398" s="145">
        <f>ROUND(I398*H398,2)</f>
        <v>0</v>
      </c>
      <c r="BL398" s="17" t="s">
        <v>160</v>
      </c>
      <c r="BM398" s="144" t="s">
        <v>1298</v>
      </c>
    </row>
    <row r="399" spans="2:65" s="1" customFormat="1" ht="29.25">
      <c r="B399" s="32"/>
      <c r="D399" s="146" t="s">
        <v>162</v>
      </c>
      <c r="F399" s="147" t="s">
        <v>463</v>
      </c>
      <c r="I399" s="148"/>
      <c r="L399" s="32"/>
      <c r="M399" s="149"/>
      <c r="T399" s="56"/>
      <c r="AT399" s="17" t="s">
        <v>162</v>
      </c>
      <c r="AU399" s="17" t="s">
        <v>82</v>
      </c>
    </row>
    <row r="400" spans="2:65" s="1" customFormat="1">
      <c r="B400" s="32"/>
      <c r="D400" s="150" t="s">
        <v>164</v>
      </c>
      <c r="F400" s="151" t="s">
        <v>464</v>
      </c>
      <c r="I400" s="148"/>
      <c r="L400" s="32"/>
      <c r="M400" s="149"/>
      <c r="T400" s="56"/>
      <c r="AT400" s="17" t="s">
        <v>164</v>
      </c>
      <c r="AU400" s="17" t="s">
        <v>82</v>
      </c>
    </row>
    <row r="401" spans="2:65" s="13" customFormat="1">
      <c r="B401" s="158"/>
      <c r="D401" s="146" t="s">
        <v>166</v>
      </c>
      <c r="E401" s="159" t="s">
        <v>1</v>
      </c>
      <c r="F401" s="160" t="s">
        <v>1295</v>
      </c>
      <c r="H401" s="161">
        <v>31.13</v>
      </c>
      <c r="I401" s="162"/>
      <c r="L401" s="158"/>
      <c r="M401" s="163"/>
      <c r="T401" s="164"/>
      <c r="AT401" s="159" t="s">
        <v>166</v>
      </c>
      <c r="AU401" s="159" t="s">
        <v>82</v>
      </c>
      <c r="AV401" s="13" t="s">
        <v>82</v>
      </c>
      <c r="AW401" s="13" t="s">
        <v>29</v>
      </c>
      <c r="AX401" s="13" t="s">
        <v>80</v>
      </c>
      <c r="AY401" s="159" t="s">
        <v>155</v>
      </c>
    </row>
    <row r="402" spans="2:65" s="1" customFormat="1" ht="24.2" customHeight="1">
      <c r="B402" s="131"/>
      <c r="C402" s="132" t="s">
        <v>606</v>
      </c>
      <c r="D402" s="132" t="s">
        <v>156</v>
      </c>
      <c r="E402" s="133" t="s">
        <v>467</v>
      </c>
      <c r="F402" s="134" t="s">
        <v>468</v>
      </c>
      <c r="G402" s="135" t="s">
        <v>253</v>
      </c>
      <c r="H402" s="136">
        <v>11.2</v>
      </c>
      <c r="I402" s="137"/>
      <c r="J402" s="138">
        <f>ROUND(I402*H402,2)</f>
        <v>0</v>
      </c>
      <c r="K402" s="139"/>
      <c r="L402" s="32"/>
      <c r="M402" s="140" t="s">
        <v>1</v>
      </c>
      <c r="N402" s="141" t="s">
        <v>37</v>
      </c>
      <c r="P402" s="142">
        <f>O402*H402</f>
        <v>0</v>
      </c>
      <c r="Q402" s="142">
        <v>8.201E-3</v>
      </c>
      <c r="R402" s="142">
        <f>Q402*H402</f>
        <v>9.1851199999999994E-2</v>
      </c>
      <c r="S402" s="142">
        <v>0</v>
      </c>
      <c r="T402" s="143">
        <f>S402*H402</f>
        <v>0</v>
      </c>
      <c r="AR402" s="144" t="s">
        <v>160</v>
      </c>
      <c r="AT402" s="144" t="s">
        <v>156</v>
      </c>
      <c r="AU402" s="144" t="s">
        <v>82</v>
      </c>
      <c r="AY402" s="17" t="s">
        <v>155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7" t="s">
        <v>80</v>
      </c>
      <c r="BK402" s="145">
        <f>ROUND(I402*H402,2)</f>
        <v>0</v>
      </c>
      <c r="BL402" s="17" t="s">
        <v>160</v>
      </c>
      <c r="BM402" s="144" t="s">
        <v>1299</v>
      </c>
    </row>
    <row r="403" spans="2:65" s="1" customFormat="1" ht="19.5">
      <c r="B403" s="32"/>
      <c r="D403" s="146" t="s">
        <v>162</v>
      </c>
      <c r="F403" s="147" t="s">
        <v>470</v>
      </c>
      <c r="I403" s="148"/>
      <c r="L403" s="32"/>
      <c r="M403" s="149"/>
      <c r="T403" s="56"/>
      <c r="AT403" s="17" t="s">
        <v>162</v>
      </c>
      <c r="AU403" s="17" t="s">
        <v>82</v>
      </c>
    </row>
    <row r="404" spans="2:65" s="1" customFormat="1">
      <c r="B404" s="32"/>
      <c r="D404" s="150" t="s">
        <v>164</v>
      </c>
      <c r="F404" s="151" t="s">
        <v>471</v>
      </c>
      <c r="I404" s="148"/>
      <c r="L404" s="32"/>
      <c r="M404" s="149"/>
      <c r="T404" s="56"/>
      <c r="AT404" s="17" t="s">
        <v>164</v>
      </c>
      <c r="AU404" s="17" t="s">
        <v>82</v>
      </c>
    </row>
    <row r="405" spans="2:65" s="13" customFormat="1">
      <c r="B405" s="158"/>
      <c r="D405" s="146" t="s">
        <v>166</v>
      </c>
      <c r="E405" s="159" t="s">
        <v>1</v>
      </c>
      <c r="F405" s="160" t="s">
        <v>1300</v>
      </c>
      <c r="H405" s="161">
        <v>11.2</v>
      </c>
      <c r="I405" s="162"/>
      <c r="L405" s="158"/>
      <c r="M405" s="163"/>
      <c r="T405" s="164"/>
      <c r="AT405" s="159" t="s">
        <v>166</v>
      </c>
      <c r="AU405" s="159" t="s">
        <v>82</v>
      </c>
      <c r="AV405" s="13" t="s">
        <v>82</v>
      </c>
      <c r="AW405" s="13" t="s">
        <v>29</v>
      </c>
      <c r="AX405" s="13" t="s">
        <v>72</v>
      </c>
      <c r="AY405" s="159" t="s">
        <v>155</v>
      </c>
    </row>
    <row r="406" spans="2:65" s="14" customFormat="1">
      <c r="B406" s="165"/>
      <c r="D406" s="146" t="s">
        <v>166</v>
      </c>
      <c r="E406" s="166" t="s">
        <v>1</v>
      </c>
      <c r="F406" s="167" t="s">
        <v>170</v>
      </c>
      <c r="H406" s="168">
        <v>11.2</v>
      </c>
      <c r="I406" s="169"/>
      <c r="L406" s="165"/>
      <c r="M406" s="170"/>
      <c r="T406" s="171"/>
      <c r="AT406" s="166" t="s">
        <v>166</v>
      </c>
      <c r="AU406" s="166" t="s">
        <v>82</v>
      </c>
      <c r="AV406" s="14" t="s">
        <v>160</v>
      </c>
      <c r="AW406" s="14" t="s">
        <v>3</v>
      </c>
      <c r="AX406" s="14" t="s">
        <v>80</v>
      </c>
      <c r="AY406" s="166" t="s">
        <v>155</v>
      </c>
    </row>
    <row r="407" spans="2:65" s="1" customFormat="1" ht="24.2" customHeight="1">
      <c r="B407" s="131"/>
      <c r="C407" s="132" t="s">
        <v>613</v>
      </c>
      <c r="D407" s="132" t="s">
        <v>156</v>
      </c>
      <c r="E407" s="133" t="s">
        <v>474</v>
      </c>
      <c r="F407" s="134" t="s">
        <v>475</v>
      </c>
      <c r="G407" s="135" t="s">
        <v>253</v>
      </c>
      <c r="H407" s="136">
        <v>11.2</v>
      </c>
      <c r="I407" s="137"/>
      <c r="J407" s="138">
        <f>ROUND(I407*H407,2)</f>
        <v>0</v>
      </c>
      <c r="K407" s="139"/>
      <c r="L407" s="32"/>
      <c r="M407" s="140" t="s">
        <v>1</v>
      </c>
      <c r="N407" s="141" t="s">
        <v>37</v>
      </c>
      <c r="P407" s="142">
        <f>O407*H407</f>
        <v>0</v>
      </c>
      <c r="Q407" s="142">
        <v>0</v>
      </c>
      <c r="R407" s="142">
        <f>Q407*H407</f>
        <v>0</v>
      </c>
      <c r="S407" s="142">
        <v>0</v>
      </c>
      <c r="T407" s="143">
        <f>S407*H407</f>
        <v>0</v>
      </c>
      <c r="AR407" s="144" t="s">
        <v>160</v>
      </c>
      <c r="AT407" s="144" t="s">
        <v>156</v>
      </c>
      <c r="AU407" s="144" t="s">
        <v>82</v>
      </c>
      <c r="AY407" s="17" t="s">
        <v>155</v>
      </c>
      <c r="BE407" s="145">
        <f>IF(N407="základní",J407,0)</f>
        <v>0</v>
      </c>
      <c r="BF407" s="145">
        <f>IF(N407="snížená",J407,0)</f>
        <v>0</v>
      </c>
      <c r="BG407" s="145">
        <f>IF(N407="zákl. přenesená",J407,0)</f>
        <v>0</v>
      </c>
      <c r="BH407" s="145">
        <f>IF(N407="sníž. přenesená",J407,0)</f>
        <v>0</v>
      </c>
      <c r="BI407" s="145">
        <f>IF(N407="nulová",J407,0)</f>
        <v>0</v>
      </c>
      <c r="BJ407" s="17" t="s">
        <v>80</v>
      </c>
      <c r="BK407" s="145">
        <f>ROUND(I407*H407,2)</f>
        <v>0</v>
      </c>
      <c r="BL407" s="17" t="s">
        <v>160</v>
      </c>
      <c r="BM407" s="144" t="s">
        <v>1301</v>
      </c>
    </row>
    <row r="408" spans="2:65" s="1" customFormat="1" ht="19.5">
      <c r="B408" s="32"/>
      <c r="D408" s="146" t="s">
        <v>162</v>
      </c>
      <c r="F408" s="147" t="s">
        <v>477</v>
      </c>
      <c r="I408" s="148"/>
      <c r="L408" s="32"/>
      <c r="M408" s="149"/>
      <c r="T408" s="56"/>
      <c r="AT408" s="17" t="s">
        <v>162</v>
      </c>
      <c r="AU408" s="17" t="s">
        <v>82</v>
      </c>
    </row>
    <row r="409" spans="2:65" s="1" customFormat="1">
      <c r="B409" s="32"/>
      <c r="D409" s="150" t="s">
        <v>164</v>
      </c>
      <c r="F409" s="151" t="s">
        <v>478</v>
      </c>
      <c r="I409" s="148"/>
      <c r="L409" s="32"/>
      <c r="M409" s="149"/>
      <c r="T409" s="56"/>
      <c r="AT409" s="17" t="s">
        <v>164</v>
      </c>
      <c r="AU409" s="17" t="s">
        <v>82</v>
      </c>
    </row>
    <row r="410" spans="2:65" s="13" customFormat="1">
      <c r="B410" s="158"/>
      <c r="D410" s="146" t="s">
        <v>166</v>
      </c>
      <c r="E410" s="159" t="s">
        <v>1</v>
      </c>
      <c r="F410" s="160" t="s">
        <v>1300</v>
      </c>
      <c r="H410" s="161">
        <v>11.2</v>
      </c>
      <c r="I410" s="162"/>
      <c r="L410" s="158"/>
      <c r="M410" s="163"/>
      <c r="T410" s="164"/>
      <c r="AT410" s="159" t="s">
        <v>166</v>
      </c>
      <c r="AU410" s="159" t="s">
        <v>82</v>
      </c>
      <c r="AV410" s="13" t="s">
        <v>82</v>
      </c>
      <c r="AW410" s="13" t="s">
        <v>29</v>
      </c>
      <c r="AX410" s="13" t="s">
        <v>72</v>
      </c>
      <c r="AY410" s="159" t="s">
        <v>155</v>
      </c>
    </row>
    <row r="411" spans="2:65" s="14" customFormat="1">
      <c r="B411" s="165"/>
      <c r="D411" s="146" t="s">
        <v>166</v>
      </c>
      <c r="E411" s="166" t="s">
        <v>1</v>
      </c>
      <c r="F411" s="167" t="s">
        <v>170</v>
      </c>
      <c r="H411" s="168">
        <v>11.2</v>
      </c>
      <c r="I411" s="169"/>
      <c r="L411" s="165"/>
      <c r="M411" s="170"/>
      <c r="T411" s="171"/>
      <c r="AT411" s="166" t="s">
        <v>166</v>
      </c>
      <c r="AU411" s="166" t="s">
        <v>82</v>
      </c>
      <c r="AV411" s="14" t="s">
        <v>160</v>
      </c>
      <c r="AW411" s="14" t="s">
        <v>3</v>
      </c>
      <c r="AX411" s="14" t="s">
        <v>80</v>
      </c>
      <c r="AY411" s="166" t="s">
        <v>155</v>
      </c>
    </row>
    <row r="412" spans="2:65" s="1" customFormat="1" ht="24.2" customHeight="1">
      <c r="B412" s="131"/>
      <c r="C412" s="132" t="s">
        <v>623</v>
      </c>
      <c r="D412" s="132" t="s">
        <v>156</v>
      </c>
      <c r="E412" s="133" t="s">
        <v>1302</v>
      </c>
      <c r="F412" s="134" t="s">
        <v>1303</v>
      </c>
      <c r="G412" s="135" t="s">
        <v>179</v>
      </c>
      <c r="H412" s="136">
        <v>22.295000000000002</v>
      </c>
      <c r="I412" s="137"/>
      <c r="J412" s="138">
        <f>ROUND(I412*H412,2)</f>
        <v>0</v>
      </c>
      <c r="K412" s="139"/>
      <c r="L412" s="32"/>
      <c r="M412" s="140" t="s">
        <v>1</v>
      </c>
      <c r="N412" s="141" t="s">
        <v>37</v>
      </c>
      <c r="P412" s="142">
        <f>O412*H412</f>
        <v>0</v>
      </c>
      <c r="Q412" s="142">
        <v>0</v>
      </c>
      <c r="R412" s="142">
        <f>Q412*H412</f>
        <v>0</v>
      </c>
      <c r="S412" s="142">
        <v>1E-3</v>
      </c>
      <c r="T412" s="143">
        <f>S412*H412</f>
        <v>2.2295000000000002E-2</v>
      </c>
      <c r="AR412" s="144" t="s">
        <v>160</v>
      </c>
      <c r="AT412" s="144" t="s">
        <v>156</v>
      </c>
      <c r="AU412" s="144" t="s">
        <v>82</v>
      </c>
      <c r="AY412" s="17" t="s">
        <v>155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7" t="s">
        <v>80</v>
      </c>
      <c r="BK412" s="145">
        <f>ROUND(I412*H412,2)</f>
        <v>0</v>
      </c>
      <c r="BL412" s="17" t="s">
        <v>160</v>
      </c>
      <c r="BM412" s="144" t="s">
        <v>1304</v>
      </c>
    </row>
    <row r="413" spans="2:65" s="1" customFormat="1">
      <c r="B413" s="32"/>
      <c r="D413" s="146" t="s">
        <v>162</v>
      </c>
      <c r="F413" s="147" t="s">
        <v>1305</v>
      </c>
      <c r="I413" s="148"/>
      <c r="L413" s="32"/>
      <c r="M413" s="149"/>
      <c r="T413" s="56"/>
      <c r="AT413" s="17" t="s">
        <v>162</v>
      </c>
      <c r="AU413" s="17" t="s">
        <v>82</v>
      </c>
    </row>
    <row r="414" spans="2:65" s="1" customFormat="1">
      <c r="B414" s="32"/>
      <c r="D414" s="150" t="s">
        <v>164</v>
      </c>
      <c r="F414" s="151" t="s">
        <v>1306</v>
      </c>
      <c r="I414" s="148"/>
      <c r="L414" s="32"/>
      <c r="M414" s="149"/>
      <c r="T414" s="56"/>
      <c r="AT414" s="17" t="s">
        <v>164</v>
      </c>
      <c r="AU414" s="17" t="s">
        <v>82</v>
      </c>
    </row>
    <row r="415" spans="2:65" s="13" customFormat="1" ht="33.75">
      <c r="B415" s="158"/>
      <c r="D415" s="146" t="s">
        <v>166</v>
      </c>
      <c r="E415" s="159" t="s">
        <v>1</v>
      </c>
      <c r="F415" s="160" t="s">
        <v>1307</v>
      </c>
      <c r="H415" s="161">
        <v>22.295000000000002</v>
      </c>
      <c r="I415" s="162"/>
      <c r="L415" s="158"/>
      <c r="M415" s="163"/>
      <c r="T415" s="164"/>
      <c r="AT415" s="159" t="s">
        <v>166</v>
      </c>
      <c r="AU415" s="159" t="s">
        <v>82</v>
      </c>
      <c r="AV415" s="13" t="s">
        <v>82</v>
      </c>
      <c r="AW415" s="13" t="s">
        <v>29</v>
      </c>
      <c r="AX415" s="13" t="s">
        <v>80</v>
      </c>
      <c r="AY415" s="159" t="s">
        <v>155</v>
      </c>
    </row>
    <row r="416" spans="2:65" s="1" customFormat="1" ht="16.5" customHeight="1">
      <c r="B416" s="131"/>
      <c r="C416" s="132" t="s">
        <v>632</v>
      </c>
      <c r="D416" s="132" t="s">
        <v>156</v>
      </c>
      <c r="E416" s="133" t="s">
        <v>1051</v>
      </c>
      <c r="F416" s="134" t="s">
        <v>1052</v>
      </c>
      <c r="G416" s="135" t="s">
        <v>179</v>
      </c>
      <c r="H416" s="136">
        <v>6.4829999999999997</v>
      </c>
      <c r="I416" s="137"/>
      <c r="J416" s="138">
        <f>ROUND(I416*H416,2)</f>
        <v>0</v>
      </c>
      <c r="K416" s="139"/>
      <c r="L416" s="32"/>
      <c r="M416" s="140" t="s">
        <v>1</v>
      </c>
      <c r="N416" s="141" t="s">
        <v>37</v>
      </c>
      <c r="P416" s="142">
        <f>O416*H416</f>
        <v>0</v>
      </c>
      <c r="Q416" s="142">
        <v>0.12</v>
      </c>
      <c r="R416" s="142">
        <f>Q416*H416</f>
        <v>0.77795999999999998</v>
      </c>
      <c r="S416" s="142">
        <v>2.4900000000000002</v>
      </c>
      <c r="T416" s="143">
        <f>S416*H416</f>
        <v>16.142669999999999</v>
      </c>
      <c r="AR416" s="144" t="s">
        <v>160</v>
      </c>
      <c r="AT416" s="144" t="s">
        <v>156</v>
      </c>
      <c r="AU416" s="144" t="s">
        <v>82</v>
      </c>
      <c r="AY416" s="17" t="s">
        <v>155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7" t="s">
        <v>80</v>
      </c>
      <c r="BK416" s="145">
        <f>ROUND(I416*H416,2)</f>
        <v>0</v>
      </c>
      <c r="BL416" s="17" t="s">
        <v>160</v>
      </c>
      <c r="BM416" s="144" t="s">
        <v>1308</v>
      </c>
    </row>
    <row r="417" spans="2:65" s="1" customFormat="1">
      <c r="B417" s="32"/>
      <c r="D417" s="146" t="s">
        <v>162</v>
      </c>
      <c r="F417" s="147" t="s">
        <v>1054</v>
      </c>
      <c r="I417" s="148"/>
      <c r="L417" s="32"/>
      <c r="M417" s="149"/>
      <c r="T417" s="56"/>
      <c r="AT417" s="17" t="s">
        <v>162</v>
      </c>
      <c r="AU417" s="17" t="s">
        <v>82</v>
      </c>
    </row>
    <row r="418" spans="2:65" s="1" customFormat="1">
      <c r="B418" s="32"/>
      <c r="D418" s="150" t="s">
        <v>164</v>
      </c>
      <c r="F418" s="151" t="s">
        <v>1055</v>
      </c>
      <c r="I418" s="148"/>
      <c r="L418" s="32"/>
      <c r="M418" s="149"/>
      <c r="T418" s="56"/>
      <c r="AT418" s="17" t="s">
        <v>164</v>
      </c>
      <c r="AU418" s="17" t="s">
        <v>82</v>
      </c>
    </row>
    <row r="419" spans="2:65" s="13" customFormat="1" ht="22.5">
      <c r="B419" s="158"/>
      <c r="D419" s="146" t="s">
        <v>166</v>
      </c>
      <c r="E419" s="159" t="s">
        <v>1</v>
      </c>
      <c r="F419" s="160" t="s">
        <v>1309</v>
      </c>
      <c r="H419" s="161">
        <v>6.4829999999999997</v>
      </c>
      <c r="I419" s="162"/>
      <c r="L419" s="158"/>
      <c r="M419" s="163"/>
      <c r="T419" s="164"/>
      <c r="AT419" s="159" t="s">
        <v>166</v>
      </c>
      <c r="AU419" s="159" t="s">
        <v>82</v>
      </c>
      <c r="AV419" s="13" t="s">
        <v>82</v>
      </c>
      <c r="AW419" s="13" t="s">
        <v>29</v>
      </c>
      <c r="AX419" s="13" t="s">
        <v>80</v>
      </c>
      <c r="AY419" s="159" t="s">
        <v>155</v>
      </c>
    </row>
    <row r="420" spans="2:65" s="1" customFormat="1" ht="16.5" customHeight="1">
      <c r="B420" s="131"/>
      <c r="C420" s="132" t="s">
        <v>636</v>
      </c>
      <c r="D420" s="132" t="s">
        <v>156</v>
      </c>
      <c r="E420" s="133" t="s">
        <v>1310</v>
      </c>
      <c r="F420" s="134" t="s">
        <v>1311</v>
      </c>
      <c r="G420" s="135" t="s">
        <v>179</v>
      </c>
      <c r="H420" s="136">
        <v>3.4820000000000002</v>
      </c>
      <c r="I420" s="137"/>
      <c r="J420" s="138">
        <f>ROUND(I420*H420,2)</f>
        <v>0</v>
      </c>
      <c r="K420" s="139"/>
      <c r="L420" s="32"/>
      <c r="M420" s="140" t="s">
        <v>1</v>
      </c>
      <c r="N420" s="141" t="s">
        <v>37</v>
      </c>
      <c r="P420" s="142">
        <f>O420*H420</f>
        <v>0</v>
      </c>
      <c r="Q420" s="142">
        <v>0</v>
      </c>
      <c r="R420" s="142">
        <f>Q420*H420</f>
        <v>0</v>
      </c>
      <c r="S420" s="142">
        <v>2.4</v>
      </c>
      <c r="T420" s="143">
        <f>S420*H420</f>
        <v>8.3567999999999998</v>
      </c>
      <c r="AR420" s="144" t="s">
        <v>160</v>
      </c>
      <c r="AT420" s="144" t="s">
        <v>156</v>
      </c>
      <c r="AU420" s="144" t="s">
        <v>82</v>
      </c>
      <c r="AY420" s="17" t="s">
        <v>155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7" t="s">
        <v>80</v>
      </c>
      <c r="BK420" s="145">
        <f>ROUND(I420*H420,2)</f>
        <v>0</v>
      </c>
      <c r="BL420" s="17" t="s">
        <v>160</v>
      </c>
      <c r="BM420" s="144" t="s">
        <v>1312</v>
      </c>
    </row>
    <row r="421" spans="2:65" s="1" customFormat="1">
      <c r="B421" s="32"/>
      <c r="D421" s="146" t="s">
        <v>162</v>
      </c>
      <c r="F421" s="147" t="s">
        <v>1313</v>
      </c>
      <c r="I421" s="148"/>
      <c r="L421" s="32"/>
      <c r="M421" s="149"/>
      <c r="T421" s="56"/>
      <c r="AT421" s="17" t="s">
        <v>162</v>
      </c>
      <c r="AU421" s="17" t="s">
        <v>82</v>
      </c>
    </row>
    <row r="422" spans="2:65" s="1" customFormat="1">
      <c r="B422" s="32"/>
      <c r="D422" s="150" t="s">
        <v>164</v>
      </c>
      <c r="F422" s="151" t="s">
        <v>1314</v>
      </c>
      <c r="I422" s="148"/>
      <c r="L422" s="32"/>
      <c r="M422" s="149"/>
      <c r="T422" s="56"/>
      <c r="AT422" s="17" t="s">
        <v>164</v>
      </c>
      <c r="AU422" s="17" t="s">
        <v>82</v>
      </c>
    </row>
    <row r="423" spans="2:65" s="13" customFormat="1">
      <c r="B423" s="158"/>
      <c r="D423" s="146" t="s">
        <v>166</v>
      </c>
      <c r="E423" s="159" t="s">
        <v>1</v>
      </c>
      <c r="F423" s="160" t="s">
        <v>1315</v>
      </c>
      <c r="H423" s="161">
        <v>2.2559999999999998</v>
      </c>
      <c r="I423" s="162"/>
      <c r="L423" s="158"/>
      <c r="M423" s="163"/>
      <c r="T423" s="164"/>
      <c r="AT423" s="159" t="s">
        <v>166</v>
      </c>
      <c r="AU423" s="159" t="s">
        <v>82</v>
      </c>
      <c r="AV423" s="13" t="s">
        <v>82</v>
      </c>
      <c r="AW423" s="13" t="s">
        <v>29</v>
      </c>
      <c r="AX423" s="13" t="s">
        <v>72</v>
      </c>
      <c r="AY423" s="159" t="s">
        <v>155</v>
      </c>
    </row>
    <row r="424" spans="2:65" s="13" customFormat="1" ht="22.5">
      <c r="B424" s="158"/>
      <c r="D424" s="146" t="s">
        <v>166</v>
      </c>
      <c r="E424" s="159" t="s">
        <v>1</v>
      </c>
      <c r="F424" s="160" t="s">
        <v>1316</v>
      </c>
      <c r="H424" s="161">
        <v>1.226</v>
      </c>
      <c r="I424" s="162"/>
      <c r="L424" s="158"/>
      <c r="M424" s="163"/>
      <c r="T424" s="164"/>
      <c r="AT424" s="159" t="s">
        <v>166</v>
      </c>
      <c r="AU424" s="159" t="s">
        <v>82</v>
      </c>
      <c r="AV424" s="13" t="s">
        <v>82</v>
      </c>
      <c r="AW424" s="13" t="s">
        <v>29</v>
      </c>
      <c r="AX424" s="13" t="s">
        <v>72</v>
      </c>
      <c r="AY424" s="159" t="s">
        <v>155</v>
      </c>
    </row>
    <row r="425" spans="2:65" s="14" customFormat="1">
      <c r="B425" s="165"/>
      <c r="D425" s="146" t="s">
        <v>166</v>
      </c>
      <c r="E425" s="166" t="s">
        <v>1</v>
      </c>
      <c r="F425" s="167" t="s">
        <v>170</v>
      </c>
      <c r="H425" s="168">
        <v>3.4819999999999998</v>
      </c>
      <c r="I425" s="169"/>
      <c r="L425" s="165"/>
      <c r="M425" s="170"/>
      <c r="T425" s="171"/>
      <c r="AT425" s="166" t="s">
        <v>166</v>
      </c>
      <c r="AU425" s="166" t="s">
        <v>82</v>
      </c>
      <c r="AV425" s="14" t="s">
        <v>160</v>
      </c>
      <c r="AW425" s="14" t="s">
        <v>29</v>
      </c>
      <c r="AX425" s="14" t="s">
        <v>80</v>
      </c>
      <c r="AY425" s="166" t="s">
        <v>155</v>
      </c>
    </row>
    <row r="426" spans="2:65" s="1" customFormat="1" ht="16.5" customHeight="1">
      <c r="B426" s="131"/>
      <c r="C426" s="132" t="s">
        <v>641</v>
      </c>
      <c r="D426" s="132" t="s">
        <v>156</v>
      </c>
      <c r="E426" s="133" t="s">
        <v>1043</v>
      </c>
      <c r="F426" s="134" t="s">
        <v>1044</v>
      </c>
      <c r="G426" s="135" t="s">
        <v>253</v>
      </c>
      <c r="H426" s="136">
        <v>11.01</v>
      </c>
      <c r="I426" s="137"/>
      <c r="J426" s="138">
        <f>ROUND(I426*H426,2)</f>
        <v>0</v>
      </c>
      <c r="K426" s="139"/>
      <c r="L426" s="32"/>
      <c r="M426" s="140" t="s">
        <v>1</v>
      </c>
      <c r="N426" s="141" t="s">
        <v>37</v>
      </c>
      <c r="P426" s="142">
        <f>O426*H426</f>
        <v>0</v>
      </c>
      <c r="Q426" s="142">
        <v>8.3599999999999999E-5</v>
      </c>
      <c r="R426" s="142">
        <f>Q426*H426</f>
        <v>9.2043599999999995E-4</v>
      </c>
      <c r="S426" s="142">
        <v>1.7999999999999999E-2</v>
      </c>
      <c r="T426" s="143">
        <f>S426*H426</f>
        <v>0.19818</v>
      </c>
      <c r="AR426" s="144" t="s">
        <v>160</v>
      </c>
      <c r="AT426" s="144" t="s">
        <v>156</v>
      </c>
      <c r="AU426" s="144" t="s">
        <v>82</v>
      </c>
      <c r="AY426" s="17" t="s">
        <v>155</v>
      </c>
      <c r="BE426" s="145">
        <f>IF(N426="základní",J426,0)</f>
        <v>0</v>
      </c>
      <c r="BF426" s="145">
        <f>IF(N426="snížená",J426,0)</f>
        <v>0</v>
      </c>
      <c r="BG426" s="145">
        <f>IF(N426="zákl. přenesená",J426,0)</f>
        <v>0</v>
      </c>
      <c r="BH426" s="145">
        <f>IF(N426="sníž. přenesená",J426,0)</f>
        <v>0</v>
      </c>
      <c r="BI426" s="145">
        <f>IF(N426="nulová",J426,0)</f>
        <v>0</v>
      </c>
      <c r="BJ426" s="17" t="s">
        <v>80</v>
      </c>
      <c r="BK426" s="145">
        <f>ROUND(I426*H426,2)</f>
        <v>0</v>
      </c>
      <c r="BL426" s="17" t="s">
        <v>160</v>
      </c>
      <c r="BM426" s="144" t="s">
        <v>1317</v>
      </c>
    </row>
    <row r="427" spans="2:65" s="1" customFormat="1" ht="19.5">
      <c r="B427" s="32"/>
      <c r="D427" s="146" t="s">
        <v>162</v>
      </c>
      <c r="F427" s="147" t="s">
        <v>1046</v>
      </c>
      <c r="I427" s="148"/>
      <c r="L427" s="32"/>
      <c r="M427" s="149"/>
      <c r="T427" s="56"/>
      <c r="AT427" s="17" t="s">
        <v>162</v>
      </c>
      <c r="AU427" s="17" t="s">
        <v>82</v>
      </c>
    </row>
    <row r="428" spans="2:65" s="1" customFormat="1">
      <c r="B428" s="32"/>
      <c r="D428" s="150" t="s">
        <v>164</v>
      </c>
      <c r="F428" s="151" t="s">
        <v>1047</v>
      </c>
      <c r="I428" s="148"/>
      <c r="L428" s="32"/>
      <c r="M428" s="149"/>
      <c r="T428" s="56"/>
      <c r="AT428" s="17" t="s">
        <v>164</v>
      </c>
      <c r="AU428" s="17" t="s">
        <v>82</v>
      </c>
    </row>
    <row r="429" spans="2:65" s="13" customFormat="1">
      <c r="B429" s="158"/>
      <c r="D429" s="146" t="s">
        <v>166</v>
      </c>
      <c r="E429" s="159" t="s">
        <v>1</v>
      </c>
      <c r="F429" s="160" t="s">
        <v>1318</v>
      </c>
      <c r="H429" s="161">
        <v>11.01</v>
      </c>
      <c r="I429" s="162"/>
      <c r="L429" s="158"/>
      <c r="M429" s="163"/>
      <c r="T429" s="164"/>
      <c r="AT429" s="159" t="s">
        <v>166</v>
      </c>
      <c r="AU429" s="159" t="s">
        <v>82</v>
      </c>
      <c r="AV429" s="13" t="s">
        <v>82</v>
      </c>
      <c r="AW429" s="13" t="s">
        <v>29</v>
      </c>
      <c r="AX429" s="13" t="s">
        <v>80</v>
      </c>
      <c r="AY429" s="159" t="s">
        <v>155</v>
      </c>
    </row>
    <row r="430" spans="2:65" s="1" customFormat="1" ht="24.2" customHeight="1">
      <c r="B430" s="131"/>
      <c r="C430" s="132" t="s">
        <v>646</v>
      </c>
      <c r="D430" s="132" t="s">
        <v>156</v>
      </c>
      <c r="E430" s="133" t="s">
        <v>1319</v>
      </c>
      <c r="F430" s="134" t="s">
        <v>1320</v>
      </c>
      <c r="G430" s="135" t="s">
        <v>413</v>
      </c>
      <c r="H430" s="136">
        <v>22</v>
      </c>
      <c r="I430" s="137"/>
      <c r="J430" s="138">
        <f>ROUND(I430*H430,2)</f>
        <v>0</v>
      </c>
      <c r="K430" s="139"/>
      <c r="L430" s="32"/>
      <c r="M430" s="140" t="s">
        <v>1</v>
      </c>
      <c r="N430" s="141" t="s">
        <v>37</v>
      </c>
      <c r="P430" s="142">
        <f>O430*H430</f>
        <v>0</v>
      </c>
      <c r="Q430" s="142">
        <v>0</v>
      </c>
      <c r="R430" s="142">
        <f>Q430*H430</f>
        <v>0</v>
      </c>
      <c r="S430" s="142">
        <v>2E-3</v>
      </c>
      <c r="T430" s="143">
        <f>S430*H430</f>
        <v>4.3999999999999997E-2</v>
      </c>
      <c r="AR430" s="144" t="s">
        <v>160</v>
      </c>
      <c r="AT430" s="144" t="s">
        <v>156</v>
      </c>
      <c r="AU430" s="144" t="s">
        <v>82</v>
      </c>
      <c r="AY430" s="17" t="s">
        <v>155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7" t="s">
        <v>80</v>
      </c>
      <c r="BK430" s="145">
        <f>ROUND(I430*H430,2)</f>
        <v>0</v>
      </c>
      <c r="BL430" s="17" t="s">
        <v>160</v>
      </c>
      <c r="BM430" s="144" t="s">
        <v>1321</v>
      </c>
    </row>
    <row r="431" spans="2:65" s="1" customFormat="1" ht="19.5">
      <c r="B431" s="32"/>
      <c r="D431" s="146" t="s">
        <v>162</v>
      </c>
      <c r="F431" s="147" t="s">
        <v>1322</v>
      </c>
      <c r="I431" s="148"/>
      <c r="L431" s="32"/>
      <c r="M431" s="149"/>
      <c r="T431" s="56"/>
      <c r="AT431" s="17" t="s">
        <v>162</v>
      </c>
      <c r="AU431" s="17" t="s">
        <v>82</v>
      </c>
    </row>
    <row r="432" spans="2:65" s="1" customFormat="1">
      <c r="B432" s="32"/>
      <c r="D432" s="150" t="s">
        <v>164</v>
      </c>
      <c r="F432" s="151" t="s">
        <v>1323</v>
      </c>
      <c r="I432" s="148"/>
      <c r="L432" s="32"/>
      <c r="M432" s="149"/>
      <c r="T432" s="56"/>
      <c r="AT432" s="17" t="s">
        <v>164</v>
      </c>
      <c r="AU432" s="17" t="s">
        <v>82</v>
      </c>
    </row>
    <row r="433" spans="2:65" s="13" customFormat="1">
      <c r="B433" s="158"/>
      <c r="D433" s="146" t="s">
        <v>166</v>
      </c>
      <c r="E433" s="159" t="s">
        <v>1</v>
      </c>
      <c r="F433" s="160" t="s">
        <v>1324</v>
      </c>
      <c r="H433" s="161">
        <v>22</v>
      </c>
      <c r="I433" s="162"/>
      <c r="L433" s="158"/>
      <c r="M433" s="163"/>
      <c r="T433" s="164"/>
      <c r="AT433" s="159" t="s">
        <v>166</v>
      </c>
      <c r="AU433" s="159" t="s">
        <v>82</v>
      </c>
      <c r="AV433" s="13" t="s">
        <v>82</v>
      </c>
      <c r="AW433" s="13" t="s">
        <v>29</v>
      </c>
      <c r="AX433" s="13" t="s">
        <v>80</v>
      </c>
      <c r="AY433" s="159" t="s">
        <v>155</v>
      </c>
    </row>
    <row r="434" spans="2:65" s="1" customFormat="1" ht="33" customHeight="1">
      <c r="B434" s="131"/>
      <c r="C434" s="132" t="s">
        <v>653</v>
      </c>
      <c r="D434" s="132" t="s">
        <v>156</v>
      </c>
      <c r="E434" s="133" t="s">
        <v>1325</v>
      </c>
      <c r="F434" s="134" t="s">
        <v>1326</v>
      </c>
      <c r="G434" s="135" t="s">
        <v>413</v>
      </c>
      <c r="H434" s="136">
        <v>4</v>
      </c>
      <c r="I434" s="137"/>
      <c r="J434" s="138">
        <f>ROUND(I434*H434,2)</f>
        <v>0</v>
      </c>
      <c r="K434" s="139"/>
      <c r="L434" s="32"/>
      <c r="M434" s="140" t="s">
        <v>1</v>
      </c>
      <c r="N434" s="141" t="s">
        <v>37</v>
      </c>
      <c r="P434" s="142">
        <f>O434*H434</f>
        <v>0</v>
      </c>
      <c r="Q434" s="142">
        <v>5.2200000000000002E-5</v>
      </c>
      <c r="R434" s="142">
        <f>Q434*H434</f>
        <v>2.0880000000000001E-4</v>
      </c>
      <c r="S434" s="142">
        <v>0</v>
      </c>
      <c r="T434" s="143">
        <f>S434*H434</f>
        <v>0</v>
      </c>
      <c r="AR434" s="144" t="s">
        <v>160</v>
      </c>
      <c r="AT434" s="144" t="s">
        <v>156</v>
      </c>
      <c r="AU434" s="144" t="s">
        <v>82</v>
      </c>
      <c r="AY434" s="17" t="s">
        <v>155</v>
      </c>
      <c r="BE434" s="145">
        <f>IF(N434="základní",J434,0)</f>
        <v>0</v>
      </c>
      <c r="BF434" s="145">
        <f>IF(N434="snížená",J434,0)</f>
        <v>0</v>
      </c>
      <c r="BG434" s="145">
        <f>IF(N434="zákl. přenesená",J434,0)</f>
        <v>0</v>
      </c>
      <c r="BH434" s="145">
        <f>IF(N434="sníž. přenesená",J434,0)</f>
        <v>0</v>
      </c>
      <c r="BI434" s="145">
        <f>IF(N434="nulová",J434,0)</f>
        <v>0</v>
      </c>
      <c r="BJ434" s="17" t="s">
        <v>80</v>
      </c>
      <c r="BK434" s="145">
        <f>ROUND(I434*H434,2)</f>
        <v>0</v>
      </c>
      <c r="BL434" s="17" t="s">
        <v>160</v>
      </c>
      <c r="BM434" s="144" t="s">
        <v>1327</v>
      </c>
    </row>
    <row r="435" spans="2:65" s="1" customFormat="1" ht="19.5">
      <c r="B435" s="32"/>
      <c r="D435" s="146" t="s">
        <v>162</v>
      </c>
      <c r="F435" s="147" t="s">
        <v>1328</v>
      </c>
      <c r="I435" s="148"/>
      <c r="L435" s="32"/>
      <c r="M435" s="149"/>
      <c r="T435" s="56"/>
      <c r="AT435" s="17" t="s">
        <v>162</v>
      </c>
      <c r="AU435" s="17" t="s">
        <v>82</v>
      </c>
    </row>
    <row r="436" spans="2:65" s="1" customFormat="1">
      <c r="B436" s="32"/>
      <c r="D436" s="150" t="s">
        <v>164</v>
      </c>
      <c r="F436" s="151" t="s">
        <v>1329</v>
      </c>
      <c r="I436" s="148"/>
      <c r="L436" s="32"/>
      <c r="M436" s="149"/>
      <c r="T436" s="56"/>
      <c r="AT436" s="17" t="s">
        <v>164</v>
      </c>
      <c r="AU436" s="17" t="s">
        <v>82</v>
      </c>
    </row>
    <row r="437" spans="2:65" s="13" customFormat="1">
      <c r="B437" s="158"/>
      <c r="D437" s="146" t="s">
        <v>166</v>
      </c>
      <c r="E437" s="159" t="s">
        <v>1</v>
      </c>
      <c r="F437" s="160" t="s">
        <v>1330</v>
      </c>
      <c r="H437" s="161">
        <v>4</v>
      </c>
      <c r="I437" s="162"/>
      <c r="L437" s="158"/>
      <c r="M437" s="163"/>
      <c r="T437" s="164"/>
      <c r="AT437" s="159" t="s">
        <v>166</v>
      </c>
      <c r="AU437" s="159" t="s">
        <v>82</v>
      </c>
      <c r="AV437" s="13" t="s">
        <v>82</v>
      </c>
      <c r="AW437" s="13" t="s">
        <v>29</v>
      </c>
      <c r="AX437" s="13" t="s">
        <v>80</v>
      </c>
      <c r="AY437" s="159" t="s">
        <v>155</v>
      </c>
    </row>
    <row r="438" spans="2:65" s="1" customFormat="1" ht="24.2" customHeight="1">
      <c r="B438" s="131"/>
      <c r="C438" s="132" t="s">
        <v>660</v>
      </c>
      <c r="D438" s="132" t="s">
        <v>156</v>
      </c>
      <c r="E438" s="133" t="s">
        <v>501</v>
      </c>
      <c r="F438" s="134" t="s">
        <v>502</v>
      </c>
      <c r="G438" s="135" t="s">
        <v>159</v>
      </c>
      <c r="H438" s="136">
        <v>103.86</v>
      </c>
      <c r="I438" s="137"/>
      <c r="J438" s="138">
        <f>ROUND(I438*H438,2)</f>
        <v>0</v>
      </c>
      <c r="K438" s="139"/>
      <c r="L438" s="32"/>
      <c r="M438" s="140" t="s">
        <v>1</v>
      </c>
      <c r="N438" s="141" t="s">
        <v>37</v>
      </c>
      <c r="P438" s="142">
        <f>O438*H438</f>
        <v>0</v>
      </c>
      <c r="Q438" s="142">
        <v>0</v>
      </c>
      <c r="R438" s="142">
        <f>Q438*H438</f>
        <v>0</v>
      </c>
      <c r="S438" s="142">
        <v>0</v>
      </c>
      <c r="T438" s="143">
        <f>S438*H438</f>
        <v>0</v>
      </c>
      <c r="AR438" s="144" t="s">
        <v>160</v>
      </c>
      <c r="AT438" s="144" t="s">
        <v>156</v>
      </c>
      <c r="AU438" s="144" t="s">
        <v>82</v>
      </c>
      <c r="AY438" s="17" t="s">
        <v>155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7" t="s">
        <v>80</v>
      </c>
      <c r="BK438" s="145">
        <f>ROUND(I438*H438,2)</f>
        <v>0</v>
      </c>
      <c r="BL438" s="17" t="s">
        <v>160</v>
      </c>
      <c r="BM438" s="144" t="s">
        <v>1331</v>
      </c>
    </row>
    <row r="439" spans="2:65" s="1" customFormat="1">
      <c r="B439" s="32"/>
      <c r="D439" s="146" t="s">
        <v>162</v>
      </c>
      <c r="F439" s="147" t="s">
        <v>502</v>
      </c>
      <c r="I439" s="148"/>
      <c r="L439" s="32"/>
      <c r="M439" s="149"/>
      <c r="T439" s="56"/>
      <c r="AT439" s="17" t="s">
        <v>162</v>
      </c>
      <c r="AU439" s="17" t="s">
        <v>82</v>
      </c>
    </row>
    <row r="440" spans="2:65" s="1" customFormat="1">
      <c r="B440" s="32"/>
      <c r="D440" s="150" t="s">
        <v>164</v>
      </c>
      <c r="F440" s="151" t="s">
        <v>504</v>
      </c>
      <c r="I440" s="148"/>
      <c r="L440" s="32"/>
      <c r="M440" s="149"/>
      <c r="T440" s="56"/>
      <c r="AT440" s="17" t="s">
        <v>164</v>
      </c>
      <c r="AU440" s="17" t="s">
        <v>82</v>
      </c>
    </row>
    <row r="441" spans="2:65" s="13" customFormat="1">
      <c r="B441" s="158"/>
      <c r="D441" s="146" t="s">
        <v>166</v>
      </c>
      <c r="E441" s="159" t="s">
        <v>1</v>
      </c>
      <c r="F441" s="160" t="s">
        <v>1332</v>
      </c>
      <c r="H441" s="161">
        <v>14.606</v>
      </c>
      <c r="I441" s="162"/>
      <c r="L441" s="158"/>
      <c r="M441" s="163"/>
      <c r="T441" s="164"/>
      <c r="AT441" s="159" t="s">
        <v>166</v>
      </c>
      <c r="AU441" s="159" t="s">
        <v>82</v>
      </c>
      <c r="AV441" s="13" t="s">
        <v>82</v>
      </c>
      <c r="AW441" s="13" t="s">
        <v>29</v>
      </c>
      <c r="AX441" s="13" t="s">
        <v>72</v>
      </c>
      <c r="AY441" s="159" t="s">
        <v>155</v>
      </c>
    </row>
    <row r="442" spans="2:65" s="13" customFormat="1" ht="22.5">
      <c r="B442" s="158"/>
      <c r="D442" s="146" t="s">
        <v>166</v>
      </c>
      <c r="E442" s="159" t="s">
        <v>1</v>
      </c>
      <c r="F442" s="160" t="s">
        <v>1333</v>
      </c>
      <c r="H442" s="161">
        <v>50.683999999999997</v>
      </c>
      <c r="I442" s="162"/>
      <c r="L442" s="158"/>
      <c r="M442" s="163"/>
      <c r="T442" s="164"/>
      <c r="AT442" s="159" t="s">
        <v>166</v>
      </c>
      <c r="AU442" s="159" t="s">
        <v>82</v>
      </c>
      <c r="AV442" s="13" t="s">
        <v>82</v>
      </c>
      <c r="AW442" s="13" t="s">
        <v>29</v>
      </c>
      <c r="AX442" s="13" t="s">
        <v>72</v>
      </c>
      <c r="AY442" s="159" t="s">
        <v>155</v>
      </c>
    </row>
    <row r="443" spans="2:65" s="13" customFormat="1">
      <c r="B443" s="158"/>
      <c r="D443" s="146" t="s">
        <v>166</v>
      </c>
      <c r="E443" s="159" t="s">
        <v>1</v>
      </c>
      <c r="F443" s="160" t="s">
        <v>1334</v>
      </c>
      <c r="H443" s="161">
        <v>23.062999999999999</v>
      </c>
      <c r="I443" s="162"/>
      <c r="L443" s="158"/>
      <c r="M443" s="163"/>
      <c r="T443" s="164"/>
      <c r="AT443" s="159" t="s">
        <v>166</v>
      </c>
      <c r="AU443" s="159" t="s">
        <v>82</v>
      </c>
      <c r="AV443" s="13" t="s">
        <v>82</v>
      </c>
      <c r="AW443" s="13" t="s">
        <v>29</v>
      </c>
      <c r="AX443" s="13" t="s">
        <v>72</v>
      </c>
      <c r="AY443" s="159" t="s">
        <v>155</v>
      </c>
    </row>
    <row r="444" spans="2:65" s="13" customFormat="1" ht="33.75">
      <c r="B444" s="158"/>
      <c r="D444" s="146" t="s">
        <v>166</v>
      </c>
      <c r="E444" s="159" t="s">
        <v>1</v>
      </c>
      <c r="F444" s="160" t="s">
        <v>1335</v>
      </c>
      <c r="H444" s="161">
        <v>15.507</v>
      </c>
      <c r="I444" s="162"/>
      <c r="L444" s="158"/>
      <c r="M444" s="163"/>
      <c r="T444" s="164"/>
      <c r="AT444" s="159" t="s">
        <v>166</v>
      </c>
      <c r="AU444" s="159" t="s">
        <v>82</v>
      </c>
      <c r="AV444" s="13" t="s">
        <v>82</v>
      </c>
      <c r="AW444" s="13" t="s">
        <v>29</v>
      </c>
      <c r="AX444" s="13" t="s">
        <v>72</v>
      </c>
      <c r="AY444" s="159" t="s">
        <v>155</v>
      </c>
    </row>
    <row r="445" spans="2:65" s="14" customFormat="1">
      <c r="B445" s="165"/>
      <c r="D445" s="146" t="s">
        <v>166</v>
      </c>
      <c r="E445" s="166" t="s">
        <v>1</v>
      </c>
      <c r="F445" s="167" t="s">
        <v>170</v>
      </c>
      <c r="H445" s="168">
        <v>103.86</v>
      </c>
      <c r="I445" s="169"/>
      <c r="L445" s="165"/>
      <c r="M445" s="170"/>
      <c r="T445" s="171"/>
      <c r="AT445" s="166" t="s">
        <v>166</v>
      </c>
      <c r="AU445" s="166" t="s">
        <v>82</v>
      </c>
      <c r="AV445" s="14" t="s">
        <v>160</v>
      </c>
      <c r="AW445" s="14" t="s">
        <v>29</v>
      </c>
      <c r="AX445" s="14" t="s">
        <v>80</v>
      </c>
      <c r="AY445" s="166" t="s">
        <v>155</v>
      </c>
    </row>
    <row r="446" spans="2:65" s="1" customFormat="1" ht="24.2" customHeight="1">
      <c r="B446" s="131"/>
      <c r="C446" s="132" t="s">
        <v>667</v>
      </c>
      <c r="D446" s="132" t="s">
        <v>156</v>
      </c>
      <c r="E446" s="133" t="s">
        <v>510</v>
      </c>
      <c r="F446" s="134" t="s">
        <v>511</v>
      </c>
      <c r="G446" s="135" t="s">
        <v>159</v>
      </c>
      <c r="H446" s="136">
        <v>103.86</v>
      </c>
      <c r="I446" s="137"/>
      <c r="J446" s="138">
        <f>ROUND(I446*H446,2)</f>
        <v>0</v>
      </c>
      <c r="K446" s="139"/>
      <c r="L446" s="32"/>
      <c r="M446" s="140" t="s">
        <v>1</v>
      </c>
      <c r="N446" s="141" t="s">
        <v>37</v>
      </c>
      <c r="P446" s="142">
        <f>O446*H446</f>
        <v>0</v>
      </c>
      <c r="Q446" s="142">
        <v>0</v>
      </c>
      <c r="R446" s="142">
        <f>Q446*H446</f>
        <v>0</v>
      </c>
      <c r="S446" s="142">
        <v>3.95E-2</v>
      </c>
      <c r="T446" s="143">
        <f>S446*H446</f>
        <v>4.1024700000000003</v>
      </c>
      <c r="AR446" s="144" t="s">
        <v>160</v>
      </c>
      <c r="AT446" s="144" t="s">
        <v>156</v>
      </c>
      <c r="AU446" s="144" t="s">
        <v>82</v>
      </c>
      <c r="AY446" s="17" t="s">
        <v>155</v>
      </c>
      <c r="BE446" s="145">
        <f>IF(N446="základní",J446,0)</f>
        <v>0</v>
      </c>
      <c r="BF446" s="145">
        <f>IF(N446="snížená",J446,0)</f>
        <v>0</v>
      </c>
      <c r="BG446" s="145">
        <f>IF(N446="zákl. přenesená",J446,0)</f>
        <v>0</v>
      </c>
      <c r="BH446" s="145">
        <f>IF(N446="sníž. přenesená",J446,0)</f>
        <v>0</v>
      </c>
      <c r="BI446" s="145">
        <f>IF(N446="nulová",J446,0)</f>
        <v>0</v>
      </c>
      <c r="BJ446" s="17" t="s">
        <v>80</v>
      </c>
      <c r="BK446" s="145">
        <f>ROUND(I446*H446,2)</f>
        <v>0</v>
      </c>
      <c r="BL446" s="17" t="s">
        <v>160</v>
      </c>
      <c r="BM446" s="144" t="s">
        <v>1336</v>
      </c>
    </row>
    <row r="447" spans="2:65" s="1" customFormat="1" ht="19.5">
      <c r="B447" s="32"/>
      <c r="D447" s="146" t="s">
        <v>162</v>
      </c>
      <c r="F447" s="147" t="s">
        <v>513</v>
      </c>
      <c r="I447" s="148"/>
      <c r="L447" s="32"/>
      <c r="M447" s="149"/>
      <c r="T447" s="56"/>
      <c r="AT447" s="17" t="s">
        <v>162</v>
      </c>
      <c r="AU447" s="17" t="s">
        <v>82</v>
      </c>
    </row>
    <row r="448" spans="2:65" s="1" customFormat="1">
      <c r="B448" s="32"/>
      <c r="D448" s="150" t="s">
        <v>164</v>
      </c>
      <c r="F448" s="151" t="s">
        <v>514</v>
      </c>
      <c r="I448" s="148"/>
      <c r="L448" s="32"/>
      <c r="M448" s="149"/>
      <c r="T448" s="56"/>
      <c r="AT448" s="17" t="s">
        <v>164</v>
      </c>
      <c r="AU448" s="17" t="s">
        <v>82</v>
      </c>
    </row>
    <row r="449" spans="2:65" s="13" customFormat="1">
      <c r="B449" s="158"/>
      <c r="D449" s="146" t="s">
        <v>166</v>
      </c>
      <c r="E449" s="159" t="s">
        <v>1</v>
      </c>
      <c r="F449" s="160" t="s">
        <v>1337</v>
      </c>
      <c r="H449" s="161">
        <v>103.86</v>
      </c>
      <c r="I449" s="162"/>
      <c r="L449" s="158"/>
      <c r="M449" s="163"/>
      <c r="T449" s="164"/>
      <c r="AT449" s="159" t="s">
        <v>166</v>
      </c>
      <c r="AU449" s="159" t="s">
        <v>82</v>
      </c>
      <c r="AV449" s="13" t="s">
        <v>82</v>
      </c>
      <c r="AW449" s="13" t="s">
        <v>29</v>
      </c>
      <c r="AX449" s="13" t="s">
        <v>80</v>
      </c>
      <c r="AY449" s="159" t="s">
        <v>155</v>
      </c>
    </row>
    <row r="450" spans="2:65" s="1" customFormat="1" ht="24.2" customHeight="1">
      <c r="B450" s="131"/>
      <c r="C450" s="132" t="s">
        <v>855</v>
      </c>
      <c r="D450" s="132" t="s">
        <v>156</v>
      </c>
      <c r="E450" s="133" t="s">
        <v>516</v>
      </c>
      <c r="F450" s="134" t="s">
        <v>517</v>
      </c>
      <c r="G450" s="135" t="s">
        <v>159</v>
      </c>
      <c r="H450" s="136">
        <v>10.385999999999999</v>
      </c>
      <c r="I450" s="137"/>
      <c r="J450" s="138">
        <f>ROUND(I450*H450,2)</f>
        <v>0</v>
      </c>
      <c r="K450" s="139"/>
      <c r="L450" s="32"/>
      <c r="M450" s="140" t="s">
        <v>1</v>
      </c>
      <c r="N450" s="141" t="s">
        <v>37</v>
      </c>
      <c r="P450" s="142">
        <f>O450*H450</f>
        <v>0</v>
      </c>
      <c r="Q450" s="142">
        <v>8.5500000000000003E-3</v>
      </c>
      <c r="R450" s="142">
        <f>Q450*H450</f>
        <v>8.8800299999999999E-2</v>
      </c>
      <c r="S450" s="142">
        <v>0</v>
      </c>
      <c r="T450" s="143">
        <f>S450*H450</f>
        <v>0</v>
      </c>
      <c r="AR450" s="144" t="s">
        <v>160</v>
      </c>
      <c r="AT450" s="144" t="s">
        <v>156</v>
      </c>
      <c r="AU450" s="144" t="s">
        <v>82</v>
      </c>
      <c r="AY450" s="17" t="s">
        <v>155</v>
      </c>
      <c r="BE450" s="145">
        <f>IF(N450="základní",J450,0)</f>
        <v>0</v>
      </c>
      <c r="BF450" s="145">
        <f>IF(N450="snížená",J450,0)</f>
        <v>0</v>
      </c>
      <c r="BG450" s="145">
        <f>IF(N450="zákl. přenesená",J450,0)</f>
        <v>0</v>
      </c>
      <c r="BH450" s="145">
        <f>IF(N450="sníž. přenesená",J450,0)</f>
        <v>0</v>
      </c>
      <c r="BI450" s="145">
        <f>IF(N450="nulová",J450,0)</f>
        <v>0</v>
      </c>
      <c r="BJ450" s="17" t="s">
        <v>80</v>
      </c>
      <c r="BK450" s="145">
        <f>ROUND(I450*H450,2)</f>
        <v>0</v>
      </c>
      <c r="BL450" s="17" t="s">
        <v>160</v>
      </c>
      <c r="BM450" s="144" t="s">
        <v>1338</v>
      </c>
    </row>
    <row r="451" spans="2:65" s="1" customFormat="1" ht="19.5">
      <c r="B451" s="32"/>
      <c r="D451" s="146" t="s">
        <v>162</v>
      </c>
      <c r="F451" s="147" t="s">
        <v>519</v>
      </c>
      <c r="I451" s="148"/>
      <c r="L451" s="32"/>
      <c r="M451" s="149"/>
      <c r="T451" s="56"/>
      <c r="AT451" s="17" t="s">
        <v>162</v>
      </c>
      <c r="AU451" s="17" t="s">
        <v>82</v>
      </c>
    </row>
    <row r="452" spans="2:65" s="1" customFormat="1">
      <c r="B452" s="32"/>
      <c r="D452" s="150" t="s">
        <v>164</v>
      </c>
      <c r="F452" s="151" t="s">
        <v>520</v>
      </c>
      <c r="I452" s="148"/>
      <c r="L452" s="32"/>
      <c r="M452" s="149"/>
      <c r="T452" s="56"/>
      <c r="AT452" s="17" t="s">
        <v>164</v>
      </c>
      <c r="AU452" s="17" t="s">
        <v>82</v>
      </c>
    </row>
    <row r="453" spans="2:65" s="13" customFormat="1">
      <c r="B453" s="158"/>
      <c r="D453" s="146" t="s">
        <v>166</v>
      </c>
      <c r="E453" s="159" t="s">
        <v>1</v>
      </c>
      <c r="F453" s="160" t="s">
        <v>1339</v>
      </c>
      <c r="H453" s="161">
        <v>10.385999999999999</v>
      </c>
      <c r="I453" s="162"/>
      <c r="L453" s="158"/>
      <c r="M453" s="163"/>
      <c r="T453" s="164"/>
      <c r="AT453" s="159" t="s">
        <v>166</v>
      </c>
      <c r="AU453" s="159" t="s">
        <v>82</v>
      </c>
      <c r="AV453" s="13" t="s">
        <v>82</v>
      </c>
      <c r="AW453" s="13" t="s">
        <v>29</v>
      </c>
      <c r="AX453" s="13" t="s">
        <v>72</v>
      </c>
      <c r="AY453" s="159" t="s">
        <v>155</v>
      </c>
    </row>
    <row r="454" spans="2:65" s="14" customFormat="1">
      <c r="B454" s="165"/>
      <c r="D454" s="146" t="s">
        <v>166</v>
      </c>
      <c r="E454" s="166" t="s">
        <v>1</v>
      </c>
      <c r="F454" s="167" t="s">
        <v>170</v>
      </c>
      <c r="H454" s="168">
        <v>10.385999999999999</v>
      </c>
      <c r="I454" s="169"/>
      <c r="L454" s="165"/>
      <c r="M454" s="170"/>
      <c r="T454" s="171"/>
      <c r="AT454" s="166" t="s">
        <v>166</v>
      </c>
      <c r="AU454" s="166" t="s">
        <v>82</v>
      </c>
      <c r="AV454" s="14" t="s">
        <v>160</v>
      </c>
      <c r="AW454" s="14" t="s">
        <v>29</v>
      </c>
      <c r="AX454" s="14" t="s">
        <v>80</v>
      </c>
      <c r="AY454" s="166" t="s">
        <v>155</v>
      </c>
    </row>
    <row r="455" spans="2:65" s="1" customFormat="1" ht="24.2" customHeight="1">
      <c r="B455" s="131"/>
      <c r="C455" s="132" t="s">
        <v>857</v>
      </c>
      <c r="D455" s="132" t="s">
        <v>156</v>
      </c>
      <c r="E455" s="133" t="s">
        <v>1340</v>
      </c>
      <c r="F455" s="134" t="s">
        <v>1341</v>
      </c>
      <c r="G455" s="135" t="s">
        <v>179</v>
      </c>
      <c r="H455" s="136">
        <v>3</v>
      </c>
      <c r="I455" s="137"/>
      <c r="J455" s="138">
        <f>ROUND(I455*H455,2)</f>
        <v>0</v>
      </c>
      <c r="K455" s="139"/>
      <c r="L455" s="32"/>
      <c r="M455" s="140" t="s">
        <v>1</v>
      </c>
      <c r="N455" s="141" t="s">
        <v>37</v>
      </c>
      <c r="P455" s="142">
        <f>O455*H455</f>
        <v>0</v>
      </c>
      <c r="Q455" s="142">
        <v>0.50375000000000003</v>
      </c>
      <c r="R455" s="142">
        <f>Q455*H455</f>
        <v>1.51125</v>
      </c>
      <c r="S455" s="142">
        <v>2.5</v>
      </c>
      <c r="T455" s="143">
        <f>S455*H455</f>
        <v>7.5</v>
      </c>
      <c r="AR455" s="144" t="s">
        <v>160</v>
      </c>
      <c r="AT455" s="144" t="s">
        <v>156</v>
      </c>
      <c r="AU455" s="144" t="s">
        <v>82</v>
      </c>
      <c r="AY455" s="17" t="s">
        <v>155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7" t="s">
        <v>80</v>
      </c>
      <c r="BK455" s="145">
        <f>ROUND(I455*H455,2)</f>
        <v>0</v>
      </c>
      <c r="BL455" s="17" t="s">
        <v>160</v>
      </c>
      <c r="BM455" s="144" t="s">
        <v>1342</v>
      </c>
    </row>
    <row r="456" spans="2:65" s="1" customFormat="1">
      <c r="B456" s="32"/>
      <c r="D456" s="146" t="s">
        <v>162</v>
      </c>
      <c r="F456" s="147" t="s">
        <v>1343</v>
      </c>
      <c r="I456" s="148"/>
      <c r="L456" s="32"/>
      <c r="M456" s="149"/>
      <c r="T456" s="56"/>
      <c r="AT456" s="17" t="s">
        <v>162</v>
      </c>
      <c r="AU456" s="17" t="s">
        <v>82</v>
      </c>
    </row>
    <row r="457" spans="2:65" s="1" customFormat="1">
      <c r="B457" s="32"/>
      <c r="D457" s="150" t="s">
        <v>164</v>
      </c>
      <c r="F457" s="151" t="s">
        <v>1344</v>
      </c>
      <c r="I457" s="148"/>
      <c r="L457" s="32"/>
      <c r="M457" s="149"/>
      <c r="T457" s="56"/>
      <c r="AT457" s="17" t="s">
        <v>164</v>
      </c>
      <c r="AU457" s="17" t="s">
        <v>82</v>
      </c>
    </row>
    <row r="458" spans="2:65" s="13" customFormat="1">
      <c r="B458" s="158"/>
      <c r="D458" s="146" t="s">
        <v>166</v>
      </c>
      <c r="E458" s="159" t="s">
        <v>1</v>
      </c>
      <c r="F458" s="160" t="s">
        <v>1345</v>
      </c>
      <c r="H458" s="161">
        <v>3</v>
      </c>
      <c r="I458" s="162"/>
      <c r="L458" s="158"/>
      <c r="M458" s="163"/>
      <c r="T458" s="164"/>
      <c r="AT458" s="159" t="s">
        <v>166</v>
      </c>
      <c r="AU458" s="159" t="s">
        <v>82</v>
      </c>
      <c r="AV458" s="13" t="s">
        <v>82</v>
      </c>
      <c r="AW458" s="13" t="s">
        <v>29</v>
      </c>
      <c r="AX458" s="13" t="s">
        <v>80</v>
      </c>
      <c r="AY458" s="159" t="s">
        <v>155</v>
      </c>
    </row>
    <row r="459" spans="2:65" s="1" customFormat="1" ht="24.2" customHeight="1">
      <c r="B459" s="131"/>
      <c r="C459" s="132" t="s">
        <v>859</v>
      </c>
      <c r="D459" s="132" t="s">
        <v>156</v>
      </c>
      <c r="E459" s="133" t="s">
        <v>538</v>
      </c>
      <c r="F459" s="134" t="s">
        <v>539</v>
      </c>
      <c r="G459" s="135" t="s">
        <v>159</v>
      </c>
      <c r="H459" s="136">
        <v>103.86</v>
      </c>
      <c r="I459" s="137"/>
      <c r="J459" s="138">
        <f>ROUND(I459*H459,2)</f>
        <v>0</v>
      </c>
      <c r="K459" s="139"/>
      <c r="L459" s="32"/>
      <c r="M459" s="140" t="s">
        <v>1</v>
      </c>
      <c r="N459" s="141" t="s">
        <v>37</v>
      </c>
      <c r="P459" s="142">
        <f>O459*H459</f>
        <v>0</v>
      </c>
      <c r="Q459" s="142">
        <v>3.9081999999999999E-2</v>
      </c>
      <c r="R459" s="142">
        <f>Q459*H459</f>
        <v>4.0590565199999995</v>
      </c>
      <c r="S459" s="142">
        <v>0</v>
      </c>
      <c r="T459" s="143">
        <f>S459*H459</f>
        <v>0</v>
      </c>
      <c r="AR459" s="144" t="s">
        <v>160</v>
      </c>
      <c r="AT459" s="144" t="s">
        <v>156</v>
      </c>
      <c r="AU459" s="144" t="s">
        <v>82</v>
      </c>
      <c r="AY459" s="17" t="s">
        <v>155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7" t="s">
        <v>80</v>
      </c>
      <c r="BK459" s="145">
        <f>ROUND(I459*H459,2)</f>
        <v>0</v>
      </c>
      <c r="BL459" s="17" t="s">
        <v>160</v>
      </c>
      <c r="BM459" s="144" t="s">
        <v>1346</v>
      </c>
    </row>
    <row r="460" spans="2:65" s="1" customFormat="1" ht="19.5">
      <c r="B460" s="32"/>
      <c r="D460" s="146" t="s">
        <v>162</v>
      </c>
      <c r="F460" s="147" t="s">
        <v>541</v>
      </c>
      <c r="I460" s="148"/>
      <c r="L460" s="32"/>
      <c r="M460" s="149"/>
      <c r="T460" s="56"/>
      <c r="AT460" s="17" t="s">
        <v>162</v>
      </c>
      <c r="AU460" s="17" t="s">
        <v>82</v>
      </c>
    </row>
    <row r="461" spans="2:65" s="1" customFormat="1">
      <c r="B461" s="32"/>
      <c r="D461" s="150" t="s">
        <v>164</v>
      </c>
      <c r="F461" s="151" t="s">
        <v>542</v>
      </c>
      <c r="I461" s="148"/>
      <c r="L461" s="32"/>
      <c r="M461" s="149"/>
      <c r="T461" s="56"/>
      <c r="AT461" s="17" t="s">
        <v>164</v>
      </c>
      <c r="AU461" s="17" t="s">
        <v>82</v>
      </c>
    </row>
    <row r="462" spans="2:65" s="13" customFormat="1">
      <c r="B462" s="158"/>
      <c r="D462" s="146" t="s">
        <v>166</v>
      </c>
      <c r="E462" s="159" t="s">
        <v>1</v>
      </c>
      <c r="F462" s="160" t="s">
        <v>1332</v>
      </c>
      <c r="H462" s="161">
        <v>14.606</v>
      </c>
      <c r="I462" s="162"/>
      <c r="L462" s="158"/>
      <c r="M462" s="163"/>
      <c r="T462" s="164"/>
      <c r="AT462" s="159" t="s">
        <v>166</v>
      </c>
      <c r="AU462" s="159" t="s">
        <v>82</v>
      </c>
      <c r="AV462" s="13" t="s">
        <v>82</v>
      </c>
      <c r="AW462" s="13" t="s">
        <v>29</v>
      </c>
      <c r="AX462" s="13" t="s">
        <v>72</v>
      </c>
      <c r="AY462" s="159" t="s">
        <v>155</v>
      </c>
    </row>
    <row r="463" spans="2:65" s="13" customFormat="1" ht="22.5">
      <c r="B463" s="158"/>
      <c r="D463" s="146" t="s">
        <v>166</v>
      </c>
      <c r="E463" s="159" t="s">
        <v>1</v>
      </c>
      <c r="F463" s="160" t="s">
        <v>1333</v>
      </c>
      <c r="H463" s="161">
        <v>50.683999999999997</v>
      </c>
      <c r="I463" s="162"/>
      <c r="L463" s="158"/>
      <c r="M463" s="163"/>
      <c r="T463" s="164"/>
      <c r="AT463" s="159" t="s">
        <v>166</v>
      </c>
      <c r="AU463" s="159" t="s">
        <v>82</v>
      </c>
      <c r="AV463" s="13" t="s">
        <v>82</v>
      </c>
      <c r="AW463" s="13" t="s">
        <v>29</v>
      </c>
      <c r="AX463" s="13" t="s">
        <v>72</v>
      </c>
      <c r="AY463" s="159" t="s">
        <v>155</v>
      </c>
    </row>
    <row r="464" spans="2:65" s="13" customFormat="1">
      <c r="B464" s="158"/>
      <c r="D464" s="146" t="s">
        <v>166</v>
      </c>
      <c r="E464" s="159" t="s">
        <v>1</v>
      </c>
      <c r="F464" s="160" t="s">
        <v>1334</v>
      </c>
      <c r="H464" s="161">
        <v>23.062999999999999</v>
      </c>
      <c r="I464" s="162"/>
      <c r="L464" s="158"/>
      <c r="M464" s="163"/>
      <c r="T464" s="164"/>
      <c r="AT464" s="159" t="s">
        <v>166</v>
      </c>
      <c r="AU464" s="159" t="s">
        <v>82</v>
      </c>
      <c r="AV464" s="13" t="s">
        <v>82</v>
      </c>
      <c r="AW464" s="13" t="s">
        <v>29</v>
      </c>
      <c r="AX464" s="13" t="s">
        <v>72</v>
      </c>
      <c r="AY464" s="159" t="s">
        <v>155</v>
      </c>
    </row>
    <row r="465" spans="2:65" s="13" customFormat="1" ht="33.75">
      <c r="B465" s="158"/>
      <c r="D465" s="146" t="s">
        <v>166</v>
      </c>
      <c r="E465" s="159" t="s">
        <v>1</v>
      </c>
      <c r="F465" s="160" t="s">
        <v>1335</v>
      </c>
      <c r="H465" s="161">
        <v>15.507</v>
      </c>
      <c r="I465" s="162"/>
      <c r="L465" s="158"/>
      <c r="M465" s="163"/>
      <c r="T465" s="164"/>
      <c r="AT465" s="159" t="s">
        <v>166</v>
      </c>
      <c r="AU465" s="159" t="s">
        <v>82</v>
      </c>
      <c r="AV465" s="13" t="s">
        <v>82</v>
      </c>
      <c r="AW465" s="13" t="s">
        <v>29</v>
      </c>
      <c r="AX465" s="13" t="s">
        <v>72</v>
      </c>
      <c r="AY465" s="159" t="s">
        <v>155</v>
      </c>
    </row>
    <row r="466" spans="2:65" s="14" customFormat="1">
      <c r="B466" s="165"/>
      <c r="D466" s="146" t="s">
        <v>166</v>
      </c>
      <c r="E466" s="166" t="s">
        <v>1</v>
      </c>
      <c r="F466" s="167" t="s">
        <v>170</v>
      </c>
      <c r="H466" s="168">
        <v>103.86</v>
      </c>
      <c r="I466" s="169"/>
      <c r="L466" s="165"/>
      <c r="M466" s="170"/>
      <c r="T466" s="171"/>
      <c r="AT466" s="166" t="s">
        <v>166</v>
      </c>
      <c r="AU466" s="166" t="s">
        <v>82</v>
      </c>
      <c r="AV466" s="14" t="s">
        <v>160</v>
      </c>
      <c r="AW466" s="14" t="s">
        <v>29</v>
      </c>
      <c r="AX466" s="14" t="s">
        <v>80</v>
      </c>
      <c r="AY466" s="166" t="s">
        <v>155</v>
      </c>
    </row>
    <row r="467" spans="2:65" s="1" customFormat="1" ht="33" customHeight="1">
      <c r="B467" s="131"/>
      <c r="C467" s="132" t="s">
        <v>861</v>
      </c>
      <c r="D467" s="132" t="s">
        <v>156</v>
      </c>
      <c r="E467" s="133" t="s">
        <v>545</v>
      </c>
      <c r="F467" s="134" t="s">
        <v>546</v>
      </c>
      <c r="G467" s="135" t="s">
        <v>253</v>
      </c>
      <c r="H467" s="136">
        <v>37.799999999999997</v>
      </c>
      <c r="I467" s="137"/>
      <c r="J467" s="138">
        <f>ROUND(I467*H467,2)</f>
        <v>0</v>
      </c>
      <c r="K467" s="139"/>
      <c r="L467" s="32"/>
      <c r="M467" s="140" t="s">
        <v>1</v>
      </c>
      <c r="N467" s="141" t="s">
        <v>37</v>
      </c>
      <c r="P467" s="142">
        <f>O467*H467</f>
        <v>0</v>
      </c>
      <c r="Q467" s="142">
        <v>6.5061999999999997E-4</v>
      </c>
      <c r="R467" s="142">
        <f>Q467*H467</f>
        <v>2.4593435999999996E-2</v>
      </c>
      <c r="S467" s="142">
        <v>1E-3</v>
      </c>
      <c r="T467" s="143">
        <f>S467*H467</f>
        <v>3.78E-2</v>
      </c>
      <c r="AR467" s="144" t="s">
        <v>160</v>
      </c>
      <c r="AT467" s="144" t="s">
        <v>156</v>
      </c>
      <c r="AU467" s="144" t="s">
        <v>82</v>
      </c>
      <c r="AY467" s="17" t="s">
        <v>155</v>
      </c>
      <c r="BE467" s="145">
        <f>IF(N467="základní",J467,0)</f>
        <v>0</v>
      </c>
      <c r="BF467" s="145">
        <f>IF(N467="snížená",J467,0)</f>
        <v>0</v>
      </c>
      <c r="BG467" s="145">
        <f>IF(N467="zákl. přenesená",J467,0)</f>
        <v>0</v>
      </c>
      <c r="BH467" s="145">
        <f>IF(N467="sníž. přenesená",J467,0)</f>
        <v>0</v>
      </c>
      <c r="BI467" s="145">
        <f>IF(N467="nulová",J467,0)</f>
        <v>0</v>
      </c>
      <c r="BJ467" s="17" t="s">
        <v>80</v>
      </c>
      <c r="BK467" s="145">
        <f>ROUND(I467*H467,2)</f>
        <v>0</v>
      </c>
      <c r="BL467" s="17" t="s">
        <v>160</v>
      </c>
      <c r="BM467" s="144" t="s">
        <v>1347</v>
      </c>
    </row>
    <row r="468" spans="2:65" s="1" customFormat="1" ht="29.25">
      <c r="B468" s="32"/>
      <c r="D468" s="146" t="s">
        <v>162</v>
      </c>
      <c r="F468" s="147" t="s">
        <v>548</v>
      </c>
      <c r="I468" s="148"/>
      <c r="L468" s="32"/>
      <c r="M468" s="149"/>
      <c r="T468" s="56"/>
      <c r="AT468" s="17" t="s">
        <v>162</v>
      </c>
      <c r="AU468" s="17" t="s">
        <v>82</v>
      </c>
    </row>
    <row r="469" spans="2:65" s="1" customFormat="1">
      <c r="B469" s="32"/>
      <c r="D469" s="150" t="s">
        <v>164</v>
      </c>
      <c r="F469" s="151" t="s">
        <v>549</v>
      </c>
      <c r="I469" s="148"/>
      <c r="L469" s="32"/>
      <c r="M469" s="149"/>
      <c r="T469" s="56"/>
      <c r="AT469" s="17" t="s">
        <v>164</v>
      </c>
      <c r="AU469" s="17" t="s">
        <v>82</v>
      </c>
    </row>
    <row r="470" spans="2:65" s="13" customFormat="1" ht="22.5">
      <c r="B470" s="158"/>
      <c r="D470" s="146" t="s">
        <v>166</v>
      </c>
      <c r="E470" s="159" t="s">
        <v>1</v>
      </c>
      <c r="F470" s="160" t="s">
        <v>1348</v>
      </c>
      <c r="H470" s="161">
        <v>37.799999999999997</v>
      </c>
      <c r="I470" s="162"/>
      <c r="L470" s="158"/>
      <c r="M470" s="163"/>
      <c r="T470" s="164"/>
      <c r="AT470" s="159" t="s">
        <v>166</v>
      </c>
      <c r="AU470" s="159" t="s">
        <v>82</v>
      </c>
      <c r="AV470" s="13" t="s">
        <v>82</v>
      </c>
      <c r="AW470" s="13" t="s">
        <v>29</v>
      </c>
      <c r="AX470" s="13" t="s">
        <v>80</v>
      </c>
      <c r="AY470" s="159" t="s">
        <v>155</v>
      </c>
    </row>
    <row r="471" spans="2:65" s="1" customFormat="1" ht="33" customHeight="1">
      <c r="B471" s="131"/>
      <c r="C471" s="132" t="s">
        <v>863</v>
      </c>
      <c r="D471" s="132" t="s">
        <v>156</v>
      </c>
      <c r="E471" s="133" t="s">
        <v>1349</v>
      </c>
      <c r="F471" s="134" t="s">
        <v>1350</v>
      </c>
      <c r="G471" s="135" t="s">
        <v>253</v>
      </c>
      <c r="H471" s="136">
        <v>11.2</v>
      </c>
      <c r="I471" s="137"/>
      <c r="J471" s="138">
        <f>ROUND(I471*H471,2)</f>
        <v>0</v>
      </c>
      <c r="K471" s="139"/>
      <c r="L471" s="32"/>
      <c r="M471" s="140" t="s">
        <v>1</v>
      </c>
      <c r="N471" s="141" t="s">
        <v>37</v>
      </c>
      <c r="P471" s="142">
        <f>O471*H471</f>
        <v>0</v>
      </c>
      <c r="Q471" s="142">
        <v>6.2357799999999998E-3</v>
      </c>
      <c r="R471" s="142">
        <f>Q471*H471</f>
        <v>6.9840735999999987E-2</v>
      </c>
      <c r="S471" s="142">
        <v>0</v>
      </c>
      <c r="T471" s="143">
        <f>S471*H471</f>
        <v>0</v>
      </c>
      <c r="AR471" s="144" t="s">
        <v>160</v>
      </c>
      <c r="AT471" s="144" t="s">
        <v>156</v>
      </c>
      <c r="AU471" s="144" t="s">
        <v>82</v>
      </c>
      <c r="AY471" s="17" t="s">
        <v>155</v>
      </c>
      <c r="BE471" s="145">
        <f>IF(N471="základní",J471,0)</f>
        <v>0</v>
      </c>
      <c r="BF471" s="145">
        <f>IF(N471="snížená",J471,0)</f>
        <v>0</v>
      </c>
      <c r="BG471" s="145">
        <f>IF(N471="zákl. přenesená",J471,0)</f>
        <v>0</v>
      </c>
      <c r="BH471" s="145">
        <f>IF(N471="sníž. přenesená",J471,0)</f>
        <v>0</v>
      </c>
      <c r="BI471" s="145">
        <f>IF(N471="nulová",J471,0)</f>
        <v>0</v>
      </c>
      <c r="BJ471" s="17" t="s">
        <v>80</v>
      </c>
      <c r="BK471" s="145">
        <f>ROUND(I471*H471,2)</f>
        <v>0</v>
      </c>
      <c r="BL471" s="17" t="s">
        <v>160</v>
      </c>
      <c r="BM471" s="144" t="s">
        <v>1351</v>
      </c>
    </row>
    <row r="472" spans="2:65" s="1" customFormat="1" ht="19.5">
      <c r="B472" s="32"/>
      <c r="D472" s="146" t="s">
        <v>162</v>
      </c>
      <c r="F472" s="147" t="s">
        <v>1352</v>
      </c>
      <c r="I472" s="148"/>
      <c r="L472" s="32"/>
      <c r="M472" s="149"/>
      <c r="T472" s="56"/>
      <c r="AT472" s="17" t="s">
        <v>162</v>
      </c>
      <c r="AU472" s="17" t="s">
        <v>82</v>
      </c>
    </row>
    <row r="473" spans="2:65" s="1" customFormat="1">
      <c r="B473" s="32"/>
      <c r="D473" s="150" t="s">
        <v>164</v>
      </c>
      <c r="F473" s="151" t="s">
        <v>1353</v>
      </c>
      <c r="I473" s="148"/>
      <c r="L473" s="32"/>
      <c r="M473" s="149"/>
      <c r="T473" s="56"/>
      <c r="AT473" s="17" t="s">
        <v>164</v>
      </c>
      <c r="AU473" s="17" t="s">
        <v>82</v>
      </c>
    </row>
    <row r="474" spans="2:65" s="13" customFormat="1">
      <c r="B474" s="158"/>
      <c r="D474" s="146" t="s">
        <v>166</v>
      </c>
      <c r="E474" s="159" t="s">
        <v>1</v>
      </c>
      <c r="F474" s="160" t="s">
        <v>1354</v>
      </c>
      <c r="H474" s="161">
        <v>11.2</v>
      </c>
      <c r="I474" s="162"/>
      <c r="L474" s="158"/>
      <c r="M474" s="163"/>
      <c r="T474" s="164"/>
      <c r="AT474" s="159" t="s">
        <v>166</v>
      </c>
      <c r="AU474" s="159" t="s">
        <v>82</v>
      </c>
      <c r="AV474" s="13" t="s">
        <v>82</v>
      </c>
      <c r="AW474" s="13" t="s">
        <v>29</v>
      </c>
      <c r="AX474" s="13" t="s">
        <v>80</v>
      </c>
      <c r="AY474" s="159" t="s">
        <v>155</v>
      </c>
    </row>
    <row r="475" spans="2:65" s="1" customFormat="1" ht="33" customHeight="1">
      <c r="B475" s="131"/>
      <c r="C475" s="132" t="s">
        <v>865</v>
      </c>
      <c r="D475" s="132" t="s">
        <v>156</v>
      </c>
      <c r="E475" s="133" t="s">
        <v>1355</v>
      </c>
      <c r="F475" s="134" t="s">
        <v>1356</v>
      </c>
      <c r="G475" s="135" t="s">
        <v>413</v>
      </c>
      <c r="H475" s="136">
        <v>4</v>
      </c>
      <c r="I475" s="137"/>
      <c r="J475" s="138">
        <f>ROUND(I475*H475,2)</f>
        <v>0</v>
      </c>
      <c r="K475" s="139"/>
      <c r="L475" s="32"/>
      <c r="M475" s="140" t="s">
        <v>1</v>
      </c>
      <c r="N475" s="141" t="s">
        <v>37</v>
      </c>
      <c r="P475" s="142">
        <f>O475*H475</f>
        <v>0</v>
      </c>
      <c r="Q475" s="142">
        <v>0.1240488</v>
      </c>
      <c r="R475" s="142">
        <f>Q475*H475</f>
        <v>0.4961952</v>
      </c>
      <c r="S475" s="142">
        <v>0</v>
      </c>
      <c r="T475" s="143">
        <f>S475*H475</f>
        <v>0</v>
      </c>
      <c r="AR475" s="144" t="s">
        <v>160</v>
      </c>
      <c r="AT475" s="144" t="s">
        <v>156</v>
      </c>
      <c r="AU475" s="144" t="s">
        <v>82</v>
      </c>
      <c r="AY475" s="17" t="s">
        <v>155</v>
      </c>
      <c r="BE475" s="145">
        <f>IF(N475="základní",J475,0)</f>
        <v>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7" t="s">
        <v>80</v>
      </c>
      <c r="BK475" s="145">
        <f>ROUND(I475*H475,2)</f>
        <v>0</v>
      </c>
      <c r="BL475" s="17" t="s">
        <v>160</v>
      </c>
      <c r="BM475" s="144" t="s">
        <v>1357</v>
      </c>
    </row>
    <row r="476" spans="2:65" s="1" customFormat="1" ht="29.25">
      <c r="B476" s="32"/>
      <c r="D476" s="146" t="s">
        <v>162</v>
      </c>
      <c r="F476" s="147" t="s">
        <v>1358</v>
      </c>
      <c r="I476" s="148"/>
      <c r="L476" s="32"/>
      <c r="M476" s="149"/>
      <c r="T476" s="56"/>
      <c r="AT476" s="17" t="s">
        <v>162</v>
      </c>
      <c r="AU476" s="17" t="s">
        <v>82</v>
      </c>
    </row>
    <row r="477" spans="2:65" s="1" customFormat="1">
      <c r="B477" s="32"/>
      <c r="D477" s="150" t="s">
        <v>164</v>
      </c>
      <c r="F477" s="151" t="s">
        <v>1359</v>
      </c>
      <c r="I477" s="148"/>
      <c r="L477" s="32"/>
      <c r="M477" s="149"/>
      <c r="T477" s="56"/>
      <c r="AT477" s="17" t="s">
        <v>164</v>
      </c>
      <c r="AU477" s="17" t="s">
        <v>82</v>
      </c>
    </row>
    <row r="478" spans="2:65" s="13" customFormat="1">
      <c r="B478" s="158"/>
      <c r="D478" s="146" t="s">
        <v>166</v>
      </c>
      <c r="E478" s="159" t="s">
        <v>1</v>
      </c>
      <c r="F478" s="160" t="s">
        <v>1360</v>
      </c>
      <c r="H478" s="161">
        <v>4</v>
      </c>
      <c r="I478" s="162"/>
      <c r="L478" s="158"/>
      <c r="M478" s="163"/>
      <c r="T478" s="164"/>
      <c r="AT478" s="159" t="s">
        <v>166</v>
      </c>
      <c r="AU478" s="159" t="s">
        <v>82</v>
      </c>
      <c r="AV478" s="13" t="s">
        <v>82</v>
      </c>
      <c r="AW478" s="13" t="s">
        <v>29</v>
      </c>
      <c r="AX478" s="13" t="s">
        <v>80</v>
      </c>
      <c r="AY478" s="159" t="s">
        <v>155</v>
      </c>
    </row>
    <row r="479" spans="2:65" s="11" customFormat="1" ht="22.9" customHeight="1">
      <c r="B479" s="121"/>
      <c r="D479" s="122" t="s">
        <v>71</v>
      </c>
      <c r="E479" s="183" t="s">
        <v>552</v>
      </c>
      <c r="F479" s="183" t="s">
        <v>553</v>
      </c>
      <c r="I479" s="124"/>
      <c r="J479" s="184">
        <f>BK479</f>
        <v>0</v>
      </c>
      <c r="L479" s="121"/>
      <c r="M479" s="126"/>
      <c r="P479" s="127">
        <f>SUM(P480:P498)</f>
        <v>0</v>
      </c>
      <c r="R479" s="127">
        <f>SUM(R480:R498)</f>
        <v>0</v>
      </c>
      <c r="T479" s="128">
        <f>SUM(T480:T498)</f>
        <v>0</v>
      </c>
      <c r="AR479" s="122" t="s">
        <v>80</v>
      </c>
      <c r="AT479" s="129" t="s">
        <v>71</v>
      </c>
      <c r="AU479" s="129" t="s">
        <v>80</v>
      </c>
      <c r="AY479" s="122" t="s">
        <v>155</v>
      </c>
      <c r="BK479" s="130">
        <f>SUM(BK480:BK498)</f>
        <v>0</v>
      </c>
    </row>
    <row r="480" spans="2:65" s="1" customFormat="1" ht="16.5" customHeight="1">
      <c r="B480" s="131"/>
      <c r="C480" s="132" t="s">
        <v>867</v>
      </c>
      <c r="D480" s="132" t="s">
        <v>156</v>
      </c>
      <c r="E480" s="133" t="s">
        <v>555</v>
      </c>
      <c r="F480" s="134" t="s">
        <v>556</v>
      </c>
      <c r="G480" s="135" t="s">
        <v>208</v>
      </c>
      <c r="H480" s="136">
        <v>39.926000000000002</v>
      </c>
      <c r="I480" s="137"/>
      <c r="J480" s="138">
        <f>ROUND(I480*H480,2)</f>
        <v>0</v>
      </c>
      <c r="K480" s="139"/>
      <c r="L480" s="32"/>
      <c r="M480" s="140" t="s">
        <v>1</v>
      </c>
      <c r="N480" s="141" t="s">
        <v>37</v>
      </c>
      <c r="P480" s="142">
        <f>O480*H480</f>
        <v>0</v>
      </c>
      <c r="Q480" s="142">
        <v>0</v>
      </c>
      <c r="R480" s="142">
        <f>Q480*H480</f>
        <v>0</v>
      </c>
      <c r="S480" s="142">
        <v>0</v>
      </c>
      <c r="T480" s="143">
        <f>S480*H480</f>
        <v>0</v>
      </c>
      <c r="AR480" s="144" t="s">
        <v>160</v>
      </c>
      <c r="AT480" s="144" t="s">
        <v>156</v>
      </c>
      <c r="AU480" s="144" t="s">
        <v>82</v>
      </c>
      <c r="AY480" s="17" t="s">
        <v>155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7" t="s">
        <v>80</v>
      </c>
      <c r="BK480" s="145">
        <f>ROUND(I480*H480,2)</f>
        <v>0</v>
      </c>
      <c r="BL480" s="17" t="s">
        <v>160</v>
      </c>
      <c r="BM480" s="144" t="s">
        <v>1361</v>
      </c>
    </row>
    <row r="481" spans="2:65" s="1" customFormat="1" ht="29.25">
      <c r="B481" s="32"/>
      <c r="D481" s="146" t="s">
        <v>162</v>
      </c>
      <c r="F481" s="147" t="s">
        <v>558</v>
      </c>
      <c r="I481" s="148"/>
      <c r="L481" s="32"/>
      <c r="M481" s="149"/>
      <c r="T481" s="56"/>
      <c r="AT481" s="17" t="s">
        <v>162</v>
      </c>
      <c r="AU481" s="17" t="s">
        <v>82</v>
      </c>
    </row>
    <row r="482" spans="2:65" s="1" customFormat="1">
      <c r="B482" s="32"/>
      <c r="D482" s="150" t="s">
        <v>164</v>
      </c>
      <c r="F482" s="151" t="s">
        <v>559</v>
      </c>
      <c r="I482" s="148"/>
      <c r="L482" s="32"/>
      <c r="M482" s="149"/>
      <c r="T482" s="56"/>
      <c r="AT482" s="17" t="s">
        <v>164</v>
      </c>
      <c r="AU482" s="17" t="s">
        <v>82</v>
      </c>
    </row>
    <row r="483" spans="2:65" s="1" customFormat="1" ht="16.5" customHeight="1">
      <c r="B483" s="131"/>
      <c r="C483" s="132" t="s">
        <v>1362</v>
      </c>
      <c r="D483" s="132" t="s">
        <v>156</v>
      </c>
      <c r="E483" s="133" t="s">
        <v>561</v>
      </c>
      <c r="F483" s="134" t="s">
        <v>562</v>
      </c>
      <c r="G483" s="135" t="s">
        <v>208</v>
      </c>
      <c r="H483" s="136">
        <v>39.926000000000002</v>
      </c>
      <c r="I483" s="137"/>
      <c r="J483" s="138">
        <f>ROUND(I483*H483,2)</f>
        <v>0</v>
      </c>
      <c r="K483" s="139"/>
      <c r="L483" s="32"/>
      <c r="M483" s="140" t="s">
        <v>1</v>
      </c>
      <c r="N483" s="141" t="s">
        <v>37</v>
      </c>
      <c r="P483" s="142">
        <f>O483*H483</f>
        <v>0</v>
      </c>
      <c r="Q483" s="142">
        <v>0</v>
      </c>
      <c r="R483" s="142">
        <f>Q483*H483</f>
        <v>0</v>
      </c>
      <c r="S483" s="142">
        <v>0</v>
      </c>
      <c r="T483" s="143">
        <f>S483*H483</f>
        <v>0</v>
      </c>
      <c r="AR483" s="144" t="s">
        <v>160</v>
      </c>
      <c r="AT483" s="144" t="s">
        <v>156</v>
      </c>
      <c r="AU483" s="144" t="s">
        <v>82</v>
      </c>
      <c r="AY483" s="17" t="s">
        <v>155</v>
      </c>
      <c r="BE483" s="145">
        <f>IF(N483="základní",J483,0)</f>
        <v>0</v>
      </c>
      <c r="BF483" s="145">
        <f>IF(N483="snížená",J483,0)</f>
        <v>0</v>
      </c>
      <c r="BG483" s="145">
        <f>IF(N483="zákl. přenesená",J483,0)</f>
        <v>0</v>
      </c>
      <c r="BH483" s="145">
        <f>IF(N483="sníž. přenesená",J483,0)</f>
        <v>0</v>
      </c>
      <c r="BI483" s="145">
        <f>IF(N483="nulová",J483,0)</f>
        <v>0</v>
      </c>
      <c r="BJ483" s="17" t="s">
        <v>80</v>
      </c>
      <c r="BK483" s="145">
        <f>ROUND(I483*H483,2)</f>
        <v>0</v>
      </c>
      <c r="BL483" s="17" t="s">
        <v>160</v>
      </c>
      <c r="BM483" s="144" t="s">
        <v>1363</v>
      </c>
    </row>
    <row r="484" spans="2:65" s="1" customFormat="1" ht="39">
      <c r="B484" s="32"/>
      <c r="D484" s="146" t="s">
        <v>162</v>
      </c>
      <c r="F484" s="147" t="s">
        <v>564</v>
      </c>
      <c r="I484" s="148"/>
      <c r="L484" s="32"/>
      <c r="M484" s="149"/>
      <c r="T484" s="56"/>
      <c r="AT484" s="17" t="s">
        <v>162</v>
      </c>
      <c r="AU484" s="17" t="s">
        <v>82</v>
      </c>
    </row>
    <row r="485" spans="2:65" s="1" customFormat="1">
      <c r="B485" s="32"/>
      <c r="D485" s="150" t="s">
        <v>164</v>
      </c>
      <c r="F485" s="151" t="s">
        <v>565</v>
      </c>
      <c r="I485" s="148"/>
      <c r="L485" s="32"/>
      <c r="M485" s="149"/>
      <c r="T485" s="56"/>
      <c r="AT485" s="17" t="s">
        <v>164</v>
      </c>
      <c r="AU485" s="17" t="s">
        <v>82</v>
      </c>
    </row>
    <row r="486" spans="2:65" s="1" customFormat="1" ht="24.2" customHeight="1">
      <c r="B486" s="131"/>
      <c r="C486" s="132" t="s">
        <v>1364</v>
      </c>
      <c r="D486" s="132" t="s">
        <v>156</v>
      </c>
      <c r="E486" s="133" t="s">
        <v>567</v>
      </c>
      <c r="F486" s="134" t="s">
        <v>568</v>
      </c>
      <c r="G486" s="135" t="s">
        <v>208</v>
      </c>
      <c r="H486" s="136">
        <v>39.926000000000002</v>
      </c>
      <c r="I486" s="137"/>
      <c r="J486" s="138">
        <f>ROUND(I486*H486,2)</f>
        <v>0</v>
      </c>
      <c r="K486" s="139"/>
      <c r="L486" s="32"/>
      <c r="M486" s="140" t="s">
        <v>1</v>
      </c>
      <c r="N486" s="141" t="s">
        <v>37</v>
      </c>
      <c r="P486" s="142">
        <f>O486*H486</f>
        <v>0</v>
      </c>
      <c r="Q486" s="142">
        <v>0</v>
      </c>
      <c r="R486" s="142">
        <f>Q486*H486</f>
        <v>0</v>
      </c>
      <c r="S486" s="142">
        <v>0</v>
      </c>
      <c r="T486" s="143">
        <f>S486*H486</f>
        <v>0</v>
      </c>
      <c r="AR486" s="144" t="s">
        <v>160</v>
      </c>
      <c r="AT486" s="144" t="s">
        <v>156</v>
      </c>
      <c r="AU486" s="144" t="s">
        <v>82</v>
      </c>
      <c r="AY486" s="17" t="s">
        <v>155</v>
      </c>
      <c r="BE486" s="145">
        <f>IF(N486="základní",J486,0)</f>
        <v>0</v>
      </c>
      <c r="BF486" s="145">
        <f>IF(N486="snížená",J486,0)</f>
        <v>0</v>
      </c>
      <c r="BG486" s="145">
        <f>IF(N486="zákl. přenesená",J486,0)</f>
        <v>0</v>
      </c>
      <c r="BH486" s="145">
        <f>IF(N486="sníž. přenesená",J486,0)</f>
        <v>0</v>
      </c>
      <c r="BI486" s="145">
        <f>IF(N486="nulová",J486,0)</f>
        <v>0</v>
      </c>
      <c r="BJ486" s="17" t="s">
        <v>80</v>
      </c>
      <c r="BK486" s="145">
        <f>ROUND(I486*H486,2)</f>
        <v>0</v>
      </c>
      <c r="BL486" s="17" t="s">
        <v>160</v>
      </c>
      <c r="BM486" s="144" t="s">
        <v>1365</v>
      </c>
    </row>
    <row r="487" spans="2:65" s="1" customFormat="1" ht="19.5">
      <c r="B487" s="32"/>
      <c r="D487" s="146" t="s">
        <v>162</v>
      </c>
      <c r="F487" s="147" t="s">
        <v>570</v>
      </c>
      <c r="I487" s="148"/>
      <c r="L487" s="32"/>
      <c r="M487" s="149"/>
      <c r="T487" s="56"/>
      <c r="AT487" s="17" t="s">
        <v>162</v>
      </c>
      <c r="AU487" s="17" t="s">
        <v>82</v>
      </c>
    </row>
    <row r="488" spans="2:65" s="1" customFormat="1">
      <c r="B488" s="32"/>
      <c r="D488" s="150" t="s">
        <v>164</v>
      </c>
      <c r="F488" s="151" t="s">
        <v>571</v>
      </c>
      <c r="I488" s="148"/>
      <c r="L488" s="32"/>
      <c r="M488" s="149"/>
      <c r="T488" s="56"/>
      <c r="AT488" s="17" t="s">
        <v>164</v>
      </c>
      <c r="AU488" s="17" t="s">
        <v>82</v>
      </c>
    </row>
    <row r="489" spans="2:65" s="1" customFormat="1" ht="16.5" customHeight="1">
      <c r="B489" s="131"/>
      <c r="C489" s="132" t="s">
        <v>1366</v>
      </c>
      <c r="D489" s="132" t="s">
        <v>156</v>
      </c>
      <c r="E489" s="133" t="s">
        <v>573</v>
      </c>
      <c r="F489" s="134" t="s">
        <v>574</v>
      </c>
      <c r="G489" s="135" t="s">
        <v>208</v>
      </c>
      <c r="H489" s="136">
        <v>1022.325</v>
      </c>
      <c r="I489" s="137"/>
      <c r="J489" s="138">
        <f>ROUND(I489*H489,2)</f>
        <v>0</v>
      </c>
      <c r="K489" s="139"/>
      <c r="L489" s="32"/>
      <c r="M489" s="140" t="s">
        <v>1</v>
      </c>
      <c r="N489" s="141" t="s">
        <v>37</v>
      </c>
      <c r="P489" s="142">
        <f>O489*H489</f>
        <v>0</v>
      </c>
      <c r="Q489" s="142">
        <v>0</v>
      </c>
      <c r="R489" s="142">
        <f>Q489*H489</f>
        <v>0</v>
      </c>
      <c r="S489" s="142">
        <v>0</v>
      </c>
      <c r="T489" s="143">
        <f>S489*H489</f>
        <v>0</v>
      </c>
      <c r="AR489" s="144" t="s">
        <v>160</v>
      </c>
      <c r="AT489" s="144" t="s">
        <v>156</v>
      </c>
      <c r="AU489" s="144" t="s">
        <v>82</v>
      </c>
      <c r="AY489" s="17" t="s">
        <v>155</v>
      </c>
      <c r="BE489" s="145">
        <f>IF(N489="základní",J489,0)</f>
        <v>0</v>
      </c>
      <c r="BF489" s="145">
        <f>IF(N489="snížená",J489,0)</f>
        <v>0</v>
      </c>
      <c r="BG489" s="145">
        <f>IF(N489="zákl. přenesená",J489,0)</f>
        <v>0</v>
      </c>
      <c r="BH489" s="145">
        <f>IF(N489="sníž. přenesená",J489,0)</f>
        <v>0</v>
      </c>
      <c r="BI489" s="145">
        <f>IF(N489="nulová",J489,0)</f>
        <v>0</v>
      </c>
      <c r="BJ489" s="17" t="s">
        <v>80</v>
      </c>
      <c r="BK489" s="145">
        <f>ROUND(I489*H489,2)</f>
        <v>0</v>
      </c>
      <c r="BL489" s="17" t="s">
        <v>160</v>
      </c>
      <c r="BM489" s="144" t="s">
        <v>1367</v>
      </c>
    </row>
    <row r="490" spans="2:65" s="1" customFormat="1" ht="29.25">
      <c r="B490" s="32"/>
      <c r="D490" s="146" t="s">
        <v>162</v>
      </c>
      <c r="F490" s="147" t="s">
        <v>576</v>
      </c>
      <c r="I490" s="148"/>
      <c r="L490" s="32"/>
      <c r="M490" s="149"/>
      <c r="T490" s="56"/>
      <c r="AT490" s="17" t="s">
        <v>162</v>
      </c>
      <c r="AU490" s="17" t="s">
        <v>82</v>
      </c>
    </row>
    <row r="491" spans="2:65" s="1" customFormat="1">
      <c r="B491" s="32"/>
      <c r="D491" s="150" t="s">
        <v>164</v>
      </c>
      <c r="F491" s="151" t="s">
        <v>577</v>
      </c>
      <c r="I491" s="148"/>
      <c r="L491" s="32"/>
      <c r="M491" s="149"/>
      <c r="T491" s="56"/>
      <c r="AT491" s="17" t="s">
        <v>164</v>
      </c>
      <c r="AU491" s="17" t="s">
        <v>82</v>
      </c>
    </row>
    <row r="492" spans="2:65" s="13" customFormat="1">
      <c r="B492" s="158"/>
      <c r="D492" s="146" t="s">
        <v>166</v>
      </c>
      <c r="E492" s="159" t="s">
        <v>1</v>
      </c>
      <c r="F492" s="160" t="s">
        <v>1368</v>
      </c>
      <c r="H492" s="161">
        <v>1022.325</v>
      </c>
      <c r="I492" s="162"/>
      <c r="L492" s="158"/>
      <c r="M492" s="163"/>
      <c r="T492" s="164"/>
      <c r="AT492" s="159" t="s">
        <v>166</v>
      </c>
      <c r="AU492" s="159" t="s">
        <v>82</v>
      </c>
      <c r="AV492" s="13" t="s">
        <v>82</v>
      </c>
      <c r="AW492" s="13" t="s">
        <v>29</v>
      </c>
      <c r="AX492" s="13" t="s">
        <v>80</v>
      </c>
      <c r="AY492" s="159" t="s">
        <v>155</v>
      </c>
    </row>
    <row r="493" spans="2:65" s="1" customFormat="1" ht="24.2" customHeight="1">
      <c r="B493" s="131"/>
      <c r="C493" s="132" t="s">
        <v>1369</v>
      </c>
      <c r="D493" s="132" t="s">
        <v>156</v>
      </c>
      <c r="E493" s="133" t="s">
        <v>580</v>
      </c>
      <c r="F493" s="134" t="s">
        <v>581</v>
      </c>
      <c r="G493" s="135" t="s">
        <v>208</v>
      </c>
      <c r="H493" s="136">
        <v>39.926000000000002</v>
      </c>
      <c r="I493" s="137"/>
      <c r="J493" s="138">
        <f>ROUND(I493*H493,2)</f>
        <v>0</v>
      </c>
      <c r="K493" s="139"/>
      <c r="L493" s="32"/>
      <c r="M493" s="140" t="s">
        <v>1</v>
      </c>
      <c r="N493" s="141" t="s">
        <v>37</v>
      </c>
      <c r="P493" s="142">
        <f>O493*H493</f>
        <v>0</v>
      </c>
      <c r="Q493" s="142">
        <v>0</v>
      </c>
      <c r="R493" s="142">
        <f>Q493*H493</f>
        <v>0</v>
      </c>
      <c r="S493" s="142">
        <v>0</v>
      </c>
      <c r="T493" s="143">
        <f>S493*H493</f>
        <v>0</v>
      </c>
      <c r="AR493" s="144" t="s">
        <v>160</v>
      </c>
      <c r="AT493" s="144" t="s">
        <v>156</v>
      </c>
      <c r="AU493" s="144" t="s">
        <v>82</v>
      </c>
      <c r="AY493" s="17" t="s">
        <v>155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7" t="s">
        <v>80</v>
      </c>
      <c r="BK493" s="145">
        <f>ROUND(I493*H493,2)</f>
        <v>0</v>
      </c>
      <c r="BL493" s="17" t="s">
        <v>160</v>
      </c>
      <c r="BM493" s="144" t="s">
        <v>1370</v>
      </c>
    </row>
    <row r="494" spans="2:65" s="1" customFormat="1" ht="19.5">
      <c r="B494" s="32"/>
      <c r="D494" s="146" t="s">
        <v>162</v>
      </c>
      <c r="F494" s="147" t="s">
        <v>583</v>
      </c>
      <c r="I494" s="148"/>
      <c r="L494" s="32"/>
      <c r="M494" s="149"/>
      <c r="T494" s="56"/>
      <c r="AT494" s="17" t="s">
        <v>162</v>
      </c>
      <c r="AU494" s="17" t="s">
        <v>82</v>
      </c>
    </row>
    <row r="495" spans="2:65" s="1" customFormat="1">
      <c r="B495" s="32"/>
      <c r="D495" s="150" t="s">
        <v>164</v>
      </c>
      <c r="F495" s="151" t="s">
        <v>584</v>
      </c>
      <c r="I495" s="148"/>
      <c r="L495" s="32"/>
      <c r="M495" s="149"/>
      <c r="T495" s="56"/>
      <c r="AT495" s="17" t="s">
        <v>164</v>
      </c>
      <c r="AU495" s="17" t="s">
        <v>82</v>
      </c>
    </row>
    <row r="496" spans="2:65" s="1" customFormat="1" ht="44.25" customHeight="1">
      <c r="B496" s="131"/>
      <c r="C496" s="132" t="s">
        <v>1371</v>
      </c>
      <c r="D496" s="132" t="s">
        <v>156</v>
      </c>
      <c r="E496" s="133" t="s">
        <v>586</v>
      </c>
      <c r="F496" s="134" t="s">
        <v>210</v>
      </c>
      <c r="G496" s="135" t="s">
        <v>208</v>
      </c>
      <c r="H496" s="136">
        <v>39.926000000000002</v>
      </c>
      <c r="I496" s="137"/>
      <c r="J496" s="138">
        <f>ROUND(I496*H496,2)</f>
        <v>0</v>
      </c>
      <c r="K496" s="139"/>
      <c r="L496" s="32"/>
      <c r="M496" s="140" t="s">
        <v>1</v>
      </c>
      <c r="N496" s="141" t="s">
        <v>37</v>
      </c>
      <c r="P496" s="142">
        <f>O496*H496</f>
        <v>0</v>
      </c>
      <c r="Q496" s="142">
        <v>0</v>
      </c>
      <c r="R496" s="142">
        <f>Q496*H496</f>
        <v>0</v>
      </c>
      <c r="S496" s="142">
        <v>0</v>
      </c>
      <c r="T496" s="143">
        <f>S496*H496</f>
        <v>0</v>
      </c>
      <c r="AR496" s="144" t="s">
        <v>160</v>
      </c>
      <c r="AT496" s="144" t="s">
        <v>156</v>
      </c>
      <c r="AU496" s="144" t="s">
        <v>82</v>
      </c>
      <c r="AY496" s="17" t="s">
        <v>155</v>
      </c>
      <c r="BE496" s="145">
        <f>IF(N496="základní",J496,0)</f>
        <v>0</v>
      </c>
      <c r="BF496" s="145">
        <f>IF(N496="snížená",J496,0)</f>
        <v>0</v>
      </c>
      <c r="BG496" s="145">
        <f>IF(N496="zákl. přenesená",J496,0)</f>
        <v>0</v>
      </c>
      <c r="BH496" s="145">
        <f>IF(N496="sníž. přenesená",J496,0)</f>
        <v>0</v>
      </c>
      <c r="BI496" s="145">
        <f>IF(N496="nulová",J496,0)</f>
        <v>0</v>
      </c>
      <c r="BJ496" s="17" t="s">
        <v>80</v>
      </c>
      <c r="BK496" s="145">
        <f>ROUND(I496*H496,2)</f>
        <v>0</v>
      </c>
      <c r="BL496" s="17" t="s">
        <v>160</v>
      </c>
      <c r="BM496" s="144" t="s">
        <v>1372</v>
      </c>
    </row>
    <row r="497" spans="2:65" s="1" customFormat="1" ht="29.25">
      <c r="B497" s="32"/>
      <c r="D497" s="146" t="s">
        <v>162</v>
      </c>
      <c r="F497" s="147" t="s">
        <v>210</v>
      </c>
      <c r="I497" s="148"/>
      <c r="L497" s="32"/>
      <c r="M497" s="149"/>
      <c r="T497" s="56"/>
      <c r="AT497" s="17" t="s">
        <v>162</v>
      </c>
      <c r="AU497" s="17" t="s">
        <v>82</v>
      </c>
    </row>
    <row r="498" spans="2:65" s="1" customFormat="1">
      <c r="B498" s="32"/>
      <c r="D498" s="150" t="s">
        <v>164</v>
      </c>
      <c r="F498" s="151" t="s">
        <v>588</v>
      </c>
      <c r="I498" s="148"/>
      <c r="L498" s="32"/>
      <c r="M498" s="149"/>
      <c r="T498" s="56"/>
      <c r="AT498" s="17" t="s">
        <v>164</v>
      </c>
      <c r="AU498" s="17" t="s">
        <v>82</v>
      </c>
    </row>
    <row r="499" spans="2:65" s="11" customFormat="1" ht="22.9" customHeight="1">
      <c r="B499" s="121"/>
      <c r="D499" s="122" t="s">
        <v>71</v>
      </c>
      <c r="E499" s="183" t="s">
        <v>589</v>
      </c>
      <c r="F499" s="183" t="s">
        <v>590</v>
      </c>
      <c r="I499" s="124"/>
      <c r="J499" s="184">
        <f>BK499</f>
        <v>0</v>
      </c>
      <c r="L499" s="121"/>
      <c r="M499" s="126"/>
      <c r="P499" s="127">
        <f>SUM(P500:P502)</f>
        <v>0</v>
      </c>
      <c r="R499" s="127">
        <f>SUM(R500:R502)</f>
        <v>0</v>
      </c>
      <c r="T499" s="128">
        <f>SUM(T500:T502)</f>
        <v>0</v>
      </c>
      <c r="AR499" s="122" t="s">
        <v>80</v>
      </c>
      <c r="AT499" s="129" t="s">
        <v>71</v>
      </c>
      <c r="AU499" s="129" t="s">
        <v>80</v>
      </c>
      <c r="AY499" s="122" t="s">
        <v>155</v>
      </c>
      <c r="BK499" s="130">
        <f>SUM(BK500:BK502)</f>
        <v>0</v>
      </c>
    </row>
    <row r="500" spans="2:65" s="1" customFormat="1" ht="24.2" customHeight="1">
      <c r="B500" s="131"/>
      <c r="C500" s="132" t="s">
        <v>1373</v>
      </c>
      <c r="D500" s="132" t="s">
        <v>156</v>
      </c>
      <c r="E500" s="133" t="s">
        <v>592</v>
      </c>
      <c r="F500" s="134" t="s">
        <v>593</v>
      </c>
      <c r="G500" s="135" t="s">
        <v>208</v>
      </c>
      <c r="H500" s="136">
        <v>196.18799999999999</v>
      </c>
      <c r="I500" s="137"/>
      <c r="J500" s="138">
        <f>ROUND(I500*H500,2)</f>
        <v>0</v>
      </c>
      <c r="K500" s="139"/>
      <c r="L500" s="32"/>
      <c r="M500" s="140" t="s">
        <v>1</v>
      </c>
      <c r="N500" s="141" t="s">
        <v>37</v>
      </c>
      <c r="P500" s="142">
        <f>O500*H500</f>
        <v>0</v>
      </c>
      <c r="Q500" s="142">
        <v>0</v>
      </c>
      <c r="R500" s="142">
        <f>Q500*H500</f>
        <v>0</v>
      </c>
      <c r="S500" s="142">
        <v>0</v>
      </c>
      <c r="T500" s="143">
        <f>S500*H500</f>
        <v>0</v>
      </c>
      <c r="AR500" s="144" t="s">
        <v>272</v>
      </c>
      <c r="AT500" s="144" t="s">
        <v>156</v>
      </c>
      <c r="AU500" s="144" t="s">
        <v>82</v>
      </c>
      <c r="AY500" s="17" t="s">
        <v>155</v>
      </c>
      <c r="BE500" s="145">
        <f>IF(N500="základní",J500,0)</f>
        <v>0</v>
      </c>
      <c r="BF500" s="145">
        <f>IF(N500="snížená",J500,0)</f>
        <v>0</v>
      </c>
      <c r="BG500" s="145">
        <f>IF(N500="zákl. přenesená",J500,0)</f>
        <v>0</v>
      </c>
      <c r="BH500" s="145">
        <f>IF(N500="sníž. přenesená",J500,0)</f>
        <v>0</v>
      </c>
      <c r="BI500" s="145">
        <f>IF(N500="nulová",J500,0)</f>
        <v>0</v>
      </c>
      <c r="BJ500" s="17" t="s">
        <v>80</v>
      </c>
      <c r="BK500" s="145">
        <f>ROUND(I500*H500,2)</f>
        <v>0</v>
      </c>
      <c r="BL500" s="17" t="s">
        <v>272</v>
      </c>
      <c r="BM500" s="144" t="s">
        <v>1374</v>
      </c>
    </row>
    <row r="501" spans="2:65" s="1" customFormat="1" ht="29.25">
      <c r="B501" s="32"/>
      <c r="D501" s="146" t="s">
        <v>162</v>
      </c>
      <c r="F501" s="147" t="s">
        <v>595</v>
      </c>
      <c r="I501" s="148"/>
      <c r="L501" s="32"/>
      <c r="M501" s="149"/>
      <c r="T501" s="56"/>
      <c r="AT501" s="17" t="s">
        <v>162</v>
      </c>
      <c r="AU501" s="17" t="s">
        <v>82</v>
      </c>
    </row>
    <row r="502" spans="2:65" s="1" customFormat="1">
      <c r="B502" s="32"/>
      <c r="D502" s="150" t="s">
        <v>164</v>
      </c>
      <c r="F502" s="151" t="s">
        <v>596</v>
      </c>
      <c r="I502" s="148"/>
      <c r="L502" s="32"/>
      <c r="M502" s="149"/>
      <c r="T502" s="56"/>
      <c r="AT502" s="17" t="s">
        <v>164</v>
      </c>
      <c r="AU502" s="17" t="s">
        <v>82</v>
      </c>
    </row>
    <row r="503" spans="2:65" s="11" customFormat="1" ht="25.9" customHeight="1">
      <c r="B503" s="121"/>
      <c r="D503" s="122" t="s">
        <v>71</v>
      </c>
      <c r="E503" s="123" t="s">
        <v>597</v>
      </c>
      <c r="F503" s="123" t="s">
        <v>598</v>
      </c>
      <c r="I503" s="124"/>
      <c r="J503" s="125">
        <f>BK503</f>
        <v>0</v>
      </c>
      <c r="L503" s="121"/>
      <c r="M503" s="126"/>
      <c r="P503" s="127">
        <f>P504</f>
        <v>0</v>
      </c>
      <c r="R503" s="127">
        <f>R504</f>
        <v>0.95898215687999988</v>
      </c>
      <c r="T503" s="128">
        <f>T504</f>
        <v>0</v>
      </c>
      <c r="AR503" s="122" t="s">
        <v>82</v>
      </c>
      <c r="AT503" s="129" t="s">
        <v>71</v>
      </c>
      <c r="AU503" s="129" t="s">
        <v>72</v>
      </c>
      <c r="AY503" s="122" t="s">
        <v>155</v>
      </c>
      <c r="BK503" s="130">
        <f>BK504</f>
        <v>0</v>
      </c>
    </row>
    <row r="504" spans="2:65" s="11" customFormat="1" ht="22.9" customHeight="1">
      <c r="B504" s="121"/>
      <c r="D504" s="122" t="s">
        <v>71</v>
      </c>
      <c r="E504" s="183" t="s">
        <v>599</v>
      </c>
      <c r="F504" s="183" t="s">
        <v>600</v>
      </c>
      <c r="I504" s="124"/>
      <c r="J504" s="184">
        <f>BK504</f>
        <v>0</v>
      </c>
      <c r="L504" s="121"/>
      <c r="M504" s="126"/>
      <c r="P504" s="127">
        <f>SUM(P505:P536)</f>
        <v>0</v>
      </c>
      <c r="R504" s="127">
        <f>SUM(R505:R536)</f>
        <v>0.95898215687999988</v>
      </c>
      <c r="T504" s="128">
        <f>SUM(T505:T536)</f>
        <v>0</v>
      </c>
      <c r="AR504" s="122" t="s">
        <v>82</v>
      </c>
      <c r="AT504" s="129" t="s">
        <v>71</v>
      </c>
      <c r="AU504" s="129" t="s">
        <v>80</v>
      </c>
      <c r="AY504" s="122" t="s">
        <v>155</v>
      </c>
      <c r="BK504" s="130">
        <f>SUM(BK505:BK536)</f>
        <v>0</v>
      </c>
    </row>
    <row r="505" spans="2:65" s="1" customFormat="1" ht="49.15" customHeight="1">
      <c r="B505" s="131"/>
      <c r="C505" s="172" t="s">
        <v>1375</v>
      </c>
      <c r="D505" s="172" t="s">
        <v>241</v>
      </c>
      <c r="E505" s="173" t="s">
        <v>1376</v>
      </c>
      <c r="F505" s="174" t="s">
        <v>1377</v>
      </c>
      <c r="G505" s="175" t="s">
        <v>159</v>
      </c>
      <c r="H505" s="176">
        <v>161.44900000000001</v>
      </c>
      <c r="I505" s="177"/>
      <c r="J505" s="178">
        <f>ROUND(I505*H505,2)</f>
        <v>0</v>
      </c>
      <c r="K505" s="179"/>
      <c r="L505" s="180"/>
      <c r="M505" s="181" t="s">
        <v>1</v>
      </c>
      <c r="N505" s="182" t="s">
        <v>37</v>
      </c>
      <c r="P505" s="142">
        <f>O505*H505</f>
        <v>0</v>
      </c>
      <c r="Q505" s="142">
        <v>5.4999999999999997E-3</v>
      </c>
      <c r="R505" s="142">
        <f>Q505*H505</f>
        <v>0.88796949999999997</v>
      </c>
      <c r="S505" s="142">
        <v>0</v>
      </c>
      <c r="T505" s="143">
        <f>S505*H505</f>
        <v>0</v>
      </c>
      <c r="AR505" s="144" t="s">
        <v>213</v>
      </c>
      <c r="AT505" s="144" t="s">
        <v>241</v>
      </c>
      <c r="AU505" s="144" t="s">
        <v>82</v>
      </c>
      <c r="AY505" s="17" t="s">
        <v>155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7" t="s">
        <v>80</v>
      </c>
      <c r="BK505" s="145">
        <f>ROUND(I505*H505,2)</f>
        <v>0</v>
      </c>
      <c r="BL505" s="17" t="s">
        <v>160</v>
      </c>
      <c r="BM505" s="144" t="s">
        <v>1378</v>
      </c>
    </row>
    <row r="506" spans="2:65" s="1" customFormat="1" ht="29.25">
      <c r="B506" s="32"/>
      <c r="D506" s="146" t="s">
        <v>162</v>
      </c>
      <c r="F506" s="147" t="s">
        <v>1379</v>
      </c>
      <c r="I506" s="148"/>
      <c r="L506" s="32"/>
      <c r="M506" s="149"/>
      <c r="T506" s="56"/>
      <c r="AT506" s="17" t="s">
        <v>162</v>
      </c>
      <c r="AU506" s="17" t="s">
        <v>82</v>
      </c>
    </row>
    <row r="507" spans="2:65" s="13" customFormat="1">
      <c r="B507" s="158"/>
      <c r="D507" s="146" t="s">
        <v>166</v>
      </c>
      <c r="E507" s="159" t="s">
        <v>1</v>
      </c>
      <c r="F507" s="160" t="s">
        <v>1380</v>
      </c>
      <c r="H507" s="161">
        <v>161.44900000000001</v>
      </c>
      <c r="I507" s="162"/>
      <c r="L507" s="158"/>
      <c r="M507" s="163"/>
      <c r="T507" s="164"/>
      <c r="AT507" s="159" t="s">
        <v>166</v>
      </c>
      <c r="AU507" s="159" t="s">
        <v>82</v>
      </c>
      <c r="AV507" s="13" t="s">
        <v>82</v>
      </c>
      <c r="AW507" s="13" t="s">
        <v>29</v>
      </c>
      <c r="AX507" s="13" t="s">
        <v>80</v>
      </c>
      <c r="AY507" s="159" t="s">
        <v>155</v>
      </c>
    </row>
    <row r="508" spans="2:65" s="1" customFormat="1" ht="24.2" customHeight="1">
      <c r="B508" s="131"/>
      <c r="C508" s="132" t="s">
        <v>1381</v>
      </c>
      <c r="D508" s="132" t="s">
        <v>156</v>
      </c>
      <c r="E508" s="133" t="s">
        <v>1382</v>
      </c>
      <c r="F508" s="134" t="s">
        <v>1383</v>
      </c>
      <c r="G508" s="135" t="s">
        <v>159</v>
      </c>
      <c r="H508" s="136">
        <v>70.194999999999993</v>
      </c>
      <c r="I508" s="137"/>
      <c r="J508" s="138">
        <f>ROUND(I508*H508,2)</f>
        <v>0</v>
      </c>
      <c r="K508" s="139"/>
      <c r="L508" s="32"/>
      <c r="M508" s="140" t="s">
        <v>1</v>
      </c>
      <c r="N508" s="141" t="s">
        <v>37</v>
      </c>
      <c r="P508" s="142">
        <f>O508*H508</f>
        <v>0</v>
      </c>
      <c r="Q508" s="142">
        <v>9.9900000000000002E-5</v>
      </c>
      <c r="R508" s="142">
        <f>Q508*H508</f>
        <v>7.0124804999999995E-3</v>
      </c>
      <c r="S508" s="142">
        <v>0</v>
      </c>
      <c r="T508" s="143">
        <f>S508*H508</f>
        <v>0</v>
      </c>
      <c r="AR508" s="144" t="s">
        <v>272</v>
      </c>
      <c r="AT508" s="144" t="s">
        <v>156</v>
      </c>
      <c r="AU508" s="144" t="s">
        <v>82</v>
      </c>
      <c r="AY508" s="17" t="s">
        <v>155</v>
      </c>
      <c r="BE508" s="145">
        <f>IF(N508="základní",J508,0)</f>
        <v>0</v>
      </c>
      <c r="BF508" s="145">
        <f>IF(N508="snížená",J508,0)</f>
        <v>0</v>
      </c>
      <c r="BG508" s="145">
        <f>IF(N508="zákl. přenesená",J508,0)</f>
        <v>0</v>
      </c>
      <c r="BH508" s="145">
        <f>IF(N508="sníž. přenesená",J508,0)</f>
        <v>0</v>
      </c>
      <c r="BI508" s="145">
        <f>IF(N508="nulová",J508,0)</f>
        <v>0</v>
      </c>
      <c r="BJ508" s="17" t="s">
        <v>80</v>
      </c>
      <c r="BK508" s="145">
        <f>ROUND(I508*H508,2)</f>
        <v>0</v>
      </c>
      <c r="BL508" s="17" t="s">
        <v>272</v>
      </c>
      <c r="BM508" s="144" t="s">
        <v>1384</v>
      </c>
    </row>
    <row r="509" spans="2:65" s="1" customFormat="1" ht="19.5">
      <c r="B509" s="32"/>
      <c r="D509" s="146" t="s">
        <v>162</v>
      </c>
      <c r="F509" s="147" t="s">
        <v>1385</v>
      </c>
      <c r="I509" s="148"/>
      <c r="L509" s="32"/>
      <c r="M509" s="149"/>
      <c r="T509" s="56"/>
      <c r="AT509" s="17" t="s">
        <v>162</v>
      </c>
      <c r="AU509" s="17" t="s">
        <v>82</v>
      </c>
    </row>
    <row r="510" spans="2:65" s="1" customFormat="1">
      <c r="B510" s="32"/>
      <c r="D510" s="150" t="s">
        <v>164</v>
      </c>
      <c r="F510" s="151" t="s">
        <v>1386</v>
      </c>
      <c r="I510" s="148"/>
      <c r="L510" s="32"/>
      <c r="M510" s="149"/>
      <c r="T510" s="56"/>
      <c r="AT510" s="17" t="s">
        <v>164</v>
      </c>
      <c r="AU510" s="17" t="s">
        <v>82</v>
      </c>
    </row>
    <row r="511" spans="2:65" s="13" customFormat="1">
      <c r="B511" s="158"/>
      <c r="D511" s="146" t="s">
        <v>166</v>
      </c>
      <c r="E511" s="159" t="s">
        <v>1</v>
      </c>
      <c r="F511" s="160" t="s">
        <v>1387</v>
      </c>
      <c r="H511" s="161">
        <v>70.194999999999993</v>
      </c>
      <c r="I511" s="162"/>
      <c r="L511" s="158"/>
      <c r="M511" s="163"/>
      <c r="T511" s="164"/>
      <c r="AT511" s="159" t="s">
        <v>166</v>
      </c>
      <c r="AU511" s="159" t="s">
        <v>82</v>
      </c>
      <c r="AV511" s="13" t="s">
        <v>82</v>
      </c>
      <c r="AW511" s="13" t="s">
        <v>29</v>
      </c>
      <c r="AX511" s="13" t="s">
        <v>80</v>
      </c>
      <c r="AY511" s="159" t="s">
        <v>155</v>
      </c>
    </row>
    <row r="512" spans="2:65" s="1" customFormat="1" ht="16.5" customHeight="1">
      <c r="B512" s="131"/>
      <c r="C512" s="172" t="s">
        <v>1388</v>
      </c>
      <c r="D512" s="172" t="s">
        <v>241</v>
      </c>
      <c r="E512" s="173" t="s">
        <v>1389</v>
      </c>
      <c r="F512" s="174" t="s">
        <v>1390</v>
      </c>
      <c r="G512" s="175" t="s">
        <v>244</v>
      </c>
      <c r="H512" s="176">
        <v>6.3810000000000002</v>
      </c>
      <c r="I512" s="177"/>
      <c r="J512" s="178">
        <f>ROUND(I512*H512,2)</f>
        <v>0</v>
      </c>
      <c r="K512" s="179"/>
      <c r="L512" s="180"/>
      <c r="M512" s="181" t="s">
        <v>1</v>
      </c>
      <c r="N512" s="182" t="s">
        <v>37</v>
      </c>
      <c r="P512" s="142">
        <f>O512*H512</f>
        <v>0</v>
      </c>
      <c r="Q512" s="142">
        <v>1E-3</v>
      </c>
      <c r="R512" s="142">
        <f>Q512*H512</f>
        <v>6.3810000000000004E-3</v>
      </c>
      <c r="S512" s="142">
        <v>0</v>
      </c>
      <c r="T512" s="143">
        <f>S512*H512</f>
        <v>0</v>
      </c>
      <c r="AR512" s="144" t="s">
        <v>397</v>
      </c>
      <c r="AT512" s="144" t="s">
        <v>241</v>
      </c>
      <c r="AU512" s="144" t="s">
        <v>82</v>
      </c>
      <c r="AY512" s="17" t="s">
        <v>155</v>
      </c>
      <c r="BE512" s="145">
        <f>IF(N512="základní",J512,0)</f>
        <v>0</v>
      </c>
      <c r="BF512" s="145">
        <f>IF(N512="snížená",J512,0)</f>
        <v>0</v>
      </c>
      <c r="BG512" s="145">
        <f>IF(N512="zákl. přenesená",J512,0)</f>
        <v>0</v>
      </c>
      <c r="BH512" s="145">
        <f>IF(N512="sníž. přenesená",J512,0)</f>
        <v>0</v>
      </c>
      <c r="BI512" s="145">
        <f>IF(N512="nulová",J512,0)</f>
        <v>0</v>
      </c>
      <c r="BJ512" s="17" t="s">
        <v>80</v>
      </c>
      <c r="BK512" s="145">
        <f>ROUND(I512*H512,2)</f>
        <v>0</v>
      </c>
      <c r="BL512" s="17" t="s">
        <v>272</v>
      </c>
      <c r="BM512" s="144" t="s">
        <v>1391</v>
      </c>
    </row>
    <row r="513" spans="2:65" s="1" customFormat="1">
      <c r="B513" s="32"/>
      <c r="D513" s="146" t="s">
        <v>162</v>
      </c>
      <c r="F513" s="147" t="s">
        <v>1390</v>
      </c>
      <c r="I513" s="148"/>
      <c r="L513" s="32"/>
      <c r="M513" s="149"/>
      <c r="T513" s="56"/>
      <c r="AT513" s="17" t="s">
        <v>162</v>
      </c>
      <c r="AU513" s="17" t="s">
        <v>82</v>
      </c>
    </row>
    <row r="514" spans="2:65" s="13" customFormat="1">
      <c r="B514" s="158"/>
      <c r="D514" s="146" t="s">
        <v>166</v>
      </c>
      <c r="E514" s="159" t="s">
        <v>1</v>
      </c>
      <c r="F514" s="160" t="s">
        <v>1392</v>
      </c>
      <c r="H514" s="161">
        <v>6.3810000000000002</v>
      </c>
      <c r="I514" s="162"/>
      <c r="L514" s="158"/>
      <c r="M514" s="163"/>
      <c r="T514" s="164"/>
      <c r="AT514" s="159" t="s">
        <v>166</v>
      </c>
      <c r="AU514" s="159" t="s">
        <v>82</v>
      </c>
      <c r="AV514" s="13" t="s">
        <v>82</v>
      </c>
      <c r="AW514" s="13" t="s">
        <v>29</v>
      </c>
      <c r="AX514" s="13" t="s">
        <v>80</v>
      </c>
      <c r="AY514" s="159" t="s">
        <v>155</v>
      </c>
    </row>
    <row r="515" spans="2:65" s="1" customFormat="1" ht="24.2" customHeight="1">
      <c r="B515" s="131"/>
      <c r="C515" s="132" t="s">
        <v>1393</v>
      </c>
      <c r="D515" s="132" t="s">
        <v>156</v>
      </c>
      <c r="E515" s="133" t="s">
        <v>1394</v>
      </c>
      <c r="F515" s="134" t="s">
        <v>1395</v>
      </c>
      <c r="G515" s="135" t="s">
        <v>159</v>
      </c>
      <c r="H515" s="136">
        <v>114.404</v>
      </c>
      <c r="I515" s="137"/>
      <c r="J515" s="138">
        <f>ROUND(I515*H515,2)</f>
        <v>0</v>
      </c>
      <c r="K515" s="139"/>
      <c r="L515" s="32"/>
      <c r="M515" s="140" t="s">
        <v>1</v>
      </c>
      <c r="N515" s="141" t="s">
        <v>37</v>
      </c>
      <c r="P515" s="142">
        <f>O515*H515</f>
        <v>0</v>
      </c>
      <c r="Q515" s="142">
        <v>3.9825E-4</v>
      </c>
      <c r="R515" s="142">
        <f>Q515*H515</f>
        <v>4.5561392999999999E-2</v>
      </c>
      <c r="S515" s="142">
        <v>0</v>
      </c>
      <c r="T515" s="143">
        <f>S515*H515</f>
        <v>0</v>
      </c>
      <c r="AR515" s="144" t="s">
        <v>272</v>
      </c>
      <c r="AT515" s="144" t="s">
        <v>156</v>
      </c>
      <c r="AU515" s="144" t="s">
        <v>82</v>
      </c>
      <c r="AY515" s="17" t="s">
        <v>155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7" t="s">
        <v>80</v>
      </c>
      <c r="BK515" s="145">
        <f>ROUND(I515*H515,2)</f>
        <v>0</v>
      </c>
      <c r="BL515" s="17" t="s">
        <v>272</v>
      </c>
      <c r="BM515" s="144" t="s">
        <v>1396</v>
      </c>
    </row>
    <row r="516" spans="2:65" s="1" customFormat="1" ht="19.5">
      <c r="B516" s="32"/>
      <c r="D516" s="146" t="s">
        <v>162</v>
      </c>
      <c r="F516" s="147" t="s">
        <v>1397</v>
      </c>
      <c r="I516" s="148"/>
      <c r="L516" s="32"/>
      <c r="M516" s="149"/>
      <c r="T516" s="56"/>
      <c r="AT516" s="17" t="s">
        <v>162</v>
      </c>
      <c r="AU516" s="17" t="s">
        <v>82</v>
      </c>
    </row>
    <row r="517" spans="2:65" s="1" customFormat="1">
      <c r="B517" s="32"/>
      <c r="D517" s="150" t="s">
        <v>164</v>
      </c>
      <c r="F517" s="151" t="s">
        <v>1398</v>
      </c>
      <c r="I517" s="148"/>
      <c r="L517" s="32"/>
      <c r="M517" s="149"/>
      <c r="T517" s="56"/>
      <c r="AT517" s="17" t="s">
        <v>164</v>
      </c>
      <c r="AU517" s="17" t="s">
        <v>82</v>
      </c>
    </row>
    <row r="518" spans="2:65" s="12" customFormat="1">
      <c r="B518" s="152"/>
      <c r="D518" s="146" t="s">
        <v>166</v>
      </c>
      <c r="E518" s="153" t="s">
        <v>1</v>
      </c>
      <c r="F518" s="154" t="s">
        <v>1399</v>
      </c>
      <c r="H518" s="153" t="s">
        <v>1</v>
      </c>
      <c r="I518" s="155"/>
      <c r="L518" s="152"/>
      <c r="M518" s="156"/>
      <c r="T518" s="157"/>
      <c r="AT518" s="153" t="s">
        <v>166</v>
      </c>
      <c r="AU518" s="153" t="s">
        <v>82</v>
      </c>
      <c r="AV518" s="12" t="s">
        <v>80</v>
      </c>
      <c r="AW518" s="12" t="s">
        <v>29</v>
      </c>
      <c r="AX518" s="12" t="s">
        <v>72</v>
      </c>
      <c r="AY518" s="153" t="s">
        <v>155</v>
      </c>
    </row>
    <row r="519" spans="2:65" s="13" customFormat="1">
      <c r="B519" s="158"/>
      <c r="D519" s="146" t="s">
        <v>166</v>
      </c>
      <c r="E519" s="159" t="s">
        <v>1</v>
      </c>
      <c r="F519" s="160" t="s">
        <v>1400</v>
      </c>
      <c r="H519" s="161">
        <v>56</v>
      </c>
      <c r="I519" s="162"/>
      <c r="L519" s="158"/>
      <c r="M519" s="163"/>
      <c r="T519" s="164"/>
      <c r="AT519" s="159" t="s">
        <v>166</v>
      </c>
      <c r="AU519" s="159" t="s">
        <v>82</v>
      </c>
      <c r="AV519" s="13" t="s">
        <v>82</v>
      </c>
      <c r="AW519" s="13" t="s">
        <v>29</v>
      </c>
      <c r="AX519" s="13" t="s">
        <v>72</v>
      </c>
      <c r="AY519" s="159" t="s">
        <v>155</v>
      </c>
    </row>
    <row r="520" spans="2:65" s="13" customFormat="1">
      <c r="B520" s="158"/>
      <c r="D520" s="146" t="s">
        <v>166</v>
      </c>
      <c r="E520" s="159" t="s">
        <v>1</v>
      </c>
      <c r="F520" s="160" t="s">
        <v>1401</v>
      </c>
      <c r="H520" s="161">
        <v>58.404000000000003</v>
      </c>
      <c r="I520" s="162"/>
      <c r="L520" s="158"/>
      <c r="M520" s="163"/>
      <c r="T520" s="164"/>
      <c r="AT520" s="159" t="s">
        <v>166</v>
      </c>
      <c r="AU520" s="159" t="s">
        <v>82</v>
      </c>
      <c r="AV520" s="13" t="s">
        <v>82</v>
      </c>
      <c r="AW520" s="13" t="s">
        <v>29</v>
      </c>
      <c r="AX520" s="13" t="s">
        <v>72</v>
      </c>
      <c r="AY520" s="159" t="s">
        <v>155</v>
      </c>
    </row>
    <row r="521" spans="2:65" s="14" customFormat="1">
      <c r="B521" s="165"/>
      <c r="D521" s="146" t="s">
        <v>166</v>
      </c>
      <c r="E521" s="166" t="s">
        <v>1</v>
      </c>
      <c r="F521" s="167" t="s">
        <v>170</v>
      </c>
      <c r="H521" s="168">
        <v>114.404</v>
      </c>
      <c r="I521" s="169"/>
      <c r="L521" s="165"/>
      <c r="M521" s="170"/>
      <c r="T521" s="171"/>
      <c r="AT521" s="166" t="s">
        <v>166</v>
      </c>
      <c r="AU521" s="166" t="s">
        <v>82</v>
      </c>
      <c r="AV521" s="14" t="s">
        <v>160</v>
      </c>
      <c r="AW521" s="14" t="s">
        <v>29</v>
      </c>
      <c r="AX521" s="14" t="s">
        <v>80</v>
      </c>
      <c r="AY521" s="166" t="s">
        <v>155</v>
      </c>
    </row>
    <row r="522" spans="2:65" s="1" customFormat="1" ht="24.2" customHeight="1">
      <c r="B522" s="131"/>
      <c r="C522" s="132" t="s">
        <v>1402</v>
      </c>
      <c r="D522" s="132" t="s">
        <v>156</v>
      </c>
      <c r="E522" s="133" t="s">
        <v>1403</v>
      </c>
      <c r="F522" s="134" t="s">
        <v>1404</v>
      </c>
      <c r="G522" s="135" t="s">
        <v>159</v>
      </c>
      <c r="H522" s="136">
        <v>25.986000000000001</v>
      </c>
      <c r="I522" s="137"/>
      <c r="J522" s="138">
        <f>ROUND(I522*H522,2)</f>
        <v>0</v>
      </c>
      <c r="K522" s="139"/>
      <c r="L522" s="32"/>
      <c r="M522" s="140" t="s">
        <v>1</v>
      </c>
      <c r="N522" s="141" t="s">
        <v>37</v>
      </c>
      <c r="P522" s="142">
        <f>O522*H522</f>
        <v>0</v>
      </c>
      <c r="Q522" s="142">
        <v>3.9825E-4</v>
      </c>
      <c r="R522" s="142">
        <f>Q522*H522</f>
        <v>1.03489245E-2</v>
      </c>
      <c r="S522" s="142">
        <v>0</v>
      </c>
      <c r="T522" s="143">
        <f>S522*H522</f>
        <v>0</v>
      </c>
      <c r="AR522" s="144" t="s">
        <v>272</v>
      </c>
      <c r="AT522" s="144" t="s">
        <v>156</v>
      </c>
      <c r="AU522" s="144" t="s">
        <v>82</v>
      </c>
      <c r="AY522" s="17" t="s">
        <v>155</v>
      </c>
      <c r="BE522" s="145">
        <f>IF(N522="základní",J522,0)</f>
        <v>0</v>
      </c>
      <c r="BF522" s="145">
        <f>IF(N522="snížená",J522,0)</f>
        <v>0</v>
      </c>
      <c r="BG522" s="145">
        <f>IF(N522="zákl. přenesená",J522,0)</f>
        <v>0</v>
      </c>
      <c r="BH522" s="145">
        <f>IF(N522="sníž. přenesená",J522,0)</f>
        <v>0</v>
      </c>
      <c r="BI522" s="145">
        <f>IF(N522="nulová",J522,0)</f>
        <v>0</v>
      </c>
      <c r="BJ522" s="17" t="s">
        <v>80</v>
      </c>
      <c r="BK522" s="145">
        <f>ROUND(I522*H522,2)</f>
        <v>0</v>
      </c>
      <c r="BL522" s="17" t="s">
        <v>272</v>
      </c>
      <c r="BM522" s="144" t="s">
        <v>1405</v>
      </c>
    </row>
    <row r="523" spans="2:65" s="1" customFormat="1" ht="19.5">
      <c r="B523" s="32"/>
      <c r="D523" s="146" t="s">
        <v>162</v>
      </c>
      <c r="F523" s="147" t="s">
        <v>1406</v>
      </c>
      <c r="I523" s="148"/>
      <c r="L523" s="32"/>
      <c r="M523" s="149"/>
      <c r="T523" s="56"/>
      <c r="AT523" s="17" t="s">
        <v>162</v>
      </c>
      <c r="AU523" s="17" t="s">
        <v>82</v>
      </c>
    </row>
    <row r="524" spans="2:65" s="1" customFormat="1">
      <c r="B524" s="32"/>
      <c r="D524" s="150" t="s">
        <v>164</v>
      </c>
      <c r="F524" s="151" t="s">
        <v>1407</v>
      </c>
      <c r="I524" s="148"/>
      <c r="L524" s="32"/>
      <c r="M524" s="149"/>
      <c r="T524" s="56"/>
      <c r="AT524" s="17" t="s">
        <v>164</v>
      </c>
      <c r="AU524" s="17" t="s">
        <v>82</v>
      </c>
    </row>
    <row r="525" spans="2:65" s="13" customFormat="1">
      <c r="B525" s="158"/>
      <c r="D525" s="146" t="s">
        <v>166</v>
      </c>
      <c r="E525" s="159" t="s">
        <v>1</v>
      </c>
      <c r="F525" s="160" t="s">
        <v>1408</v>
      </c>
      <c r="H525" s="161">
        <v>25.986000000000001</v>
      </c>
      <c r="I525" s="162"/>
      <c r="L525" s="158"/>
      <c r="M525" s="163"/>
      <c r="T525" s="164"/>
      <c r="AT525" s="159" t="s">
        <v>166</v>
      </c>
      <c r="AU525" s="159" t="s">
        <v>82</v>
      </c>
      <c r="AV525" s="13" t="s">
        <v>82</v>
      </c>
      <c r="AW525" s="13" t="s">
        <v>29</v>
      </c>
      <c r="AX525" s="13" t="s">
        <v>80</v>
      </c>
      <c r="AY525" s="159" t="s">
        <v>155</v>
      </c>
    </row>
    <row r="526" spans="2:65" s="1" customFormat="1" ht="24.2" customHeight="1">
      <c r="B526" s="131"/>
      <c r="C526" s="132" t="s">
        <v>1409</v>
      </c>
      <c r="D526" s="132" t="s">
        <v>156</v>
      </c>
      <c r="E526" s="133" t="s">
        <v>1410</v>
      </c>
      <c r="F526" s="134" t="s">
        <v>1411</v>
      </c>
      <c r="G526" s="135" t="s">
        <v>253</v>
      </c>
      <c r="H526" s="136">
        <v>27.56</v>
      </c>
      <c r="I526" s="137"/>
      <c r="J526" s="138">
        <f>ROUND(I526*H526,2)</f>
        <v>0</v>
      </c>
      <c r="K526" s="139"/>
      <c r="L526" s="32"/>
      <c r="M526" s="140" t="s">
        <v>1</v>
      </c>
      <c r="N526" s="141" t="s">
        <v>37</v>
      </c>
      <c r="P526" s="142">
        <f>O526*H526</f>
        <v>0</v>
      </c>
      <c r="Q526" s="142">
        <v>4.0000000000000003E-5</v>
      </c>
      <c r="R526" s="142">
        <f>Q526*H526</f>
        <v>1.1024000000000001E-3</v>
      </c>
      <c r="S526" s="142">
        <v>0</v>
      </c>
      <c r="T526" s="143">
        <f>S526*H526</f>
        <v>0</v>
      </c>
      <c r="AR526" s="144" t="s">
        <v>272</v>
      </c>
      <c r="AT526" s="144" t="s">
        <v>156</v>
      </c>
      <c r="AU526" s="144" t="s">
        <v>82</v>
      </c>
      <c r="AY526" s="17" t="s">
        <v>155</v>
      </c>
      <c r="BE526" s="145">
        <f>IF(N526="základní",J526,0)</f>
        <v>0</v>
      </c>
      <c r="BF526" s="145">
        <f>IF(N526="snížená",J526,0)</f>
        <v>0</v>
      </c>
      <c r="BG526" s="145">
        <f>IF(N526="zákl. přenesená",J526,0)</f>
        <v>0</v>
      </c>
      <c r="BH526" s="145">
        <f>IF(N526="sníž. přenesená",J526,0)</f>
        <v>0</v>
      </c>
      <c r="BI526" s="145">
        <f>IF(N526="nulová",J526,0)</f>
        <v>0</v>
      </c>
      <c r="BJ526" s="17" t="s">
        <v>80</v>
      </c>
      <c r="BK526" s="145">
        <f>ROUND(I526*H526,2)</f>
        <v>0</v>
      </c>
      <c r="BL526" s="17" t="s">
        <v>272</v>
      </c>
      <c r="BM526" s="144" t="s">
        <v>1412</v>
      </c>
    </row>
    <row r="527" spans="2:65" s="1" customFormat="1" ht="19.5">
      <c r="B527" s="32"/>
      <c r="D527" s="146" t="s">
        <v>162</v>
      </c>
      <c r="F527" s="147" t="s">
        <v>1413</v>
      </c>
      <c r="I527" s="148"/>
      <c r="L527" s="32"/>
      <c r="M527" s="149"/>
      <c r="T527" s="56"/>
      <c r="AT527" s="17" t="s">
        <v>162</v>
      </c>
      <c r="AU527" s="17" t="s">
        <v>82</v>
      </c>
    </row>
    <row r="528" spans="2:65" s="1" customFormat="1">
      <c r="B528" s="32"/>
      <c r="D528" s="150" t="s">
        <v>164</v>
      </c>
      <c r="F528" s="151" t="s">
        <v>1414</v>
      </c>
      <c r="I528" s="148"/>
      <c r="L528" s="32"/>
      <c r="M528" s="149"/>
      <c r="T528" s="56"/>
      <c r="AT528" s="17" t="s">
        <v>164</v>
      </c>
      <c r="AU528" s="17" t="s">
        <v>82</v>
      </c>
    </row>
    <row r="529" spans="2:65" s="13" customFormat="1" ht="22.5">
      <c r="B529" s="158"/>
      <c r="D529" s="146" t="s">
        <v>166</v>
      </c>
      <c r="E529" s="159" t="s">
        <v>1</v>
      </c>
      <c r="F529" s="160" t="s">
        <v>1415</v>
      </c>
      <c r="H529" s="161">
        <v>27.56</v>
      </c>
      <c r="I529" s="162"/>
      <c r="L529" s="158"/>
      <c r="M529" s="163"/>
      <c r="T529" s="164"/>
      <c r="AT529" s="159" t="s">
        <v>166</v>
      </c>
      <c r="AU529" s="159" t="s">
        <v>82</v>
      </c>
      <c r="AV529" s="13" t="s">
        <v>82</v>
      </c>
      <c r="AW529" s="13" t="s">
        <v>29</v>
      </c>
      <c r="AX529" s="13" t="s">
        <v>80</v>
      </c>
      <c r="AY529" s="159" t="s">
        <v>155</v>
      </c>
    </row>
    <row r="530" spans="2:65" s="1" customFormat="1" ht="24.2" customHeight="1">
      <c r="B530" s="131"/>
      <c r="C530" s="132" t="s">
        <v>1416</v>
      </c>
      <c r="D530" s="132" t="s">
        <v>156</v>
      </c>
      <c r="E530" s="133" t="s">
        <v>1417</v>
      </c>
      <c r="F530" s="134" t="s">
        <v>1418</v>
      </c>
      <c r="G530" s="135" t="s">
        <v>253</v>
      </c>
      <c r="H530" s="136">
        <v>10.8</v>
      </c>
      <c r="I530" s="137"/>
      <c r="J530" s="138">
        <f>ROUND(I530*H530,2)</f>
        <v>0</v>
      </c>
      <c r="K530" s="139"/>
      <c r="L530" s="32"/>
      <c r="M530" s="140" t="s">
        <v>1</v>
      </c>
      <c r="N530" s="141" t="s">
        <v>37</v>
      </c>
      <c r="P530" s="142">
        <f>O530*H530</f>
        <v>0</v>
      </c>
      <c r="Q530" s="142">
        <v>5.6153599999999997E-5</v>
      </c>
      <c r="R530" s="142">
        <f>Q530*H530</f>
        <v>6.0645887999999999E-4</v>
      </c>
      <c r="S530" s="142">
        <v>0</v>
      </c>
      <c r="T530" s="143">
        <f>S530*H530</f>
        <v>0</v>
      </c>
      <c r="AR530" s="144" t="s">
        <v>272</v>
      </c>
      <c r="AT530" s="144" t="s">
        <v>156</v>
      </c>
      <c r="AU530" s="144" t="s">
        <v>82</v>
      </c>
      <c r="AY530" s="17" t="s">
        <v>155</v>
      </c>
      <c r="BE530" s="145">
        <f>IF(N530="základní",J530,0)</f>
        <v>0</v>
      </c>
      <c r="BF530" s="145">
        <f>IF(N530="snížená",J530,0)</f>
        <v>0</v>
      </c>
      <c r="BG530" s="145">
        <f>IF(N530="zákl. přenesená",J530,0)</f>
        <v>0</v>
      </c>
      <c r="BH530" s="145">
        <f>IF(N530="sníž. přenesená",J530,0)</f>
        <v>0</v>
      </c>
      <c r="BI530" s="145">
        <f>IF(N530="nulová",J530,0)</f>
        <v>0</v>
      </c>
      <c r="BJ530" s="17" t="s">
        <v>80</v>
      </c>
      <c r="BK530" s="145">
        <f>ROUND(I530*H530,2)</f>
        <v>0</v>
      </c>
      <c r="BL530" s="17" t="s">
        <v>272</v>
      </c>
      <c r="BM530" s="144" t="s">
        <v>1419</v>
      </c>
    </row>
    <row r="531" spans="2:65" s="1" customFormat="1" ht="29.25">
      <c r="B531" s="32"/>
      <c r="D531" s="146" t="s">
        <v>162</v>
      </c>
      <c r="F531" s="147" t="s">
        <v>1420</v>
      </c>
      <c r="I531" s="148"/>
      <c r="L531" s="32"/>
      <c r="M531" s="149"/>
      <c r="T531" s="56"/>
      <c r="AT531" s="17" t="s">
        <v>162</v>
      </c>
      <c r="AU531" s="17" t="s">
        <v>82</v>
      </c>
    </row>
    <row r="532" spans="2:65" s="13" customFormat="1">
      <c r="B532" s="158"/>
      <c r="D532" s="146" t="s">
        <v>166</v>
      </c>
      <c r="E532" s="159" t="s">
        <v>1</v>
      </c>
      <c r="F532" s="160" t="s">
        <v>1421</v>
      </c>
      <c r="H532" s="161">
        <v>10.8</v>
      </c>
      <c r="I532" s="162"/>
      <c r="L532" s="158"/>
      <c r="M532" s="163"/>
      <c r="T532" s="164"/>
      <c r="AT532" s="159" t="s">
        <v>166</v>
      </c>
      <c r="AU532" s="159" t="s">
        <v>82</v>
      </c>
      <c r="AV532" s="13" t="s">
        <v>82</v>
      </c>
      <c r="AW532" s="13" t="s">
        <v>29</v>
      </c>
      <c r="AX532" s="13" t="s">
        <v>72</v>
      </c>
      <c r="AY532" s="159" t="s">
        <v>155</v>
      </c>
    </row>
    <row r="533" spans="2:65" s="14" customFormat="1">
      <c r="B533" s="165"/>
      <c r="D533" s="146" t="s">
        <v>166</v>
      </c>
      <c r="E533" s="166" t="s">
        <v>1</v>
      </c>
      <c r="F533" s="167" t="s">
        <v>170</v>
      </c>
      <c r="H533" s="168">
        <v>10.8</v>
      </c>
      <c r="I533" s="169"/>
      <c r="L533" s="165"/>
      <c r="M533" s="170"/>
      <c r="T533" s="171"/>
      <c r="AT533" s="166" t="s">
        <v>166</v>
      </c>
      <c r="AU533" s="166" t="s">
        <v>82</v>
      </c>
      <c r="AV533" s="14" t="s">
        <v>160</v>
      </c>
      <c r="AW533" s="14" t="s">
        <v>29</v>
      </c>
      <c r="AX533" s="14" t="s">
        <v>80</v>
      </c>
      <c r="AY533" s="166" t="s">
        <v>155</v>
      </c>
    </row>
    <row r="534" spans="2:65" s="1" customFormat="1" ht="24.2" customHeight="1">
      <c r="B534" s="131"/>
      <c r="C534" s="132" t="s">
        <v>1422</v>
      </c>
      <c r="D534" s="132" t="s">
        <v>156</v>
      </c>
      <c r="E534" s="133" t="s">
        <v>614</v>
      </c>
      <c r="F534" s="134" t="s">
        <v>615</v>
      </c>
      <c r="G534" s="135" t="s">
        <v>208</v>
      </c>
      <c r="H534" s="136">
        <v>7.0999999999999994E-2</v>
      </c>
      <c r="I534" s="137"/>
      <c r="J534" s="138">
        <f>ROUND(I534*H534,2)</f>
        <v>0</v>
      </c>
      <c r="K534" s="139"/>
      <c r="L534" s="32"/>
      <c r="M534" s="140" t="s">
        <v>1</v>
      </c>
      <c r="N534" s="141" t="s">
        <v>37</v>
      </c>
      <c r="P534" s="142">
        <f>O534*H534</f>
        <v>0</v>
      </c>
      <c r="Q534" s="142">
        <v>0</v>
      </c>
      <c r="R534" s="142">
        <f>Q534*H534</f>
        <v>0</v>
      </c>
      <c r="S534" s="142">
        <v>0</v>
      </c>
      <c r="T534" s="143">
        <f>S534*H534</f>
        <v>0</v>
      </c>
      <c r="AR534" s="144" t="s">
        <v>160</v>
      </c>
      <c r="AT534" s="144" t="s">
        <v>156</v>
      </c>
      <c r="AU534" s="144" t="s">
        <v>82</v>
      </c>
      <c r="AY534" s="17" t="s">
        <v>155</v>
      </c>
      <c r="BE534" s="145">
        <f>IF(N534="základní",J534,0)</f>
        <v>0</v>
      </c>
      <c r="BF534" s="145">
        <f>IF(N534="snížená",J534,0)</f>
        <v>0</v>
      </c>
      <c r="BG534" s="145">
        <f>IF(N534="zákl. přenesená",J534,0)</f>
        <v>0</v>
      </c>
      <c r="BH534" s="145">
        <f>IF(N534="sníž. přenesená",J534,0)</f>
        <v>0</v>
      </c>
      <c r="BI534" s="145">
        <f>IF(N534="nulová",J534,0)</f>
        <v>0</v>
      </c>
      <c r="BJ534" s="17" t="s">
        <v>80</v>
      </c>
      <c r="BK534" s="145">
        <f>ROUND(I534*H534,2)</f>
        <v>0</v>
      </c>
      <c r="BL534" s="17" t="s">
        <v>160</v>
      </c>
      <c r="BM534" s="144" t="s">
        <v>1423</v>
      </c>
    </row>
    <row r="535" spans="2:65" s="1" customFormat="1" ht="29.25">
      <c r="B535" s="32"/>
      <c r="D535" s="146" t="s">
        <v>162</v>
      </c>
      <c r="F535" s="147" t="s">
        <v>617</v>
      </c>
      <c r="I535" s="148"/>
      <c r="L535" s="32"/>
      <c r="M535" s="149"/>
      <c r="T535" s="56"/>
      <c r="AT535" s="17" t="s">
        <v>162</v>
      </c>
      <c r="AU535" s="17" t="s">
        <v>82</v>
      </c>
    </row>
    <row r="536" spans="2:65" s="1" customFormat="1">
      <c r="B536" s="32"/>
      <c r="D536" s="150" t="s">
        <v>164</v>
      </c>
      <c r="F536" s="151" t="s">
        <v>618</v>
      </c>
      <c r="I536" s="148"/>
      <c r="L536" s="32"/>
      <c r="M536" s="149"/>
      <c r="T536" s="56"/>
      <c r="AT536" s="17" t="s">
        <v>164</v>
      </c>
      <c r="AU536" s="17" t="s">
        <v>82</v>
      </c>
    </row>
    <row r="537" spans="2:65" s="11" customFormat="1" ht="25.9" customHeight="1">
      <c r="B537" s="121"/>
      <c r="D537" s="122" t="s">
        <v>71</v>
      </c>
      <c r="E537" s="123" t="s">
        <v>619</v>
      </c>
      <c r="F537" s="123" t="s">
        <v>620</v>
      </c>
      <c r="I537" s="124"/>
      <c r="J537" s="125">
        <f>BK537</f>
        <v>0</v>
      </c>
      <c r="L537" s="121"/>
      <c r="M537" s="126"/>
      <c r="P537" s="127">
        <f>P538+P542+P555+P559+P563</f>
        <v>0</v>
      </c>
      <c r="R537" s="127">
        <f>R538+R542+R555+R559+R563</f>
        <v>0</v>
      </c>
      <c r="T537" s="128">
        <f>T538+T542+T555+T559+T563</f>
        <v>0</v>
      </c>
      <c r="AR537" s="122" t="s">
        <v>191</v>
      </c>
      <c r="AT537" s="129" t="s">
        <v>71</v>
      </c>
      <c r="AU537" s="129" t="s">
        <v>72</v>
      </c>
      <c r="AY537" s="122" t="s">
        <v>155</v>
      </c>
      <c r="BK537" s="130">
        <f>BK538+BK542+BK555+BK559+BK563</f>
        <v>0</v>
      </c>
    </row>
    <row r="538" spans="2:65" s="11" customFormat="1" ht="22.9" customHeight="1">
      <c r="B538" s="121"/>
      <c r="D538" s="122" t="s">
        <v>71</v>
      </c>
      <c r="E538" s="183" t="s">
        <v>621</v>
      </c>
      <c r="F538" s="183" t="s">
        <v>622</v>
      </c>
      <c r="I538" s="124"/>
      <c r="J538" s="184">
        <f>BK538</f>
        <v>0</v>
      </c>
      <c r="L538" s="121"/>
      <c r="M538" s="126"/>
      <c r="P538" s="127">
        <f>SUM(P539:P541)</f>
        <v>0</v>
      </c>
      <c r="R538" s="127">
        <f>SUM(R539:R541)</f>
        <v>0</v>
      </c>
      <c r="T538" s="128">
        <f>SUM(T539:T541)</f>
        <v>0</v>
      </c>
      <c r="AR538" s="122" t="s">
        <v>191</v>
      </c>
      <c r="AT538" s="129" t="s">
        <v>71</v>
      </c>
      <c r="AU538" s="129" t="s">
        <v>80</v>
      </c>
      <c r="AY538" s="122" t="s">
        <v>155</v>
      </c>
      <c r="BK538" s="130">
        <f>SUM(BK539:BK541)</f>
        <v>0</v>
      </c>
    </row>
    <row r="539" spans="2:65" s="1" customFormat="1" ht="16.5" customHeight="1">
      <c r="B539" s="131"/>
      <c r="C539" s="132" t="s">
        <v>1424</v>
      </c>
      <c r="D539" s="132" t="s">
        <v>156</v>
      </c>
      <c r="E539" s="133" t="s">
        <v>624</v>
      </c>
      <c r="F539" s="134" t="s">
        <v>625</v>
      </c>
      <c r="G539" s="135" t="s">
        <v>626</v>
      </c>
      <c r="H539" s="136">
        <v>1</v>
      </c>
      <c r="I539" s="137"/>
      <c r="J539" s="138">
        <f>ROUND(I539*H539,2)</f>
        <v>0</v>
      </c>
      <c r="K539" s="139"/>
      <c r="L539" s="32"/>
      <c r="M539" s="140" t="s">
        <v>1</v>
      </c>
      <c r="N539" s="141" t="s">
        <v>37</v>
      </c>
      <c r="P539" s="142">
        <f>O539*H539</f>
        <v>0</v>
      </c>
      <c r="Q539" s="142">
        <v>0</v>
      </c>
      <c r="R539" s="142">
        <f>Q539*H539</f>
        <v>0</v>
      </c>
      <c r="S539" s="142">
        <v>0</v>
      </c>
      <c r="T539" s="143">
        <f>S539*H539</f>
        <v>0</v>
      </c>
      <c r="AR539" s="144" t="s">
        <v>627</v>
      </c>
      <c r="AT539" s="144" t="s">
        <v>156</v>
      </c>
      <c r="AU539" s="144" t="s">
        <v>82</v>
      </c>
      <c r="AY539" s="17" t="s">
        <v>155</v>
      </c>
      <c r="BE539" s="145">
        <f>IF(N539="základní",J539,0)</f>
        <v>0</v>
      </c>
      <c r="BF539" s="145">
        <f>IF(N539="snížená",J539,0)</f>
        <v>0</v>
      </c>
      <c r="BG539" s="145">
        <f>IF(N539="zákl. přenesená",J539,0)</f>
        <v>0</v>
      </c>
      <c r="BH539" s="145">
        <f>IF(N539="sníž. přenesená",J539,0)</f>
        <v>0</v>
      </c>
      <c r="BI539" s="145">
        <f>IF(N539="nulová",J539,0)</f>
        <v>0</v>
      </c>
      <c r="BJ539" s="17" t="s">
        <v>80</v>
      </c>
      <c r="BK539" s="145">
        <f>ROUND(I539*H539,2)</f>
        <v>0</v>
      </c>
      <c r="BL539" s="17" t="s">
        <v>627</v>
      </c>
      <c r="BM539" s="144" t="s">
        <v>1425</v>
      </c>
    </row>
    <row r="540" spans="2:65" s="1" customFormat="1">
      <c r="B540" s="32"/>
      <c r="D540" s="146" t="s">
        <v>162</v>
      </c>
      <c r="F540" s="147" t="s">
        <v>625</v>
      </c>
      <c r="I540" s="148"/>
      <c r="L540" s="32"/>
      <c r="M540" s="149"/>
      <c r="T540" s="56"/>
      <c r="AT540" s="17" t="s">
        <v>162</v>
      </c>
      <c r="AU540" s="17" t="s">
        <v>82</v>
      </c>
    </row>
    <row r="541" spans="2:65" s="1" customFormat="1">
      <c r="B541" s="32"/>
      <c r="D541" s="150" t="s">
        <v>164</v>
      </c>
      <c r="F541" s="151" t="s">
        <v>629</v>
      </c>
      <c r="I541" s="148"/>
      <c r="L541" s="32"/>
      <c r="M541" s="149"/>
      <c r="T541" s="56"/>
      <c r="AT541" s="17" t="s">
        <v>164</v>
      </c>
      <c r="AU541" s="17" t="s">
        <v>82</v>
      </c>
    </row>
    <row r="542" spans="2:65" s="11" customFormat="1" ht="22.9" customHeight="1">
      <c r="B542" s="121"/>
      <c r="D542" s="122" t="s">
        <v>71</v>
      </c>
      <c r="E542" s="183" t="s">
        <v>630</v>
      </c>
      <c r="F542" s="183" t="s">
        <v>631</v>
      </c>
      <c r="I542" s="124"/>
      <c r="J542" s="184">
        <f>BK542</f>
        <v>0</v>
      </c>
      <c r="L542" s="121"/>
      <c r="M542" s="126"/>
      <c r="P542" s="127">
        <f>SUM(P543:P554)</f>
        <v>0</v>
      </c>
      <c r="R542" s="127">
        <f>SUM(R543:R554)</f>
        <v>0</v>
      </c>
      <c r="T542" s="128">
        <f>SUM(T543:T554)</f>
        <v>0</v>
      </c>
      <c r="AR542" s="122" t="s">
        <v>191</v>
      </c>
      <c r="AT542" s="129" t="s">
        <v>71</v>
      </c>
      <c r="AU542" s="129" t="s">
        <v>80</v>
      </c>
      <c r="AY542" s="122" t="s">
        <v>155</v>
      </c>
      <c r="BK542" s="130">
        <f>SUM(BK543:BK554)</f>
        <v>0</v>
      </c>
    </row>
    <row r="543" spans="2:65" s="1" customFormat="1" ht="16.5" customHeight="1">
      <c r="B543" s="131"/>
      <c r="C543" s="132" t="s">
        <v>1426</v>
      </c>
      <c r="D543" s="132" t="s">
        <v>156</v>
      </c>
      <c r="E543" s="133" t="s">
        <v>633</v>
      </c>
      <c r="F543" s="134" t="s">
        <v>631</v>
      </c>
      <c r="G543" s="135" t="s">
        <v>626</v>
      </c>
      <c r="H543" s="136">
        <v>1</v>
      </c>
      <c r="I543" s="137"/>
      <c r="J543" s="138">
        <f>ROUND(I543*H543,2)</f>
        <v>0</v>
      </c>
      <c r="K543" s="139"/>
      <c r="L543" s="32"/>
      <c r="M543" s="140" t="s">
        <v>1</v>
      </c>
      <c r="N543" s="141" t="s">
        <v>37</v>
      </c>
      <c r="P543" s="142">
        <f>O543*H543</f>
        <v>0</v>
      </c>
      <c r="Q543" s="142">
        <v>0</v>
      </c>
      <c r="R543" s="142">
        <f>Q543*H543</f>
        <v>0</v>
      </c>
      <c r="S543" s="142">
        <v>0</v>
      </c>
      <c r="T543" s="143">
        <f>S543*H543</f>
        <v>0</v>
      </c>
      <c r="AR543" s="144" t="s">
        <v>627</v>
      </c>
      <c r="AT543" s="144" t="s">
        <v>156</v>
      </c>
      <c r="AU543" s="144" t="s">
        <v>82</v>
      </c>
      <c r="AY543" s="17" t="s">
        <v>155</v>
      </c>
      <c r="BE543" s="145">
        <f>IF(N543="základní",J543,0)</f>
        <v>0</v>
      </c>
      <c r="BF543" s="145">
        <f>IF(N543="snížená",J543,0)</f>
        <v>0</v>
      </c>
      <c r="BG543" s="145">
        <f>IF(N543="zákl. přenesená",J543,0)</f>
        <v>0</v>
      </c>
      <c r="BH543" s="145">
        <f>IF(N543="sníž. přenesená",J543,0)</f>
        <v>0</v>
      </c>
      <c r="BI543" s="145">
        <f>IF(N543="nulová",J543,0)</f>
        <v>0</v>
      </c>
      <c r="BJ543" s="17" t="s">
        <v>80</v>
      </c>
      <c r="BK543" s="145">
        <f>ROUND(I543*H543,2)</f>
        <v>0</v>
      </c>
      <c r="BL543" s="17" t="s">
        <v>627</v>
      </c>
      <c r="BM543" s="144" t="s">
        <v>1427</v>
      </c>
    </row>
    <row r="544" spans="2:65" s="1" customFormat="1">
      <c r="B544" s="32"/>
      <c r="D544" s="146" t="s">
        <v>162</v>
      </c>
      <c r="F544" s="147" t="s">
        <v>631</v>
      </c>
      <c r="I544" s="148"/>
      <c r="L544" s="32"/>
      <c r="M544" s="149"/>
      <c r="T544" s="56"/>
      <c r="AT544" s="17" t="s">
        <v>162</v>
      </c>
      <c r="AU544" s="17" t="s">
        <v>82</v>
      </c>
    </row>
    <row r="545" spans="2:65" s="1" customFormat="1">
      <c r="B545" s="32"/>
      <c r="D545" s="150" t="s">
        <v>164</v>
      </c>
      <c r="F545" s="151" t="s">
        <v>635</v>
      </c>
      <c r="I545" s="148"/>
      <c r="L545" s="32"/>
      <c r="M545" s="149"/>
      <c r="T545" s="56"/>
      <c r="AT545" s="17" t="s">
        <v>164</v>
      </c>
      <c r="AU545" s="17" t="s">
        <v>82</v>
      </c>
    </row>
    <row r="546" spans="2:65" s="1" customFormat="1" ht="16.5" customHeight="1">
      <c r="B546" s="131"/>
      <c r="C546" s="132" t="s">
        <v>1428</v>
      </c>
      <c r="D546" s="132" t="s">
        <v>156</v>
      </c>
      <c r="E546" s="133" t="s">
        <v>637</v>
      </c>
      <c r="F546" s="134" t="s">
        <v>638</v>
      </c>
      <c r="G546" s="135" t="s">
        <v>626</v>
      </c>
      <c r="H546" s="136">
        <v>1</v>
      </c>
      <c r="I546" s="137"/>
      <c r="J546" s="138">
        <f>ROUND(I546*H546,2)</f>
        <v>0</v>
      </c>
      <c r="K546" s="139"/>
      <c r="L546" s="32"/>
      <c r="M546" s="140" t="s">
        <v>1</v>
      </c>
      <c r="N546" s="141" t="s">
        <v>37</v>
      </c>
      <c r="P546" s="142">
        <f>O546*H546</f>
        <v>0</v>
      </c>
      <c r="Q546" s="142">
        <v>0</v>
      </c>
      <c r="R546" s="142">
        <f>Q546*H546</f>
        <v>0</v>
      </c>
      <c r="S546" s="142">
        <v>0</v>
      </c>
      <c r="T546" s="143">
        <f>S546*H546</f>
        <v>0</v>
      </c>
      <c r="AR546" s="144" t="s">
        <v>627</v>
      </c>
      <c r="AT546" s="144" t="s">
        <v>156</v>
      </c>
      <c r="AU546" s="144" t="s">
        <v>82</v>
      </c>
      <c r="AY546" s="17" t="s">
        <v>155</v>
      </c>
      <c r="BE546" s="145">
        <f>IF(N546="základní",J546,0)</f>
        <v>0</v>
      </c>
      <c r="BF546" s="145">
        <f>IF(N546="snížená",J546,0)</f>
        <v>0</v>
      </c>
      <c r="BG546" s="145">
        <f>IF(N546="zákl. přenesená",J546,0)</f>
        <v>0</v>
      </c>
      <c r="BH546" s="145">
        <f>IF(N546="sníž. přenesená",J546,0)</f>
        <v>0</v>
      </c>
      <c r="BI546" s="145">
        <f>IF(N546="nulová",J546,0)</f>
        <v>0</v>
      </c>
      <c r="BJ546" s="17" t="s">
        <v>80</v>
      </c>
      <c r="BK546" s="145">
        <f>ROUND(I546*H546,2)</f>
        <v>0</v>
      </c>
      <c r="BL546" s="17" t="s">
        <v>627</v>
      </c>
      <c r="BM546" s="144" t="s">
        <v>1429</v>
      </c>
    </row>
    <row r="547" spans="2:65" s="1" customFormat="1">
      <c r="B547" s="32"/>
      <c r="D547" s="146" t="s">
        <v>162</v>
      </c>
      <c r="F547" s="147" t="s">
        <v>638</v>
      </c>
      <c r="I547" s="148"/>
      <c r="L547" s="32"/>
      <c r="M547" s="149"/>
      <c r="T547" s="56"/>
      <c r="AT547" s="17" t="s">
        <v>162</v>
      </c>
      <c r="AU547" s="17" t="s">
        <v>82</v>
      </c>
    </row>
    <row r="548" spans="2:65" s="1" customFormat="1">
      <c r="B548" s="32"/>
      <c r="D548" s="150" t="s">
        <v>164</v>
      </c>
      <c r="F548" s="151" t="s">
        <v>640</v>
      </c>
      <c r="I548" s="148"/>
      <c r="L548" s="32"/>
      <c r="M548" s="149"/>
      <c r="T548" s="56"/>
      <c r="AT548" s="17" t="s">
        <v>164</v>
      </c>
      <c r="AU548" s="17" t="s">
        <v>82</v>
      </c>
    </row>
    <row r="549" spans="2:65" s="1" customFormat="1" ht="16.5" customHeight="1">
      <c r="B549" s="131"/>
      <c r="C549" s="132" t="s">
        <v>1049</v>
      </c>
      <c r="D549" s="132" t="s">
        <v>156</v>
      </c>
      <c r="E549" s="133" t="s">
        <v>642</v>
      </c>
      <c r="F549" s="134" t="s">
        <v>643</v>
      </c>
      <c r="G549" s="135" t="s">
        <v>626</v>
      </c>
      <c r="H549" s="136">
        <v>1</v>
      </c>
      <c r="I549" s="137"/>
      <c r="J549" s="138">
        <f>ROUND(I549*H549,2)</f>
        <v>0</v>
      </c>
      <c r="K549" s="139"/>
      <c r="L549" s="32"/>
      <c r="M549" s="140" t="s">
        <v>1</v>
      </c>
      <c r="N549" s="141" t="s">
        <v>37</v>
      </c>
      <c r="P549" s="142">
        <f>O549*H549</f>
        <v>0</v>
      </c>
      <c r="Q549" s="142">
        <v>0</v>
      </c>
      <c r="R549" s="142">
        <f>Q549*H549</f>
        <v>0</v>
      </c>
      <c r="S549" s="142">
        <v>0</v>
      </c>
      <c r="T549" s="143">
        <f>S549*H549</f>
        <v>0</v>
      </c>
      <c r="AR549" s="144" t="s">
        <v>627</v>
      </c>
      <c r="AT549" s="144" t="s">
        <v>156</v>
      </c>
      <c r="AU549" s="144" t="s">
        <v>82</v>
      </c>
      <c r="AY549" s="17" t="s">
        <v>155</v>
      </c>
      <c r="BE549" s="145">
        <f>IF(N549="základní",J549,0)</f>
        <v>0</v>
      </c>
      <c r="BF549" s="145">
        <f>IF(N549="snížená",J549,0)</f>
        <v>0</v>
      </c>
      <c r="BG549" s="145">
        <f>IF(N549="zákl. přenesená",J549,0)</f>
        <v>0</v>
      </c>
      <c r="BH549" s="145">
        <f>IF(N549="sníž. přenesená",J549,0)</f>
        <v>0</v>
      </c>
      <c r="BI549" s="145">
        <f>IF(N549="nulová",J549,0)</f>
        <v>0</v>
      </c>
      <c r="BJ549" s="17" t="s">
        <v>80</v>
      </c>
      <c r="BK549" s="145">
        <f>ROUND(I549*H549,2)</f>
        <v>0</v>
      </c>
      <c r="BL549" s="17" t="s">
        <v>627</v>
      </c>
      <c r="BM549" s="144" t="s">
        <v>1430</v>
      </c>
    </row>
    <row r="550" spans="2:65" s="1" customFormat="1">
      <c r="B550" s="32"/>
      <c r="D550" s="146" t="s">
        <v>162</v>
      </c>
      <c r="F550" s="147" t="s">
        <v>643</v>
      </c>
      <c r="I550" s="148"/>
      <c r="L550" s="32"/>
      <c r="M550" s="149"/>
      <c r="T550" s="56"/>
      <c r="AT550" s="17" t="s">
        <v>162</v>
      </c>
      <c r="AU550" s="17" t="s">
        <v>82</v>
      </c>
    </row>
    <row r="551" spans="2:65" s="1" customFormat="1">
      <c r="B551" s="32"/>
      <c r="D551" s="150" t="s">
        <v>164</v>
      </c>
      <c r="F551" s="151" t="s">
        <v>645</v>
      </c>
      <c r="I551" s="148"/>
      <c r="L551" s="32"/>
      <c r="M551" s="149"/>
      <c r="T551" s="56"/>
      <c r="AT551" s="17" t="s">
        <v>164</v>
      </c>
      <c r="AU551" s="17" t="s">
        <v>82</v>
      </c>
    </row>
    <row r="552" spans="2:65" s="1" customFormat="1" ht="16.5" customHeight="1">
      <c r="B552" s="131"/>
      <c r="C552" s="132" t="s">
        <v>1431</v>
      </c>
      <c r="D552" s="132" t="s">
        <v>156</v>
      </c>
      <c r="E552" s="133" t="s">
        <v>647</v>
      </c>
      <c r="F552" s="134" t="s">
        <v>648</v>
      </c>
      <c r="G552" s="135" t="s">
        <v>626</v>
      </c>
      <c r="H552" s="136">
        <v>1</v>
      </c>
      <c r="I552" s="137"/>
      <c r="J552" s="138">
        <f>ROUND(I552*H552,2)</f>
        <v>0</v>
      </c>
      <c r="K552" s="139"/>
      <c r="L552" s="32"/>
      <c r="M552" s="140" t="s">
        <v>1</v>
      </c>
      <c r="N552" s="141" t="s">
        <v>37</v>
      </c>
      <c r="P552" s="142">
        <f>O552*H552</f>
        <v>0</v>
      </c>
      <c r="Q552" s="142">
        <v>0</v>
      </c>
      <c r="R552" s="142">
        <f>Q552*H552</f>
        <v>0</v>
      </c>
      <c r="S552" s="142">
        <v>0</v>
      </c>
      <c r="T552" s="143">
        <f>S552*H552</f>
        <v>0</v>
      </c>
      <c r="AR552" s="144" t="s">
        <v>627</v>
      </c>
      <c r="AT552" s="144" t="s">
        <v>156</v>
      </c>
      <c r="AU552" s="144" t="s">
        <v>82</v>
      </c>
      <c r="AY552" s="17" t="s">
        <v>155</v>
      </c>
      <c r="BE552" s="145">
        <f>IF(N552="základní",J552,0)</f>
        <v>0</v>
      </c>
      <c r="BF552" s="145">
        <f>IF(N552="snížená",J552,0)</f>
        <v>0</v>
      </c>
      <c r="BG552" s="145">
        <f>IF(N552="zákl. přenesená",J552,0)</f>
        <v>0</v>
      </c>
      <c r="BH552" s="145">
        <f>IF(N552="sníž. přenesená",J552,0)</f>
        <v>0</v>
      </c>
      <c r="BI552" s="145">
        <f>IF(N552="nulová",J552,0)</f>
        <v>0</v>
      </c>
      <c r="BJ552" s="17" t="s">
        <v>80</v>
      </c>
      <c r="BK552" s="145">
        <f>ROUND(I552*H552,2)</f>
        <v>0</v>
      </c>
      <c r="BL552" s="17" t="s">
        <v>627</v>
      </c>
      <c r="BM552" s="144" t="s">
        <v>1432</v>
      </c>
    </row>
    <row r="553" spans="2:65" s="1" customFormat="1">
      <c r="B553" s="32"/>
      <c r="D553" s="146" t="s">
        <v>162</v>
      </c>
      <c r="F553" s="147" t="s">
        <v>648</v>
      </c>
      <c r="I553" s="148"/>
      <c r="L553" s="32"/>
      <c r="M553" s="149"/>
      <c r="T553" s="56"/>
      <c r="AT553" s="17" t="s">
        <v>162</v>
      </c>
      <c r="AU553" s="17" t="s">
        <v>82</v>
      </c>
    </row>
    <row r="554" spans="2:65" s="1" customFormat="1">
      <c r="B554" s="32"/>
      <c r="D554" s="150" t="s">
        <v>164</v>
      </c>
      <c r="F554" s="151" t="s">
        <v>650</v>
      </c>
      <c r="I554" s="148"/>
      <c r="L554" s="32"/>
      <c r="M554" s="149"/>
      <c r="T554" s="56"/>
      <c r="AT554" s="17" t="s">
        <v>164</v>
      </c>
      <c r="AU554" s="17" t="s">
        <v>82</v>
      </c>
    </row>
    <row r="555" spans="2:65" s="11" customFormat="1" ht="22.9" customHeight="1">
      <c r="B555" s="121"/>
      <c r="D555" s="122" t="s">
        <v>71</v>
      </c>
      <c r="E555" s="183" t="s">
        <v>651</v>
      </c>
      <c r="F555" s="183" t="s">
        <v>652</v>
      </c>
      <c r="I555" s="124"/>
      <c r="J555" s="184">
        <f>BK555</f>
        <v>0</v>
      </c>
      <c r="L555" s="121"/>
      <c r="M555" s="126"/>
      <c r="P555" s="127">
        <f>SUM(P556:P558)</f>
        <v>0</v>
      </c>
      <c r="R555" s="127">
        <f>SUM(R556:R558)</f>
        <v>0</v>
      </c>
      <c r="T555" s="128">
        <f>SUM(T556:T558)</f>
        <v>0</v>
      </c>
      <c r="AR555" s="122" t="s">
        <v>191</v>
      </c>
      <c r="AT555" s="129" t="s">
        <v>71</v>
      </c>
      <c r="AU555" s="129" t="s">
        <v>80</v>
      </c>
      <c r="AY555" s="122" t="s">
        <v>155</v>
      </c>
      <c r="BK555" s="130">
        <f>SUM(BK556:BK558)</f>
        <v>0</v>
      </c>
    </row>
    <row r="556" spans="2:65" s="1" customFormat="1" ht="16.5" customHeight="1">
      <c r="B556" s="131"/>
      <c r="C556" s="132" t="s">
        <v>1433</v>
      </c>
      <c r="D556" s="132" t="s">
        <v>156</v>
      </c>
      <c r="E556" s="133" t="s">
        <v>654</v>
      </c>
      <c r="F556" s="134" t="s">
        <v>655</v>
      </c>
      <c r="G556" s="135" t="s">
        <v>626</v>
      </c>
      <c r="H556" s="136">
        <v>1</v>
      </c>
      <c r="I556" s="137"/>
      <c r="J556" s="138">
        <f>ROUND(I556*H556,2)</f>
        <v>0</v>
      </c>
      <c r="K556" s="139"/>
      <c r="L556" s="32"/>
      <c r="M556" s="140" t="s">
        <v>1</v>
      </c>
      <c r="N556" s="141" t="s">
        <v>37</v>
      </c>
      <c r="P556" s="142">
        <f>O556*H556</f>
        <v>0</v>
      </c>
      <c r="Q556" s="142">
        <v>0</v>
      </c>
      <c r="R556" s="142">
        <f>Q556*H556</f>
        <v>0</v>
      </c>
      <c r="S556" s="142">
        <v>0</v>
      </c>
      <c r="T556" s="143">
        <f>S556*H556</f>
        <v>0</v>
      </c>
      <c r="AR556" s="144" t="s">
        <v>627</v>
      </c>
      <c r="AT556" s="144" t="s">
        <v>156</v>
      </c>
      <c r="AU556" s="144" t="s">
        <v>82</v>
      </c>
      <c r="AY556" s="17" t="s">
        <v>155</v>
      </c>
      <c r="BE556" s="145">
        <f>IF(N556="základní",J556,0)</f>
        <v>0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7" t="s">
        <v>80</v>
      </c>
      <c r="BK556" s="145">
        <f>ROUND(I556*H556,2)</f>
        <v>0</v>
      </c>
      <c r="BL556" s="17" t="s">
        <v>627</v>
      </c>
      <c r="BM556" s="144" t="s">
        <v>1434</v>
      </c>
    </row>
    <row r="557" spans="2:65" s="1" customFormat="1">
      <c r="B557" s="32"/>
      <c r="D557" s="146" t="s">
        <v>162</v>
      </c>
      <c r="F557" s="147" t="s">
        <v>655</v>
      </c>
      <c r="I557" s="148"/>
      <c r="L557" s="32"/>
      <c r="M557" s="149"/>
      <c r="T557" s="56"/>
      <c r="AT557" s="17" t="s">
        <v>162</v>
      </c>
      <c r="AU557" s="17" t="s">
        <v>82</v>
      </c>
    </row>
    <row r="558" spans="2:65" s="1" customFormat="1">
      <c r="B558" s="32"/>
      <c r="D558" s="150" t="s">
        <v>164</v>
      </c>
      <c r="F558" s="151" t="s">
        <v>657</v>
      </c>
      <c r="I558" s="148"/>
      <c r="L558" s="32"/>
      <c r="M558" s="149"/>
      <c r="T558" s="56"/>
      <c r="AT558" s="17" t="s">
        <v>164</v>
      </c>
      <c r="AU558" s="17" t="s">
        <v>82</v>
      </c>
    </row>
    <row r="559" spans="2:65" s="11" customFormat="1" ht="22.9" customHeight="1">
      <c r="B559" s="121"/>
      <c r="D559" s="122" t="s">
        <v>71</v>
      </c>
      <c r="E559" s="183" t="s">
        <v>658</v>
      </c>
      <c r="F559" s="183" t="s">
        <v>659</v>
      </c>
      <c r="I559" s="124"/>
      <c r="J559" s="184">
        <f>BK559</f>
        <v>0</v>
      </c>
      <c r="L559" s="121"/>
      <c r="M559" s="126"/>
      <c r="P559" s="127">
        <f>SUM(P560:P562)</f>
        <v>0</v>
      </c>
      <c r="R559" s="127">
        <f>SUM(R560:R562)</f>
        <v>0</v>
      </c>
      <c r="T559" s="128">
        <f>SUM(T560:T562)</f>
        <v>0</v>
      </c>
      <c r="AR559" s="122" t="s">
        <v>191</v>
      </c>
      <c r="AT559" s="129" t="s">
        <v>71</v>
      </c>
      <c r="AU559" s="129" t="s">
        <v>80</v>
      </c>
      <c r="AY559" s="122" t="s">
        <v>155</v>
      </c>
      <c r="BK559" s="130">
        <f>SUM(BK560:BK562)</f>
        <v>0</v>
      </c>
    </row>
    <row r="560" spans="2:65" s="1" customFormat="1" ht="16.5" customHeight="1">
      <c r="B560" s="131"/>
      <c r="C560" s="132" t="s">
        <v>1060</v>
      </c>
      <c r="D560" s="132" t="s">
        <v>156</v>
      </c>
      <c r="E560" s="133" t="s">
        <v>661</v>
      </c>
      <c r="F560" s="134" t="s">
        <v>662</v>
      </c>
      <c r="G560" s="135" t="s">
        <v>626</v>
      </c>
      <c r="H560" s="136">
        <v>1</v>
      </c>
      <c r="I560" s="137"/>
      <c r="J560" s="138">
        <f>ROUND(I560*H560,2)</f>
        <v>0</v>
      </c>
      <c r="K560" s="139"/>
      <c r="L560" s="32"/>
      <c r="M560" s="140" t="s">
        <v>1</v>
      </c>
      <c r="N560" s="141" t="s">
        <v>37</v>
      </c>
      <c r="P560" s="142">
        <f>O560*H560</f>
        <v>0</v>
      </c>
      <c r="Q560" s="142">
        <v>0</v>
      </c>
      <c r="R560" s="142">
        <f>Q560*H560</f>
        <v>0</v>
      </c>
      <c r="S560" s="142">
        <v>0</v>
      </c>
      <c r="T560" s="143">
        <f>S560*H560</f>
        <v>0</v>
      </c>
      <c r="AR560" s="144" t="s">
        <v>627</v>
      </c>
      <c r="AT560" s="144" t="s">
        <v>156</v>
      </c>
      <c r="AU560" s="144" t="s">
        <v>82</v>
      </c>
      <c r="AY560" s="17" t="s">
        <v>155</v>
      </c>
      <c r="BE560" s="145">
        <f>IF(N560="základní",J560,0)</f>
        <v>0</v>
      </c>
      <c r="BF560" s="145">
        <f>IF(N560="snížená",J560,0)</f>
        <v>0</v>
      </c>
      <c r="BG560" s="145">
        <f>IF(N560="zákl. přenesená",J560,0)</f>
        <v>0</v>
      </c>
      <c r="BH560" s="145">
        <f>IF(N560="sníž. přenesená",J560,0)</f>
        <v>0</v>
      </c>
      <c r="BI560" s="145">
        <f>IF(N560="nulová",J560,0)</f>
        <v>0</v>
      </c>
      <c r="BJ560" s="17" t="s">
        <v>80</v>
      </c>
      <c r="BK560" s="145">
        <f>ROUND(I560*H560,2)</f>
        <v>0</v>
      </c>
      <c r="BL560" s="17" t="s">
        <v>627</v>
      </c>
      <c r="BM560" s="144" t="s">
        <v>1435</v>
      </c>
    </row>
    <row r="561" spans="2:65" s="1" customFormat="1">
      <c r="B561" s="32"/>
      <c r="D561" s="146" t="s">
        <v>162</v>
      </c>
      <c r="F561" s="147" t="s">
        <v>662</v>
      </c>
      <c r="I561" s="148"/>
      <c r="L561" s="32"/>
      <c r="M561" s="149"/>
      <c r="T561" s="56"/>
      <c r="AT561" s="17" t="s">
        <v>162</v>
      </c>
      <c r="AU561" s="17" t="s">
        <v>82</v>
      </c>
    </row>
    <row r="562" spans="2:65" s="1" customFormat="1">
      <c r="B562" s="32"/>
      <c r="D562" s="150" t="s">
        <v>164</v>
      </c>
      <c r="F562" s="151" t="s">
        <v>664</v>
      </c>
      <c r="I562" s="148"/>
      <c r="L562" s="32"/>
      <c r="M562" s="149"/>
      <c r="T562" s="56"/>
      <c r="AT562" s="17" t="s">
        <v>164</v>
      </c>
      <c r="AU562" s="17" t="s">
        <v>82</v>
      </c>
    </row>
    <row r="563" spans="2:65" s="11" customFormat="1" ht="22.9" customHeight="1">
      <c r="B563" s="121"/>
      <c r="D563" s="122" t="s">
        <v>71</v>
      </c>
      <c r="E563" s="183" t="s">
        <v>665</v>
      </c>
      <c r="F563" s="183" t="s">
        <v>666</v>
      </c>
      <c r="I563" s="124"/>
      <c r="J563" s="184">
        <f>BK563</f>
        <v>0</v>
      </c>
      <c r="L563" s="121"/>
      <c r="M563" s="126"/>
      <c r="P563" s="127">
        <f>SUM(P564:P566)</f>
        <v>0</v>
      </c>
      <c r="R563" s="127">
        <f>SUM(R564:R566)</f>
        <v>0</v>
      </c>
      <c r="T563" s="128">
        <f>SUM(T564:T566)</f>
        <v>0</v>
      </c>
      <c r="AR563" s="122" t="s">
        <v>191</v>
      </c>
      <c r="AT563" s="129" t="s">
        <v>71</v>
      </c>
      <c r="AU563" s="129" t="s">
        <v>80</v>
      </c>
      <c r="AY563" s="122" t="s">
        <v>155</v>
      </c>
      <c r="BK563" s="130">
        <f>SUM(BK564:BK566)</f>
        <v>0</v>
      </c>
    </row>
    <row r="564" spans="2:65" s="1" customFormat="1" ht="16.5" customHeight="1">
      <c r="B564" s="131"/>
      <c r="C564" s="132" t="s">
        <v>1436</v>
      </c>
      <c r="D564" s="132" t="s">
        <v>156</v>
      </c>
      <c r="E564" s="133" t="s">
        <v>668</v>
      </c>
      <c r="F564" s="134" t="s">
        <v>669</v>
      </c>
      <c r="G564" s="135" t="s">
        <v>626</v>
      </c>
      <c r="H564" s="136">
        <v>1</v>
      </c>
      <c r="I564" s="137"/>
      <c r="J564" s="138">
        <f>ROUND(I564*H564,2)</f>
        <v>0</v>
      </c>
      <c r="K564" s="139"/>
      <c r="L564" s="32"/>
      <c r="M564" s="140" t="s">
        <v>1</v>
      </c>
      <c r="N564" s="141" t="s">
        <v>37</v>
      </c>
      <c r="P564" s="142">
        <f>O564*H564</f>
        <v>0</v>
      </c>
      <c r="Q564" s="142">
        <v>0</v>
      </c>
      <c r="R564" s="142">
        <f>Q564*H564</f>
        <v>0</v>
      </c>
      <c r="S564" s="142">
        <v>0</v>
      </c>
      <c r="T564" s="143">
        <f>S564*H564</f>
        <v>0</v>
      </c>
      <c r="AR564" s="144" t="s">
        <v>627</v>
      </c>
      <c r="AT564" s="144" t="s">
        <v>156</v>
      </c>
      <c r="AU564" s="144" t="s">
        <v>82</v>
      </c>
      <c r="AY564" s="17" t="s">
        <v>155</v>
      </c>
      <c r="BE564" s="145">
        <f>IF(N564="základní",J564,0)</f>
        <v>0</v>
      </c>
      <c r="BF564" s="145">
        <f>IF(N564="snížená",J564,0)</f>
        <v>0</v>
      </c>
      <c r="BG564" s="145">
        <f>IF(N564="zákl. přenesená",J564,0)</f>
        <v>0</v>
      </c>
      <c r="BH564" s="145">
        <f>IF(N564="sníž. přenesená",J564,0)</f>
        <v>0</v>
      </c>
      <c r="BI564" s="145">
        <f>IF(N564="nulová",J564,0)</f>
        <v>0</v>
      </c>
      <c r="BJ564" s="17" t="s">
        <v>80</v>
      </c>
      <c r="BK564" s="145">
        <f>ROUND(I564*H564,2)</f>
        <v>0</v>
      </c>
      <c r="BL564" s="17" t="s">
        <v>627</v>
      </c>
      <c r="BM564" s="144" t="s">
        <v>1437</v>
      </c>
    </row>
    <row r="565" spans="2:65" s="1" customFormat="1">
      <c r="B565" s="32"/>
      <c r="D565" s="146" t="s">
        <v>162</v>
      </c>
      <c r="F565" s="147" t="s">
        <v>669</v>
      </c>
      <c r="I565" s="148"/>
      <c r="L565" s="32"/>
      <c r="M565" s="149"/>
      <c r="T565" s="56"/>
      <c r="AT565" s="17" t="s">
        <v>162</v>
      </c>
      <c r="AU565" s="17" t="s">
        <v>82</v>
      </c>
    </row>
    <row r="566" spans="2:65" s="1" customFormat="1">
      <c r="B566" s="32"/>
      <c r="D566" s="150" t="s">
        <v>164</v>
      </c>
      <c r="F566" s="151" t="s">
        <v>671</v>
      </c>
      <c r="I566" s="148"/>
      <c r="L566" s="32"/>
      <c r="M566" s="186"/>
      <c r="N566" s="187"/>
      <c r="O566" s="187"/>
      <c r="P566" s="187"/>
      <c r="Q566" s="187"/>
      <c r="R566" s="187"/>
      <c r="S566" s="187"/>
      <c r="T566" s="188"/>
      <c r="AT566" s="17" t="s">
        <v>164</v>
      </c>
      <c r="AU566" s="17" t="s">
        <v>82</v>
      </c>
    </row>
    <row r="567" spans="2:65" s="1" customFormat="1" ht="6.95" customHeight="1">
      <c r="B567" s="44"/>
      <c r="C567" s="45"/>
      <c r="D567" s="45"/>
      <c r="E567" s="45"/>
      <c r="F567" s="45"/>
      <c r="G567" s="45"/>
      <c r="H567" s="45"/>
      <c r="I567" s="45"/>
      <c r="J567" s="45"/>
      <c r="K567" s="45"/>
      <c r="L567" s="32"/>
    </row>
  </sheetData>
  <autoFilter ref="C132:K566" xr:uid="{00000000-0009-0000-0000-000004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400-000000000000}"/>
    <hyperlink ref="F142" r:id="rId2" xr:uid="{00000000-0004-0000-0400-000001000000}"/>
    <hyperlink ref="F146" r:id="rId3" xr:uid="{00000000-0004-0000-0400-000002000000}"/>
    <hyperlink ref="F150" r:id="rId4" xr:uid="{00000000-0004-0000-0400-000003000000}"/>
    <hyperlink ref="F154" r:id="rId5" xr:uid="{00000000-0004-0000-0400-000004000000}"/>
    <hyperlink ref="F158" r:id="rId6" xr:uid="{00000000-0004-0000-0400-000005000000}"/>
    <hyperlink ref="F166" r:id="rId7" xr:uid="{00000000-0004-0000-0400-000006000000}"/>
    <hyperlink ref="F170" r:id="rId8" xr:uid="{00000000-0004-0000-0400-000007000000}"/>
    <hyperlink ref="F174" r:id="rId9" xr:uid="{00000000-0004-0000-0400-000008000000}"/>
    <hyperlink ref="F178" r:id="rId10" xr:uid="{00000000-0004-0000-0400-000009000000}"/>
    <hyperlink ref="F182" r:id="rId11" xr:uid="{00000000-0004-0000-0400-00000A000000}"/>
    <hyperlink ref="F186" r:id="rId12" xr:uid="{00000000-0004-0000-0400-00000B000000}"/>
    <hyperlink ref="F193" r:id="rId13" xr:uid="{00000000-0004-0000-0400-00000C000000}"/>
    <hyperlink ref="F198" r:id="rId14" xr:uid="{00000000-0004-0000-0400-00000D000000}"/>
    <hyperlink ref="F202" r:id="rId15" xr:uid="{00000000-0004-0000-0400-00000E000000}"/>
    <hyperlink ref="F206" r:id="rId16" xr:uid="{00000000-0004-0000-0400-00000F000000}"/>
    <hyperlink ref="F216" r:id="rId17" xr:uid="{00000000-0004-0000-0400-000010000000}"/>
    <hyperlink ref="F220" r:id="rId18" xr:uid="{00000000-0004-0000-0400-000011000000}"/>
    <hyperlink ref="F229" r:id="rId19" xr:uid="{00000000-0004-0000-0400-000012000000}"/>
    <hyperlink ref="F234" r:id="rId20" xr:uid="{00000000-0004-0000-0400-000013000000}"/>
    <hyperlink ref="F238" r:id="rId21" xr:uid="{00000000-0004-0000-0400-000014000000}"/>
    <hyperlink ref="F242" r:id="rId22" xr:uid="{00000000-0004-0000-0400-000015000000}"/>
    <hyperlink ref="F246" r:id="rId23" xr:uid="{00000000-0004-0000-0400-000016000000}"/>
    <hyperlink ref="F266" r:id="rId24" xr:uid="{00000000-0004-0000-0400-000017000000}"/>
    <hyperlink ref="F272" r:id="rId25" xr:uid="{00000000-0004-0000-0400-000018000000}"/>
    <hyperlink ref="F279" r:id="rId26" xr:uid="{00000000-0004-0000-0400-000019000000}"/>
    <hyperlink ref="F283" r:id="rId27" xr:uid="{00000000-0004-0000-0400-00001A000000}"/>
    <hyperlink ref="F289" r:id="rId28" xr:uid="{00000000-0004-0000-0400-00001B000000}"/>
    <hyperlink ref="F294" r:id="rId29" xr:uid="{00000000-0004-0000-0400-00001C000000}"/>
    <hyperlink ref="F298" r:id="rId30" xr:uid="{00000000-0004-0000-0400-00001D000000}"/>
    <hyperlink ref="F302" r:id="rId31" xr:uid="{00000000-0004-0000-0400-00001E000000}"/>
    <hyperlink ref="F310" r:id="rId32" xr:uid="{00000000-0004-0000-0400-00001F000000}"/>
    <hyperlink ref="F314" r:id="rId33" xr:uid="{00000000-0004-0000-0400-000020000000}"/>
    <hyperlink ref="F318" r:id="rId34" xr:uid="{00000000-0004-0000-0400-000021000000}"/>
    <hyperlink ref="F322" r:id="rId35" xr:uid="{00000000-0004-0000-0400-000022000000}"/>
    <hyperlink ref="F326" r:id="rId36" xr:uid="{00000000-0004-0000-0400-000023000000}"/>
    <hyperlink ref="F330" r:id="rId37" xr:uid="{00000000-0004-0000-0400-000024000000}"/>
    <hyperlink ref="F337" r:id="rId38" xr:uid="{00000000-0004-0000-0400-000025000000}"/>
    <hyperlink ref="F341" r:id="rId39" xr:uid="{00000000-0004-0000-0400-000026000000}"/>
    <hyperlink ref="F355" r:id="rId40" xr:uid="{00000000-0004-0000-0400-000027000000}"/>
    <hyperlink ref="F359" r:id="rId41" xr:uid="{00000000-0004-0000-0400-000028000000}"/>
    <hyperlink ref="F367" r:id="rId42" xr:uid="{00000000-0004-0000-0400-000029000000}"/>
    <hyperlink ref="F371" r:id="rId43" xr:uid="{00000000-0004-0000-0400-00002A000000}"/>
    <hyperlink ref="F374" r:id="rId44" xr:uid="{00000000-0004-0000-0400-00002B000000}"/>
    <hyperlink ref="F377" r:id="rId45" xr:uid="{00000000-0004-0000-0400-00002C000000}"/>
    <hyperlink ref="F383" r:id="rId46" xr:uid="{00000000-0004-0000-0400-00002D000000}"/>
    <hyperlink ref="F388" r:id="rId47" xr:uid="{00000000-0004-0000-0400-00002E000000}"/>
    <hyperlink ref="F392" r:id="rId48" xr:uid="{00000000-0004-0000-0400-00002F000000}"/>
    <hyperlink ref="F396" r:id="rId49" xr:uid="{00000000-0004-0000-0400-000030000000}"/>
    <hyperlink ref="F400" r:id="rId50" xr:uid="{00000000-0004-0000-0400-000031000000}"/>
    <hyperlink ref="F404" r:id="rId51" xr:uid="{00000000-0004-0000-0400-000032000000}"/>
    <hyperlink ref="F409" r:id="rId52" xr:uid="{00000000-0004-0000-0400-000033000000}"/>
    <hyperlink ref="F414" r:id="rId53" xr:uid="{00000000-0004-0000-0400-000034000000}"/>
    <hyperlink ref="F418" r:id="rId54" xr:uid="{00000000-0004-0000-0400-000035000000}"/>
    <hyperlink ref="F422" r:id="rId55" xr:uid="{00000000-0004-0000-0400-000036000000}"/>
    <hyperlink ref="F428" r:id="rId56" xr:uid="{00000000-0004-0000-0400-000037000000}"/>
    <hyperlink ref="F432" r:id="rId57" xr:uid="{00000000-0004-0000-0400-000038000000}"/>
    <hyperlink ref="F436" r:id="rId58" xr:uid="{00000000-0004-0000-0400-000039000000}"/>
    <hyperlink ref="F440" r:id="rId59" xr:uid="{00000000-0004-0000-0400-00003A000000}"/>
    <hyperlink ref="F448" r:id="rId60" xr:uid="{00000000-0004-0000-0400-00003B000000}"/>
    <hyperlink ref="F452" r:id="rId61" xr:uid="{00000000-0004-0000-0400-00003C000000}"/>
    <hyperlink ref="F457" r:id="rId62" xr:uid="{00000000-0004-0000-0400-00003D000000}"/>
    <hyperlink ref="F461" r:id="rId63" xr:uid="{00000000-0004-0000-0400-00003E000000}"/>
    <hyperlink ref="F469" r:id="rId64" xr:uid="{00000000-0004-0000-0400-00003F000000}"/>
    <hyperlink ref="F473" r:id="rId65" xr:uid="{00000000-0004-0000-0400-000040000000}"/>
    <hyperlink ref="F477" r:id="rId66" xr:uid="{00000000-0004-0000-0400-000041000000}"/>
    <hyperlink ref="F482" r:id="rId67" xr:uid="{00000000-0004-0000-0400-000042000000}"/>
    <hyperlink ref="F485" r:id="rId68" xr:uid="{00000000-0004-0000-0400-000043000000}"/>
    <hyperlink ref="F488" r:id="rId69" xr:uid="{00000000-0004-0000-0400-000044000000}"/>
    <hyperlink ref="F491" r:id="rId70" xr:uid="{00000000-0004-0000-0400-000045000000}"/>
    <hyperlink ref="F495" r:id="rId71" xr:uid="{00000000-0004-0000-0400-000046000000}"/>
    <hyperlink ref="F498" r:id="rId72" xr:uid="{00000000-0004-0000-0400-000047000000}"/>
    <hyperlink ref="F502" r:id="rId73" xr:uid="{00000000-0004-0000-0400-000048000000}"/>
    <hyperlink ref="F510" r:id="rId74" xr:uid="{00000000-0004-0000-0400-000049000000}"/>
    <hyperlink ref="F517" r:id="rId75" xr:uid="{00000000-0004-0000-0400-00004A000000}"/>
    <hyperlink ref="F524" r:id="rId76" xr:uid="{00000000-0004-0000-0400-00004B000000}"/>
    <hyperlink ref="F528" r:id="rId77" xr:uid="{00000000-0004-0000-0400-00004C000000}"/>
    <hyperlink ref="F536" r:id="rId78" xr:uid="{00000000-0004-0000-0400-00004D000000}"/>
    <hyperlink ref="F541" r:id="rId79" xr:uid="{00000000-0004-0000-0400-00004E000000}"/>
    <hyperlink ref="F545" r:id="rId80" xr:uid="{00000000-0004-0000-0400-00004F000000}"/>
    <hyperlink ref="F548" r:id="rId81" xr:uid="{00000000-0004-0000-0400-000050000000}"/>
    <hyperlink ref="F551" r:id="rId82" xr:uid="{00000000-0004-0000-0400-000051000000}"/>
    <hyperlink ref="F554" r:id="rId83" xr:uid="{00000000-0004-0000-0400-000052000000}"/>
    <hyperlink ref="F558" r:id="rId84" xr:uid="{00000000-0004-0000-0400-000053000000}"/>
    <hyperlink ref="F562" r:id="rId85" xr:uid="{00000000-0004-0000-0400-000054000000}"/>
    <hyperlink ref="F566" r:id="rId86" xr:uid="{00000000-0004-0000-0400-00005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64"/>
  <sheetViews>
    <sheetView showGridLines="0" topLeftCell="A147" workbookViewId="0">
      <selection activeCell="I157" sqref="I15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1438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ROUND(J128,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ROUND((SUM(BE128:BE263)),  2)</f>
        <v>0</v>
      </c>
      <c r="I33" s="92">
        <v>0.21</v>
      </c>
      <c r="J33" s="91">
        <f>ROUND(((SUM(BE128:BE263))*I33),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ROUND((SUM(BF128:BF263)),  2)</f>
        <v>0</v>
      </c>
      <c r="I34" s="92">
        <v>0.15</v>
      </c>
      <c r="J34" s="91">
        <f>ROUND(((SUM(BF128:BF263))*I34),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ROUND((SUM(BG128:BG263)),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ROUND((SUM(BH128:BH263)),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ROUND((SUM(BI128:BI263)),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01-21-03 - Železniční propustek v km 158,478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J128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8" customFormat="1" ht="24.95" customHeight="1">
      <c r="B98" s="104"/>
      <c r="D98" s="105" t="s">
        <v>1439</v>
      </c>
      <c r="E98" s="106"/>
      <c r="F98" s="106"/>
      <c r="G98" s="106"/>
      <c r="H98" s="106"/>
      <c r="I98" s="106"/>
      <c r="J98" s="107">
        <f>J197</f>
        <v>0</v>
      </c>
      <c r="L98" s="104"/>
    </row>
    <row r="99" spans="2:12" s="8" customFormat="1" ht="24.95" customHeight="1">
      <c r="B99" s="104"/>
      <c r="D99" s="105" t="s">
        <v>872</v>
      </c>
      <c r="E99" s="106"/>
      <c r="F99" s="106"/>
      <c r="G99" s="106"/>
      <c r="H99" s="106"/>
      <c r="I99" s="106"/>
      <c r="J99" s="107">
        <f>J206</f>
        <v>0</v>
      </c>
      <c r="L99" s="104"/>
    </row>
    <row r="100" spans="2:12" s="8" customFormat="1" ht="24.95" customHeight="1">
      <c r="B100" s="104"/>
      <c r="D100" s="105" t="s">
        <v>873</v>
      </c>
      <c r="E100" s="106"/>
      <c r="F100" s="106"/>
      <c r="G100" s="106"/>
      <c r="H100" s="106"/>
      <c r="I100" s="106"/>
      <c r="J100" s="107">
        <f>J213</f>
        <v>0</v>
      </c>
      <c r="L100" s="104"/>
    </row>
    <row r="101" spans="2:12" s="8" customFormat="1" ht="24.95" customHeight="1">
      <c r="B101" s="104"/>
      <c r="D101" s="105" t="s">
        <v>1440</v>
      </c>
      <c r="E101" s="106"/>
      <c r="F101" s="106"/>
      <c r="G101" s="106"/>
      <c r="H101" s="106"/>
      <c r="I101" s="106"/>
      <c r="J101" s="107">
        <f>J221</f>
        <v>0</v>
      </c>
      <c r="L101" s="104"/>
    </row>
    <row r="102" spans="2:12" s="8" customFormat="1" ht="24.95" customHeight="1">
      <c r="B102" s="104"/>
      <c r="D102" s="105" t="s">
        <v>1441</v>
      </c>
      <c r="E102" s="106"/>
      <c r="F102" s="106"/>
      <c r="G102" s="106"/>
      <c r="H102" s="106"/>
      <c r="I102" s="106"/>
      <c r="J102" s="107">
        <f>J238</f>
        <v>0</v>
      </c>
      <c r="L102" s="104"/>
    </row>
    <row r="103" spans="2:12" s="8" customFormat="1" ht="24.95" customHeight="1">
      <c r="B103" s="104"/>
      <c r="D103" s="105" t="s">
        <v>125</v>
      </c>
      <c r="E103" s="106"/>
      <c r="F103" s="106"/>
      <c r="G103" s="106"/>
      <c r="H103" s="106"/>
      <c r="I103" s="106"/>
      <c r="J103" s="107">
        <f>J242</f>
        <v>0</v>
      </c>
      <c r="L103" s="104"/>
    </row>
    <row r="104" spans="2:12" s="9" customFormat="1" ht="19.899999999999999" customHeight="1">
      <c r="B104" s="108"/>
      <c r="D104" s="109" t="s">
        <v>126</v>
      </c>
      <c r="E104" s="110"/>
      <c r="F104" s="110"/>
      <c r="G104" s="110"/>
      <c r="H104" s="110"/>
      <c r="I104" s="110"/>
      <c r="J104" s="111">
        <f>J243</f>
        <v>0</v>
      </c>
      <c r="L104" s="108"/>
    </row>
    <row r="105" spans="2:12" s="8" customFormat="1" ht="24.95" customHeight="1">
      <c r="B105" s="104"/>
      <c r="D105" s="105" t="s">
        <v>135</v>
      </c>
      <c r="E105" s="106"/>
      <c r="F105" s="106"/>
      <c r="G105" s="106"/>
      <c r="H105" s="106"/>
      <c r="I105" s="106"/>
      <c r="J105" s="107">
        <f>J248</f>
        <v>0</v>
      </c>
      <c r="L105" s="104"/>
    </row>
    <row r="106" spans="2:12" s="9" customFormat="1" ht="19.899999999999999" customHeight="1">
      <c r="B106" s="108"/>
      <c r="D106" s="109" t="s">
        <v>137</v>
      </c>
      <c r="E106" s="110"/>
      <c r="F106" s="110"/>
      <c r="G106" s="110"/>
      <c r="H106" s="110"/>
      <c r="I106" s="110"/>
      <c r="J106" s="111">
        <f>J249</f>
        <v>0</v>
      </c>
      <c r="L106" s="108"/>
    </row>
    <row r="107" spans="2:12" s="9" customFormat="1" ht="19.899999999999999" customHeight="1">
      <c r="B107" s="108"/>
      <c r="D107" s="109" t="s">
        <v>138</v>
      </c>
      <c r="E107" s="110"/>
      <c r="F107" s="110"/>
      <c r="G107" s="110"/>
      <c r="H107" s="110"/>
      <c r="I107" s="110"/>
      <c r="J107" s="111">
        <f>J256</f>
        <v>0</v>
      </c>
      <c r="L107" s="108"/>
    </row>
    <row r="108" spans="2:12" s="9" customFormat="1" ht="19.899999999999999" customHeight="1">
      <c r="B108" s="108"/>
      <c r="D108" s="109" t="s">
        <v>140</v>
      </c>
      <c r="E108" s="110"/>
      <c r="F108" s="110"/>
      <c r="G108" s="110"/>
      <c r="H108" s="110"/>
      <c r="I108" s="110"/>
      <c r="J108" s="111">
        <f>J260</f>
        <v>0</v>
      </c>
      <c r="L108" s="108"/>
    </row>
    <row r="109" spans="2:12" s="1" customFormat="1" ht="21.75" customHeight="1">
      <c r="B109" s="32"/>
      <c r="L109" s="32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4.95" customHeight="1">
      <c r="B115" s="32"/>
      <c r="C115" s="21" t="s">
        <v>141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36" t="str">
        <f>E7</f>
        <v>Oprava trati v úseku Blatno – Petrohrad_OPRAVA č.1</v>
      </c>
      <c r="F118" s="237"/>
      <c r="G118" s="237"/>
      <c r="H118" s="237"/>
      <c r="L118" s="32"/>
    </row>
    <row r="119" spans="2:63" s="1" customFormat="1" ht="12" customHeight="1">
      <c r="B119" s="32"/>
      <c r="C119" s="27" t="s">
        <v>117</v>
      </c>
      <c r="L119" s="32"/>
    </row>
    <row r="120" spans="2:63" s="1" customFormat="1" ht="16.5" customHeight="1">
      <c r="B120" s="32"/>
      <c r="E120" s="231" t="str">
        <f>E9</f>
        <v>SO 01-21-03 - Železniční propustek v km 158,478</v>
      </c>
      <c r="F120" s="235"/>
      <c r="G120" s="235"/>
      <c r="H120" s="235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19</v>
      </c>
      <c r="F122" s="25" t="str">
        <f>F12</f>
        <v xml:space="preserve"> </v>
      </c>
      <c r="I122" s="27" t="s">
        <v>21</v>
      </c>
      <c r="J122" s="52" t="str">
        <f>IF(J12="","",J12)</f>
        <v>30. 8. 2022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23</v>
      </c>
      <c r="F124" s="25" t="str">
        <f>E15</f>
        <v xml:space="preserve"> </v>
      </c>
      <c r="I124" s="27" t="s">
        <v>28</v>
      </c>
      <c r="J124" s="30" t="str">
        <f>E21</f>
        <v xml:space="preserve"> </v>
      </c>
      <c r="L124" s="32"/>
    </row>
    <row r="125" spans="2:63" s="1" customFormat="1" ht="15.2" customHeight="1">
      <c r="B125" s="32"/>
      <c r="C125" s="27" t="s">
        <v>26</v>
      </c>
      <c r="F125" s="25" t="str">
        <f>IF(E18="","",E18)</f>
        <v>Vyplň údaj</v>
      </c>
      <c r="I125" s="27" t="s">
        <v>30</v>
      </c>
      <c r="J125" s="30" t="str">
        <f>E24</f>
        <v xml:space="preserve"> 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2"/>
      <c r="C127" s="113" t="s">
        <v>142</v>
      </c>
      <c r="D127" s="114" t="s">
        <v>57</v>
      </c>
      <c r="E127" s="114" t="s">
        <v>53</v>
      </c>
      <c r="F127" s="114" t="s">
        <v>54</v>
      </c>
      <c r="G127" s="114" t="s">
        <v>143</v>
      </c>
      <c r="H127" s="114" t="s">
        <v>144</v>
      </c>
      <c r="I127" s="114" t="s">
        <v>145</v>
      </c>
      <c r="J127" s="115" t="s">
        <v>121</v>
      </c>
      <c r="K127" s="116" t="s">
        <v>146</v>
      </c>
      <c r="L127" s="112"/>
      <c r="M127" s="59" t="s">
        <v>1</v>
      </c>
      <c r="N127" s="60" t="s">
        <v>36</v>
      </c>
      <c r="O127" s="60" t="s">
        <v>147</v>
      </c>
      <c r="P127" s="60" t="s">
        <v>148</v>
      </c>
      <c r="Q127" s="60" t="s">
        <v>149</v>
      </c>
      <c r="R127" s="60" t="s">
        <v>150</v>
      </c>
      <c r="S127" s="60" t="s">
        <v>151</v>
      </c>
      <c r="T127" s="61" t="s">
        <v>152</v>
      </c>
    </row>
    <row r="128" spans="2:63" s="1" customFormat="1" ht="22.9" customHeight="1">
      <c r="B128" s="32"/>
      <c r="C128" s="64" t="s">
        <v>153</v>
      </c>
      <c r="J128" s="117">
        <f>BK128</f>
        <v>0</v>
      </c>
      <c r="L128" s="32"/>
      <c r="M128" s="62"/>
      <c r="N128" s="53"/>
      <c r="O128" s="53"/>
      <c r="P128" s="118">
        <f>P129+P197+P206+P213+P221+P238+P242+P248</f>
        <v>0</v>
      </c>
      <c r="Q128" s="53"/>
      <c r="R128" s="118">
        <f>R129+R197+R206+R213+R221+R238+R242+R248</f>
        <v>73.116073848512002</v>
      </c>
      <c r="S128" s="53"/>
      <c r="T128" s="119">
        <f>T129+T197+T206+T213+T221+T238+T242+T248</f>
        <v>47.700780000000002</v>
      </c>
      <c r="AT128" s="17" t="s">
        <v>71</v>
      </c>
      <c r="AU128" s="17" t="s">
        <v>123</v>
      </c>
      <c r="BK128" s="120">
        <f>BK129+BK197+BK206+BK213+BK221+BK238+BK242+BK248</f>
        <v>0</v>
      </c>
    </row>
    <row r="129" spans="2:65" s="11" customFormat="1" ht="25.9" customHeight="1">
      <c r="B129" s="121"/>
      <c r="D129" s="122" t="s">
        <v>71</v>
      </c>
      <c r="E129" s="123" t="s">
        <v>80</v>
      </c>
      <c r="F129" s="123" t="s">
        <v>154</v>
      </c>
      <c r="I129" s="124"/>
      <c r="J129" s="125">
        <f>BK129</f>
        <v>0</v>
      </c>
      <c r="L129" s="121"/>
      <c r="M129" s="126"/>
      <c r="P129" s="127">
        <f>SUM(P130:P196)</f>
        <v>0</v>
      </c>
      <c r="R129" s="127">
        <f>SUM(R130:R196)</f>
        <v>46.244396500000001</v>
      </c>
      <c r="T129" s="128">
        <f>SUM(T130:T196)</f>
        <v>3.4727999999999999</v>
      </c>
      <c r="AR129" s="122" t="s">
        <v>80</v>
      </c>
      <c r="AT129" s="129" t="s">
        <v>71</v>
      </c>
      <c r="AU129" s="129" t="s">
        <v>72</v>
      </c>
      <c r="AY129" s="122" t="s">
        <v>155</v>
      </c>
      <c r="BK129" s="130">
        <f>SUM(BK130:BK196)</f>
        <v>0</v>
      </c>
    </row>
    <row r="130" spans="2:65" s="1" customFormat="1" ht="33" customHeight="1">
      <c r="B130" s="131"/>
      <c r="C130" s="132" t="s">
        <v>80</v>
      </c>
      <c r="D130" s="132" t="s">
        <v>156</v>
      </c>
      <c r="E130" s="133" t="s">
        <v>157</v>
      </c>
      <c r="F130" s="134" t="s">
        <v>158</v>
      </c>
      <c r="G130" s="135" t="s">
        <v>159</v>
      </c>
      <c r="H130" s="136">
        <v>45</v>
      </c>
      <c r="I130" s="137"/>
      <c r="J130" s="138">
        <f>ROUND(I130*H130,2)</f>
        <v>0</v>
      </c>
      <c r="K130" s="139"/>
      <c r="L130" s="32"/>
      <c r="M130" s="140" t="s">
        <v>1</v>
      </c>
      <c r="N130" s="141" t="s">
        <v>37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160</v>
      </c>
      <c r="AT130" s="144" t="s">
        <v>156</v>
      </c>
      <c r="AU130" s="144" t="s">
        <v>80</v>
      </c>
      <c r="AY130" s="17" t="s">
        <v>155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80</v>
      </c>
      <c r="BK130" s="145">
        <f>ROUND(I130*H130,2)</f>
        <v>0</v>
      </c>
      <c r="BL130" s="17" t="s">
        <v>160</v>
      </c>
      <c r="BM130" s="144" t="s">
        <v>1442</v>
      </c>
    </row>
    <row r="131" spans="2:65" s="1" customFormat="1" ht="29.25">
      <c r="B131" s="32"/>
      <c r="D131" s="146" t="s">
        <v>162</v>
      </c>
      <c r="F131" s="147" t="s">
        <v>163</v>
      </c>
      <c r="I131" s="148"/>
      <c r="L131" s="32"/>
      <c r="M131" s="149"/>
      <c r="T131" s="56"/>
      <c r="AT131" s="17" t="s">
        <v>162</v>
      </c>
      <c r="AU131" s="17" t="s">
        <v>80</v>
      </c>
    </row>
    <row r="132" spans="2:65" s="1" customFormat="1">
      <c r="B132" s="32"/>
      <c r="D132" s="150" t="s">
        <v>164</v>
      </c>
      <c r="F132" s="151" t="s">
        <v>165</v>
      </c>
      <c r="I132" s="148"/>
      <c r="L132" s="32"/>
      <c r="M132" s="149"/>
      <c r="T132" s="56"/>
      <c r="AT132" s="17" t="s">
        <v>164</v>
      </c>
      <c r="AU132" s="17" t="s">
        <v>80</v>
      </c>
    </row>
    <row r="133" spans="2:65" s="13" customFormat="1">
      <c r="B133" s="158"/>
      <c r="D133" s="146" t="s">
        <v>166</v>
      </c>
      <c r="E133" s="159" t="s">
        <v>1</v>
      </c>
      <c r="F133" s="160" t="s">
        <v>1443</v>
      </c>
      <c r="H133" s="161">
        <v>45</v>
      </c>
      <c r="I133" s="162"/>
      <c r="L133" s="158"/>
      <c r="M133" s="163"/>
      <c r="T133" s="164"/>
      <c r="AT133" s="159" t="s">
        <v>166</v>
      </c>
      <c r="AU133" s="159" t="s">
        <v>80</v>
      </c>
      <c r="AV133" s="13" t="s">
        <v>82</v>
      </c>
      <c r="AW133" s="13" t="s">
        <v>29</v>
      </c>
      <c r="AX133" s="13" t="s">
        <v>80</v>
      </c>
      <c r="AY133" s="159" t="s">
        <v>155</v>
      </c>
    </row>
    <row r="134" spans="2:65" s="1" customFormat="1" ht="24.2" customHeight="1">
      <c r="B134" s="131"/>
      <c r="C134" s="132" t="s">
        <v>82</v>
      </c>
      <c r="D134" s="132" t="s">
        <v>156</v>
      </c>
      <c r="E134" s="133" t="s">
        <v>1444</v>
      </c>
      <c r="F134" s="134" t="s">
        <v>1445</v>
      </c>
      <c r="G134" s="135" t="s">
        <v>159</v>
      </c>
      <c r="H134" s="136">
        <v>7.2350000000000003</v>
      </c>
      <c r="I134" s="137"/>
      <c r="J134" s="138">
        <f>ROUND(I134*H134,2)</f>
        <v>0</v>
      </c>
      <c r="K134" s="139"/>
      <c r="L134" s="32"/>
      <c r="M134" s="140" t="s">
        <v>1</v>
      </c>
      <c r="N134" s="141" t="s">
        <v>37</v>
      </c>
      <c r="P134" s="142">
        <f>O134*H134</f>
        <v>0</v>
      </c>
      <c r="Q134" s="142">
        <v>0</v>
      </c>
      <c r="R134" s="142">
        <f>Q134*H134</f>
        <v>0</v>
      </c>
      <c r="S134" s="142">
        <v>0.48</v>
      </c>
      <c r="T134" s="143">
        <f>S134*H134</f>
        <v>3.4727999999999999</v>
      </c>
      <c r="AR134" s="144" t="s">
        <v>160</v>
      </c>
      <c r="AT134" s="144" t="s">
        <v>156</v>
      </c>
      <c r="AU134" s="144" t="s">
        <v>80</v>
      </c>
      <c r="AY134" s="17" t="s">
        <v>155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80</v>
      </c>
      <c r="BK134" s="145">
        <f>ROUND(I134*H134,2)</f>
        <v>0</v>
      </c>
      <c r="BL134" s="17" t="s">
        <v>160</v>
      </c>
      <c r="BM134" s="144" t="s">
        <v>1446</v>
      </c>
    </row>
    <row r="135" spans="2:65" s="1" customFormat="1" ht="29.25">
      <c r="B135" s="32"/>
      <c r="D135" s="146" t="s">
        <v>162</v>
      </c>
      <c r="F135" s="147" t="s">
        <v>1447</v>
      </c>
      <c r="I135" s="148"/>
      <c r="L135" s="32"/>
      <c r="M135" s="149"/>
      <c r="T135" s="56"/>
      <c r="AT135" s="17" t="s">
        <v>162</v>
      </c>
      <c r="AU135" s="17" t="s">
        <v>80</v>
      </c>
    </row>
    <row r="136" spans="2:65" s="1" customFormat="1">
      <c r="B136" s="32"/>
      <c r="D136" s="150" t="s">
        <v>164</v>
      </c>
      <c r="F136" s="151" t="s">
        <v>1448</v>
      </c>
      <c r="I136" s="148"/>
      <c r="L136" s="32"/>
      <c r="M136" s="149"/>
      <c r="T136" s="56"/>
      <c r="AT136" s="17" t="s">
        <v>164</v>
      </c>
      <c r="AU136" s="17" t="s">
        <v>80</v>
      </c>
    </row>
    <row r="137" spans="2:65" s="13" customFormat="1">
      <c r="B137" s="158"/>
      <c r="D137" s="146" t="s">
        <v>166</v>
      </c>
      <c r="E137" s="159" t="s">
        <v>1</v>
      </c>
      <c r="F137" s="160" t="s">
        <v>1449</v>
      </c>
      <c r="H137" s="161">
        <v>7.2350000000000003</v>
      </c>
      <c r="I137" s="162"/>
      <c r="L137" s="158"/>
      <c r="M137" s="163"/>
      <c r="T137" s="164"/>
      <c r="AT137" s="159" t="s">
        <v>166</v>
      </c>
      <c r="AU137" s="159" t="s">
        <v>80</v>
      </c>
      <c r="AV137" s="13" t="s">
        <v>82</v>
      </c>
      <c r="AW137" s="13" t="s">
        <v>29</v>
      </c>
      <c r="AX137" s="13" t="s">
        <v>80</v>
      </c>
      <c r="AY137" s="159" t="s">
        <v>155</v>
      </c>
    </row>
    <row r="138" spans="2:65" s="1" customFormat="1" ht="24.2" customHeight="1">
      <c r="B138" s="131"/>
      <c r="C138" s="132" t="s">
        <v>176</v>
      </c>
      <c r="D138" s="132" t="s">
        <v>156</v>
      </c>
      <c r="E138" s="133" t="s">
        <v>878</v>
      </c>
      <c r="F138" s="134" t="s">
        <v>879</v>
      </c>
      <c r="G138" s="135" t="s">
        <v>275</v>
      </c>
      <c r="H138" s="136">
        <v>32</v>
      </c>
      <c r="I138" s="137"/>
      <c r="J138" s="138">
        <f>ROUND(I138*H138,2)</f>
        <v>0</v>
      </c>
      <c r="K138" s="139"/>
      <c r="L138" s="32"/>
      <c r="M138" s="140" t="s">
        <v>1</v>
      </c>
      <c r="N138" s="141" t="s">
        <v>37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160</v>
      </c>
      <c r="AT138" s="144" t="s">
        <v>156</v>
      </c>
      <c r="AU138" s="144" t="s">
        <v>80</v>
      </c>
      <c r="AY138" s="17" t="s">
        <v>155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80</v>
      </c>
      <c r="BK138" s="145">
        <f>ROUND(I138*H138,2)</f>
        <v>0</v>
      </c>
      <c r="BL138" s="17" t="s">
        <v>160</v>
      </c>
      <c r="BM138" s="144" t="s">
        <v>1450</v>
      </c>
    </row>
    <row r="139" spans="2:65" s="1" customFormat="1" ht="19.5">
      <c r="B139" s="32"/>
      <c r="D139" s="146" t="s">
        <v>162</v>
      </c>
      <c r="F139" s="147" t="s">
        <v>881</v>
      </c>
      <c r="I139" s="148"/>
      <c r="L139" s="32"/>
      <c r="M139" s="149"/>
      <c r="T139" s="56"/>
      <c r="AT139" s="17" t="s">
        <v>162</v>
      </c>
      <c r="AU139" s="17" t="s">
        <v>80</v>
      </c>
    </row>
    <row r="140" spans="2:65" s="1" customFormat="1">
      <c r="B140" s="32"/>
      <c r="D140" s="150" t="s">
        <v>164</v>
      </c>
      <c r="F140" s="151" t="s">
        <v>882</v>
      </c>
      <c r="I140" s="148"/>
      <c r="L140" s="32"/>
      <c r="M140" s="149"/>
      <c r="T140" s="56"/>
      <c r="AT140" s="17" t="s">
        <v>164</v>
      </c>
      <c r="AU140" s="17" t="s">
        <v>80</v>
      </c>
    </row>
    <row r="141" spans="2:65" s="13" customFormat="1">
      <c r="B141" s="158"/>
      <c r="D141" s="146" t="s">
        <v>166</v>
      </c>
      <c r="E141" s="159" t="s">
        <v>1</v>
      </c>
      <c r="F141" s="160" t="s">
        <v>1451</v>
      </c>
      <c r="H141" s="161">
        <v>32</v>
      </c>
      <c r="I141" s="162"/>
      <c r="L141" s="158"/>
      <c r="M141" s="163"/>
      <c r="T141" s="164"/>
      <c r="AT141" s="159" t="s">
        <v>166</v>
      </c>
      <c r="AU141" s="159" t="s">
        <v>80</v>
      </c>
      <c r="AV141" s="13" t="s">
        <v>82</v>
      </c>
      <c r="AW141" s="13" t="s">
        <v>29</v>
      </c>
      <c r="AX141" s="13" t="s">
        <v>80</v>
      </c>
      <c r="AY141" s="159" t="s">
        <v>155</v>
      </c>
    </row>
    <row r="142" spans="2:65" s="1" customFormat="1" ht="24.2" customHeight="1">
      <c r="B142" s="131"/>
      <c r="C142" s="132" t="s">
        <v>160</v>
      </c>
      <c r="D142" s="132" t="s">
        <v>156</v>
      </c>
      <c r="E142" s="133" t="s">
        <v>884</v>
      </c>
      <c r="F142" s="134" t="s">
        <v>885</v>
      </c>
      <c r="G142" s="135" t="s">
        <v>886</v>
      </c>
      <c r="H142" s="136">
        <v>6</v>
      </c>
      <c r="I142" s="137"/>
      <c r="J142" s="138">
        <f>ROUND(I142*H142,2)</f>
        <v>0</v>
      </c>
      <c r="K142" s="139"/>
      <c r="L142" s="32"/>
      <c r="M142" s="140" t="s">
        <v>1</v>
      </c>
      <c r="N142" s="141" t="s">
        <v>37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160</v>
      </c>
      <c r="AT142" s="144" t="s">
        <v>156</v>
      </c>
      <c r="AU142" s="144" t="s">
        <v>80</v>
      </c>
      <c r="AY142" s="17" t="s">
        <v>155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80</v>
      </c>
      <c r="BK142" s="145">
        <f>ROUND(I142*H142,2)</f>
        <v>0</v>
      </c>
      <c r="BL142" s="17" t="s">
        <v>160</v>
      </c>
      <c r="BM142" s="144" t="s">
        <v>1452</v>
      </c>
    </row>
    <row r="143" spans="2:65" s="1" customFormat="1" ht="19.5">
      <c r="B143" s="32"/>
      <c r="D143" s="146" t="s">
        <v>162</v>
      </c>
      <c r="F143" s="147" t="s">
        <v>888</v>
      </c>
      <c r="I143" s="148"/>
      <c r="L143" s="32"/>
      <c r="M143" s="149"/>
      <c r="T143" s="56"/>
      <c r="AT143" s="17" t="s">
        <v>162</v>
      </c>
      <c r="AU143" s="17" t="s">
        <v>80</v>
      </c>
    </row>
    <row r="144" spans="2:65" s="1" customFormat="1">
      <c r="B144" s="32"/>
      <c r="D144" s="150" t="s">
        <v>164</v>
      </c>
      <c r="F144" s="151" t="s">
        <v>889</v>
      </c>
      <c r="I144" s="148"/>
      <c r="L144" s="32"/>
      <c r="M144" s="149"/>
      <c r="T144" s="56"/>
      <c r="AT144" s="17" t="s">
        <v>164</v>
      </c>
      <c r="AU144" s="17" t="s">
        <v>80</v>
      </c>
    </row>
    <row r="145" spans="2:65" s="13" customFormat="1">
      <c r="B145" s="158"/>
      <c r="D145" s="146" t="s">
        <v>166</v>
      </c>
      <c r="E145" s="159" t="s">
        <v>1</v>
      </c>
      <c r="F145" s="160" t="s">
        <v>198</v>
      </c>
      <c r="H145" s="161">
        <v>6</v>
      </c>
      <c r="I145" s="162"/>
      <c r="L145" s="158"/>
      <c r="M145" s="163"/>
      <c r="T145" s="164"/>
      <c r="AT145" s="159" t="s">
        <v>166</v>
      </c>
      <c r="AU145" s="159" t="s">
        <v>80</v>
      </c>
      <c r="AV145" s="13" t="s">
        <v>82</v>
      </c>
      <c r="AW145" s="13" t="s">
        <v>29</v>
      </c>
      <c r="AX145" s="13" t="s">
        <v>72</v>
      </c>
      <c r="AY145" s="159" t="s">
        <v>155</v>
      </c>
    </row>
    <row r="146" spans="2:65" s="14" customFormat="1">
      <c r="B146" s="165"/>
      <c r="D146" s="146" t="s">
        <v>166</v>
      </c>
      <c r="E146" s="166" t="s">
        <v>1</v>
      </c>
      <c r="F146" s="167" t="s">
        <v>170</v>
      </c>
      <c r="H146" s="168">
        <v>6</v>
      </c>
      <c r="I146" s="169"/>
      <c r="L146" s="165"/>
      <c r="M146" s="170"/>
      <c r="T146" s="171"/>
      <c r="AT146" s="166" t="s">
        <v>166</v>
      </c>
      <c r="AU146" s="166" t="s">
        <v>80</v>
      </c>
      <c r="AV146" s="14" t="s">
        <v>160</v>
      </c>
      <c r="AW146" s="14" t="s">
        <v>29</v>
      </c>
      <c r="AX146" s="14" t="s">
        <v>80</v>
      </c>
      <c r="AY146" s="166" t="s">
        <v>155</v>
      </c>
    </row>
    <row r="147" spans="2:65" s="1" customFormat="1" ht="24.2" customHeight="1">
      <c r="B147" s="131"/>
      <c r="C147" s="132" t="s">
        <v>191</v>
      </c>
      <c r="D147" s="132" t="s">
        <v>156</v>
      </c>
      <c r="E147" s="133" t="s">
        <v>890</v>
      </c>
      <c r="F147" s="134" t="s">
        <v>891</v>
      </c>
      <c r="G147" s="135" t="s">
        <v>159</v>
      </c>
      <c r="H147" s="136">
        <v>45</v>
      </c>
      <c r="I147" s="137"/>
      <c r="J147" s="138">
        <f>ROUND(I147*H147,2)</f>
        <v>0</v>
      </c>
      <c r="K147" s="139"/>
      <c r="L147" s="32"/>
      <c r="M147" s="140" t="s">
        <v>1</v>
      </c>
      <c r="N147" s="141" t="s">
        <v>37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160</v>
      </c>
      <c r="AT147" s="144" t="s">
        <v>156</v>
      </c>
      <c r="AU147" s="144" t="s">
        <v>80</v>
      </c>
      <c r="AY147" s="17" t="s">
        <v>155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80</v>
      </c>
      <c r="BK147" s="145">
        <f>ROUND(I147*H147,2)</f>
        <v>0</v>
      </c>
      <c r="BL147" s="17" t="s">
        <v>160</v>
      </c>
      <c r="BM147" s="144" t="s">
        <v>1453</v>
      </c>
    </row>
    <row r="148" spans="2:65" s="1" customFormat="1" ht="19.5">
      <c r="B148" s="32"/>
      <c r="D148" s="146" t="s">
        <v>162</v>
      </c>
      <c r="F148" s="147" t="s">
        <v>893</v>
      </c>
      <c r="I148" s="148"/>
      <c r="L148" s="32"/>
      <c r="M148" s="149"/>
      <c r="T148" s="56"/>
      <c r="AT148" s="17" t="s">
        <v>162</v>
      </c>
      <c r="AU148" s="17" t="s">
        <v>80</v>
      </c>
    </row>
    <row r="149" spans="2:65" s="1" customFormat="1">
      <c r="B149" s="32"/>
      <c r="D149" s="150" t="s">
        <v>164</v>
      </c>
      <c r="F149" s="151" t="s">
        <v>894</v>
      </c>
      <c r="I149" s="148"/>
      <c r="L149" s="32"/>
      <c r="M149" s="149"/>
      <c r="T149" s="56"/>
      <c r="AT149" s="17" t="s">
        <v>164</v>
      </c>
      <c r="AU149" s="17" t="s">
        <v>80</v>
      </c>
    </row>
    <row r="150" spans="2:65" s="13" customFormat="1">
      <c r="B150" s="158"/>
      <c r="D150" s="146" t="s">
        <v>166</v>
      </c>
      <c r="E150" s="159" t="s">
        <v>1</v>
      </c>
      <c r="F150" s="160" t="s">
        <v>487</v>
      </c>
      <c r="H150" s="161">
        <v>45</v>
      </c>
      <c r="I150" s="162"/>
      <c r="L150" s="158"/>
      <c r="M150" s="163"/>
      <c r="T150" s="164"/>
      <c r="AT150" s="159" t="s">
        <v>166</v>
      </c>
      <c r="AU150" s="159" t="s">
        <v>80</v>
      </c>
      <c r="AV150" s="13" t="s">
        <v>82</v>
      </c>
      <c r="AW150" s="13" t="s">
        <v>29</v>
      </c>
      <c r="AX150" s="13" t="s">
        <v>80</v>
      </c>
      <c r="AY150" s="159" t="s">
        <v>155</v>
      </c>
    </row>
    <row r="151" spans="2:65" s="1" customFormat="1" ht="33" customHeight="1">
      <c r="B151" s="131"/>
      <c r="C151" s="132" t="s">
        <v>198</v>
      </c>
      <c r="D151" s="132" t="s">
        <v>156</v>
      </c>
      <c r="E151" s="133" t="s">
        <v>897</v>
      </c>
      <c r="F151" s="134" t="s">
        <v>898</v>
      </c>
      <c r="G151" s="135" t="s">
        <v>179</v>
      </c>
      <c r="H151" s="136">
        <v>11.725</v>
      </c>
      <c r="I151" s="137"/>
      <c r="J151" s="138">
        <f>ROUND(I151*H151,2)</f>
        <v>0</v>
      </c>
      <c r="K151" s="139"/>
      <c r="L151" s="32"/>
      <c r="M151" s="140" t="s">
        <v>1</v>
      </c>
      <c r="N151" s="141" t="s">
        <v>37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160</v>
      </c>
      <c r="AT151" s="144" t="s">
        <v>156</v>
      </c>
      <c r="AU151" s="144" t="s">
        <v>80</v>
      </c>
      <c r="AY151" s="17" t="s">
        <v>155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80</v>
      </c>
      <c r="BK151" s="145">
        <f>ROUND(I151*H151,2)</f>
        <v>0</v>
      </c>
      <c r="BL151" s="17" t="s">
        <v>160</v>
      </c>
      <c r="BM151" s="144" t="s">
        <v>1454</v>
      </c>
    </row>
    <row r="152" spans="2:65" s="1" customFormat="1" ht="29.25">
      <c r="B152" s="32"/>
      <c r="D152" s="146" t="s">
        <v>162</v>
      </c>
      <c r="F152" s="147" t="s">
        <v>900</v>
      </c>
      <c r="I152" s="148"/>
      <c r="L152" s="32"/>
      <c r="M152" s="149"/>
      <c r="T152" s="56"/>
      <c r="AT152" s="17" t="s">
        <v>162</v>
      </c>
      <c r="AU152" s="17" t="s">
        <v>80</v>
      </c>
    </row>
    <row r="153" spans="2:65" s="1" customFormat="1">
      <c r="B153" s="32"/>
      <c r="D153" s="150" t="s">
        <v>164</v>
      </c>
      <c r="F153" s="151" t="s">
        <v>901</v>
      </c>
      <c r="I153" s="148"/>
      <c r="L153" s="32"/>
      <c r="M153" s="149"/>
      <c r="T153" s="56"/>
      <c r="AT153" s="17" t="s">
        <v>164</v>
      </c>
      <c r="AU153" s="17" t="s">
        <v>80</v>
      </c>
    </row>
    <row r="154" spans="2:65" s="13" customFormat="1">
      <c r="B154" s="158"/>
      <c r="D154" s="146" t="s">
        <v>166</v>
      </c>
      <c r="E154" s="159" t="s">
        <v>1</v>
      </c>
      <c r="F154" s="160" t="s">
        <v>1455</v>
      </c>
      <c r="H154" s="161">
        <v>11.725</v>
      </c>
      <c r="I154" s="162"/>
      <c r="L154" s="158"/>
      <c r="M154" s="163"/>
      <c r="T154" s="164"/>
      <c r="AT154" s="159" t="s">
        <v>166</v>
      </c>
      <c r="AU154" s="159" t="s">
        <v>80</v>
      </c>
      <c r="AV154" s="13" t="s">
        <v>82</v>
      </c>
      <c r="AW154" s="13" t="s">
        <v>29</v>
      </c>
      <c r="AX154" s="13" t="s">
        <v>80</v>
      </c>
      <c r="AY154" s="159" t="s">
        <v>155</v>
      </c>
    </row>
    <row r="155" spans="2:65" s="1" customFormat="1" ht="37.9" customHeight="1">
      <c r="B155" s="131"/>
      <c r="C155" s="132" t="s">
        <v>205</v>
      </c>
      <c r="D155" s="132" t="s">
        <v>156</v>
      </c>
      <c r="E155" s="133" t="s">
        <v>186</v>
      </c>
      <c r="F155" s="134" t="s">
        <v>187</v>
      </c>
      <c r="G155" s="135" t="s">
        <v>179</v>
      </c>
      <c r="H155" s="136">
        <v>11.725</v>
      </c>
      <c r="I155" s="137"/>
      <c r="J155" s="138">
        <f>ROUND(I155*H155,2)</f>
        <v>0</v>
      </c>
      <c r="K155" s="139"/>
      <c r="L155" s="32"/>
      <c r="M155" s="140" t="s">
        <v>1</v>
      </c>
      <c r="N155" s="141" t="s">
        <v>37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160</v>
      </c>
      <c r="AT155" s="144" t="s">
        <v>156</v>
      </c>
      <c r="AU155" s="144" t="s">
        <v>80</v>
      </c>
      <c r="AY155" s="17" t="s">
        <v>155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7" t="s">
        <v>80</v>
      </c>
      <c r="BK155" s="145">
        <f>ROUND(I155*H155,2)</f>
        <v>0</v>
      </c>
      <c r="BL155" s="17" t="s">
        <v>160</v>
      </c>
      <c r="BM155" s="144" t="s">
        <v>1456</v>
      </c>
    </row>
    <row r="156" spans="2:65" s="1" customFormat="1" ht="39">
      <c r="B156" s="32"/>
      <c r="D156" s="146" t="s">
        <v>162</v>
      </c>
      <c r="F156" s="147" t="s">
        <v>189</v>
      </c>
      <c r="I156" s="148"/>
      <c r="L156" s="32"/>
      <c r="M156" s="149"/>
      <c r="T156" s="56"/>
      <c r="AT156" s="17" t="s">
        <v>162</v>
      </c>
      <c r="AU156" s="17" t="s">
        <v>80</v>
      </c>
    </row>
    <row r="157" spans="2:65" s="1" customFormat="1">
      <c r="B157" s="32"/>
      <c r="D157" s="150" t="s">
        <v>164</v>
      </c>
      <c r="F157" s="151" t="s">
        <v>190</v>
      </c>
      <c r="I157" s="148"/>
      <c r="L157" s="32"/>
      <c r="M157" s="149"/>
      <c r="T157" s="56"/>
      <c r="AT157" s="17" t="s">
        <v>164</v>
      </c>
      <c r="AU157" s="17" t="s">
        <v>80</v>
      </c>
    </row>
    <row r="158" spans="2:65" s="13" customFormat="1">
      <c r="B158" s="158"/>
      <c r="D158" s="146" t="s">
        <v>166</v>
      </c>
      <c r="E158" s="159" t="s">
        <v>1</v>
      </c>
      <c r="F158" s="160" t="s">
        <v>1457</v>
      </c>
      <c r="H158" s="161">
        <v>11.725</v>
      </c>
      <c r="I158" s="162"/>
      <c r="L158" s="158"/>
      <c r="M158" s="163"/>
      <c r="T158" s="164"/>
      <c r="AT158" s="159" t="s">
        <v>166</v>
      </c>
      <c r="AU158" s="159" t="s">
        <v>80</v>
      </c>
      <c r="AV158" s="13" t="s">
        <v>82</v>
      </c>
      <c r="AW158" s="13" t="s">
        <v>29</v>
      </c>
      <c r="AX158" s="13" t="s">
        <v>80</v>
      </c>
      <c r="AY158" s="159" t="s">
        <v>155</v>
      </c>
    </row>
    <row r="159" spans="2:65" s="1" customFormat="1" ht="37.9" customHeight="1">
      <c r="B159" s="131"/>
      <c r="C159" s="132" t="s">
        <v>213</v>
      </c>
      <c r="D159" s="132" t="s">
        <v>156</v>
      </c>
      <c r="E159" s="133" t="s">
        <v>192</v>
      </c>
      <c r="F159" s="134" t="s">
        <v>193</v>
      </c>
      <c r="G159" s="135" t="s">
        <v>179</v>
      </c>
      <c r="H159" s="136">
        <v>117.25</v>
      </c>
      <c r="I159" s="137"/>
      <c r="J159" s="138">
        <f>ROUND(I159*H159,2)</f>
        <v>0</v>
      </c>
      <c r="K159" s="139"/>
      <c r="L159" s="32"/>
      <c r="M159" s="140" t="s">
        <v>1</v>
      </c>
      <c r="N159" s="141" t="s">
        <v>37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160</v>
      </c>
      <c r="AT159" s="144" t="s">
        <v>156</v>
      </c>
      <c r="AU159" s="144" t="s">
        <v>80</v>
      </c>
      <c r="AY159" s="17" t="s">
        <v>155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80</v>
      </c>
      <c r="BK159" s="145">
        <f>ROUND(I159*H159,2)</f>
        <v>0</v>
      </c>
      <c r="BL159" s="17" t="s">
        <v>160</v>
      </c>
      <c r="BM159" s="144" t="s">
        <v>1458</v>
      </c>
    </row>
    <row r="160" spans="2:65" s="1" customFormat="1" ht="48.75">
      <c r="B160" s="32"/>
      <c r="D160" s="146" t="s">
        <v>162</v>
      </c>
      <c r="F160" s="147" t="s">
        <v>195</v>
      </c>
      <c r="I160" s="148"/>
      <c r="L160" s="32"/>
      <c r="M160" s="149"/>
      <c r="T160" s="56"/>
      <c r="AT160" s="17" t="s">
        <v>162</v>
      </c>
      <c r="AU160" s="17" t="s">
        <v>80</v>
      </c>
    </row>
    <row r="161" spans="2:65" s="1" customFormat="1">
      <c r="B161" s="32"/>
      <c r="D161" s="150" t="s">
        <v>164</v>
      </c>
      <c r="F161" s="151" t="s">
        <v>196</v>
      </c>
      <c r="I161" s="148"/>
      <c r="L161" s="32"/>
      <c r="M161" s="149"/>
      <c r="T161" s="56"/>
      <c r="AT161" s="17" t="s">
        <v>164</v>
      </c>
      <c r="AU161" s="17" t="s">
        <v>80</v>
      </c>
    </row>
    <row r="162" spans="2:65" s="13" customFormat="1">
      <c r="B162" s="158"/>
      <c r="D162" s="146" t="s">
        <v>166</v>
      </c>
      <c r="E162" s="159" t="s">
        <v>1</v>
      </c>
      <c r="F162" s="160" t="s">
        <v>1459</v>
      </c>
      <c r="H162" s="161">
        <v>117.25</v>
      </c>
      <c r="I162" s="162"/>
      <c r="L162" s="158"/>
      <c r="M162" s="163"/>
      <c r="T162" s="164"/>
      <c r="AT162" s="159" t="s">
        <v>166</v>
      </c>
      <c r="AU162" s="159" t="s">
        <v>80</v>
      </c>
      <c r="AV162" s="13" t="s">
        <v>82</v>
      </c>
      <c r="AW162" s="13" t="s">
        <v>29</v>
      </c>
      <c r="AX162" s="13" t="s">
        <v>80</v>
      </c>
      <c r="AY162" s="159" t="s">
        <v>155</v>
      </c>
    </row>
    <row r="163" spans="2:65" s="1" customFormat="1" ht="24.2" customHeight="1">
      <c r="B163" s="131"/>
      <c r="C163" s="132" t="s">
        <v>221</v>
      </c>
      <c r="D163" s="132" t="s">
        <v>156</v>
      </c>
      <c r="E163" s="133" t="s">
        <v>199</v>
      </c>
      <c r="F163" s="134" t="s">
        <v>200</v>
      </c>
      <c r="G163" s="135" t="s">
        <v>159</v>
      </c>
      <c r="H163" s="136">
        <v>45</v>
      </c>
      <c r="I163" s="137"/>
      <c r="J163" s="138">
        <f>ROUND(I163*H163,2)</f>
        <v>0</v>
      </c>
      <c r="K163" s="139"/>
      <c r="L163" s="32"/>
      <c r="M163" s="140" t="s">
        <v>1</v>
      </c>
      <c r="N163" s="141" t="s">
        <v>37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160</v>
      </c>
      <c r="AT163" s="144" t="s">
        <v>156</v>
      </c>
      <c r="AU163" s="144" t="s">
        <v>80</v>
      </c>
      <c r="AY163" s="17" t="s">
        <v>155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80</v>
      </c>
      <c r="BK163" s="145">
        <f>ROUND(I163*H163,2)</f>
        <v>0</v>
      </c>
      <c r="BL163" s="17" t="s">
        <v>160</v>
      </c>
      <c r="BM163" s="144" t="s">
        <v>1460</v>
      </c>
    </row>
    <row r="164" spans="2:65" s="1" customFormat="1" ht="19.5">
      <c r="B164" s="32"/>
      <c r="D164" s="146" t="s">
        <v>162</v>
      </c>
      <c r="F164" s="147" t="s">
        <v>202</v>
      </c>
      <c r="I164" s="148"/>
      <c r="L164" s="32"/>
      <c r="M164" s="149"/>
      <c r="T164" s="56"/>
      <c r="AT164" s="17" t="s">
        <v>162</v>
      </c>
      <c r="AU164" s="17" t="s">
        <v>80</v>
      </c>
    </row>
    <row r="165" spans="2:65" s="1" customFormat="1">
      <c r="B165" s="32"/>
      <c r="D165" s="150" t="s">
        <v>164</v>
      </c>
      <c r="F165" s="151" t="s">
        <v>203</v>
      </c>
      <c r="I165" s="148"/>
      <c r="L165" s="32"/>
      <c r="M165" s="149"/>
      <c r="T165" s="56"/>
      <c r="AT165" s="17" t="s">
        <v>164</v>
      </c>
      <c r="AU165" s="17" t="s">
        <v>80</v>
      </c>
    </row>
    <row r="166" spans="2:65" s="13" customFormat="1">
      <c r="B166" s="158"/>
      <c r="D166" s="146" t="s">
        <v>166</v>
      </c>
      <c r="E166" s="159" t="s">
        <v>1</v>
      </c>
      <c r="F166" s="160" t="s">
        <v>487</v>
      </c>
      <c r="H166" s="161">
        <v>45</v>
      </c>
      <c r="I166" s="162"/>
      <c r="L166" s="158"/>
      <c r="M166" s="163"/>
      <c r="T166" s="164"/>
      <c r="AT166" s="159" t="s">
        <v>166</v>
      </c>
      <c r="AU166" s="159" t="s">
        <v>80</v>
      </c>
      <c r="AV166" s="13" t="s">
        <v>82</v>
      </c>
      <c r="AW166" s="13" t="s">
        <v>29</v>
      </c>
      <c r="AX166" s="13" t="s">
        <v>80</v>
      </c>
      <c r="AY166" s="159" t="s">
        <v>155</v>
      </c>
    </row>
    <row r="167" spans="2:65" s="1" customFormat="1" ht="33" customHeight="1">
      <c r="B167" s="131"/>
      <c r="C167" s="132" t="s">
        <v>228</v>
      </c>
      <c r="D167" s="132" t="s">
        <v>156</v>
      </c>
      <c r="E167" s="133" t="s">
        <v>206</v>
      </c>
      <c r="F167" s="134" t="s">
        <v>207</v>
      </c>
      <c r="G167" s="135" t="s">
        <v>208</v>
      </c>
      <c r="H167" s="136">
        <v>21.105</v>
      </c>
      <c r="I167" s="137"/>
      <c r="J167" s="138">
        <f>ROUND(I167*H167,2)</f>
        <v>0</v>
      </c>
      <c r="K167" s="139"/>
      <c r="L167" s="32"/>
      <c r="M167" s="140" t="s">
        <v>1</v>
      </c>
      <c r="N167" s="141" t="s">
        <v>37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160</v>
      </c>
      <c r="AT167" s="144" t="s">
        <v>156</v>
      </c>
      <c r="AU167" s="144" t="s">
        <v>80</v>
      </c>
      <c r="AY167" s="17" t="s">
        <v>155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80</v>
      </c>
      <c r="BK167" s="145">
        <f>ROUND(I167*H167,2)</f>
        <v>0</v>
      </c>
      <c r="BL167" s="17" t="s">
        <v>160</v>
      </c>
      <c r="BM167" s="144" t="s">
        <v>1461</v>
      </c>
    </row>
    <row r="168" spans="2:65" s="1" customFormat="1" ht="29.25">
      <c r="B168" s="32"/>
      <c r="D168" s="146" t="s">
        <v>162</v>
      </c>
      <c r="F168" s="147" t="s">
        <v>210</v>
      </c>
      <c r="I168" s="148"/>
      <c r="L168" s="32"/>
      <c r="M168" s="149"/>
      <c r="T168" s="56"/>
      <c r="AT168" s="17" t="s">
        <v>162</v>
      </c>
      <c r="AU168" s="17" t="s">
        <v>80</v>
      </c>
    </row>
    <row r="169" spans="2:65" s="1" customFormat="1">
      <c r="B169" s="32"/>
      <c r="D169" s="150" t="s">
        <v>164</v>
      </c>
      <c r="F169" s="151" t="s">
        <v>211</v>
      </c>
      <c r="I169" s="148"/>
      <c r="L169" s="32"/>
      <c r="M169" s="149"/>
      <c r="T169" s="56"/>
      <c r="AT169" s="17" t="s">
        <v>164</v>
      </c>
      <c r="AU169" s="17" t="s">
        <v>80</v>
      </c>
    </row>
    <row r="170" spans="2:65" s="13" customFormat="1">
      <c r="B170" s="158"/>
      <c r="D170" s="146" t="s">
        <v>166</v>
      </c>
      <c r="E170" s="159" t="s">
        <v>1</v>
      </c>
      <c r="F170" s="160" t="s">
        <v>2376</v>
      </c>
      <c r="H170" s="161">
        <v>40.735999999999997</v>
      </c>
      <c r="I170" s="162"/>
      <c r="L170" s="158"/>
      <c r="M170" s="163"/>
      <c r="T170" s="164"/>
      <c r="AT170" s="159" t="s">
        <v>166</v>
      </c>
      <c r="AU170" s="159" t="s">
        <v>80</v>
      </c>
      <c r="AV170" s="13" t="s">
        <v>82</v>
      </c>
      <c r="AW170" s="13" t="s">
        <v>29</v>
      </c>
      <c r="AX170" s="13" t="s">
        <v>80</v>
      </c>
      <c r="AY170" s="159" t="s">
        <v>155</v>
      </c>
    </row>
    <row r="171" spans="2:65" s="1" customFormat="1" ht="24.2" customHeight="1">
      <c r="B171" s="131"/>
      <c r="C171" s="132" t="s">
        <v>234</v>
      </c>
      <c r="D171" s="132" t="s">
        <v>156</v>
      </c>
      <c r="E171" s="133" t="s">
        <v>214</v>
      </c>
      <c r="F171" s="134" t="s">
        <v>215</v>
      </c>
      <c r="G171" s="135" t="s">
        <v>179</v>
      </c>
      <c r="H171" s="136">
        <v>25.658999999999999</v>
      </c>
      <c r="I171" s="137"/>
      <c r="J171" s="138">
        <f>ROUND(I171*H171,2)</f>
        <v>0</v>
      </c>
      <c r="K171" s="139"/>
      <c r="L171" s="32"/>
      <c r="M171" s="140" t="s">
        <v>1</v>
      </c>
      <c r="N171" s="141" t="s">
        <v>37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160</v>
      </c>
      <c r="AT171" s="144" t="s">
        <v>156</v>
      </c>
      <c r="AU171" s="144" t="s">
        <v>80</v>
      </c>
      <c r="AY171" s="17" t="s">
        <v>155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80</v>
      </c>
      <c r="BK171" s="145">
        <f>ROUND(I171*H171,2)</f>
        <v>0</v>
      </c>
      <c r="BL171" s="17" t="s">
        <v>160</v>
      </c>
      <c r="BM171" s="144" t="s">
        <v>1462</v>
      </c>
    </row>
    <row r="172" spans="2:65" s="1" customFormat="1" ht="19.5">
      <c r="B172" s="32"/>
      <c r="D172" s="146" t="s">
        <v>162</v>
      </c>
      <c r="F172" s="147" t="s">
        <v>217</v>
      </c>
      <c r="I172" s="148"/>
      <c r="L172" s="32"/>
      <c r="M172" s="149"/>
      <c r="T172" s="56"/>
      <c r="AT172" s="17" t="s">
        <v>162</v>
      </c>
      <c r="AU172" s="17" t="s">
        <v>80</v>
      </c>
    </row>
    <row r="173" spans="2:65" s="1" customFormat="1">
      <c r="B173" s="32"/>
      <c r="D173" s="150" t="s">
        <v>164</v>
      </c>
      <c r="F173" s="151" t="s">
        <v>218</v>
      </c>
      <c r="I173" s="148"/>
      <c r="L173" s="32"/>
      <c r="M173" s="149"/>
      <c r="T173" s="56"/>
      <c r="AT173" s="17" t="s">
        <v>164</v>
      </c>
      <c r="AU173" s="17" t="s">
        <v>80</v>
      </c>
    </row>
    <row r="174" spans="2:65" s="13" customFormat="1">
      <c r="B174" s="158"/>
      <c r="D174" s="146" t="s">
        <v>166</v>
      </c>
      <c r="E174" s="159" t="s">
        <v>1</v>
      </c>
      <c r="F174" s="160" t="s">
        <v>1463</v>
      </c>
      <c r="H174" s="161">
        <v>25.658999999999999</v>
      </c>
      <c r="I174" s="162"/>
      <c r="L174" s="158"/>
      <c r="M174" s="163"/>
      <c r="T174" s="164"/>
      <c r="AT174" s="159" t="s">
        <v>166</v>
      </c>
      <c r="AU174" s="159" t="s">
        <v>80</v>
      </c>
      <c r="AV174" s="13" t="s">
        <v>82</v>
      </c>
      <c r="AW174" s="13" t="s">
        <v>29</v>
      </c>
      <c r="AX174" s="13" t="s">
        <v>80</v>
      </c>
      <c r="AY174" s="159" t="s">
        <v>155</v>
      </c>
    </row>
    <row r="175" spans="2:65" s="1" customFormat="1" ht="16.5" customHeight="1">
      <c r="B175" s="131"/>
      <c r="C175" s="172" t="s">
        <v>240</v>
      </c>
      <c r="D175" s="172" t="s">
        <v>241</v>
      </c>
      <c r="E175" s="173" t="s">
        <v>1130</v>
      </c>
      <c r="F175" s="174" t="s">
        <v>1131</v>
      </c>
      <c r="G175" s="175" t="s">
        <v>208</v>
      </c>
      <c r="H175" s="176">
        <v>46.186</v>
      </c>
      <c r="I175" s="177"/>
      <c r="J175" s="178">
        <f>ROUND(I175*H175,2)</f>
        <v>0</v>
      </c>
      <c r="K175" s="179"/>
      <c r="L175" s="180"/>
      <c r="M175" s="181" t="s">
        <v>1</v>
      </c>
      <c r="N175" s="182" t="s">
        <v>37</v>
      </c>
      <c r="P175" s="142">
        <f>O175*H175</f>
        <v>0</v>
      </c>
      <c r="Q175" s="142">
        <v>1</v>
      </c>
      <c r="R175" s="142">
        <f>Q175*H175</f>
        <v>46.186</v>
      </c>
      <c r="S175" s="142">
        <v>0</v>
      </c>
      <c r="T175" s="143">
        <f>S175*H175</f>
        <v>0</v>
      </c>
      <c r="AR175" s="144" t="s">
        <v>213</v>
      </c>
      <c r="AT175" s="144" t="s">
        <v>241</v>
      </c>
      <c r="AU175" s="144" t="s">
        <v>80</v>
      </c>
      <c r="AY175" s="17" t="s">
        <v>155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80</v>
      </c>
      <c r="BK175" s="145">
        <f>ROUND(I175*H175,2)</f>
        <v>0</v>
      </c>
      <c r="BL175" s="17" t="s">
        <v>160</v>
      </c>
      <c r="BM175" s="144" t="s">
        <v>1464</v>
      </c>
    </row>
    <row r="176" spans="2:65" s="1" customFormat="1" ht="29.25">
      <c r="B176" s="32"/>
      <c r="D176" s="146" t="s">
        <v>162</v>
      </c>
      <c r="F176" s="147" t="s">
        <v>1133</v>
      </c>
      <c r="I176" s="148"/>
      <c r="L176" s="32"/>
      <c r="M176" s="149"/>
      <c r="T176" s="56"/>
      <c r="AT176" s="17" t="s">
        <v>162</v>
      </c>
      <c r="AU176" s="17" t="s">
        <v>80</v>
      </c>
    </row>
    <row r="177" spans="2:65" s="13" customFormat="1">
      <c r="B177" s="158"/>
      <c r="D177" s="146" t="s">
        <v>166</v>
      </c>
      <c r="E177" s="159" t="s">
        <v>1</v>
      </c>
      <c r="F177" s="160" t="s">
        <v>1465</v>
      </c>
      <c r="H177" s="161">
        <v>46.186</v>
      </c>
      <c r="I177" s="162"/>
      <c r="L177" s="158"/>
      <c r="M177" s="163"/>
      <c r="T177" s="164"/>
      <c r="AT177" s="159" t="s">
        <v>166</v>
      </c>
      <c r="AU177" s="159" t="s">
        <v>80</v>
      </c>
      <c r="AV177" s="13" t="s">
        <v>82</v>
      </c>
      <c r="AW177" s="13" t="s">
        <v>29</v>
      </c>
      <c r="AX177" s="13" t="s">
        <v>80</v>
      </c>
      <c r="AY177" s="159" t="s">
        <v>155</v>
      </c>
    </row>
    <row r="178" spans="2:65" s="1" customFormat="1" ht="24.2" customHeight="1">
      <c r="B178" s="131"/>
      <c r="C178" s="132" t="s">
        <v>250</v>
      </c>
      <c r="D178" s="132" t="s">
        <v>156</v>
      </c>
      <c r="E178" s="133" t="s">
        <v>927</v>
      </c>
      <c r="F178" s="134" t="s">
        <v>928</v>
      </c>
      <c r="G178" s="135" t="s">
        <v>159</v>
      </c>
      <c r="H178" s="136">
        <v>67</v>
      </c>
      <c r="I178" s="137"/>
      <c r="J178" s="138">
        <f>ROUND(I178*H178,2)</f>
        <v>0</v>
      </c>
      <c r="K178" s="139"/>
      <c r="L178" s="32"/>
      <c r="M178" s="140" t="s">
        <v>1</v>
      </c>
      <c r="N178" s="141" t="s">
        <v>37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160</v>
      </c>
      <c r="AT178" s="144" t="s">
        <v>156</v>
      </c>
      <c r="AU178" s="144" t="s">
        <v>80</v>
      </c>
      <c r="AY178" s="17" t="s">
        <v>155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80</v>
      </c>
      <c r="BK178" s="145">
        <f>ROUND(I178*H178,2)</f>
        <v>0</v>
      </c>
      <c r="BL178" s="17" t="s">
        <v>160</v>
      </c>
      <c r="BM178" s="144" t="s">
        <v>1466</v>
      </c>
    </row>
    <row r="179" spans="2:65" s="1" customFormat="1" ht="19.5">
      <c r="B179" s="32"/>
      <c r="D179" s="146" t="s">
        <v>162</v>
      </c>
      <c r="F179" s="147" t="s">
        <v>930</v>
      </c>
      <c r="I179" s="148"/>
      <c r="L179" s="32"/>
      <c r="M179" s="149"/>
      <c r="T179" s="56"/>
      <c r="AT179" s="17" t="s">
        <v>162</v>
      </c>
      <c r="AU179" s="17" t="s">
        <v>80</v>
      </c>
    </row>
    <row r="180" spans="2:65" s="1" customFormat="1">
      <c r="B180" s="32"/>
      <c r="D180" s="150" t="s">
        <v>164</v>
      </c>
      <c r="F180" s="151" t="s">
        <v>931</v>
      </c>
      <c r="I180" s="148"/>
      <c r="L180" s="32"/>
      <c r="M180" s="149"/>
      <c r="T180" s="56"/>
      <c r="AT180" s="17" t="s">
        <v>164</v>
      </c>
      <c r="AU180" s="17" t="s">
        <v>80</v>
      </c>
    </row>
    <row r="181" spans="2:65" s="13" customFormat="1">
      <c r="B181" s="158"/>
      <c r="D181" s="146" t="s">
        <v>166</v>
      </c>
      <c r="E181" s="159" t="s">
        <v>1</v>
      </c>
      <c r="F181" s="160" t="s">
        <v>1467</v>
      </c>
      <c r="H181" s="161">
        <v>67</v>
      </c>
      <c r="I181" s="162"/>
      <c r="L181" s="158"/>
      <c r="M181" s="163"/>
      <c r="T181" s="164"/>
      <c r="AT181" s="159" t="s">
        <v>166</v>
      </c>
      <c r="AU181" s="159" t="s">
        <v>80</v>
      </c>
      <c r="AV181" s="13" t="s">
        <v>82</v>
      </c>
      <c r="AW181" s="13" t="s">
        <v>29</v>
      </c>
      <c r="AX181" s="13" t="s">
        <v>80</v>
      </c>
      <c r="AY181" s="159" t="s">
        <v>155</v>
      </c>
    </row>
    <row r="182" spans="2:65" s="1" customFormat="1" ht="33" customHeight="1">
      <c r="B182" s="131"/>
      <c r="C182" s="132" t="s">
        <v>259</v>
      </c>
      <c r="D182" s="132" t="s">
        <v>156</v>
      </c>
      <c r="E182" s="133" t="s">
        <v>222</v>
      </c>
      <c r="F182" s="134" t="s">
        <v>223</v>
      </c>
      <c r="G182" s="135" t="s">
        <v>159</v>
      </c>
      <c r="H182" s="136">
        <v>45</v>
      </c>
      <c r="I182" s="137"/>
      <c r="J182" s="138">
        <f>ROUND(I182*H182,2)</f>
        <v>0</v>
      </c>
      <c r="K182" s="139"/>
      <c r="L182" s="32"/>
      <c r="M182" s="140" t="s">
        <v>1</v>
      </c>
      <c r="N182" s="141" t="s">
        <v>37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160</v>
      </c>
      <c r="AT182" s="144" t="s">
        <v>156</v>
      </c>
      <c r="AU182" s="144" t="s">
        <v>80</v>
      </c>
      <c r="AY182" s="17" t="s">
        <v>155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80</v>
      </c>
      <c r="BK182" s="145">
        <f>ROUND(I182*H182,2)</f>
        <v>0</v>
      </c>
      <c r="BL182" s="17" t="s">
        <v>160</v>
      </c>
      <c r="BM182" s="144" t="s">
        <v>1468</v>
      </c>
    </row>
    <row r="183" spans="2:65" s="1" customFormat="1" ht="29.25">
      <c r="B183" s="32"/>
      <c r="D183" s="146" t="s">
        <v>162</v>
      </c>
      <c r="F183" s="147" t="s">
        <v>225</v>
      </c>
      <c r="I183" s="148"/>
      <c r="L183" s="32"/>
      <c r="M183" s="149"/>
      <c r="T183" s="56"/>
      <c r="AT183" s="17" t="s">
        <v>162</v>
      </c>
      <c r="AU183" s="17" t="s">
        <v>80</v>
      </c>
    </row>
    <row r="184" spans="2:65" s="1" customFormat="1">
      <c r="B184" s="32"/>
      <c r="D184" s="150" t="s">
        <v>164</v>
      </c>
      <c r="F184" s="151" t="s">
        <v>226</v>
      </c>
      <c r="I184" s="148"/>
      <c r="L184" s="32"/>
      <c r="M184" s="149"/>
      <c r="T184" s="56"/>
      <c r="AT184" s="17" t="s">
        <v>164</v>
      </c>
      <c r="AU184" s="17" t="s">
        <v>80</v>
      </c>
    </row>
    <row r="185" spans="2:65" s="13" customFormat="1">
      <c r="B185" s="158"/>
      <c r="D185" s="146" t="s">
        <v>166</v>
      </c>
      <c r="E185" s="159" t="s">
        <v>1</v>
      </c>
      <c r="F185" s="160" t="s">
        <v>487</v>
      </c>
      <c r="H185" s="161">
        <v>45</v>
      </c>
      <c r="I185" s="162"/>
      <c r="L185" s="158"/>
      <c r="M185" s="163"/>
      <c r="T185" s="164"/>
      <c r="AT185" s="159" t="s">
        <v>166</v>
      </c>
      <c r="AU185" s="159" t="s">
        <v>80</v>
      </c>
      <c r="AV185" s="13" t="s">
        <v>82</v>
      </c>
      <c r="AW185" s="13" t="s">
        <v>29</v>
      </c>
      <c r="AX185" s="13" t="s">
        <v>80</v>
      </c>
      <c r="AY185" s="159" t="s">
        <v>155</v>
      </c>
    </row>
    <row r="186" spans="2:65" s="1" customFormat="1" ht="16.5" customHeight="1">
      <c r="B186" s="131"/>
      <c r="C186" s="132" t="s">
        <v>8</v>
      </c>
      <c r="D186" s="132" t="s">
        <v>156</v>
      </c>
      <c r="E186" s="133" t="s">
        <v>229</v>
      </c>
      <c r="F186" s="134" t="s">
        <v>230</v>
      </c>
      <c r="G186" s="135" t="s">
        <v>159</v>
      </c>
      <c r="H186" s="136">
        <v>45</v>
      </c>
      <c r="I186" s="137"/>
      <c r="J186" s="138">
        <f>ROUND(I186*H186,2)</f>
        <v>0</v>
      </c>
      <c r="K186" s="139"/>
      <c r="L186" s="32"/>
      <c r="M186" s="140" t="s">
        <v>1</v>
      </c>
      <c r="N186" s="141" t="s">
        <v>37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160</v>
      </c>
      <c r="AT186" s="144" t="s">
        <v>156</v>
      </c>
      <c r="AU186" s="144" t="s">
        <v>80</v>
      </c>
      <c r="AY186" s="17" t="s">
        <v>155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80</v>
      </c>
      <c r="BK186" s="145">
        <f>ROUND(I186*H186,2)</f>
        <v>0</v>
      </c>
      <c r="BL186" s="17" t="s">
        <v>160</v>
      </c>
      <c r="BM186" s="144" t="s">
        <v>1469</v>
      </c>
    </row>
    <row r="187" spans="2:65" s="1" customFormat="1" ht="29.25">
      <c r="B187" s="32"/>
      <c r="D187" s="146" t="s">
        <v>162</v>
      </c>
      <c r="F187" s="147" t="s">
        <v>232</v>
      </c>
      <c r="I187" s="148"/>
      <c r="L187" s="32"/>
      <c r="M187" s="149"/>
      <c r="T187" s="56"/>
      <c r="AT187" s="17" t="s">
        <v>162</v>
      </c>
      <c r="AU187" s="17" t="s">
        <v>80</v>
      </c>
    </row>
    <row r="188" spans="2:65" s="1" customFormat="1">
      <c r="B188" s="32"/>
      <c r="D188" s="150" t="s">
        <v>164</v>
      </c>
      <c r="F188" s="151" t="s">
        <v>233</v>
      </c>
      <c r="I188" s="148"/>
      <c r="L188" s="32"/>
      <c r="M188" s="149"/>
      <c r="T188" s="56"/>
      <c r="AT188" s="17" t="s">
        <v>164</v>
      </c>
      <c r="AU188" s="17" t="s">
        <v>80</v>
      </c>
    </row>
    <row r="189" spans="2:65" s="13" customFormat="1">
      <c r="B189" s="158"/>
      <c r="D189" s="146" t="s">
        <v>166</v>
      </c>
      <c r="E189" s="159" t="s">
        <v>1</v>
      </c>
      <c r="F189" s="160" t="s">
        <v>487</v>
      </c>
      <c r="H189" s="161">
        <v>45</v>
      </c>
      <c r="I189" s="162"/>
      <c r="L189" s="158"/>
      <c r="M189" s="163"/>
      <c r="T189" s="164"/>
      <c r="AT189" s="159" t="s">
        <v>166</v>
      </c>
      <c r="AU189" s="159" t="s">
        <v>80</v>
      </c>
      <c r="AV189" s="13" t="s">
        <v>82</v>
      </c>
      <c r="AW189" s="13" t="s">
        <v>29</v>
      </c>
      <c r="AX189" s="13" t="s">
        <v>80</v>
      </c>
      <c r="AY189" s="159" t="s">
        <v>155</v>
      </c>
    </row>
    <row r="190" spans="2:65" s="1" customFormat="1" ht="16.5" customHeight="1">
      <c r="B190" s="131"/>
      <c r="C190" s="132" t="s">
        <v>272</v>
      </c>
      <c r="D190" s="132" t="s">
        <v>156</v>
      </c>
      <c r="E190" s="133" t="s">
        <v>1470</v>
      </c>
      <c r="F190" s="134" t="s">
        <v>1471</v>
      </c>
      <c r="G190" s="135" t="s">
        <v>159</v>
      </c>
      <c r="H190" s="136">
        <v>45</v>
      </c>
      <c r="I190" s="137"/>
      <c r="J190" s="138">
        <f>ROUND(I190*H190,2)</f>
        <v>0</v>
      </c>
      <c r="K190" s="139"/>
      <c r="L190" s="32"/>
      <c r="M190" s="140" t="s">
        <v>1</v>
      </c>
      <c r="N190" s="141" t="s">
        <v>37</v>
      </c>
      <c r="P190" s="142">
        <f>O190*H190</f>
        <v>0</v>
      </c>
      <c r="Q190" s="142">
        <v>1.2727000000000001E-3</v>
      </c>
      <c r="R190" s="142">
        <f>Q190*H190</f>
        <v>5.7271500000000003E-2</v>
      </c>
      <c r="S190" s="142">
        <v>0</v>
      </c>
      <c r="T190" s="143">
        <f>S190*H190</f>
        <v>0</v>
      </c>
      <c r="AR190" s="144" t="s">
        <v>160</v>
      </c>
      <c r="AT190" s="144" t="s">
        <v>156</v>
      </c>
      <c r="AU190" s="144" t="s">
        <v>80</v>
      </c>
      <c r="AY190" s="17" t="s">
        <v>155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80</v>
      </c>
      <c r="BK190" s="145">
        <f>ROUND(I190*H190,2)</f>
        <v>0</v>
      </c>
      <c r="BL190" s="17" t="s">
        <v>160</v>
      </c>
      <c r="BM190" s="144" t="s">
        <v>1472</v>
      </c>
    </row>
    <row r="191" spans="2:65" s="1" customFormat="1">
      <c r="B191" s="32"/>
      <c r="D191" s="146" t="s">
        <v>162</v>
      </c>
      <c r="F191" s="147" t="s">
        <v>1471</v>
      </c>
      <c r="I191" s="148"/>
      <c r="L191" s="32"/>
      <c r="M191" s="149"/>
      <c r="T191" s="56"/>
      <c r="AT191" s="17" t="s">
        <v>162</v>
      </c>
      <c r="AU191" s="17" t="s">
        <v>80</v>
      </c>
    </row>
    <row r="192" spans="2:65" s="1" customFormat="1">
      <c r="B192" s="32"/>
      <c r="D192" s="150" t="s">
        <v>164</v>
      </c>
      <c r="F192" s="151" t="s">
        <v>1473</v>
      </c>
      <c r="I192" s="148"/>
      <c r="L192" s="32"/>
      <c r="M192" s="149"/>
      <c r="T192" s="56"/>
      <c r="AT192" s="17" t="s">
        <v>164</v>
      </c>
      <c r="AU192" s="17" t="s">
        <v>80</v>
      </c>
    </row>
    <row r="193" spans="2:65" s="13" customFormat="1">
      <c r="B193" s="158"/>
      <c r="D193" s="146" t="s">
        <v>166</v>
      </c>
      <c r="E193" s="159" t="s">
        <v>1</v>
      </c>
      <c r="F193" s="160" t="s">
        <v>487</v>
      </c>
      <c r="H193" s="161">
        <v>45</v>
      </c>
      <c r="I193" s="162"/>
      <c r="L193" s="158"/>
      <c r="M193" s="163"/>
      <c r="T193" s="164"/>
      <c r="AT193" s="159" t="s">
        <v>166</v>
      </c>
      <c r="AU193" s="159" t="s">
        <v>80</v>
      </c>
      <c r="AV193" s="13" t="s">
        <v>82</v>
      </c>
      <c r="AW193" s="13" t="s">
        <v>29</v>
      </c>
      <c r="AX193" s="13" t="s">
        <v>80</v>
      </c>
      <c r="AY193" s="159" t="s">
        <v>155</v>
      </c>
    </row>
    <row r="194" spans="2:65" s="1" customFormat="1" ht="16.5" customHeight="1">
      <c r="B194" s="131"/>
      <c r="C194" s="172" t="s">
        <v>280</v>
      </c>
      <c r="D194" s="172" t="s">
        <v>241</v>
      </c>
      <c r="E194" s="173" t="s">
        <v>1474</v>
      </c>
      <c r="F194" s="174" t="s">
        <v>243</v>
      </c>
      <c r="G194" s="175" t="s">
        <v>244</v>
      </c>
      <c r="H194" s="176">
        <v>1.125</v>
      </c>
      <c r="I194" s="177"/>
      <c r="J194" s="178">
        <f>ROUND(I194*H194,2)</f>
        <v>0</v>
      </c>
      <c r="K194" s="179"/>
      <c r="L194" s="180"/>
      <c r="M194" s="181" t="s">
        <v>1</v>
      </c>
      <c r="N194" s="182" t="s">
        <v>37</v>
      </c>
      <c r="P194" s="142">
        <f>O194*H194</f>
        <v>0</v>
      </c>
      <c r="Q194" s="142">
        <v>1E-3</v>
      </c>
      <c r="R194" s="142">
        <f>Q194*H194</f>
        <v>1.1250000000000001E-3</v>
      </c>
      <c r="S194" s="142">
        <v>0</v>
      </c>
      <c r="T194" s="143">
        <f>S194*H194</f>
        <v>0</v>
      </c>
      <c r="AR194" s="144" t="s">
        <v>213</v>
      </c>
      <c r="AT194" s="144" t="s">
        <v>241</v>
      </c>
      <c r="AU194" s="144" t="s">
        <v>80</v>
      </c>
      <c r="AY194" s="17" t="s">
        <v>155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80</v>
      </c>
      <c r="BK194" s="145">
        <f>ROUND(I194*H194,2)</f>
        <v>0</v>
      </c>
      <c r="BL194" s="17" t="s">
        <v>160</v>
      </c>
      <c r="BM194" s="144" t="s">
        <v>1475</v>
      </c>
    </row>
    <row r="195" spans="2:65" s="1" customFormat="1">
      <c r="B195" s="32"/>
      <c r="D195" s="146" t="s">
        <v>162</v>
      </c>
      <c r="F195" s="147" t="s">
        <v>243</v>
      </c>
      <c r="I195" s="148"/>
      <c r="L195" s="32"/>
      <c r="M195" s="149"/>
      <c r="T195" s="56"/>
      <c r="AT195" s="17" t="s">
        <v>162</v>
      </c>
      <c r="AU195" s="17" t="s">
        <v>80</v>
      </c>
    </row>
    <row r="196" spans="2:65" s="13" customFormat="1">
      <c r="B196" s="158"/>
      <c r="D196" s="146" t="s">
        <v>166</v>
      </c>
      <c r="E196" s="159" t="s">
        <v>1</v>
      </c>
      <c r="F196" s="160" t="s">
        <v>1476</v>
      </c>
      <c r="H196" s="161">
        <v>1.125</v>
      </c>
      <c r="I196" s="162"/>
      <c r="L196" s="158"/>
      <c r="M196" s="163"/>
      <c r="T196" s="164"/>
      <c r="AT196" s="159" t="s">
        <v>166</v>
      </c>
      <c r="AU196" s="159" t="s">
        <v>80</v>
      </c>
      <c r="AV196" s="13" t="s">
        <v>82</v>
      </c>
      <c r="AW196" s="13" t="s">
        <v>29</v>
      </c>
      <c r="AX196" s="13" t="s">
        <v>80</v>
      </c>
      <c r="AY196" s="159" t="s">
        <v>155</v>
      </c>
    </row>
    <row r="197" spans="2:65" s="11" customFormat="1" ht="25.9" customHeight="1">
      <c r="B197" s="121"/>
      <c r="D197" s="122" t="s">
        <v>71</v>
      </c>
      <c r="E197" s="123" t="s">
        <v>160</v>
      </c>
      <c r="F197" s="123" t="s">
        <v>358</v>
      </c>
      <c r="I197" s="124"/>
      <c r="J197" s="125">
        <f>BK197</f>
        <v>0</v>
      </c>
      <c r="L197" s="121"/>
      <c r="M197" s="126"/>
      <c r="P197" s="127">
        <f>SUM(P198:P205)</f>
        <v>0</v>
      </c>
      <c r="R197" s="127">
        <f>SUM(R198:R205)</f>
        <v>21.892803999999998</v>
      </c>
      <c r="T197" s="128">
        <f>SUM(T198:T205)</f>
        <v>0</v>
      </c>
      <c r="AR197" s="122" t="s">
        <v>80</v>
      </c>
      <c r="AT197" s="129" t="s">
        <v>71</v>
      </c>
      <c r="AU197" s="129" t="s">
        <v>72</v>
      </c>
      <c r="AY197" s="122" t="s">
        <v>155</v>
      </c>
      <c r="BK197" s="130">
        <f>SUM(BK198:BK205)</f>
        <v>0</v>
      </c>
    </row>
    <row r="198" spans="2:65" s="1" customFormat="1" ht="24.2" customHeight="1">
      <c r="B198" s="131"/>
      <c r="C198" s="132" t="s">
        <v>287</v>
      </c>
      <c r="D198" s="132" t="s">
        <v>156</v>
      </c>
      <c r="E198" s="133" t="s">
        <v>1477</v>
      </c>
      <c r="F198" s="134" t="s">
        <v>1478</v>
      </c>
      <c r="G198" s="135" t="s">
        <v>159</v>
      </c>
      <c r="H198" s="136">
        <v>17</v>
      </c>
      <c r="I198" s="137"/>
      <c r="J198" s="138">
        <f>ROUND(I198*H198,2)</f>
        <v>0</v>
      </c>
      <c r="K198" s="139"/>
      <c r="L198" s="32"/>
      <c r="M198" s="140" t="s">
        <v>1</v>
      </c>
      <c r="N198" s="141" t="s">
        <v>37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160</v>
      </c>
      <c r="AT198" s="144" t="s">
        <v>156</v>
      </c>
      <c r="AU198" s="144" t="s">
        <v>80</v>
      </c>
      <c r="AY198" s="17" t="s">
        <v>155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80</v>
      </c>
      <c r="BK198" s="145">
        <f>ROUND(I198*H198,2)</f>
        <v>0</v>
      </c>
      <c r="BL198" s="17" t="s">
        <v>160</v>
      </c>
      <c r="BM198" s="144" t="s">
        <v>1479</v>
      </c>
    </row>
    <row r="199" spans="2:65" s="1" customFormat="1" ht="19.5">
      <c r="B199" s="32"/>
      <c r="D199" s="146" t="s">
        <v>162</v>
      </c>
      <c r="F199" s="147" t="s">
        <v>1480</v>
      </c>
      <c r="I199" s="148"/>
      <c r="L199" s="32"/>
      <c r="M199" s="149"/>
      <c r="T199" s="56"/>
      <c r="AT199" s="17" t="s">
        <v>162</v>
      </c>
      <c r="AU199" s="17" t="s">
        <v>80</v>
      </c>
    </row>
    <row r="200" spans="2:65" s="1" customFormat="1">
      <c r="B200" s="32"/>
      <c r="D200" s="150" t="s">
        <v>164</v>
      </c>
      <c r="F200" s="151" t="s">
        <v>1481</v>
      </c>
      <c r="I200" s="148"/>
      <c r="L200" s="32"/>
      <c r="M200" s="149"/>
      <c r="T200" s="56"/>
      <c r="AT200" s="17" t="s">
        <v>164</v>
      </c>
      <c r="AU200" s="17" t="s">
        <v>80</v>
      </c>
    </row>
    <row r="201" spans="2:65" s="13" customFormat="1">
      <c r="B201" s="158"/>
      <c r="D201" s="146" t="s">
        <v>166</v>
      </c>
      <c r="E201" s="159" t="s">
        <v>1</v>
      </c>
      <c r="F201" s="160" t="s">
        <v>280</v>
      </c>
      <c r="H201" s="161">
        <v>17</v>
      </c>
      <c r="I201" s="162"/>
      <c r="L201" s="158"/>
      <c r="M201" s="163"/>
      <c r="T201" s="164"/>
      <c r="AT201" s="159" t="s">
        <v>166</v>
      </c>
      <c r="AU201" s="159" t="s">
        <v>80</v>
      </c>
      <c r="AV201" s="13" t="s">
        <v>82</v>
      </c>
      <c r="AW201" s="13" t="s">
        <v>29</v>
      </c>
      <c r="AX201" s="13" t="s">
        <v>80</v>
      </c>
      <c r="AY201" s="159" t="s">
        <v>155</v>
      </c>
    </row>
    <row r="202" spans="2:65" s="1" customFormat="1" ht="33" customHeight="1">
      <c r="B202" s="131"/>
      <c r="C202" s="132" t="s">
        <v>295</v>
      </c>
      <c r="D202" s="132" t="s">
        <v>156</v>
      </c>
      <c r="E202" s="133" t="s">
        <v>1482</v>
      </c>
      <c r="F202" s="134" t="s">
        <v>1483</v>
      </c>
      <c r="G202" s="135" t="s">
        <v>159</v>
      </c>
      <c r="H202" s="136">
        <v>17</v>
      </c>
      <c r="I202" s="137"/>
      <c r="J202" s="138">
        <f>ROUND(I202*H202,2)</f>
        <v>0</v>
      </c>
      <c r="K202" s="139"/>
      <c r="L202" s="32"/>
      <c r="M202" s="140" t="s">
        <v>1</v>
      </c>
      <c r="N202" s="141" t="s">
        <v>37</v>
      </c>
      <c r="P202" s="142">
        <f>O202*H202</f>
        <v>0</v>
      </c>
      <c r="Q202" s="142">
        <v>1.287812</v>
      </c>
      <c r="R202" s="142">
        <f>Q202*H202</f>
        <v>21.892803999999998</v>
      </c>
      <c r="S202" s="142">
        <v>0</v>
      </c>
      <c r="T202" s="143">
        <f>S202*H202</f>
        <v>0</v>
      </c>
      <c r="AR202" s="144" t="s">
        <v>160</v>
      </c>
      <c r="AT202" s="144" t="s">
        <v>156</v>
      </c>
      <c r="AU202" s="144" t="s">
        <v>80</v>
      </c>
      <c r="AY202" s="17" t="s">
        <v>155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80</v>
      </c>
      <c r="BK202" s="145">
        <f>ROUND(I202*H202,2)</f>
        <v>0</v>
      </c>
      <c r="BL202" s="17" t="s">
        <v>160</v>
      </c>
      <c r="BM202" s="144" t="s">
        <v>1484</v>
      </c>
    </row>
    <row r="203" spans="2:65" s="1" customFormat="1" ht="29.25">
      <c r="B203" s="32"/>
      <c r="D203" s="146" t="s">
        <v>162</v>
      </c>
      <c r="F203" s="147" t="s">
        <v>1485</v>
      </c>
      <c r="I203" s="148"/>
      <c r="L203" s="32"/>
      <c r="M203" s="149"/>
      <c r="T203" s="56"/>
      <c r="AT203" s="17" t="s">
        <v>162</v>
      </c>
      <c r="AU203" s="17" t="s">
        <v>80</v>
      </c>
    </row>
    <row r="204" spans="2:65" s="1" customFormat="1">
      <c r="B204" s="32"/>
      <c r="D204" s="150" t="s">
        <v>164</v>
      </c>
      <c r="F204" s="151" t="s">
        <v>1486</v>
      </c>
      <c r="I204" s="148"/>
      <c r="L204" s="32"/>
      <c r="M204" s="149"/>
      <c r="T204" s="56"/>
      <c r="AT204" s="17" t="s">
        <v>164</v>
      </c>
      <c r="AU204" s="17" t="s">
        <v>80</v>
      </c>
    </row>
    <row r="205" spans="2:65" s="13" customFormat="1">
      <c r="B205" s="158"/>
      <c r="D205" s="146" t="s">
        <v>166</v>
      </c>
      <c r="E205" s="159" t="s">
        <v>1</v>
      </c>
      <c r="F205" s="160" t="s">
        <v>1487</v>
      </c>
      <c r="H205" s="161">
        <v>17</v>
      </c>
      <c r="I205" s="162"/>
      <c r="L205" s="158"/>
      <c r="M205" s="163"/>
      <c r="T205" s="164"/>
      <c r="AT205" s="159" t="s">
        <v>166</v>
      </c>
      <c r="AU205" s="159" t="s">
        <v>80</v>
      </c>
      <c r="AV205" s="13" t="s">
        <v>82</v>
      </c>
      <c r="AW205" s="13" t="s">
        <v>29</v>
      </c>
      <c r="AX205" s="13" t="s">
        <v>80</v>
      </c>
      <c r="AY205" s="159" t="s">
        <v>155</v>
      </c>
    </row>
    <row r="206" spans="2:65" s="11" customFormat="1" ht="25.9" customHeight="1">
      <c r="B206" s="121"/>
      <c r="D206" s="122" t="s">
        <v>71</v>
      </c>
      <c r="E206" s="123" t="s">
        <v>221</v>
      </c>
      <c r="F206" s="123" t="s">
        <v>383</v>
      </c>
      <c r="I206" s="124"/>
      <c r="J206" s="125">
        <f>BK206</f>
        <v>0</v>
      </c>
      <c r="L206" s="121"/>
      <c r="M206" s="126"/>
      <c r="P206" s="127">
        <f>SUM(P207:P212)</f>
        <v>0</v>
      </c>
      <c r="R206" s="127">
        <f>SUM(R207:R212)</f>
        <v>0.42684072950400004</v>
      </c>
      <c r="T206" s="128">
        <f>SUM(T207:T212)</f>
        <v>8.4168000000000003</v>
      </c>
      <c r="AR206" s="122" t="s">
        <v>80</v>
      </c>
      <c r="AT206" s="129" t="s">
        <v>71</v>
      </c>
      <c r="AU206" s="129" t="s">
        <v>72</v>
      </c>
      <c r="AY206" s="122" t="s">
        <v>155</v>
      </c>
      <c r="BK206" s="130">
        <f>SUM(BK207:BK212)</f>
        <v>0</v>
      </c>
    </row>
    <row r="207" spans="2:65" s="1" customFormat="1" ht="16.5" customHeight="1">
      <c r="B207" s="131"/>
      <c r="C207" s="132" t="s">
        <v>304</v>
      </c>
      <c r="D207" s="132" t="s">
        <v>156</v>
      </c>
      <c r="E207" s="133" t="s">
        <v>1488</v>
      </c>
      <c r="F207" s="134" t="s">
        <v>1489</v>
      </c>
      <c r="G207" s="135" t="s">
        <v>179</v>
      </c>
      <c r="H207" s="136">
        <v>3.5070000000000001</v>
      </c>
      <c r="I207" s="137"/>
      <c r="J207" s="138">
        <f>ROUND(I207*H207,2)</f>
        <v>0</v>
      </c>
      <c r="K207" s="139"/>
      <c r="L207" s="32"/>
      <c r="M207" s="140" t="s">
        <v>1</v>
      </c>
      <c r="N207" s="141" t="s">
        <v>37</v>
      </c>
      <c r="P207" s="142">
        <f>O207*H207</f>
        <v>0</v>
      </c>
      <c r="Q207" s="142">
        <v>0.121711072</v>
      </c>
      <c r="R207" s="142">
        <f>Q207*H207</f>
        <v>0.42684072950400004</v>
      </c>
      <c r="S207" s="142">
        <v>2.4</v>
      </c>
      <c r="T207" s="143">
        <f>S207*H207</f>
        <v>8.4168000000000003</v>
      </c>
      <c r="AR207" s="144" t="s">
        <v>160</v>
      </c>
      <c r="AT207" s="144" t="s">
        <v>156</v>
      </c>
      <c r="AU207" s="144" t="s">
        <v>80</v>
      </c>
      <c r="AY207" s="17" t="s">
        <v>155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80</v>
      </c>
      <c r="BK207" s="145">
        <f>ROUND(I207*H207,2)</f>
        <v>0</v>
      </c>
      <c r="BL207" s="17" t="s">
        <v>160</v>
      </c>
      <c r="BM207" s="144" t="s">
        <v>1490</v>
      </c>
    </row>
    <row r="208" spans="2:65" s="1" customFormat="1" ht="19.5">
      <c r="B208" s="32"/>
      <c r="D208" s="146" t="s">
        <v>162</v>
      </c>
      <c r="F208" s="147" t="s">
        <v>1491</v>
      </c>
      <c r="I208" s="148"/>
      <c r="L208" s="32"/>
      <c r="M208" s="149"/>
      <c r="T208" s="56"/>
      <c r="AT208" s="17" t="s">
        <v>162</v>
      </c>
      <c r="AU208" s="17" t="s">
        <v>80</v>
      </c>
    </row>
    <row r="209" spans="2:65" s="1" customFormat="1">
      <c r="B209" s="32"/>
      <c r="D209" s="150" t="s">
        <v>164</v>
      </c>
      <c r="F209" s="151" t="s">
        <v>1492</v>
      </c>
      <c r="I209" s="148"/>
      <c r="L209" s="32"/>
      <c r="M209" s="149"/>
      <c r="T209" s="56"/>
      <c r="AT209" s="17" t="s">
        <v>164</v>
      </c>
      <c r="AU209" s="17" t="s">
        <v>80</v>
      </c>
    </row>
    <row r="210" spans="2:65" s="13" customFormat="1">
      <c r="B210" s="158"/>
      <c r="D210" s="146" t="s">
        <v>166</v>
      </c>
      <c r="E210" s="159" t="s">
        <v>1</v>
      </c>
      <c r="F210" s="160" t="s">
        <v>1493</v>
      </c>
      <c r="H210" s="161">
        <v>2.0099999999999998</v>
      </c>
      <c r="I210" s="162"/>
      <c r="L210" s="158"/>
      <c r="M210" s="163"/>
      <c r="T210" s="164"/>
      <c r="AT210" s="159" t="s">
        <v>166</v>
      </c>
      <c r="AU210" s="159" t="s">
        <v>80</v>
      </c>
      <c r="AV210" s="13" t="s">
        <v>82</v>
      </c>
      <c r="AW210" s="13" t="s">
        <v>29</v>
      </c>
      <c r="AX210" s="13" t="s">
        <v>72</v>
      </c>
      <c r="AY210" s="159" t="s">
        <v>155</v>
      </c>
    </row>
    <row r="211" spans="2:65" s="13" customFormat="1">
      <c r="B211" s="158"/>
      <c r="D211" s="146" t="s">
        <v>166</v>
      </c>
      <c r="E211" s="159" t="s">
        <v>1</v>
      </c>
      <c r="F211" s="160" t="s">
        <v>1494</v>
      </c>
      <c r="H211" s="161">
        <v>1.4970000000000001</v>
      </c>
      <c r="I211" s="162"/>
      <c r="L211" s="158"/>
      <c r="M211" s="163"/>
      <c r="T211" s="164"/>
      <c r="AT211" s="159" t="s">
        <v>166</v>
      </c>
      <c r="AU211" s="159" t="s">
        <v>80</v>
      </c>
      <c r="AV211" s="13" t="s">
        <v>82</v>
      </c>
      <c r="AW211" s="13" t="s">
        <v>29</v>
      </c>
      <c r="AX211" s="13" t="s">
        <v>72</v>
      </c>
      <c r="AY211" s="159" t="s">
        <v>155</v>
      </c>
    </row>
    <row r="212" spans="2:65" s="14" customFormat="1">
      <c r="B212" s="165"/>
      <c r="D212" s="146" t="s">
        <v>166</v>
      </c>
      <c r="E212" s="166" t="s">
        <v>1</v>
      </c>
      <c r="F212" s="167" t="s">
        <v>170</v>
      </c>
      <c r="H212" s="168">
        <v>3.5069999999999997</v>
      </c>
      <c r="I212" s="169"/>
      <c r="L212" s="165"/>
      <c r="M212" s="170"/>
      <c r="T212" s="171"/>
      <c r="AT212" s="166" t="s">
        <v>166</v>
      </c>
      <c r="AU212" s="166" t="s">
        <v>80</v>
      </c>
      <c r="AV212" s="14" t="s">
        <v>160</v>
      </c>
      <c r="AW212" s="14" t="s">
        <v>29</v>
      </c>
      <c r="AX212" s="14" t="s">
        <v>80</v>
      </c>
      <c r="AY212" s="166" t="s">
        <v>155</v>
      </c>
    </row>
    <row r="213" spans="2:65" s="11" customFormat="1" ht="25.9" customHeight="1">
      <c r="B213" s="121"/>
      <c r="D213" s="122" t="s">
        <v>71</v>
      </c>
      <c r="E213" s="123" t="s">
        <v>1049</v>
      </c>
      <c r="F213" s="123" t="s">
        <v>1050</v>
      </c>
      <c r="I213" s="124"/>
      <c r="J213" s="125">
        <f>BK213</f>
        <v>0</v>
      </c>
      <c r="L213" s="121"/>
      <c r="M213" s="126"/>
      <c r="P213" s="127">
        <f>SUM(P214:P220)</f>
        <v>0</v>
      </c>
      <c r="R213" s="127">
        <f>SUM(R214:R220)</f>
        <v>1.7258399999999998</v>
      </c>
      <c r="T213" s="128">
        <f>SUM(T214:T220)</f>
        <v>35.81118</v>
      </c>
      <c r="AR213" s="122" t="s">
        <v>80</v>
      </c>
      <c r="AT213" s="129" t="s">
        <v>71</v>
      </c>
      <c r="AU213" s="129" t="s">
        <v>72</v>
      </c>
      <c r="AY213" s="122" t="s">
        <v>155</v>
      </c>
      <c r="BK213" s="130">
        <f>SUM(BK214:BK220)</f>
        <v>0</v>
      </c>
    </row>
    <row r="214" spans="2:65" s="1" customFormat="1" ht="16.5" customHeight="1">
      <c r="B214" s="131"/>
      <c r="C214" s="132" t="s">
        <v>7</v>
      </c>
      <c r="D214" s="132" t="s">
        <v>156</v>
      </c>
      <c r="E214" s="133" t="s">
        <v>1051</v>
      </c>
      <c r="F214" s="134" t="s">
        <v>1052</v>
      </c>
      <c r="G214" s="135" t="s">
        <v>179</v>
      </c>
      <c r="H214" s="136">
        <v>14.382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37</v>
      </c>
      <c r="P214" s="142">
        <f>O214*H214</f>
        <v>0</v>
      </c>
      <c r="Q214" s="142">
        <v>0.12</v>
      </c>
      <c r="R214" s="142">
        <f>Q214*H214</f>
        <v>1.7258399999999998</v>
      </c>
      <c r="S214" s="142">
        <v>2.4900000000000002</v>
      </c>
      <c r="T214" s="143">
        <f>S214*H214</f>
        <v>35.81118</v>
      </c>
      <c r="AR214" s="144" t="s">
        <v>160</v>
      </c>
      <c r="AT214" s="144" t="s">
        <v>156</v>
      </c>
      <c r="AU214" s="144" t="s">
        <v>80</v>
      </c>
      <c r="AY214" s="17" t="s">
        <v>155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80</v>
      </c>
      <c r="BK214" s="145">
        <f>ROUND(I214*H214,2)</f>
        <v>0</v>
      </c>
      <c r="BL214" s="17" t="s">
        <v>160</v>
      </c>
      <c r="BM214" s="144" t="s">
        <v>1495</v>
      </c>
    </row>
    <row r="215" spans="2:65" s="1" customFormat="1">
      <c r="B215" s="32"/>
      <c r="D215" s="146" t="s">
        <v>162</v>
      </c>
      <c r="F215" s="147" t="s">
        <v>1054</v>
      </c>
      <c r="I215" s="148"/>
      <c r="L215" s="32"/>
      <c r="M215" s="149"/>
      <c r="T215" s="56"/>
      <c r="AT215" s="17" t="s">
        <v>162</v>
      </c>
      <c r="AU215" s="17" t="s">
        <v>80</v>
      </c>
    </row>
    <row r="216" spans="2:65" s="1" customFormat="1">
      <c r="B216" s="32"/>
      <c r="D216" s="150" t="s">
        <v>164</v>
      </c>
      <c r="F216" s="151" t="s">
        <v>1055</v>
      </c>
      <c r="I216" s="148"/>
      <c r="L216" s="32"/>
      <c r="M216" s="149"/>
      <c r="T216" s="56"/>
      <c r="AT216" s="17" t="s">
        <v>164</v>
      </c>
      <c r="AU216" s="17" t="s">
        <v>80</v>
      </c>
    </row>
    <row r="217" spans="2:65" s="13" customFormat="1">
      <c r="B217" s="158"/>
      <c r="D217" s="146" t="s">
        <v>166</v>
      </c>
      <c r="E217" s="159" t="s">
        <v>1</v>
      </c>
      <c r="F217" s="160" t="s">
        <v>1496</v>
      </c>
      <c r="H217" s="161">
        <v>1.4</v>
      </c>
      <c r="I217" s="162"/>
      <c r="L217" s="158"/>
      <c r="M217" s="163"/>
      <c r="T217" s="164"/>
      <c r="AT217" s="159" t="s">
        <v>166</v>
      </c>
      <c r="AU217" s="159" t="s">
        <v>80</v>
      </c>
      <c r="AV217" s="13" t="s">
        <v>82</v>
      </c>
      <c r="AW217" s="13" t="s">
        <v>29</v>
      </c>
      <c r="AX217" s="13" t="s">
        <v>72</v>
      </c>
      <c r="AY217" s="159" t="s">
        <v>155</v>
      </c>
    </row>
    <row r="218" spans="2:65" s="13" customFormat="1">
      <c r="B218" s="158"/>
      <c r="D218" s="146" t="s">
        <v>166</v>
      </c>
      <c r="E218" s="159" t="s">
        <v>1</v>
      </c>
      <c r="F218" s="160" t="s">
        <v>1497</v>
      </c>
      <c r="H218" s="161">
        <v>7.2</v>
      </c>
      <c r="I218" s="162"/>
      <c r="L218" s="158"/>
      <c r="M218" s="163"/>
      <c r="T218" s="164"/>
      <c r="AT218" s="159" t="s">
        <v>166</v>
      </c>
      <c r="AU218" s="159" t="s">
        <v>80</v>
      </c>
      <c r="AV218" s="13" t="s">
        <v>82</v>
      </c>
      <c r="AW218" s="13" t="s">
        <v>29</v>
      </c>
      <c r="AX218" s="13" t="s">
        <v>72</v>
      </c>
      <c r="AY218" s="159" t="s">
        <v>155</v>
      </c>
    </row>
    <row r="219" spans="2:65" s="13" customFormat="1">
      <c r="B219" s="158"/>
      <c r="D219" s="146" t="s">
        <v>166</v>
      </c>
      <c r="E219" s="159" t="s">
        <v>1</v>
      </c>
      <c r="F219" s="160" t="s">
        <v>1498</v>
      </c>
      <c r="H219" s="161">
        <v>5.782</v>
      </c>
      <c r="I219" s="162"/>
      <c r="L219" s="158"/>
      <c r="M219" s="163"/>
      <c r="T219" s="164"/>
      <c r="AT219" s="159" t="s">
        <v>166</v>
      </c>
      <c r="AU219" s="159" t="s">
        <v>80</v>
      </c>
      <c r="AV219" s="13" t="s">
        <v>82</v>
      </c>
      <c r="AW219" s="13" t="s">
        <v>29</v>
      </c>
      <c r="AX219" s="13" t="s">
        <v>72</v>
      </c>
      <c r="AY219" s="159" t="s">
        <v>155</v>
      </c>
    </row>
    <row r="220" spans="2:65" s="14" customFormat="1">
      <c r="B220" s="165"/>
      <c r="D220" s="146" t="s">
        <v>166</v>
      </c>
      <c r="E220" s="166" t="s">
        <v>1</v>
      </c>
      <c r="F220" s="167" t="s">
        <v>170</v>
      </c>
      <c r="H220" s="168">
        <v>14.382</v>
      </c>
      <c r="I220" s="169"/>
      <c r="L220" s="165"/>
      <c r="M220" s="170"/>
      <c r="T220" s="171"/>
      <c r="AT220" s="166" t="s">
        <v>166</v>
      </c>
      <c r="AU220" s="166" t="s">
        <v>80</v>
      </c>
      <c r="AV220" s="14" t="s">
        <v>160</v>
      </c>
      <c r="AW220" s="14" t="s">
        <v>29</v>
      </c>
      <c r="AX220" s="14" t="s">
        <v>80</v>
      </c>
      <c r="AY220" s="166" t="s">
        <v>155</v>
      </c>
    </row>
    <row r="221" spans="2:65" s="11" customFormat="1" ht="25.9" customHeight="1">
      <c r="B221" s="121"/>
      <c r="D221" s="122" t="s">
        <v>71</v>
      </c>
      <c r="E221" s="123" t="s">
        <v>552</v>
      </c>
      <c r="F221" s="123" t="s">
        <v>553</v>
      </c>
      <c r="I221" s="124"/>
      <c r="J221" s="125">
        <f>BK221</f>
        <v>0</v>
      </c>
      <c r="L221" s="121"/>
      <c r="M221" s="126"/>
      <c r="P221" s="127">
        <f>SUM(P222:P237)</f>
        <v>0</v>
      </c>
      <c r="R221" s="127">
        <f>SUM(R222:R237)</f>
        <v>0</v>
      </c>
      <c r="T221" s="128">
        <f>SUM(T222:T237)</f>
        <v>0</v>
      </c>
      <c r="AR221" s="122" t="s">
        <v>80</v>
      </c>
      <c r="AT221" s="129" t="s">
        <v>71</v>
      </c>
      <c r="AU221" s="129" t="s">
        <v>72</v>
      </c>
      <c r="AY221" s="122" t="s">
        <v>155</v>
      </c>
      <c r="BK221" s="130">
        <f>SUM(BK222:BK237)</f>
        <v>0</v>
      </c>
    </row>
    <row r="222" spans="2:65" s="1" customFormat="1" ht="16.5" customHeight="1">
      <c r="B222" s="131"/>
      <c r="C222" s="132" t="s">
        <v>320</v>
      </c>
      <c r="D222" s="132" t="s">
        <v>156</v>
      </c>
      <c r="E222" s="133" t="s">
        <v>555</v>
      </c>
      <c r="F222" s="134" t="s">
        <v>556</v>
      </c>
      <c r="G222" s="135" t="s">
        <v>208</v>
      </c>
      <c r="H222" s="136">
        <v>47.701000000000001</v>
      </c>
      <c r="I222" s="137"/>
      <c r="J222" s="138">
        <f>ROUND(I222*H222,2)</f>
        <v>0</v>
      </c>
      <c r="K222" s="139"/>
      <c r="L222" s="32"/>
      <c r="M222" s="140" t="s">
        <v>1</v>
      </c>
      <c r="N222" s="141" t="s">
        <v>37</v>
      </c>
      <c r="P222" s="142">
        <f>O222*H222</f>
        <v>0</v>
      </c>
      <c r="Q222" s="142">
        <v>0</v>
      </c>
      <c r="R222" s="142">
        <f>Q222*H222</f>
        <v>0</v>
      </c>
      <c r="S222" s="142">
        <v>0</v>
      </c>
      <c r="T222" s="143">
        <f>S222*H222</f>
        <v>0</v>
      </c>
      <c r="AR222" s="144" t="s">
        <v>160</v>
      </c>
      <c r="AT222" s="144" t="s">
        <v>156</v>
      </c>
      <c r="AU222" s="144" t="s">
        <v>80</v>
      </c>
      <c r="AY222" s="17" t="s">
        <v>155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80</v>
      </c>
      <c r="BK222" s="145">
        <f>ROUND(I222*H222,2)</f>
        <v>0</v>
      </c>
      <c r="BL222" s="17" t="s">
        <v>160</v>
      </c>
      <c r="BM222" s="144" t="s">
        <v>1499</v>
      </c>
    </row>
    <row r="223" spans="2:65" s="1" customFormat="1" ht="29.25">
      <c r="B223" s="32"/>
      <c r="D223" s="146" t="s">
        <v>162</v>
      </c>
      <c r="F223" s="147" t="s">
        <v>558</v>
      </c>
      <c r="I223" s="148"/>
      <c r="L223" s="32"/>
      <c r="M223" s="149"/>
      <c r="T223" s="56"/>
      <c r="AT223" s="17" t="s">
        <v>162</v>
      </c>
      <c r="AU223" s="17" t="s">
        <v>80</v>
      </c>
    </row>
    <row r="224" spans="2:65" s="1" customFormat="1">
      <c r="B224" s="32"/>
      <c r="D224" s="150" t="s">
        <v>164</v>
      </c>
      <c r="F224" s="151" t="s">
        <v>559</v>
      </c>
      <c r="I224" s="148"/>
      <c r="L224" s="32"/>
      <c r="M224" s="149"/>
      <c r="T224" s="56"/>
      <c r="AT224" s="17" t="s">
        <v>164</v>
      </c>
      <c r="AU224" s="17" t="s">
        <v>80</v>
      </c>
    </row>
    <row r="225" spans="2:65" s="1" customFormat="1" ht="24.2" customHeight="1">
      <c r="B225" s="131"/>
      <c r="C225" s="132" t="s">
        <v>328</v>
      </c>
      <c r="D225" s="132" t="s">
        <v>156</v>
      </c>
      <c r="E225" s="133" t="s">
        <v>567</v>
      </c>
      <c r="F225" s="134" t="s">
        <v>568</v>
      </c>
      <c r="G225" s="135" t="s">
        <v>208</v>
      </c>
      <c r="H225" s="136">
        <v>47.701000000000001</v>
      </c>
      <c r="I225" s="137"/>
      <c r="J225" s="138">
        <f>ROUND(I225*H225,2)</f>
        <v>0</v>
      </c>
      <c r="K225" s="139"/>
      <c r="L225" s="32"/>
      <c r="M225" s="140" t="s">
        <v>1</v>
      </c>
      <c r="N225" s="141" t="s">
        <v>37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160</v>
      </c>
      <c r="AT225" s="144" t="s">
        <v>156</v>
      </c>
      <c r="AU225" s="144" t="s">
        <v>80</v>
      </c>
      <c r="AY225" s="17" t="s">
        <v>155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80</v>
      </c>
      <c r="BK225" s="145">
        <f>ROUND(I225*H225,2)</f>
        <v>0</v>
      </c>
      <c r="BL225" s="17" t="s">
        <v>160</v>
      </c>
      <c r="BM225" s="144" t="s">
        <v>1500</v>
      </c>
    </row>
    <row r="226" spans="2:65" s="1" customFormat="1" ht="19.5">
      <c r="B226" s="32"/>
      <c r="D226" s="146" t="s">
        <v>162</v>
      </c>
      <c r="F226" s="147" t="s">
        <v>570</v>
      </c>
      <c r="I226" s="148"/>
      <c r="L226" s="32"/>
      <c r="M226" s="149"/>
      <c r="T226" s="56"/>
      <c r="AT226" s="17" t="s">
        <v>162</v>
      </c>
      <c r="AU226" s="17" t="s">
        <v>80</v>
      </c>
    </row>
    <row r="227" spans="2:65" s="1" customFormat="1">
      <c r="B227" s="32"/>
      <c r="D227" s="150" t="s">
        <v>164</v>
      </c>
      <c r="F227" s="151" t="s">
        <v>571</v>
      </c>
      <c r="I227" s="148"/>
      <c r="L227" s="32"/>
      <c r="M227" s="149"/>
      <c r="T227" s="56"/>
      <c r="AT227" s="17" t="s">
        <v>164</v>
      </c>
      <c r="AU227" s="17" t="s">
        <v>80</v>
      </c>
    </row>
    <row r="228" spans="2:65" s="1" customFormat="1" ht="16.5" customHeight="1">
      <c r="B228" s="131"/>
      <c r="C228" s="132" t="s">
        <v>335</v>
      </c>
      <c r="D228" s="132" t="s">
        <v>156</v>
      </c>
      <c r="E228" s="133" t="s">
        <v>573</v>
      </c>
      <c r="F228" s="134" t="s">
        <v>574</v>
      </c>
      <c r="G228" s="135" t="s">
        <v>208</v>
      </c>
      <c r="H228" s="136">
        <v>1192.5250000000001</v>
      </c>
      <c r="I228" s="137"/>
      <c r="J228" s="138">
        <f>ROUND(I228*H228,2)</f>
        <v>0</v>
      </c>
      <c r="K228" s="139"/>
      <c r="L228" s="32"/>
      <c r="M228" s="140" t="s">
        <v>1</v>
      </c>
      <c r="N228" s="141" t="s">
        <v>37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160</v>
      </c>
      <c r="AT228" s="144" t="s">
        <v>156</v>
      </c>
      <c r="AU228" s="144" t="s">
        <v>80</v>
      </c>
      <c r="AY228" s="17" t="s">
        <v>155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80</v>
      </c>
      <c r="BK228" s="145">
        <f>ROUND(I228*H228,2)</f>
        <v>0</v>
      </c>
      <c r="BL228" s="17" t="s">
        <v>160</v>
      </c>
      <c r="BM228" s="144" t="s">
        <v>1501</v>
      </c>
    </row>
    <row r="229" spans="2:65" s="1" customFormat="1" ht="29.25">
      <c r="B229" s="32"/>
      <c r="D229" s="146" t="s">
        <v>162</v>
      </c>
      <c r="F229" s="147" t="s">
        <v>576</v>
      </c>
      <c r="I229" s="148"/>
      <c r="L229" s="32"/>
      <c r="M229" s="149"/>
      <c r="T229" s="56"/>
      <c r="AT229" s="17" t="s">
        <v>162</v>
      </c>
      <c r="AU229" s="17" t="s">
        <v>80</v>
      </c>
    </row>
    <row r="230" spans="2:65" s="1" customFormat="1">
      <c r="B230" s="32"/>
      <c r="D230" s="150" t="s">
        <v>164</v>
      </c>
      <c r="F230" s="151" t="s">
        <v>577</v>
      </c>
      <c r="I230" s="148"/>
      <c r="L230" s="32"/>
      <c r="M230" s="149"/>
      <c r="T230" s="56"/>
      <c r="AT230" s="17" t="s">
        <v>164</v>
      </c>
      <c r="AU230" s="17" t="s">
        <v>80</v>
      </c>
    </row>
    <row r="231" spans="2:65" s="13" customFormat="1">
      <c r="B231" s="158"/>
      <c r="D231" s="146" t="s">
        <v>166</v>
      </c>
      <c r="E231" s="159" t="s">
        <v>1</v>
      </c>
      <c r="F231" s="160" t="s">
        <v>1502</v>
      </c>
      <c r="H231" s="161">
        <v>1192.5250000000001</v>
      </c>
      <c r="I231" s="162"/>
      <c r="L231" s="158"/>
      <c r="M231" s="163"/>
      <c r="T231" s="164"/>
      <c r="AT231" s="159" t="s">
        <v>166</v>
      </c>
      <c r="AU231" s="159" t="s">
        <v>80</v>
      </c>
      <c r="AV231" s="13" t="s">
        <v>82</v>
      </c>
      <c r="AW231" s="13" t="s">
        <v>29</v>
      </c>
      <c r="AX231" s="13" t="s">
        <v>80</v>
      </c>
      <c r="AY231" s="159" t="s">
        <v>155</v>
      </c>
    </row>
    <row r="232" spans="2:65" s="1" customFormat="1" ht="24.2" customHeight="1">
      <c r="B232" s="131"/>
      <c r="C232" s="132" t="s">
        <v>343</v>
      </c>
      <c r="D232" s="132" t="s">
        <v>156</v>
      </c>
      <c r="E232" s="133" t="s">
        <v>1071</v>
      </c>
      <c r="F232" s="134" t="s">
        <v>1072</v>
      </c>
      <c r="G232" s="135" t="s">
        <v>208</v>
      </c>
      <c r="H232" s="136">
        <v>47.701000000000001</v>
      </c>
      <c r="I232" s="137"/>
      <c r="J232" s="138">
        <f>ROUND(I232*H232,2)</f>
        <v>0</v>
      </c>
      <c r="K232" s="139"/>
      <c r="L232" s="32"/>
      <c r="M232" s="140" t="s">
        <v>1</v>
      </c>
      <c r="N232" s="141" t="s">
        <v>37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160</v>
      </c>
      <c r="AT232" s="144" t="s">
        <v>156</v>
      </c>
      <c r="AU232" s="144" t="s">
        <v>80</v>
      </c>
      <c r="AY232" s="17" t="s">
        <v>155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80</v>
      </c>
      <c r="BK232" s="145">
        <f>ROUND(I232*H232,2)</f>
        <v>0</v>
      </c>
      <c r="BL232" s="17" t="s">
        <v>160</v>
      </c>
      <c r="BM232" s="144" t="s">
        <v>1503</v>
      </c>
    </row>
    <row r="233" spans="2:65" s="1" customFormat="1" ht="19.5">
      <c r="B233" s="32"/>
      <c r="D233" s="146" t="s">
        <v>162</v>
      </c>
      <c r="F233" s="147" t="s">
        <v>1074</v>
      </c>
      <c r="I233" s="148"/>
      <c r="L233" s="32"/>
      <c r="M233" s="149"/>
      <c r="T233" s="56"/>
      <c r="AT233" s="17" t="s">
        <v>162</v>
      </c>
      <c r="AU233" s="17" t="s">
        <v>80</v>
      </c>
    </row>
    <row r="234" spans="2:65" s="1" customFormat="1">
      <c r="B234" s="32"/>
      <c r="D234" s="150" t="s">
        <v>164</v>
      </c>
      <c r="F234" s="151" t="s">
        <v>1075</v>
      </c>
      <c r="I234" s="148"/>
      <c r="L234" s="32"/>
      <c r="M234" s="149"/>
      <c r="T234" s="56"/>
      <c r="AT234" s="17" t="s">
        <v>164</v>
      </c>
      <c r="AU234" s="17" t="s">
        <v>80</v>
      </c>
    </row>
    <row r="235" spans="2:65" s="1" customFormat="1" ht="44.25" customHeight="1">
      <c r="B235" s="131"/>
      <c r="C235" s="132" t="s">
        <v>350</v>
      </c>
      <c r="D235" s="132" t="s">
        <v>156</v>
      </c>
      <c r="E235" s="133" t="s">
        <v>586</v>
      </c>
      <c r="F235" s="134" t="s">
        <v>210</v>
      </c>
      <c r="G235" s="135" t="s">
        <v>208</v>
      </c>
      <c r="H235" s="136">
        <v>47.701000000000001</v>
      </c>
      <c r="I235" s="137"/>
      <c r="J235" s="138">
        <f>ROUND(I235*H235,2)</f>
        <v>0</v>
      </c>
      <c r="K235" s="139"/>
      <c r="L235" s="32"/>
      <c r="M235" s="140" t="s">
        <v>1</v>
      </c>
      <c r="N235" s="141" t="s">
        <v>37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160</v>
      </c>
      <c r="AT235" s="144" t="s">
        <v>156</v>
      </c>
      <c r="AU235" s="144" t="s">
        <v>80</v>
      </c>
      <c r="AY235" s="17" t="s">
        <v>155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80</v>
      </c>
      <c r="BK235" s="145">
        <f>ROUND(I235*H235,2)</f>
        <v>0</v>
      </c>
      <c r="BL235" s="17" t="s">
        <v>160</v>
      </c>
      <c r="BM235" s="144" t="s">
        <v>1504</v>
      </c>
    </row>
    <row r="236" spans="2:65" s="1" customFormat="1" ht="29.25">
      <c r="B236" s="32"/>
      <c r="D236" s="146" t="s">
        <v>162</v>
      </c>
      <c r="F236" s="147" t="s">
        <v>210</v>
      </c>
      <c r="I236" s="148"/>
      <c r="L236" s="32"/>
      <c r="M236" s="149"/>
      <c r="T236" s="56"/>
      <c r="AT236" s="17" t="s">
        <v>162</v>
      </c>
      <c r="AU236" s="17" t="s">
        <v>80</v>
      </c>
    </row>
    <row r="237" spans="2:65" s="1" customFormat="1">
      <c r="B237" s="32"/>
      <c r="D237" s="150" t="s">
        <v>164</v>
      </c>
      <c r="F237" s="151" t="s">
        <v>588</v>
      </c>
      <c r="I237" s="148"/>
      <c r="L237" s="32"/>
      <c r="M237" s="149"/>
      <c r="T237" s="56"/>
      <c r="AT237" s="17" t="s">
        <v>164</v>
      </c>
      <c r="AU237" s="17" t="s">
        <v>80</v>
      </c>
    </row>
    <row r="238" spans="2:65" s="11" customFormat="1" ht="25.9" customHeight="1">
      <c r="B238" s="121"/>
      <c r="D238" s="122" t="s">
        <v>71</v>
      </c>
      <c r="E238" s="123" t="s">
        <v>589</v>
      </c>
      <c r="F238" s="123" t="s">
        <v>590</v>
      </c>
      <c r="I238" s="124"/>
      <c r="J238" s="125">
        <f>BK238</f>
        <v>0</v>
      </c>
      <c r="L238" s="121"/>
      <c r="M238" s="126"/>
      <c r="P238" s="127">
        <f>SUM(P239:P241)</f>
        <v>0</v>
      </c>
      <c r="R238" s="127">
        <f>SUM(R239:R241)</f>
        <v>0</v>
      </c>
      <c r="T238" s="128">
        <f>SUM(T239:T241)</f>
        <v>0</v>
      </c>
      <c r="AR238" s="122" t="s">
        <v>80</v>
      </c>
      <c r="AT238" s="129" t="s">
        <v>71</v>
      </c>
      <c r="AU238" s="129" t="s">
        <v>72</v>
      </c>
      <c r="AY238" s="122" t="s">
        <v>155</v>
      </c>
      <c r="BK238" s="130">
        <f>SUM(BK239:BK241)</f>
        <v>0</v>
      </c>
    </row>
    <row r="239" spans="2:65" s="1" customFormat="1" ht="24.2" customHeight="1">
      <c r="B239" s="131"/>
      <c r="C239" s="132" t="s">
        <v>359</v>
      </c>
      <c r="D239" s="132" t="s">
        <v>156</v>
      </c>
      <c r="E239" s="133" t="s">
        <v>592</v>
      </c>
      <c r="F239" s="134" t="s">
        <v>593</v>
      </c>
      <c r="G239" s="135" t="s">
        <v>208</v>
      </c>
      <c r="H239" s="136">
        <v>73.116</v>
      </c>
      <c r="I239" s="137"/>
      <c r="J239" s="138">
        <f>ROUND(I239*H239,2)</f>
        <v>0</v>
      </c>
      <c r="K239" s="139"/>
      <c r="L239" s="32"/>
      <c r="M239" s="140" t="s">
        <v>1</v>
      </c>
      <c r="N239" s="141" t="s">
        <v>37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160</v>
      </c>
      <c r="AT239" s="144" t="s">
        <v>156</v>
      </c>
      <c r="AU239" s="144" t="s">
        <v>80</v>
      </c>
      <c r="AY239" s="17" t="s">
        <v>155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80</v>
      </c>
      <c r="BK239" s="145">
        <f>ROUND(I239*H239,2)</f>
        <v>0</v>
      </c>
      <c r="BL239" s="17" t="s">
        <v>160</v>
      </c>
      <c r="BM239" s="144" t="s">
        <v>1505</v>
      </c>
    </row>
    <row r="240" spans="2:65" s="1" customFormat="1" ht="29.25">
      <c r="B240" s="32"/>
      <c r="D240" s="146" t="s">
        <v>162</v>
      </c>
      <c r="F240" s="147" t="s">
        <v>595</v>
      </c>
      <c r="I240" s="148"/>
      <c r="L240" s="32"/>
      <c r="M240" s="149"/>
      <c r="T240" s="56"/>
      <c r="AT240" s="17" t="s">
        <v>162</v>
      </c>
      <c r="AU240" s="17" t="s">
        <v>80</v>
      </c>
    </row>
    <row r="241" spans="2:65" s="1" customFormat="1">
      <c r="B241" s="32"/>
      <c r="D241" s="150" t="s">
        <v>164</v>
      </c>
      <c r="F241" s="151" t="s">
        <v>596</v>
      </c>
      <c r="I241" s="148"/>
      <c r="L241" s="32"/>
      <c r="M241" s="149"/>
      <c r="T241" s="56"/>
      <c r="AT241" s="17" t="s">
        <v>164</v>
      </c>
      <c r="AU241" s="17" t="s">
        <v>80</v>
      </c>
    </row>
    <row r="242" spans="2:65" s="11" customFormat="1" ht="25.9" customHeight="1">
      <c r="B242" s="121"/>
      <c r="D242" s="122" t="s">
        <v>71</v>
      </c>
      <c r="E242" s="123" t="s">
        <v>247</v>
      </c>
      <c r="F242" s="123" t="s">
        <v>248</v>
      </c>
      <c r="I242" s="124"/>
      <c r="J242" s="125">
        <f>BK242</f>
        <v>0</v>
      </c>
      <c r="L242" s="121"/>
      <c r="M242" s="126"/>
      <c r="P242" s="127">
        <f>P243</f>
        <v>0</v>
      </c>
      <c r="R242" s="127">
        <f>R243</f>
        <v>2.8261926190079998</v>
      </c>
      <c r="T242" s="128">
        <f>T243</f>
        <v>0</v>
      </c>
      <c r="AR242" s="122" t="s">
        <v>80</v>
      </c>
      <c r="AT242" s="129" t="s">
        <v>71</v>
      </c>
      <c r="AU242" s="129" t="s">
        <v>72</v>
      </c>
      <c r="AY242" s="122" t="s">
        <v>155</v>
      </c>
      <c r="BK242" s="130">
        <f>BK243</f>
        <v>0</v>
      </c>
    </row>
    <row r="243" spans="2:65" s="11" customFormat="1" ht="22.9" customHeight="1">
      <c r="B243" s="121"/>
      <c r="D243" s="122" t="s">
        <v>71</v>
      </c>
      <c r="E243" s="183" t="s">
        <v>82</v>
      </c>
      <c r="F243" s="183" t="s">
        <v>249</v>
      </c>
      <c r="I243" s="124"/>
      <c r="J243" s="184">
        <f>BK243</f>
        <v>0</v>
      </c>
      <c r="L243" s="121"/>
      <c r="M243" s="126"/>
      <c r="P243" s="127">
        <f>SUM(P244:P247)</f>
        <v>0</v>
      </c>
      <c r="R243" s="127">
        <f>SUM(R244:R247)</f>
        <v>2.8261926190079998</v>
      </c>
      <c r="T243" s="128">
        <f>SUM(T244:T247)</f>
        <v>0</v>
      </c>
      <c r="AR243" s="122" t="s">
        <v>80</v>
      </c>
      <c r="AT243" s="129" t="s">
        <v>71</v>
      </c>
      <c r="AU243" s="129" t="s">
        <v>80</v>
      </c>
      <c r="AY243" s="122" t="s">
        <v>155</v>
      </c>
      <c r="BK243" s="130">
        <f>SUM(BK244:BK247)</f>
        <v>0</v>
      </c>
    </row>
    <row r="244" spans="2:65" s="1" customFormat="1" ht="16.5" customHeight="1">
      <c r="B244" s="131"/>
      <c r="C244" s="132" t="s">
        <v>369</v>
      </c>
      <c r="D244" s="132" t="s">
        <v>156</v>
      </c>
      <c r="E244" s="133" t="s">
        <v>1506</v>
      </c>
      <c r="F244" s="134" t="s">
        <v>1507</v>
      </c>
      <c r="G244" s="135" t="s">
        <v>179</v>
      </c>
      <c r="H244" s="136">
        <v>1.1519999999999999</v>
      </c>
      <c r="I244" s="137"/>
      <c r="J244" s="138">
        <f>ROUND(I244*H244,2)</f>
        <v>0</v>
      </c>
      <c r="K244" s="139"/>
      <c r="L244" s="32"/>
      <c r="M244" s="140" t="s">
        <v>1</v>
      </c>
      <c r="N244" s="141" t="s">
        <v>37</v>
      </c>
      <c r="P244" s="142">
        <f>O244*H244</f>
        <v>0</v>
      </c>
      <c r="Q244" s="142">
        <v>2.4532922039999998</v>
      </c>
      <c r="R244" s="142">
        <f>Q244*H244</f>
        <v>2.8261926190079998</v>
      </c>
      <c r="S244" s="142">
        <v>0</v>
      </c>
      <c r="T244" s="143">
        <f>S244*H244</f>
        <v>0</v>
      </c>
      <c r="AR244" s="144" t="s">
        <v>160</v>
      </c>
      <c r="AT244" s="144" t="s">
        <v>156</v>
      </c>
      <c r="AU244" s="144" t="s">
        <v>82</v>
      </c>
      <c r="AY244" s="17" t="s">
        <v>155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80</v>
      </c>
      <c r="BK244" s="145">
        <f>ROUND(I244*H244,2)</f>
        <v>0</v>
      </c>
      <c r="BL244" s="17" t="s">
        <v>160</v>
      </c>
      <c r="BM244" s="144" t="s">
        <v>1508</v>
      </c>
    </row>
    <row r="245" spans="2:65" s="1" customFormat="1" ht="19.5">
      <c r="B245" s="32"/>
      <c r="D245" s="146" t="s">
        <v>162</v>
      </c>
      <c r="F245" s="147" t="s">
        <v>1509</v>
      </c>
      <c r="I245" s="148"/>
      <c r="L245" s="32"/>
      <c r="M245" s="149"/>
      <c r="T245" s="56"/>
      <c r="AT245" s="17" t="s">
        <v>162</v>
      </c>
      <c r="AU245" s="17" t="s">
        <v>82</v>
      </c>
    </row>
    <row r="246" spans="2:65" s="1" customFormat="1">
      <c r="B246" s="32"/>
      <c r="D246" s="150" t="s">
        <v>164</v>
      </c>
      <c r="F246" s="151" t="s">
        <v>1510</v>
      </c>
      <c r="I246" s="148"/>
      <c r="L246" s="32"/>
      <c r="M246" s="149"/>
      <c r="T246" s="56"/>
      <c r="AT246" s="17" t="s">
        <v>164</v>
      </c>
      <c r="AU246" s="17" t="s">
        <v>82</v>
      </c>
    </row>
    <row r="247" spans="2:65" s="13" customFormat="1">
      <c r="B247" s="158"/>
      <c r="D247" s="146" t="s">
        <v>166</v>
      </c>
      <c r="E247" s="159" t="s">
        <v>1</v>
      </c>
      <c r="F247" s="160" t="s">
        <v>1511</v>
      </c>
      <c r="H247" s="161">
        <v>1.1519999999999999</v>
      </c>
      <c r="I247" s="162"/>
      <c r="L247" s="158"/>
      <c r="M247" s="163"/>
      <c r="T247" s="164"/>
      <c r="AT247" s="159" t="s">
        <v>166</v>
      </c>
      <c r="AU247" s="159" t="s">
        <v>82</v>
      </c>
      <c r="AV247" s="13" t="s">
        <v>82</v>
      </c>
      <c r="AW247" s="13" t="s">
        <v>29</v>
      </c>
      <c r="AX247" s="13" t="s">
        <v>80</v>
      </c>
      <c r="AY247" s="159" t="s">
        <v>155</v>
      </c>
    </row>
    <row r="248" spans="2:65" s="11" customFormat="1" ht="25.9" customHeight="1">
      <c r="B248" s="121"/>
      <c r="D248" s="122" t="s">
        <v>71</v>
      </c>
      <c r="E248" s="123" t="s">
        <v>619</v>
      </c>
      <c r="F248" s="123" t="s">
        <v>620</v>
      </c>
      <c r="I248" s="124"/>
      <c r="J248" s="125">
        <f>BK248</f>
        <v>0</v>
      </c>
      <c r="L248" s="121"/>
      <c r="M248" s="126"/>
      <c r="P248" s="127">
        <f>P249+P256+P260</f>
        <v>0</v>
      </c>
      <c r="R248" s="127">
        <f>R249+R256+R260</f>
        <v>0</v>
      </c>
      <c r="T248" s="128">
        <f>T249+T256+T260</f>
        <v>0</v>
      </c>
      <c r="AR248" s="122" t="s">
        <v>191</v>
      </c>
      <c r="AT248" s="129" t="s">
        <v>71</v>
      </c>
      <c r="AU248" s="129" t="s">
        <v>72</v>
      </c>
      <c r="AY248" s="122" t="s">
        <v>155</v>
      </c>
      <c r="BK248" s="130">
        <f>BK249+BK256+BK260</f>
        <v>0</v>
      </c>
    </row>
    <row r="249" spans="2:65" s="11" customFormat="1" ht="22.9" customHeight="1">
      <c r="B249" s="121"/>
      <c r="D249" s="122" t="s">
        <v>71</v>
      </c>
      <c r="E249" s="183" t="s">
        <v>630</v>
      </c>
      <c r="F249" s="183" t="s">
        <v>631</v>
      </c>
      <c r="I249" s="124"/>
      <c r="J249" s="184">
        <f>BK249</f>
        <v>0</v>
      </c>
      <c r="L249" s="121"/>
      <c r="M249" s="126"/>
      <c r="P249" s="127">
        <f>SUM(P250:P255)</f>
        <v>0</v>
      </c>
      <c r="R249" s="127">
        <f>SUM(R250:R255)</f>
        <v>0</v>
      </c>
      <c r="T249" s="128">
        <f>SUM(T250:T255)</f>
        <v>0</v>
      </c>
      <c r="AR249" s="122" t="s">
        <v>191</v>
      </c>
      <c r="AT249" s="129" t="s">
        <v>71</v>
      </c>
      <c r="AU249" s="129" t="s">
        <v>80</v>
      </c>
      <c r="AY249" s="122" t="s">
        <v>155</v>
      </c>
      <c r="BK249" s="130">
        <f>SUM(BK250:BK255)</f>
        <v>0</v>
      </c>
    </row>
    <row r="250" spans="2:65" s="1" customFormat="1" ht="16.5" customHeight="1">
      <c r="B250" s="131"/>
      <c r="C250" s="132" t="s">
        <v>376</v>
      </c>
      <c r="D250" s="132" t="s">
        <v>156</v>
      </c>
      <c r="E250" s="133" t="s">
        <v>633</v>
      </c>
      <c r="F250" s="134" t="s">
        <v>631</v>
      </c>
      <c r="G250" s="135" t="s">
        <v>626</v>
      </c>
      <c r="H250" s="136">
        <v>1</v>
      </c>
      <c r="I250" s="137"/>
      <c r="J250" s="138">
        <f>ROUND(I250*H250,2)</f>
        <v>0</v>
      </c>
      <c r="K250" s="139"/>
      <c r="L250" s="32"/>
      <c r="M250" s="140" t="s">
        <v>1</v>
      </c>
      <c r="N250" s="141" t="s">
        <v>37</v>
      </c>
      <c r="P250" s="142">
        <f>O250*H250</f>
        <v>0</v>
      </c>
      <c r="Q250" s="142">
        <v>0</v>
      </c>
      <c r="R250" s="142">
        <f>Q250*H250</f>
        <v>0</v>
      </c>
      <c r="S250" s="142">
        <v>0</v>
      </c>
      <c r="T250" s="143">
        <f>S250*H250</f>
        <v>0</v>
      </c>
      <c r="AR250" s="144" t="s">
        <v>627</v>
      </c>
      <c r="AT250" s="144" t="s">
        <v>156</v>
      </c>
      <c r="AU250" s="144" t="s">
        <v>82</v>
      </c>
      <c r="AY250" s="17" t="s">
        <v>155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7" t="s">
        <v>80</v>
      </c>
      <c r="BK250" s="145">
        <f>ROUND(I250*H250,2)</f>
        <v>0</v>
      </c>
      <c r="BL250" s="17" t="s">
        <v>627</v>
      </c>
      <c r="BM250" s="144" t="s">
        <v>1512</v>
      </c>
    </row>
    <row r="251" spans="2:65" s="1" customFormat="1">
      <c r="B251" s="32"/>
      <c r="D251" s="146" t="s">
        <v>162</v>
      </c>
      <c r="F251" s="147" t="s">
        <v>631</v>
      </c>
      <c r="I251" s="148"/>
      <c r="L251" s="32"/>
      <c r="M251" s="149"/>
      <c r="T251" s="56"/>
      <c r="AT251" s="17" t="s">
        <v>162</v>
      </c>
      <c r="AU251" s="17" t="s">
        <v>82</v>
      </c>
    </row>
    <row r="252" spans="2:65" s="1" customFormat="1">
      <c r="B252" s="32"/>
      <c r="D252" s="150" t="s">
        <v>164</v>
      </c>
      <c r="F252" s="151" t="s">
        <v>635</v>
      </c>
      <c r="I252" s="148"/>
      <c r="L252" s="32"/>
      <c r="M252" s="149"/>
      <c r="T252" s="56"/>
      <c r="AT252" s="17" t="s">
        <v>164</v>
      </c>
      <c r="AU252" s="17" t="s">
        <v>82</v>
      </c>
    </row>
    <row r="253" spans="2:65" s="1" customFormat="1" ht="16.5" customHeight="1">
      <c r="B253" s="131"/>
      <c r="C253" s="132" t="s">
        <v>384</v>
      </c>
      <c r="D253" s="132" t="s">
        <v>156</v>
      </c>
      <c r="E253" s="133" t="s">
        <v>642</v>
      </c>
      <c r="F253" s="134" t="s">
        <v>643</v>
      </c>
      <c r="G253" s="135" t="s">
        <v>626</v>
      </c>
      <c r="H253" s="136">
        <v>1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37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AR253" s="144" t="s">
        <v>627</v>
      </c>
      <c r="AT253" s="144" t="s">
        <v>156</v>
      </c>
      <c r="AU253" s="144" t="s">
        <v>82</v>
      </c>
      <c r="AY253" s="17" t="s">
        <v>155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80</v>
      </c>
      <c r="BK253" s="145">
        <f>ROUND(I253*H253,2)</f>
        <v>0</v>
      </c>
      <c r="BL253" s="17" t="s">
        <v>627</v>
      </c>
      <c r="BM253" s="144" t="s">
        <v>1513</v>
      </c>
    </row>
    <row r="254" spans="2:65" s="1" customFormat="1">
      <c r="B254" s="32"/>
      <c r="D254" s="146" t="s">
        <v>162</v>
      </c>
      <c r="F254" s="147" t="s">
        <v>643</v>
      </c>
      <c r="I254" s="148"/>
      <c r="L254" s="32"/>
      <c r="M254" s="149"/>
      <c r="T254" s="56"/>
      <c r="AT254" s="17" t="s">
        <v>162</v>
      </c>
      <c r="AU254" s="17" t="s">
        <v>82</v>
      </c>
    </row>
    <row r="255" spans="2:65" s="1" customFormat="1">
      <c r="B255" s="32"/>
      <c r="D255" s="150" t="s">
        <v>164</v>
      </c>
      <c r="F255" s="151" t="s">
        <v>645</v>
      </c>
      <c r="I255" s="148"/>
      <c r="L255" s="32"/>
      <c r="M255" s="149"/>
      <c r="T255" s="56"/>
      <c r="AT255" s="17" t="s">
        <v>164</v>
      </c>
      <c r="AU255" s="17" t="s">
        <v>82</v>
      </c>
    </row>
    <row r="256" spans="2:65" s="11" customFormat="1" ht="22.9" customHeight="1">
      <c r="B256" s="121"/>
      <c r="D256" s="122" t="s">
        <v>71</v>
      </c>
      <c r="E256" s="183" t="s">
        <v>651</v>
      </c>
      <c r="F256" s="183" t="s">
        <v>652</v>
      </c>
      <c r="I256" s="124"/>
      <c r="J256" s="184">
        <f>BK256</f>
        <v>0</v>
      </c>
      <c r="L256" s="121"/>
      <c r="M256" s="126"/>
      <c r="P256" s="127">
        <f>SUM(P257:P259)</f>
        <v>0</v>
      </c>
      <c r="R256" s="127">
        <f>SUM(R257:R259)</f>
        <v>0</v>
      </c>
      <c r="T256" s="128">
        <f>SUM(T257:T259)</f>
        <v>0</v>
      </c>
      <c r="AR256" s="122" t="s">
        <v>191</v>
      </c>
      <c r="AT256" s="129" t="s">
        <v>71</v>
      </c>
      <c r="AU256" s="129" t="s">
        <v>80</v>
      </c>
      <c r="AY256" s="122" t="s">
        <v>155</v>
      </c>
      <c r="BK256" s="130">
        <f>SUM(BK257:BK259)</f>
        <v>0</v>
      </c>
    </row>
    <row r="257" spans="2:65" s="1" customFormat="1" ht="16.5" customHeight="1">
      <c r="B257" s="131"/>
      <c r="C257" s="132" t="s">
        <v>391</v>
      </c>
      <c r="D257" s="132" t="s">
        <v>156</v>
      </c>
      <c r="E257" s="133" t="s">
        <v>654</v>
      </c>
      <c r="F257" s="134" t="s">
        <v>655</v>
      </c>
      <c r="G257" s="135" t="s">
        <v>626</v>
      </c>
      <c r="H257" s="136">
        <v>1</v>
      </c>
      <c r="I257" s="137"/>
      <c r="J257" s="138">
        <f>ROUND(I257*H257,2)</f>
        <v>0</v>
      </c>
      <c r="K257" s="139"/>
      <c r="L257" s="32"/>
      <c r="M257" s="140" t="s">
        <v>1</v>
      </c>
      <c r="N257" s="141" t="s">
        <v>37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627</v>
      </c>
      <c r="AT257" s="144" t="s">
        <v>156</v>
      </c>
      <c r="AU257" s="144" t="s">
        <v>82</v>
      </c>
      <c r="AY257" s="17" t="s">
        <v>155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80</v>
      </c>
      <c r="BK257" s="145">
        <f>ROUND(I257*H257,2)</f>
        <v>0</v>
      </c>
      <c r="BL257" s="17" t="s">
        <v>627</v>
      </c>
      <c r="BM257" s="144" t="s">
        <v>1514</v>
      </c>
    </row>
    <row r="258" spans="2:65" s="1" customFormat="1">
      <c r="B258" s="32"/>
      <c r="D258" s="146" t="s">
        <v>162</v>
      </c>
      <c r="F258" s="147" t="s">
        <v>655</v>
      </c>
      <c r="I258" s="148"/>
      <c r="L258" s="32"/>
      <c r="M258" s="149"/>
      <c r="T258" s="56"/>
      <c r="AT258" s="17" t="s">
        <v>162</v>
      </c>
      <c r="AU258" s="17" t="s">
        <v>82</v>
      </c>
    </row>
    <row r="259" spans="2:65" s="1" customFormat="1">
      <c r="B259" s="32"/>
      <c r="D259" s="150" t="s">
        <v>164</v>
      </c>
      <c r="F259" s="151" t="s">
        <v>657</v>
      </c>
      <c r="I259" s="148"/>
      <c r="L259" s="32"/>
      <c r="M259" s="149"/>
      <c r="T259" s="56"/>
      <c r="AT259" s="17" t="s">
        <v>164</v>
      </c>
      <c r="AU259" s="17" t="s">
        <v>82</v>
      </c>
    </row>
    <row r="260" spans="2:65" s="11" customFormat="1" ht="22.9" customHeight="1">
      <c r="B260" s="121"/>
      <c r="D260" s="122" t="s">
        <v>71</v>
      </c>
      <c r="E260" s="183" t="s">
        <v>665</v>
      </c>
      <c r="F260" s="183" t="s">
        <v>666</v>
      </c>
      <c r="I260" s="124"/>
      <c r="J260" s="184">
        <f>BK260</f>
        <v>0</v>
      </c>
      <c r="L260" s="121"/>
      <c r="M260" s="126"/>
      <c r="P260" s="127">
        <f>SUM(P261:P263)</f>
        <v>0</v>
      </c>
      <c r="R260" s="127">
        <f>SUM(R261:R263)</f>
        <v>0</v>
      </c>
      <c r="T260" s="128">
        <f>SUM(T261:T263)</f>
        <v>0</v>
      </c>
      <c r="AR260" s="122" t="s">
        <v>191</v>
      </c>
      <c r="AT260" s="129" t="s">
        <v>71</v>
      </c>
      <c r="AU260" s="129" t="s">
        <v>80</v>
      </c>
      <c r="AY260" s="122" t="s">
        <v>155</v>
      </c>
      <c r="BK260" s="130">
        <f>SUM(BK261:BK263)</f>
        <v>0</v>
      </c>
    </row>
    <row r="261" spans="2:65" s="1" customFormat="1" ht="16.5" customHeight="1">
      <c r="B261" s="131"/>
      <c r="C261" s="132" t="s">
        <v>397</v>
      </c>
      <c r="D261" s="132" t="s">
        <v>156</v>
      </c>
      <c r="E261" s="133" t="s">
        <v>668</v>
      </c>
      <c r="F261" s="134" t="s">
        <v>669</v>
      </c>
      <c r="G261" s="135" t="s">
        <v>626</v>
      </c>
      <c r="H261" s="136">
        <v>1</v>
      </c>
      <c r="I261" s="137"/>
      <c r="J261" s="138">
        <f>ROUND(I261*H261,2)</f>
        <v>0</v>
      </c>
      <c r="K261" s="139"/>
      <c r="L261" s="32"/>
      <c r="M261" s="140" t="s">
        <v>1</v>
      </c>
      <c r="N261" s="141" t="s">
        <v>37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627</v>
      </c>
      <c r="AT261" s="144" t="s">
        <v>156</v>
      </c>
      <c r="AU261" s="144" t="s">
        <v>82</v>
      </c>
      <c r="AY261" s="17" t="s">
        <v>155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80</v>
      </c>
      <c r="BK261" s="145">
        <f>ROUND(I261*H261,2)</f>
        <v>0</v>
      </c>
      <c r="BL261" s="17" t="s">
        <v>627</v>
      </c>
      <c r="BM261" s="144" t="s">
        <v>1515</v>
      </c>
    </row>
    <row r="262" spans="2:65" s="1" customFormat="1">
      <c r="B262" s="32"/>
      <c r="D262" s="146" t="s">
        <v>162</v>
      </c>
      <c r="F262" s="147" t="s">
        <v>669</v>
      </c>
      <c r="I262" s="148"/>
      <c r="L262" s="32"/>
      <c r="M262" s="149"/>
      <c r="T262" s="56"/>
      <c r="AT262" s="17" t="s">
        <v>162</v>
      </c>
      <c r="AU262" s="17" t="s">
        <v>82</v>
      </c>
    </row>
    <row r="263" spans="2:65" s="1" customFormat="1">
      <c r="B263" s="32"/>
      <c r="D263" s="150" t="s">
        <v>164</v>
      </c>
      <c r="F263" s="151" t="s">
        <v>671</v>
      </c>
      <c r="I263" s="148"/>
      <c r="L263" s="32"/>
      <c r="M263" s="186"/>
      <c r="N263" s="187"/>
      <c r="O263" s="187"/>
      <c r="P263" s="187"/>
      <c r="Q263" s="187"/>
      <c r="R263" s="187"/>
      <c r="S263" s="187"/>
      <c r="T263" s="188"/>
      <c r="AT263" s="17" t="s">
        <v>164</v>
      </c>
      <c r="AU263" s="17" t="s">
        <v>82</v>
      </c>
    </row>
    <row r="264" spans="2:65" s="1" customFormat="1" ht="6.95" customHeight="1">
      <c r="B264" s="44"/>
      <c r="C264" s="45"/>
      <c r="D264" s="45"/>
      <c r="E264" s="45"/>
      <c r="F264" s="45"/>
      <c r="G264" s="45"/>
      <c r="H264" s="45"/>
      <c r="I264" s="45"/>
      <c r="J264" s="45"/>
      <c r="K264" s="45"/>
      <c r="L264" s="32"/>
    </row>
  </sheetData>
  <autoFilter ref="C127:K263" xr:uid="{00000000-0009-0000-0000-000005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hyperlinks>
    <hyperlink ref="F132" r:id="rId1" xr:uid="{00000000-0004-0000-0500-000000000000}"/>
    <hyperlink ref="F136" r:id="rId2" xr:uid="{00000000-0004-0000-0500-000001000000}"/>
    <hyperlink ref="F140" r:id="rId3" xr:uid="{00000000-0004-0000-0500-000002000000}"/>
    <hyperlink ref="F144" r:id="rId4" xr:uid="{00000000-0004-0000-0500-000003000000}"/>
    <hyperlink ref="F149" r:id="rId5" xr:uid="{00000000-0004-0000-0500-000004000000}"/>
    <hyperlink ref="F153" r:id="rId6" xr:uid="{00000000-0004-0000-0500-000005000000}"/>
    <hyperlink ref="F157" r:id="rId7" xr:uid="{00000000-0004-0000-0500-000006000000}"/>
    <hyperlink ref="F161" r:id="rId8" xr:uid="{00000000-0004-0000-0500-000007000000}"/>
    <hyperlink ref="F165" r:id="rId9" xr:uid="{00000000-0004-0000-0500-000008000000}"/>
    <hyperlink ref="F169" r:id="rId10" xr:uid="{00000000-0004-0000-0500-000009000000}"/>
    <hyperlink ref="F173" r:id="rId11" xr:uid="{00000000-0004-0000-0500-00000A000000}"/>
    <hyperlink ref="F180" r:id="rId12" xr:uid="{00000000-0004-0000-0500-00000B000000}"/>
    <hyperlink ref="F184" r:id="rId13" xr:uid="{00000000-0004-0000-0500-00000C000000}"/>
    <hyperlink ref="F188" r:id="rId14" xr:uid="{00000000-0004-0000-0500-00000D000000}"/>
    <hyperlink ref="F192" r:id="rId15" xr:uid="{00000000-0004-0000-0500-00000E000000}"/>
    <hyperlink ref="F200" r:id="rId16" xr:uid="{00000000-0004-0000-0500-00000F000000}"/>
    <hyperlink ref="F204" r:id="rId17" xr:uid="{00000000-0004-0000-0500-000010000000}"/>
    <hyperlink ref="F209" r:id="rId18" xr:uid="{00000000-0004-0000-0500-000011000000}"/>
    <hyperlink ref="F216" r:id="rId19" xr:uid="{00000000-0004-0000-0500-000012000000}"/>
    <hyperlink ref="F224" r:id="rId20" xr:uid="{00000000-0004-0000-0500-000013000000}"/>
    <hyperlink ref="F227" r:id="rId21" xr:uid="{00000000-0004-0000-0500-000014000000}"/>
    <hyperlink ref="F230" r:id="rId22" xr:uid="{00000000-0004-0000-0500-000015000000}"/>
    <hyperlink ref="F234" r:id="rId23" xr:uid="{00000000-0004-0000-0500-000016000000}"/>
    <hyperlink ref="F237" r:id="rId24" xr:uid="{00000000-0004-0000-0500-000017000000}"/>
    <hyperlink ref="F241" r:id="rId25" xr:uid="{00000000-0004-0000-0500-000018000000}"/>
    <hyperlink ref="F246" r:id="rId26" xr:uid="{00000000-0004-0000-0500-000019000000}"/>
    <hyperlink ref="F252" r:id="rId27" xr:uid="{00000000-0004-0000-0500-00001A000000}"/>
    <hyperlink ref="F255" r:id="rId28" xr:uid="{00000000-0004-0000-0500-00001B000000}"/>
    <hyperlink ref="F259" r:id="rId29" xr:uid="{00000000-0004-0000-0500-00001C000000}"/>
    <hyperlink ref="F263" r:id="rId30" xr:uid="{00000000-0004-0000-0500-00001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58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1516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ROUND(J133,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ROUND((SUM(BE133:BE587)),  2)</f>
        <v>0</v>
      </c>
      <c r="I33" s="92">
        <v>0.21</v>
      </c>
      <c r="J33" s="91">
        <f>ROUND(((SUM(BE133:BE587))*I33),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ROUND((SUM(BF133:BF587)),  2)</f>
        <v>0</v>
      </c>
      <c r="I34" s="92">
        <v>0.15</v>
      </c>
      <c r="J34" s="91">
        <f>ROUND(((SUM(BF133:BF587))*I34),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ROUND((SUM(BG133:BG587)),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ROUND((SUM(BH133:BH587)),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ROUND((SUM(BI133:BI587)),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01-21-04 - Železniční propustek v km 158,664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J133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J134</f>
        <v>0</v>
      </c>
      <c r="L97" s="104"/>
    </row>
    <row r="98" spans="2:12" s="8" customFormat="1" ht="24.95" customHeight="1">
      <c r="B98" s="104"/>
      <c r="D98" s="105" t="s">
        <v>125</v>
      </c>
      <c r="E98" s="106"/>
      <c r="F98" s="106"/>
      <c r="G98" s="106"/>
      <c r="H98" s="106"/>
      <c r="I98" s="106"/>
      <c r="J98" s="107">
        <f>J219</f>
        <v>0</v>
      </c>
      <c r="L98" s="104"/>
    </row>
    <row r="99" spans="2:12" s="9" customFormat="1" ht="19.899999999999999" customHeight="1">
      <c r="B99" s="108"/>
      <c r="D99" s="109" t="s">
        <v>126</v>
      </c>
      <c r="E99" s="110"/>
      <c r="F99" s="110"/>
      <c r="G99" s="110"/>
      <c r="H99" s="110"/>
      <c r="I99" s="110"/>
      <c r="J99" s="111">
        <f>J220</f>
        <v>0</v>
      </c>
      <c r="L99" s="108"/>
    </row>
    <row r="100" spans="2:12" s="9" customFormat="1" ht="19.899999999999999" customHeight="1">
      <c r="B100" s="108"/>
      <c r="D100" s="109" t="s">
        <v>127</v>
      </c>
      <c r="E100" s="110"/>
      <c r="F100" s="110"/>
      <c r="G100" s="110"/>
      <c r="H100" s="110"/>
      <c r="I100" s="110"/>
      <c r="J100" s="111">
        <f>J274</f>
        <v>0</v>
      </c>
      <c r="L100" s="108"/>
    </row>
    <row r="101" spans="2:12" s="9" customFormat="1" ht="14.85" customHeight="1">
      <c r="B101" s="108"/>
      <c r="D101" s="109" t="s">
        <v>128</v>
      </c>
      <c r="E101" s="110"/>
      <c r="F101" s="110"/>
      <c r="G101" s="110"/>
      <c r="H101" s="110"/>
      <c r="I101" s="110"/>
      <c r="J101" s="111">
        <f>J302</f>
        <v>0</v>
      </c>
      <c r="L101" s="108"/>
    </row>
    <row r="102" spans="2:12" s="9" customFormat="1" ht="19.899999999999999" customHeight="1">
      <c r="B102" s="108"/>
      <c r="D102" s="109" t="s">
        <v>129</v>
      </c>
      <c r="E102" s="110"/>
      <c r="F102" s="110"/>
      <c r="G102" s="110"/>
      <c r="H102" s="110"/>
      <c r="I102" s="110"/>
      <c r="J102" s="111">
        <f>J348</f>
        <v>0</v>
      </c>
      <c r="L102" s="108"/>
    </row>
    <row r="103" spans="2:12" s="9" customFormat="1" ht="19.899999999999999" customHeight="1">
      <c r="B103" s="108"/>
      <c r="D103" s="109" t="s">
        <v>130</v>
      </c>
      <c r="E103" s="110"/>
      <c r="F103" s="110"/>
      <c r="G103" s="110"/>
      <c r="H103" s="110"/>
      <c r="I103" s="110"/>
      <c r="J103" s="111">
        <f>J357</f>
        <v>0</v>
      </c>
      <c r="L103" s="108"/>
    </row>
    <row r="104" spans="2:12" s="9" customFormat="1" ht="19.899999999999999" customHeight="1">
      <c r="B104" s="108"/>
      <c r="D104" s="109" t="s">
        <v>131</v>
      </c>
      <c r="E104" s="110"/>
      <c r="F104" s="110"/>
      <c r="G104" s="110"/>
      <c r="H104" s="110"/>
      <c r="I104" s="110"/>
      <c r="J104" s="111">
        <f>J497</f>
        <v>0</v>
      </c>
      <c r="L104" s="108"/>
    </row>
    <row r="105" spans="2:12" s="9" customFormat="1" ht="19.899999999999999" customHeight="1">
      <c r="B105" s="108"/>
      <c r="D105" s="109" t="s">
        <v>132</v>
      </c>
      <c r="E105" s="110"/>
      <c r="F105" s="110"/>
      <c r="G105" s="110"/>
      <c r="H105" s="110"/>
      <c r="I105" s="110"/>
      <c r="J105" s="111">
        <f>J517</f>
        <v>0</v>
      </c>
      <c r="L105" s="108"/>
    </row>
    <row r="106" spans="2:12" s="8" customFormat="1" ht="24.95" customHeight="1">
      <c r="B106" s="104"/>
      <c r="D106" s="105" t="s">
        <v>133</v>
      </c>
      <c r="E106" s="106"/>
      <c r="F106" s="106"/>
      <c r="G106" s="106"/>
      <c r="H106" s="106"/>
      <c r="I106" s="106"/>
      <c r="J106" s="107">
        <f>J521</f>
        <v>0</v>
      </c>
      <c r="L106" s="104"/>
    </row>
    <row r="107" spans="2:12" s="9" customFormat="1" ht="19.899999999999999" customHeight="1">
      <c r="B107" s="108"/>
      <c r="D107" s="109" t="s">
        <v>134</v>
      </c>
      <c r="E107" s="110"/>
      <c r="F107" s="110"/>
      <c r="G107" s="110"/>
      <c r="H107" s="110"/>
      <c r="I107" s="110"/>
      <c r="J107" s="111">
        <f>J522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J558</f>
        <v>0</v>
      </c>
      <c r="L108" s="104"/>
    </row>
    <row r="109" spans="2:12" s="9" customFormat="1" ht="19.899999999999999" customHeight="1">
      <c r="B109" s="108"/>
      <c r="D109" s="109" t="s">
        <v>136</v>
      </c>
      <c r="E109" s="110"/>
      <c r="F109" s="110"/>
      <c r="G109" s="110"/>
      <c r="H109" s="110"/>
      <c r="I109" s="110"/>
      <c r="J109" s="111">
        <f>J559</f>
        <v>0</v>
      </c>
      <c r="L109" s="108"/>
    </row>
    <row r="110" spans="2:12" s="9" customFormat="1" ht="19.899999999999999" customHeight="1">
      <c r="B110" s="108"/>
      <c r="D110" s="109" t="s">
        <v>137</v>
      </c>
      <c r="E110" s="110"/>
      <c r="F110" s="110"/>
      <c r="G110" s="110"/>
      <c r="H110" s="110"/>
      <c r="I110" s="110"/>
      <c r="J110" s="111">
        <f>J563</f>
        <v>0</v>
      </c>
      <c r="L110" s="108"/>
    </row>
    <row r="111" spans="2:12" s="9" customFormat="1" ht="19.899999999999999" customHeight="1">
      <c r="B111" s="108"/>
      <c r="D111" s="109" t="s">
        <v>138</v>
      </c>
      <c r="E111" s="110"/>
      <c r="F111" s="110"/>
      <c r="G111" s="110"/>
      <c r="H111" s="110"/>
      <c r="I111" s="110"/>
      <c r="J111" s="111">
        <f>J576</f>
        <v>0</v>
      </c>
      <c r="L111" s="108"/>
    </row>
    <row r="112" spans="2:12" s="9" customFormat="1" ht="19.899999999999999" customHeight="1">
      <c r="B112" s="108"/>
      <c r="D112" s="109" t="s">
        <v>139</v>
      </c>
      <c r="E112" s="110"/>
      <c r="F112" s="110"/>
      <c r="G112" s="110"/>
      <c r="H112" s="110"/>
      <c r="I112" s="110"/>
      <c r="J112" s="111">
        <f>J580</f>
        <v>0</v>
      </c>
      <c r="L112" s="108"/>
    </row>
    <row r="113" spans="2:12" s="9" customFormat="1" ht="19.899999999999999" customHeight="1">
      <c r="B113" s="108"/>
      <c r="D113" s="109" t="s">
        <v>140</v>
      </c>
      <c r="E113" s="110"/>
      <c r="F113" s="110"/>
      <c r="G113" s="110"/>
      <c r="H113" s="110"/>
      <c r="I113" s="110"/>
      <c r="J113" s="111">
        <f>J584</f>
        <v>0</v>
      </c>
      <c r="L113" s="108"/>
    </row>
    <row r="114" spans="2:12" s="1" customFormat="1" ht="21.75" customHeight="1">
      <c r="B114" s="32"/>
      <c r="L114" s="32"/>
    </row>
    <row r="115" spans="2:12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2"/>
    </row>
    <row r="119" spans="2:12" s="1" customFormat="1" ht="6.95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2"/>
    </row>
    <row r="120" spans="2:12" s="1" customFormat="1" ht="24.95" customHeight="1">
      <c r="B120" s="32"/>
      <c r="C120" s="21" t="s">
        <v>141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16</v>
      </c>
      <c r="L122" s="32"/>
    </row>
    <row r="123" spans="2:12" s="1" customFormat="1" ht="16.5" customHeight="1">
      <c r="B123" s="32"/>
      <c r="E123" s="236" t="str">
        <f>E7</f>
        <v>Oprava trati v úseku Blatno – Petrohrad_OPRAVA č.1</v>
      </c>
      <c r="F123" s="237"/>
      <c r="G123" s="237"/>
      <c r="H123" s="237"/>
      <c r="L123" s="32"/>
    </row>
    <row r="124" spans="2:12" s="1" customFormat="1" ht="12" customHeight="1">
      <c r="B124" s="32"/>
      <c r="C124" s="27" t="s">
        <v>117</v>
      </c>
      <c r="L124" s="32"/>
    </row>
    <row r="125" spans="2:12" s="1" customFormat="1" ht="16.5" customHeight="1">
      <c r="B125" s="32"/>
      <c r="E125" s="231" t="str">
        <f>E9</f>
        <v>SO 01-21-04 - Železniční propustek v km 158,664</v>
      </c>
      <c r="F125" s="235"/>
      <c r="G125" s="235"/>
      <c r="H125" s="235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19</v>
      </c>
      <c r="F127" s="25" t="str">
        <f>F12</f>
        <v xml:space="preserve"> </v>
      </c>
      <c r="I127" s="27" t="s">
        <v>21</v>
      </c>
      <c r="J127" s="52" t="str">
        <f>IF(J12="","",J12)</f>
        <v>30. 8. 2022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23</v>
      </c>
      <c r="F129" s="25" t="str">
        <f>E15</f>
        <v xml:space="preserve"> </v>
      </c>
      <c r="I129" s="27" t="s">
        <v>28</v>
      </c>
      <c r="J129" s="30" t="str">
        <f>E21</f>
        <v xml:space="preserve"> </v>
      </c>
      <c r="L129" s="32"/>
    </row>
    <row r="130" spans="2:65" s="1" customFormat="1" ht="15.2" customHeight="1">
      <c r="B130" s="32"/>
      <c r="C130" s="27" t="s">
        <v>26</v>
      </c>
      <c r="F130" s="25" t="str">
        <f>IF(E18="","",E18)</f>
        <v>Vyplň údaj</v>
      </c>
      <c r="I130" s="27" t="s">
        <v>30</v>
      </c>
      <c r="J130" s="30" t="str">
        <f>E24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2"/>
      <c r="C132" s="113" t="s">
        <v>142</v>
      </c>
      <c r="D132" s="114" t="s">
        <v>57</v>
      </c>
      <c r="E132" s="114" t="s">
        <v>53</v>
      </c>
      <c r="F132" s="114" t="s">
        <v>54</v>
      </c>
      <c r="G132" s="114" t="s">
        <v>143</v>
      </c>
      <c r="H132" s="114" t="s">
        <v>144</v>
      </c>
      <c r="I132" s="114" t="s">
        <v>145</v>
      </c>
      <c r="J132" s="115" t="s">
        <v>121</v>
      </c>
      <c r="K132" s="116" t="s">
        <v>146</v>
      </c>
      <c r="L132" s="112"/>
      <c r="M132" s="59" t="s">
        <v>1</v>
      </c>
      <c r="N132" s="60" t="s">
        <v>36</v>
      </c>
      <c r="O132" s="60" t="s">
        <v>147</v>
      </c>
      <c r="P132" s="60" t="s">
        <v>148</v>
      </c>
      <c r="Q132" s="60" t="s">
        <v>149</v>
      </c>
      <c r="R132" s="60" t="s">
        <v>150</v>
      </c>
      <c r="S132" s="60" t="s">
        <v>151</v>
      </c>
      <c r="T132" s="61" t="s">
        <v>152</v>
      </c>
    </row>
    <row r="133" spans="2:65" s="1" customFormat="1" ht="22.9" customHeight="1">
      <c r="B133" s="32"/>
      <c r="C133" s="64" t="s">
        <v>153</v>
      </c>
      <c r="J133" s="117">
        <f>BK133</f>
        <v>0</v>
      </c>
      <c r="L133" s="32"/>
      <c r="M133" s="62"/>
      <c r="N133" s="53"/>
      <c r="O133" s="53"/>
      <c r="P133" s="118">
        <f>P134+P219+P521+P558</f>
        <v>0</v>
      </c>
      <c r="Q133" s="53"/>
      <c r="R133" s="118">
        <f>R134+R219+R521+R558</f>
        <v>171.62622397769002</v>
      </c>
      <c r="S133" s="53"/>
      <c r="T133" s="119">
        <f>T134+T219+T521+T558</f>
        <v>62.803411499999996</v>
      </c>
      <c r="AT133" s="17" t="s">
        <v>71</v>
      </c>
      <c r="AU133" s="17" t="s">
        <v>123</v>
      </c>
      <c r="BK133" s="120">
        <f>BK134+BK219+BK521+BK558</f>
        <v>0</v>
      </c>
    </row>
    <row r="134" spans="2:65" s="11" customFormat="1" ht="25.9" customHeight="1">
      <c r="B134" s="121"/>
      <c r="D134" s="122" t="s">
        <v>71</v>
      </c>
      <c r="E134" s="123" t="s">
        <v>80</v>
      </c>
      <c r="F134" s="123" t="s">
        <v>154</v>
      </c>
      <c r="I134" s="124"/>
      <c r="J134" s="125">
        <f>BK134</f>
        <v>0</v>
      </c>
      <c r="L134" s="121"/>
      <c r="M134" s="126"/>
      <c r="P134" s="127">
        <f>SUM(P135:P218)</f>
        <v>0</v>
      </c>
      <c r="R134" s="127">
        <f>SUM(R135:R218)</f>
        <v>60.641318977200001</v>
      </c>
      <c r="T134" s="128">
        <f>SUM(T135:T218)</f>
        <v>20.399999999999999</v>
      </c>
      <c r="AR134" s="122" t="s">
        <v>80</v>
      </c>
      <c r="AT134" s="129" t="s">
        <v>71</v>
      </c>
      <c r="AU134" s="129" t="s">
        <v>72</v>
      </c>
      <c r="AY134" s="122" t="s">
        <v>155</v>
      </c>
      <c r="BK134" s="130">
        <f>SUM(BK135:BK218)</f>
        <v>0</v>
      </c>
    </row>
    <row r="135" spans="2:65" s="1" customFormat="1" ht="33" customHeight="1">
      <c r="B135" s="131"/>
      <c r="C135" s="132" t="s">
        <v>80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90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1517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3" customFormat="1">
      <c r="B138" s="158"/>
      <c r="D138" s="146" t="s">
        <v>166</v>
      </c>
      <c r="E138" s="159" t="s">
        <v>1</v>
      </c>
      <c r="F138" s="160" t="s">
        <v>1518</v>
      </c>
      <c r="H138" s="161">
        <v>90</v>
      </c>
      <c r="I138" s="162"/>
      <c r="L138" s="158"/>
      <c r="M138" s="163"/>
      <c r="T138" s="164"/>
      <c r="AT138" s="159" t="s">
        <v>166</v>
      </c>
      <c r="AU138" s="159" t="s">
        <v>80</v>
      </c>
      <c r="AV138" s="13" t="s">
        <v>82</v>
      </c>
      <c r="AW138" s="13" t="s">
        <v>29</v>
      </c>
      <c r="AX138" s="13" t="s">
        <v>72</v>
      </c>
      <c r="AY138" s="159" t="s">
        <v>155</v>
      </c>
    </row>
    <row r="139" spans="2:65" s="14" customFormat="1">
      <c r="B139" s="165"/>
      <c r="D139" s="146" t="s">
        <v>166</v>
      </c>
      <c r="E139" s="166" t="s">
        <v>1</v>
      </c>
      <c r="F139" s="167" t="s">
        <v>170</v>
      </c>
      <c r="H139" s="168">
        <v>90</v>
      </c>
      <c r="I139" s="169"/>
      <c r="L139" s="165"/>
      <c r="M139" s="170"/>
      <c r="T139" s="171"/>
      <c r="AT139" s="166" t="s">
        <v>166</v>
      </c>
      <c r="AU139" s="166" t="s">
        <v>80</v>
      </c>
      <c r="AV139" s="14" t="s">
        <v>160</v>
      </c>
      <c r="AW139" s="14" t="s">
        <v>29</v>
      </c>
      <c r="AX139" s="14" t="s">
        <v>80</v>
      </c>
      <c r="AY139" s="166" t="s">
        <v>155</v>
      </c>
    </row>
    <row r="140" spans="2:65" s="1" customFormat="1" ht="24.2" customHeight="1">
      <c r="B140" s="131"/>
      <c r="C140" s="132" t="s">
        <v>82</v>
      </c>
      <c r="D140" s="132" t="s">
        <v>156</v>
      </c>
      <c r="E140" s="133" t="s">
        <v>1444</v>
      </c>
      <c r="F140" s="134" t="s">
        <v>1445</v>
      </c>
      <c r="G140" s="135" t="s">
        <v>159</v>
      </c>
      <c r="H140" s="136">
        <v>42.5</v>
      </c>
      <c r="I140" s="137"/>
      <c r="J140" s="138">
        <f>ROUND(I140*H140,2)</f>
        <v>0</v>
      </c>
      <c r="K140" s="139"/>
      <c r="L140" s="32"/>
      <c r="M140" s="140" t="s">
        <v>1</v>
      </c>
      <c r="N140" s="141" t="s">
        <v>37</v>
      </c>
      <c r="P140" s="142">
        <f>O140*H140</f>
        <v>0</v>
      </c>
      <c r="Q140" s="142">
        <v>0</v>
      </c>
      <c r="R140" s="142">
        <f>Q140*H140</f>
        <v>0</v>
      </c>
      <c r="S140" s="142">
        <v>0.48</v>
      </c>
      <c r="T140" s="143">
        <f>S140*H140</f>
        <v>20.399999999999999</v>
      </c>
      <c r="AR140" s="144" t="s">
        <v>160</v>
      </c>
      <c r="AT140" s="144" t="s">
        <v>156</v>
      </c>
      <c r="AU140" s="144" t="s">
        <v>80</v>
      </c>
      <c r="AY140" s="17" t="s">
        <v>155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80</v>
      </c>
      <c r="BK140" s="145">
        <f>ROUND(I140*H140,2)</f>
        <v>0</v>
      </c>
      <c r="BL140" s="17" t="s">
        <v>160</v>
      </c>
      <c r="BM140" s="144" t="s">
        <v>1519</v>
      </c>
    </row>
    <row r="141" spans="2:65" s="1" customFormat="1" ht="29.25">
      <c r="B141" s="32"/>
      <c r="D141" s="146" t="s">
        <v>162</v>
      </c>
      <c r="F141" s="147" t="s">
        <v>1447</v>
      </c>
      <c r="I141" s="148"/>
      <c r="L141" s="32"/>
      <c r="M141" s="149"/>
      <c r="T141" s="56"/>
      <c r="AT141" s="17" t="s">
        <v>162</v>
      </c>
      <c r="AU141" s="17" t="s">
        <v>80</v>
      </c>
    </row>
    <row r="142" spans="2:65" s="1" customFormat="1">
      <c r="B142" s="32"/>
      <c r="D142" s="150" t="s">
        <v>164</v>
      </c>
      <c r="F142" s="151" t="s">
        <v>1448</v>
      </c>
      <c r="I142" s="148"/>
      <c r="L142" s="32"/>
      <c r="M142" s="149"/>
      <c r="T142" s="56"/>
      <c r="AT142" s="17" t="s">
        <v>164</v>
      </c>
      <c r="AU142" s="17" t="s">
        <v>80</v>
      </c>
    </row>
    <row r="143" spans="2:65" s="13" customFormat="1">
      <c r="B143" s="158"/>
      <c r="D143" s="146" t="s">
        <v>166</v>
      </c>
      <c r="E143" s="159" t="s">
        <v>1</v>
      </c>
      <c r="F143" s="160" t="s">
        <v>1520</v>
      </c>
      <c r="H143" s="161">
        <v>42.5</v>
      </c>
      <c r="I143" s="162"/>
      <c r="L143" s="158"/>
      <c r="M143" s="163"/>
      <c r="T143" s="164"/>
      <c r="AT143" s="159" t="s">
        <v>166</v>
      </c>
      <c r="AU143" s="159" t="s">
        <v>80</v>
      </c>
      <c r="AV143" s="13" t="s">
        <v>82</v>
      </c>
      <c r="AW143" s="13" t="s">
        <v>29</v>
      </c>
      <c r="AX143" s="13" t="s">
        <v>80</v>
      </c>
      <c r="AY143" s="159" t="s">
        <v>155</v>
      </c>
    </row>
    <row r="144" spans="2:65" s="1" customFormat="1" ht="16.5" customHeight="1">
      <c r="B144" s="131"/>
      <c r="C144" s="132" t="s">
        <v>176</v>
      </c>
      <c r="D144" s="132" t="s">
        <v>156</v>
      </c>
      <c r="E144" s="133" t="s">
        <v>1089</v>
      </c>
      <c r="F144" s="134" t="s">
        <v>1090</v>
      </c>
      <c r="G144" s="135" t="s">
        <v>253</v>
      </c>
      <c r="H144" s="136">
        <v>12</v>
      </c>
      <c r="I144" s="137"/>
      <c r="J144" s="138">
        <f>ROUND(I144*H144,2)</f>
        <v>0</v>
      </c>
      <c r="K144" s="139"/>
      <c r="L144" s="32"/>
      <c r="M144" s="140" t="s">
        <v>1</v>
      </c>
      <c r="N144" s="141" t="s">
        <v>37</v>
      </c>
      <c r="P144" s="142">
        <f>O144*H144</f>
        <v>0</v>
      </c>
      <c r="Q144" s="142">
        <v>1.7971748100000001E-2</v>
      </c>
      <c r="R144" s="142">
        <f>Q144*H144</f>
        <v>0.21566097719999999</v>
      </c>
      <c r="S144" s="142">
        <v>0</v>
      </c>
      <c r="T144" s="143">
        <f>S144*H144</f>
        <v>0</v>
      </c>
      <c r="AR144" s="144" t="s">
        <v>160</v>
      </c>
      <c r="AT144" s="144" t="s">
        <v>156</v>
      </c>
      <c r="AU144" s="144" t="s">
        <v>80</v>
      </c>
      <c r="AY144" s="17" t="s">
        <v>155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80</v>
      </c>
      <c r="BK144" s="145">
        <f>ROUND(I144*H144,2)</f>
        <v>0</v>
      </c>
      <c r="BL144" s="17" t="s">
        <v>160</v>
      </c>
      <c r="BM144" s="144" t="s">
        <v>1521</v>
      </c>
    </row>
    <row r="145" spans="2:65" s="1" customFormat="1">
      <c r="B145" s="32"/>
      <c r="D145" s="146" t="s">
        <v>162</v>
      </c>
      <c r="F145" s="147" t="s">
        <v>1092</v>
      </c>
      <c r="I145" s="148"/>
      <c r="L145" s="32"/>
      <c r="M145" s="149"/>
      <c r="T145" s="56"/>
      <c r="AT145" s="17" t="s">
        <v>162</v>
      </c>
      <c r="AU145" s="17" t="s">
        <v>80</v>
      </c>
    </row>
    <row r="146" spans="2:65" s="1" customFormat="1">
      <c r="B146" s="32"/>
      <c r="D146" s="150" t="s">
        <v>164</v>
      </c>
      <c r="F146" s="151" t="s">
        <v>1093</v>
      </c>
      <c r="I146" s="148"/>
      <c r="L146" s="32"/>
      <c r="M146" s="149"/>
      <c r="T146" s="56"/>
      <c r="AT146" s="17" t="s">
        <v>164</v>
      </c>
      <c r="AU146" s="17" t="s">
        <v>80</v>
      </c>
    </row>
    <row r="147" spans="2:65" s="13" customFormat="1">
      <c r="B147" s="158"/>
      <c r="D147" s="146" t="s">
        <v>166</v>
      </c>
      <c r="E147" s="159" t="s">
        <v>1</v>
      </c>
      <c r="F147" s="160" t="s">
        <v>240</v>
      </c>
      <c r="H147" s="161">
        <v>12</v>
      </c>
      <c r="I147" s="162"/>
      <c r="L147" s="158"/>
      <c r="M147" s="163"/>
      <c r="T147" s="164"/>
      <c r="AT147" s="159" t="s">
        <v>166</v>
      </c>
      <c r="AU147" s="159" t="s">
        <v>80</v>
      </c>
      <c r="AV147" s="13" t="s">
        <v>82</v>
      </c>
      <c r="AW147" s="13" t="s">
        <v>29</v>
      </c>
      <c r="AX147" s="13" t="s">
        <v>80</v>
      </c>
      <c r="AY147" s="159" t="s">
        <v>155</v>
      </c>
    </row>
    <row r="148" spans="2:65" s="1" customFormat="1" ht="24.2" customHeight="1">
      <c r="B148" s="131"/>
      <c r="C148" s="132" t="s">
        <v>160</v>
      </c>
      <c r="D148" s="132" t="s">
        <v>156</v>
      </c>
      <c r="E148" s="133" t="s">
        <v>1094</v>
      </c>
      <c r="F148" s="134" t="s">
        <v>1095</v>
      </c>
      <c r="G148" s="135" t="s">
        <v>275</v>
      </c>
      <c r="H148" s="136">
        <v>100</v>
      </c>
      <c r="I148" s="137"/>
      <c r="J148" s="138">
        <f>ROUND(I148*H148,2)</f>
        <v>0</v>
      </c>
      <c r="K148" s="139"/>
      <c r="L148" s="32"/>
      <c r="M148" s="140" t="s">
        <v>1</v>
      </c>
      <c r="N148" s="141" t="s">
        <v>37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160</v>
      </c>
      <c r="AT148" s="144" t="s">
        <v>156</v>
      </c>
      <c r="AU148" s="144" t="s">
        <v>80</v>
      </c>
      <c r="AY148" s="17" t="s">
        <v>155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80</v>
      </c>
      <c r="BK148" s="145">
        <f>ROUND(I148*H148,2)</f>
        <v>0</v>
      </c>
      <c r="BL148" s="17" t="s">
        <v>160</v>
      </c>
      <c r="BM148" s="144" t="s">
        <v>1522</v>
      </c>
    </row>
    <row r="149" spans="2:65" s="1" customFormat="1" ht="19.5">
      <c r="B149" s="32"/>
      <c r="D149" s="146" t="s">
        <v>162</v>
      </c>
      <c r="F149" s="147" t="s">
        <v>1097</v>
      </c>
      <c r="I149" s="148"/>
      <c r="L149" s="32"/>
      <c r="M149" s="149"/>
      <c r="T149" s="56"/>
      <c r="AT149" s="17" t="s">
        <v>162</v>
      </c>
      <c r="AU149" s="17" t="s">
        <v>80</v>
      </c>
    </row>
    <row r="150" spans="2:65" s="1" customFormat="1">
      <c r="B150" s="32"/>
      <c r="D150" s="150" t="s">
        <v>164</v>
      </c>
      <c r="F150" s="151" t="s">
        <v>1098</v>
      </c>
      <c r="I150" s="148"/>
      <c r="L150" s="32"/>
      <c r="M150" s="149"/>
      <c r="T150" s="56"/>
      <c r="AT150" s="17" t="s">
        <v>164</v>
      </c>
      <c r="AU150" s="17" t="s">
        <v>80</v>
      </c>
    </row>
    <row r="151" spans="2:65" s="13" customFormat="1">
      <c r="B151" s="158"/>
      <c r="D151" s="146" t="s">
        <v>166</v>
      </c>
      <c r="E151" s="159" t="s">
        <v>1</v>
      </c>
      <c r="F151" s="160" t="s">
        <v>1436</v>
      </c>
      <c r="H151" s="161">
        <v>100</v>
      </c>
      <c r="I151" s="162"/>
      <c r="L151" s="158"/>
      <c r="M151" s="163"/>
      <c r="T151" s="164"/>
      <c r="AT151" s="159" t="s">
        <v>166</v>
      </c>
      <c r="AU151" s="159" t="s">
        <v>80</v>
      </c>
      <c r="AV151" s="13" t="s">
        <v>82</v>
      </c>
      <c r="AW151" s="13" t="s">
        <v>29</v>
      </c>
      <c r="AX151" s="13" t="s">
        <v>80</v>
      </c>
      <c r="AY151" s="159" t="s">
        <v>155</v>
      </c>
    </row>
    <row r="152" spans="2:65" s="1" customFormat="1" ht="24.2" customHeight="1">
      <c r="B152" s="131"/>
      <c r="C152" s="132" t="s">
        <v>191</v>
      </c>
      <c r="D152" s="132" t="s">
        <v>156</v>
      </c>
      <c r="E152" s="133" t="s">
        <v>1100</v>
      </c>
      <c r="F152" s="134" t="s">
        <v>1101</v>
      </c>
      <c r="G152" s="135" t="s">
        <v>886</v>
      </c>
      <c r="H152" s="136">
        <v>10</v>
      </c>
      <c r="I152" s="137"/>
      <c r="J152" s="138">
        <f>ROUND(I152*H152,2)</f>
        <v>0</v>
      </c>
      <c r="K152" s="139"/>
      <c r="L152" s="32"/>
      <c r="M152" s="140" t="s">
        <v>1</v>
      </c>
      <c r="N152" s="141" t="s">
        <v>37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160</v>
      </c>
      <c r="AT152" s="144" t="s">
        <v>156</v>
      </c>
      <c r="AU152" s="144" t="s">
        <v>80</v>
      </c>
      <c r="AY152" s="17" t="s">
        <v>155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80</v>
      </c>
      <c r="BK152" s="145">
        <f>ROUND(I152*H152,2)</f>
        <v>0</v>
      </c>
      <c r="BL152" s="17" t="s">
        <v>160</v>
      </c>
      <c r="BM152" s="144" t="s">
        <v>1523</v>
      </c>
    </row>
    <row r="153" spans="2:65" s="1" customFormat="1" ht="19.5">
      <c r="B153" s="32"/>
      <c r="D153" s="146" t="s">
        <v>162</v>
      </c>
      <c r="F153" s="147" t="s">
        <v>1103</v>
      </c>
      <c r="I153" s="148"/>
      <c r="L153" s="32"/>
      <c r="M153" s="149"/>
      <c r="T153" s="56"/>
      <c r="AT153" s="17" t="s">
        <v>162</v>
      </c>
      <c r="AU153" s="17" t="s">
        <v>80</v>
      </c>
    </row>
    <row r="154" spans="2:65" s="1" customFormat="1">
      <c r="B154" s="32"/>
      <c r="D154" s="150" t="s">
        <v>164</v>
      </c>
      <c r="F154" s="151" t="s">
        <v>1104</v>
      </c>
      <c r="I154" s="148"/>
      <c r="L154" s="32"/>
      <c r="M154" s="149"/>
      <c r="T154" s="56"/>
      <c r="AT154" s="17" t="s">
        <v>164</v>
      </c>
      <c r="AU154" s="17" t="s">
        <v>80</v>
      </c>
    </row>
    <row r="155" spans="2:65" s="13" customFormat="1">
      <c r="B155" s="158"/>
      <c r="D155" s="146" t="s">
        <v>166</v>
      </c>
      <c r="E155" s="159" t="s">
        <v>1</v>
      </c>
      <c r="F155" s="160" t="s">
        <v>228</v>
      </c>
      <c r="H155" s="161">
        <v>10</v>
      </c>
      <c r="I155" s="162"/>
      <c r="L155" s="158"/>
      <c r="M155" s="163"/>
      <c r="T155" s="164"/>
      <c r="AT155" s="159" t="s">
        <v>166</v>
      </c>
      <c r="AU155" s="159" t="s">
        <v>80</v>
      </c>
      <c r="AV155" s="13" t="s">
        <v>82</v>
      </c>
      <c r="AW155" s="13" t="s">
        <v>29</v>
      </c>
      <c r="AX155" s="13" t="s">
        <v>80</v>
      </c>
      <c r="AY155" s="159" t="s">
        <v>155</v>
      </c>
    </row>
    <row r="156" spans="2:65" s="1" customFormat="1" ht="24.2" customHeight="1">
      <c r="B156" s="131"/>
      <c r="C156" s="132" t="s">
        <v>198</v>
      </c>
      <c r="D156" s="132" t="s">
        <v>156</v>
      </c>
      <c r="E156" s="133" t="s">
        <v>890</v>
      </c>
      <c r="F156" s="134" t="s">
        <v>891</v>
      </c>
      <c r="G156" s="135" t="s">
        <v>159</v>
      </c>
      <c r="H156" s="136">
        <v>90</v>
      </c>
      <c r="I156" s="137"/>
      <c r="J156" s="138">
        <f>ROUND(I156*H156,2)</f>
        <v>0</v>
      </c>
      <c r="K156" s="139"/>
      <c r="L156" s="32"/>
      <c r="M156" s="140" t="s">
        <v>1</v>
      </c>
      <c r="N156" s="141" t="s">
        <v>37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160</v>
      </c>
      <c r="AT156" s="144" t="s">
        <v>156</v>
      </c>
      <c r="AU156" s="144" t="s">
        <v>80</v>
      </c>
      <c r="AY156" s="17" t="s">
        <v>155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80</v>
      </c>
      <c r="BK156" s="145">
        <f>ROUND(I156*H156,2)</f>
        <v>0</v>
      </c>
      <c r="BL156" s="17" t="s">
        <v>160</v>
      </c>
      <c r="BM156" s="144" t="s">
        <v>1524</v>
      </c>
    </row>
    <row r="157" spans="2:65" s="1" customFormat="1" ht="19.5">
      <c r="B157" s="32"/>
      <c r="D157" s="146" t="s">
        <v>162</v>
      </c>
      <c r="F157" s="147" t="s">
        <v>893</v>
      </c>
      <c r="I157" s="148"/>
      <c r="L157" s="32"/>
      <c r="M157" s="149"/>
      <c r="T157" s="56"/>
      <c r="AT157" s="17" t="s">
        <v>162</v>
      </c>
      <c r="AU157" s="17" t="s">
        <v>80</v>
      </c>
    </row>
    <row r="158" spans="2:65" s="1" customFormat="1">
      <c r="B158" s="32"/>
      <c r="D158" s="150" t="s">
        <v>164</v>
      </c>
      <c r="F158" s="151" t="s">
        <v>894</v>
      </c>
      <c r="I158" s="148"/>
      <c r="L158" s="32"/>
      <c r="M158" s="149"/>
      <c r="T158" s="56"/>
      <c r="AT158" s="17" t="s">
        <v>164</v>
      </c>
      <c r="AU158" s="17" t="s">
        <v>80</v>
      </c>
    </row>
    <row r="159" spans="2:65" s="13" customFormat="1">
      <c r="B159" s="158"/>
      <c r="D159" s="146" t="s">
        <v>166</v>
      </c>
      <c r="E159" s="159" t="s">
        <v>1</v>
      </c>
      <c r="F159" s="160" t="s">
        <v>1409</v>
      </c>
      <c r="H159" s="161">
        <v>90</v>
      </c>
      <c r="I159" s="162"/>
      <c r="L159" s="158"/>
      <c r="M159" s="163"/>
      <c r="T159" s="164"/>
      <c r="AT159" s="159" t="s">
        <v>166</v>
      </c>
      <c r="AU159" s="159" t="s">
        <v>80</v>
      </c>
      <c r="AV159" s="13" t="s">
        <v>82</v>
      </c>
      <c r="AW159" s="13" t="s">
        <v>29</v>
      </c>
      <c r="AX159" s="13" t="s">
        <v>80</v>
      </c>
      <c r="AY159" s="159" t="s">
        <v>155</v>
      </c>
    </row>
    <row r="160" spans="2:65" s="1" customFormat="1" ht="33" customHeight="1">
      <c r="B160" s="131"/>
      <c r="C160" s="132" t="s">
        <v>205</v>
      </c>
      <c r="D160" s="132" t="s">
        <v>156</v>
      </c>
      <c r="E160" s="133" t="s">
        <v>1525</v>
      </c>
      <c r="F160" s="134" t="s">
        <v>1526</v>
      </c>
      <c r="G160" s="135" t="s">
        <v>179</v>
      </c>
      <c r="H160" s="136">
        <v>8.4</v>
      </c>
      <c r="I160" s="137"/>
      <c r="J160" s="138">
        <f>ROUND(I160*H160,2)</f>
        <v>0</v>
      </c>
      <c r="K160" s="139"/>
      <c r="L160" s="32"/>
      <c r="M160" s="140" t="s">
        <v>1</v>
      </c>
      <c r="N160" s="141" t="s">
        <v>37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160</v>
      </c>
      <c r="AT160" s="144" t="s">
        <v>156</v>
      </c>
      <c r="AU160" s="144" t="s">
        <v>80</v>
      </c>
      <c r="AY160" s="17" t="s">
        <v>155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80</v>
      </c>
      <c r="BK160" s="145">
        <f>ROUND(I160*H160,2)</f>
        <v>0</v>
      </c>
      <c r="BL160" s="17" t="s">
        <v>160</v>
      </c>
      <c r="BM160" s="144" t="s">
        <v>1527</v>
      </c>
    </row>
    <row r="161" spans="2:65" s="1" customFormat="1" ht="39">
      <c r="B161" s="32"/>
      <c r="D161" s="146" t="s">
        <v>162</v>
      </c>
      <c r="F161" s="147" t="s">
        <v>1528</v>
      </c>
      <c r="I161" s="148"/>
      <c r="L161" s="32"/>
      <c r="M161" s="149"/>
      <c r="T161" s="56"/>
      <c r="AT161" s="17" t="s">
        <v>162</v>
      </c>
      <c r="AU161" s="17" t="s">
        <v>80</v>
      </c>
    </row>
    <row r="162" spans="2:65" s="1" customFormat="1">
      <c r="B162" s="32"/>
      <c r="D162" s="150" t="s">
        <v>164</v>
      </c>
      <c r="F162" s="151" t="s">
        <v>1529</v>
      </c>
      <c r="I162" s="148"/>
      <c r="L162" s="32"/>
      <c r="M162" s="149"/>
      <c r="T162" s="56"/>
      <c r="AT162" s="17" t="s">
        <v>164</v>
      </c>
      <c r="AU162" s="17" t="s">
        <v>80</v>
      </c>
    </row>
    <row r="163" spans="2:65" s="13" customFormat="1">
      <c r="B163" s="158"/>
      <c r="D163" s="146" t="s">
        <v>166</v>
      </c>
      <c r="E163" s="159" t="s">
        <v>1</v>
      </c>
      <c r="F163" s="160" t="s">
        <v>1530</v>
      </c>
      <c r="H163" s="161">
        <v>8.4</v>
      </c>
      <c r="I163" s="162"/>
      <c r="L163" s="158"/>
      <c r="M163" s="163"/>
      <c r="T163" s="164"/>
      <c r="AT163" s="159" t="s">
        <v>166</v>
      </c>
      <c r="AU163" s="159" t="s">
        <v>80</v>
      </c>
      <c r="AV163" s="13" t="s">
        <v>82</v>
      </c>
      <c r="AW163" s="13" t="s">
        <v>29</v>
      </c>
      <c r="AX163" s="13" t="s">
        <v>80</v>
      </c>
      <c r="AY163" s="159" t="s">
        <v>155</v>
      </c>
    </row>
    <row r="164" spans="2:65" s="1" customFormat="1" ht="33" customHeight="1">
      <c r="B164" s="131"/>
      <c r="C164" s="132" t="s">
        <v>213</v>
      </c>
      <c r="D164" s="132" t="s">
        <v>156</v>
      </c>
      <c r="E164" s="133" t="s">
        <v>897</v>
      </c>
      <c r="F164" s="134" t="s">
        <v>898</v>
      </c>
      <c r="G164" s="135" t="s">
        <v>179</v>
      </c>
      <c r="H164" s="136">
        <v>47.768000000000001</v>
      </c>
      <c r="I164" s="137"/>
      <c r="J164" s="138">
        <f>ROUND(I164*H164,2)</f>
        <v>0</v>
      </c>
      <c r="K164" s="139"/>
      <c r="L164" s="32"/>
      <c r="M164" s="140" t="s">
        <v>1</v>
      </c>
      <c r="N164" s="141" t="s">
        <v>37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160</v>
      </c>
      <c r="AT164" s="144" t="s">
        <v>156</v>
      </c>
      <c r="AU164" s="144" t="s">
        <v>80</v>
      </c>
      <c r="AY164" s="17" t="s">
        <v>155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80</v>
      </c>
      <c r="BK164" s="145">
        <f>ROUND(I164*H164,2)</f>
        <v>0</v>
      </c>
      <c r="BL164" s="17" t="s">
        <v>160</v>
      </c>
      <c r="BM164" s="144" t="s">
        <v>1531</v>
      </c>
    </row>
    <row r="165" spans="2:65" s="1" customFormat="1" ht="29.25">
      <c r="B165" s="32"/>
      <c r="D165" s="146" t="s">
        <v>162</v>
      </c>
      <c r="F165" s="147" t="s">
        <v>900</v>
      </c>
      <c r="I165" s="148"/>
      <c r="L165" s="32"/>
      <c r="M165" s="149"/>
      <c r="T165" s="56"/>
      <c r="AT165" s="17" t="s">
        <v>162</v>
      </c>
      <c r="AU165" s="17" t="s">
        <v>80</v>
      </c>
    </row>
    <row r="166" spans="2:65" s="1" customFormat="1">
      <c r="B166" s="32"/>
      <c r="D166" s="150" t="s">
        <v>164</v>
      </c>
      <c r="F166" s="151" t="s">
        <v>901</v>
      </c>
      <c r="I166" s="148"/>
      <c r="L166" s="32"/>
      <c r="M166" s="149"/>
      <c r="T166" s="56"/>
      <c r="AT166" s="17" t="s">
        <v>164</v>
      </c>
      <c r="AU166" s="17" t="s">
        <v>80</v>
      </c>
    </row>
    <row r="167" spans="2:65" s="13" customFormat="1">
      <c r="B167" s="158"/>
      <c r="D167" s="146" t="s">
        <v>166</v>
      </c>
      <c r="E167" s="159" t="s">
        <v>1</v>
      </c>
      <c r="F167" s="160" t="s">
        <v>1532</v>
      </c>
      <c r="H167" s="161">
        <v>13.65</v>
      </c>
      <c r="I167" s="162"/>
      <c r="L167" s="158"/>
      <c r="M167" s="163"/>
      <c r="T167" s="164"/>
      <c r="AT167" s="159" t="s">
        <v>166</v>
      </c>
      <c r="AU167" s="159" t="s">
        <v>80</v>
      </c>
      <c r="AV167" s="13" t="s">
        <v>82</v>
      </c>
      <c r="AW167" s="13" t="s">
        <v>29</v>
      </c>
      <c r="AX167" s="13" t="s">
        <v>72</v>
      </c>
      <c r="AY167" s="159" t="s">
        <v>155</v>
      </c>
    </row>
    <row r="168" spans="2:65" s="13" customFormat="1">
      <c r="B168" s="158"/>
      <c r="D168" s="146" t="s">
        <v>166</v>
      </c>
      <c r="E168" s="159" t="s">
        <v>1</v>
      </c>
      <c r="F168" s="160" t="s">
        <v>1533</v>
      </c>
      <c r="H168" s="161">
        <v>21.45</v>
      </c>
      <c r="I168" s="162"/>
      <c r="L168" s="158"/>
      <c r="M168" s="163"/>
      <c r="T168" s="164"/>
      <c r="AT168" s="159" t="s">
        <v>166</v>
      </c>
      <c r="AU168" s="159" t="s">
        <v>80</v>
      </c>
      <c r="AV168" s="13" t="s">
        <v>82</v>
      </c>
      <c r="AW168" s="13" t="s">
        <v>29</v>
      </c>
      <c r="AX168" s="13" t="s">
        <v>72</v>
      </c>
      <c r="AY168" s="159" t="s">
        <v>155</v>
      </c>
    </row>
    <row r="169" spans="2:65" s="13" customFormat="1">
      <c r="B169" s="158"/>
      <c r="D169" s="146" t="s">
        <v>166</v>
      </c>
      <c r="E169" s="159" t="s">
        <v>1</v>
      </c>
      <c r="F169" s="160" t="s">
        <v>1534</v>
      </c>
      <c r="H169" s="161">
        <v>12.667999999999999</v>
      </c>
      <c r="I169" s="162"/>
      <c r="L169" s="158"/>
      <c r="M169" s="163"/>
      <c r="T169" s="164"/>
      <c r="AT169" s="159" t="s">
        <v>166</v>
      </c>
      <c r="AU169" s="159" t="s">
        <v>80</v>
      </c>
      <c r="AV169" s="13" t="s">
        <v>82</v>
      </c>
      <c r="AW169" s="13" t="s">
        <v>29</v>
      </c>
      <c r="AX169" s="13" t="s">
        <v>72</v>
      </c>
      <c r="AY169" s="159" t="s">
        <v>155</v>
      </c>
    </row>
    <row r="170" spans="2:65" s="14" customFormat="1">
      <c r="B170" s="165"/>
      <c r="D170" s="146" t="s">
        <v>166</v>
      </c>
      <c r="E170" s="166" t="s">
        <v>1</v>
      </c>
      <c r="F170" s="167" t="s">
        <v>170</v>
      </c>
      <c r="H170" s="168">
        <v>47.768000000000001</v>
      </c>
      <c r="I170" s="169"/>
      <c r="L170" s="165"/>
      <c r="M170" s="170"/>
      <c r="T170" s="171"/>
      <c r="AT170" s="166" t="s">
        <v>166</v>
      </c>
      <c r="AU170" s="166" t="s">
        <v>80</v>
      </c>
      <c r="AV170" s="14" t="s">
        <v>160</v>
      </c>
      <c r="AW170" s="14" t="s">
        <v>29</v>
      </c>
      <c r="AX170" s="14" t="s">
        <v>80</v>
      </c>
      <c r="AY170" s="166" t="s">
        <v>155</v>
      </c>
    </row>
    <row r="171" spans="2:65" s="1" customFormat="1" ht="21.75" customHeight="1">
      <c r="B171" s="131"/>
      <c r="C171" s="132" t="s">
        <v>221</v>
      </c>
      <c r="D171" s="132" t="s">
        <v>156</v>
      </c>
      <c r="E171" s="133" t="s">
        <v>1112</v>
      </c>
      <c r="F171" s="134" t="s">
        <v>1113</v>
      </c>
      <c r="G171" s="135" t="s">
        <v>179</v>
      </c>
      <c r="H171" s="136">
        <v>4</v>
      </c>
      <c r="I171" s="137"/>
      <c r="J171" s="138">
        <f>ROUND(I171*H171,2)</f>
        <v>0</v>
      </c>
      <c r="K171" s="139"/>
      <c r="L171" s="32"/>
      <c r="M171" s="140" t="s">
        <v>1</v>
      </c>
      <c r="N171" s="141" t="s">
        <v>37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160</v>
      </c>
      <c r="AT171" s="144" t="s">
        <v>156</v>
      </c>
      <c r="AU171" s="144" t="s">
        <v>80</v>
      </c>
      <c r="AY171" s="17" t="s">
        <v>155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80</v>
      </c>
      <c r="BK171" s="145">
        <f>ROUND(I171*H171,2)</f>
        <v>0</v>
      </c>
      <c r="BL171" s="17" t="s">
        <v>160</v>
      </c>
      <c r="BM171" s="144" t="s">
        <v>1535</v>
      </c>
    </row>
    <row r="172" spans="2:65" s="1" customFormat="1" ht="29.25">
      <c r="B172" s="32"/>
      <c r="D172" s="146" t="s">
        <v>162</v>
      </c>
      <c r="F172" s="147" t="s">
        <v>1115</v>
      </c>
      <c r="I172" s="148"/>
      <c r="L172" s="32"/>
      <c r="M172" s="149"/>
      <c r="T172" s="56"/>
      <c r="AT172" s="17" t="s">
        <v>162</v>
      </c>
      <c r="AU172" s="17" t="s">
        <v>80</v>
      </c>
    </row>
    <row r="173" spans="2:65" s="1" customFormat="1">
      <c r="B173" s="32"/>
      <c r="D173" s="150" t="s">
        <v>164</v>
      </c>
      <c r="F173" s="151" t="s">
        <v>1116</v>
      </c>
      <c r="I173" s="148"/>
      <c r="L173" s="32"/>
      <c r="M173" s="149"/>
      <c r="T173" s="56"/>
      <c r="AT173" s="17" t="s">
        <v>164</v>
      </c>
      <c r="AU173" s="17" t="s">
        <v>80</v>
      </c>
    </row>
    <row r="174" spans="2:65" s="13" customFormat="1">
      <c r="B174" s="158"/>
      <c r="D174" s="146" t="s">
        <v>166</v>
      </c>
      <c r="E174" s="159" t="s">
        <v>1</v>
      </c>
      <c r="F174" s="160" t="s">
        <v>160</v>
      </c>
      <c r="H174" s="161">
        <v>4</v>
      </c>
      <c r="I174" s="162"/>
      <c r="L174" s="158"/>
      <c r="M174" s="163"/>
      <c r="T174" s="164"/>
      <c r="AT174" s="159" t="s">
        <v>166</v>
      </c>
      <c r="AU174" s="159" t="s">
        <v>80</v>
      </c>
      <c r="AV174" s="13" t="s">
        <v>82</v>
      </c>
      <c r="AW174" s="13" t="s">
        <v>29</v>
      </c>
      <c r="AX174" s="13" t="s">
        <v>80</v>
      </c>
      <c r="AY174" s="159" t="s">
        <v>155</v>
      </c>
    </row>
    <row r="175" spans="2:65" s="1" customFormat="1" ht="24.2" customHeight="1">
      <c r="B175" s="131"/>
      <c r="C175" s="132" t="s">
        <v>228</v>
      </c>
      <c r="D175" s="132" t="s">
        <v>156</v>
      </c>
      <c r="E175" s="133" t="s">
        <v>1117</v>
      </c>
      <c r="F175" s="134" t="s">
        <v>1118</v>
      </c>
      <c r="G175" s="135" t="s">
        <v>179</v>
      </c>
      <c r="H175" s="136">
        <v>4</v>
      </c>
      <c r="I175" s="137"/>
      <c r="J175" s="138">
        <f>ROUND(I175*H175,2)</f>
        <v>0</v>
      </c>
      <c r="K175" s="139"/>
      <c r="L175" s="32"/>
      <c r="M175" s="140" t="s">
        <v>1</v>
      </c>
      <c r="N175" s="141" t="s">
        <v>37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160</v>
      </c>
      <c r="AT175" s="144" t="s">
        <v>156</v>
      </c>
      <c r="AU175" s="144" t="s">
        <v>80</v>
      </c>
      <c r="AY175" s="17" t="s">
        <v>155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80</v>
      </c>
      <c r="BK175" s="145">
        <f>ROUND(I175*H175,2)</f>
        <v>0</v>
      </c>
      <c r="BL175" s="17" t="s">
        <v>160</v>
      </c>
      <c r="BM175" s="144" t="s">
        <v>1536</v>
      </c>
    </row>
    <row r="176" spans="2:65" s="1" customFormat="1" ht="29.25">
      <c r="B176" s="32"/>
      <c r="D176" s="146" t="s">
        <v>162</v>
      </c>
      <c r="F176" s="147" t="s">
        <v>1120</v>
      </c>
      <c r="I176" s="148"/>
      <c r="L176" s="32"/>
      <c r="M176" s="149"/>
      <c r="T176" s="56"/>
      <c r="AT176" s="17" t="s">
        <v>162</v>
      </c>
      <c r="AU176" s="17" t="s">
        <v>80</v>
      </c>
    </row>
    <row r="177" spans="2:65" s="1" customFormat="1">
      <c r="B177" s="32"/>
      <c r="D177" s="150" t="s">
        <v>164</v>
      </c>
      <c r="F177" s="151" t="s">
        <v>1121</v>
      </c>
      <c r="I177" s="148"/>
      <c r="L177" s="32"/>
      <c r="M177" s="149"/>
      <c r="T177" s="56"/>
      <c r="AT177" s="17" t="s">
        <v>164</v>
      </c>
      <c r="AU177" s="17" t="s">
        <v>80</v>
      </c>
    </row>
    <row r="178" spans="2:65" s="13" customFormat="1">
      <c r="B178" s="158"/>
      <c r="D178" s="146" t="s">
        <v>166</v>
      </c>
      <c r="E178" s="159" t="s">
        <v>1</v>
      </c>
      <c r="F178" s="160" t="s">
        <v>160</v>
      </c>
      <c r="H178" s="161">
        <v>4</v>
      </c>
      <c r="I178" s="162"/>
      <c r="L178" s="158"/>
      <c r="M178" s="163"/>
      <c r="T178" s="164"/>
      <c r="AT178" s="159" t="s">
        <v>166</v>
      </c>
      <c r="AU178" s="159" t="s">
        <v>80</v>
      </c>
      <c r="AV178" s="13" t="s">
        <v>82</v>
      </c>
      <c r="AW178" s="13" t="s">
        <v>29</v>
      </c>
      <c r="AX178" s="13" t="s">
        <v>80</v>
      </c>
      <c r="AY178" s="159" t="s">
        <v>155</v>
      </c>
    </row>
    <row r="179" spans="2:65" s="1" customFormat="1" ht="37.9" customHeight="1">
      <c r="B179" s="131"/>
      <c r="C179" s="132" t="s">
        <v>234</v>
      </c>
      <c r="D179" s="132" t="s">
        <v>156</v>
      </c>
      <c r="E179" s="133" t="s">
        <v>186</v>
      </c>
      <c r="F179" s="134" t="s">
        <v>187</v>
      </c>
      <c r="G179" s="135" t="s">
        <v>179</v>
      </c>
      <c r="H179" s="136">
        <v>47.768000000000001</v>
      </c>
      <c r="I179" s="137"/>
      <c r="J179" s="138">
        <f>ROUND(I179*H179,2)</f>
        <v>0</v>
      </c>
      <c r="K179" s="139"/>
      <c r="L179" s="32"/>
      <c r="M179" s="140" t="s">
        <v>1</v>
      </c>
      <c r="N179" s="141" t="s">
        <v>37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160</v>
      </c>
      <c r="AT179" s="144" t="s">
        <v>156</v>
      </c>
      <c r="AU179" s="144" t="s">
        <v>80</v>
      </c>
      <c r="AY179" s="17" t="s">
        <v>155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80</v>
      </c>
      <c r="BK179" s="145">
        <f>ROUND(I179*H179,2)</f>
        <v>0</v>
      </c>
      <c r="BL179" s="17" t="s">
        <v>160</v>
      </c>
      <c r="BM179" s="144" t="s">
        <v>1537</v>
      </c>
    </row>
    <row r="180" spans="2:65" s="1" customFormat="1" ht="39">
      <c r="B180" s="32"/>
      <c r="D180" s="146" t="s">
        <v>162</v>
      </c>
      <c r="F180" s="147" t="s">
        <v>189</v>
      </c>
      <c r="I180" s="148"/>
      <c r="L180" s="32"/>
      <c r="M180" s="149"/>
      <c r="T180" s="56"/>
      <c r="AT180" s="17" t="s">
        <v>162</v>
      </c>
      <c r="AU180" s="17" t="s">
        <v>80</v>
      </c>
    </row>
    <row r="181" spans="2:65" s="1" customFormat="1">
      <c r="B181" s="32"/>
      <c r="D181" s="150" t="s">
        <v>164</v>
      </c>
      <c r="F181" s="151" t="s">
        <v>190</v>
      </c>
      <c r="I181" s="148"/>
      <c r="L181" s="32"/>
      <c r="M181" s="149"/>
      <c r="T181" s="56"/>
      <c r="AT181" s="17" t="s">
        <v>164</v>
      </c>
      <c r="AU181" s="17" t="s">
        <v>80</v>
      </c>
    </row>
    <row r="182" spans="2:65" s="13" customFormat="1">
      <c r="B182" s="158"/>
      <c r="D182" s="146" t="s">
        <v>166</v>
      </c>
      <c r="E182" s="159" t="s">
        <v>1</v>
      </c>
      <c r="F182" s="160" t="s">
        <v>1538</v>
      </c>
      <c r="H182" s="161">
        <v>47.768000000000001</v>
      </c>
      <c r="I182" s="162"/>
      <c r="L182" s="158"/>
      <c r="M182" s="163"/>
      <c r="T182" s="164"/>
      <c r="AT182" s="159" t="s">
        <v>166</v>
      </c>
      <c r="AU182" s="159" t="s">
        <v>80</v>
      </c>
      <c r="AV182" s="13" t="s">
        <v>82</v>
      </c>
      <c r="AW182" s="13" t="s">
        <v>29</v>
      </c>
      <c r="AX182" s="13" t="s">
        <v>80</v>
      </c>
      <c r="AY182" s="159" t="s">
        <v>155</v>
      </c>
    </row>
    <row r="183" spans="2:65" s="1" customFormat="1" ht="37.9" customHeight="1">
      <c r="B183" s="131"/>
      <c r="C183" s="132" t="s">
        <v>240</v>
      </c>
      <c r="D183" s="132" t="s">
        <v>156</v>
      </c>
      <c r="E183" s="133" t="s">
        <v>192</v>
      </c>
      <c r="F183" s="134" t="s">
        <v>193</v>
      </c>
      <c r="G183" s="135" t="s">
        <v>179</v>
      </c>
      <c r="H183" s="136">
        <v>955.36</v>
      </c>
      <c r="I183" s="137"/>
      <c r="J183" s="138">
        <f>ROUND(I183*H183,2)</f>
        <v>0</v>
      </c>
      <c r="K183" s="139"/>
      <c r="L183" s="32"/>
      <c r="M183" s="140" t="s">
        <v>1</v>
      </c>
      <c r="N183" s="141" t="s">
        <v>37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160</v>
      </c>
      <c r="AT183" s="144" t="s">
        <v>156</v>
      </c>
      <c r="AU183" s="144" t="s">
        <v>80</v>
      </c>
      <c r="AY183" s="17" t="s">
        <v>155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80</v>
      </c>
      <c r="BK183" s="145">
        <f>ROUND(I183*H183,2)</f>
        <v>0</v>
      </c>
      <c r="BL183" s="17" t="s">
        <v>160</v>
      </c>
      <c r="BM183" s="144" t="s">
        <v>1539</v>
      </c>
    </row>
    <row r="184" spans="2:65" s="1" customFormat="1" ht="48.75">
      <c r="B184" s="32"/>
      <c r="D184" s="146" t="s">
        <v>162</v>
      </c>
      <c r="F184" s="147" t="s">
        <v>195</v>
      </c>
      <c r="I184" s="148"/>
      <c r="L184" s="32"/>
      <c r="M184" s="149"/>
      <c r="T184" s="56"/>
      <c r="AT184" s="17" t="s">
        <v>162</v>
      </c>
      <c r="AU184" s="17" t="s">
        <v>80</v>
      </c>
    </row>
    <row r="185" spans="2:65" s="1" customFormat="1">
      <c r="B185" s="32"/>
      <c r="D185" s="150" t="s">
        <v>164</v>
      </c>
      <c r="F185" s="151" t="s">
        <v>196</v>
      </c>
      <c r="I185" s="148"/>
      <c r="L185" s="32"/>
      <c r="M185" s="149"/>
      <c r="T185" s="56"/>
      <c r="AT185" s="17" t="s">
        <v>164</v>
      </c>
      <c r="AU185" s="17" t="s">
        <v>80</v>
      </c>
    </row>
    <row r="186" spans="2:65" s="13" customFormat="1">
      <c r="B186" s="158"/>
      <c r="D186" s="146" t="s">
        <v>166</v>
      </c>
      <c r="E186" s="159" t="s">
        <v>1</v>
      </c>
      <c r="F186" s="160" t="s">
        <v>1540</v>
      </c>
      <c r="H186" s="161">
        <v>955.36</v>
      </c>
      <c r="I186" s="162"/>
      <c r="L186" s="158"/>
      <c r="M186" s="163"/>
      <c r="T186" s="164"/>
      <c r="AT186" s="159" t="s">
        <v>166</v>
      </c>
      <c r="AU186" s="159" t="s">
        <v>80</v>
      </c>
      <c r="AV186" s="13" t="s">
        <v>82</v>
      </c>
      <c r="AW186" s="13" t="s">
        <v>29</v>
      </c>
      <c r="AX186" s="13" t="s">
        <v>80</v>
      </c>
      <c r="AY186" s="159" t="s">
        <v>155</v>
      </c>
    </row>
    <row r="187" spans="2:65" s="1" customFormat="1" ht="33" customHeight="1">
      <c r="B187" s="131"/>
      <c r="C187" s="132" t="s">
        <v>250</v>
      </c>
      <c r="D187" s="132" t="s">
        <v>156</v>
      </c>
      <c r="E187" s="133" t="s">
        <v>206</v>
      </c>
      <c r="F187" s="134" t="s">
        <v>207</v>
      </c>
      <c r="G187" s="135" t="s">
        <v>208</v>
      </c>
      <c r="H187" s="136">
        <v>101.102</v>
      </c>
      <c r="I187" s="137"/>
      <c r="J187" s="138">
        <f>ROUND(I187*H187,2)</f>
        <v>0</v>
      </c>
      <c r="K187" s="139"/>
      <c r="L187" s="32"/>
      <c r="M187" s="140" t="s">
        <v>1</v>
      </c>
      <c r="N187" s="141" t="s">
        <v>37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160</v>
      </c>
      <c r="AT187" s="144" t="s">
        <v>156</v>
      </c>
      <c r="AU187" s="144" t="s">
        <v>80</v>
      </c>
      <c r="AY187" s="17" t="s">
        <v>155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7" t="s">
        <v>80</v>
      </c>
      <c r="BK187" s="145">
        <f>ROUND(I187*H187,2)</f>
        <v>0</v>
      </c>
      <c r="BL187" s="17" t="s">
        <v>160</v>
      </c>
      <c r="BM187" s="144" t="s">
        <v>1541</v>
      </c>
    </row>
    <row r="188" spans="2:65" s="1" customFormat="1" ht="29.25">
      <c r="B188" s="32"/>
      <c r="D188" s="146" t="s">
        <v>162</v>
      </c>
      <c r="F188" s="147" t="s">
        <v>210</v>
      </c>
      <c r="I188" s="148"/>
      <c r="L188" s="32"/>
      <c r="M188" s="149"/>
      <c r="T188" s="56"/>
      <c r="AT188" s="17" t="s">
        <v>162</v>
      </c>
      <c r="AU188" s="17" t="s">
        <v>80</v>
      </c>
    </row>
    <row r="189" spans="2:65" s="1" customFormat="1">
      <c r="B189" s="32"/>
      <c r="D189" s="150" t="s">
        <v>164</v>
      </c>
      <c r="F189" s="151" t="s">
        <v>211</v>
      </c>
      <c r="I189" s="148"/>
      <c r="L189" s="32"/>
      <c r="M189" s="149"/>
      <c r="T189" s="56"/>
      <c r="AT189" s="17" t="s">
        <v>164</v>
      </c>
      <c r="AU189" s="17" t="s">
        <v>80</v>
      </c>
    </row>
    <row r="190" spans="2:65" s="13" customFormat="1">
      <c r="B190" s="158"/>
      <c r="D190" s="146" t="s">
        <v>166</v>
      </c>
      <c r="E190" s="159" t="s">
        <v>1</v>
      </c>
      <c r="F190" s="160" t="s">
        <v>1542</v>
      </c>
      <c r="H190" s="161">
        <v>101.102</v>
      </c>
      <c r="I190" s="162"/>
      <c r="L190" s="158"/>
      <c r="M190" s="163"/>
      <c r="T190" s="164"/>
      <c r="AT190" s="159" t="s">
        <v>166</v>
      </c>
      <c r="AU190" s="159" t="s">
        <v>80</v>
      </c>
      <c r="AV190" s="13" t="s">
        <v>82</v>
      </c>
      <c r="AW190" s="13" t="s">
        <v>29</v>
      </c>
      <c r="AX190" s="13" t="s">
        <v>80</v>
      </c>
      <c r="AY190" s="159" t="s">
        <v>155</v>
      </c>
    </row>
    <row r="191" spans="2:65" s="1" customFormat="1" ht="24.2" customHeight="1">
      <c r="B191" s="131"/>
      <c r="C191" s="132" t="s">
        <v>259</v>
      </c>
      <c r="D191" s="132" t="s">
        <v>156</v>
      </c>
      <c r="E191" s="133" t="s">
        <v>214</v>
      </c>
      <c r="F191" s="134" t="s">
        <v>215</v>
      </c>
      <c r="G191" s="135" t="s">
        <v>179</v>
      </c>
      <c r="H191" s="136">
        <v>33.369999999999997</v>
      </c>
      <c r="I191" s="137"/>
      <c r="J191" s="138">
        <f>ROUND(I191*H191,2)</f>
        <v>0</v>
      </c>
      <c r="K191" s="139"/>
      <c r="L191" s="32"/>
      <c r="M191" s="140" t="s">
        <v>1</v>
      </c>
      <c r="N191" s="141" t="s">
        <v>37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160</v>
      </c>
      <c r="AT191" s="144" t="s">
        <v>156</v>
      </c>
      <c r="AU191" s="144" t="s">
        <v>80</v>
      </c>
      <c r="AY191" s="17" t="s">
        <v>155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80</v>
      </c>
      <c r="BK191" s="145">
        <f>ROUND(I191*H191,2)</f>
        <v>0</v>
      </c>
      <c r="BL191" s="17" t="s">
        <v>160</v>
      </c>
      <c r="BM191" s="144" t="s">
        <v>1543</v>
      </c>
    </row>
    <row r="192" spans="2:65" s="1" customFormat="1" ht="19.5">
      <c r="B192" s="32"/>
      <c r="D192" s="146" t="s">
        <v>162</v>
      </c>
      <c r="F192" s="147" t="s">
        <v>217</v>
      </c>
      <c r="I192" s="148"/>
      <c r="L192" s="32"/>
      <c r="M192" s="149"/>
      <c r="T192" s="56"/>
      <c r="AT192" s="17" t="s">
        <v>162</v>
      </c>
      <c r="AU192" s="17" t="s">
        <v>80</v>
      </c>
    </row>
    <row r="193" spans="2:65" s="1" customFormat="1">
      <c r="B193" s="32"/>
      <c r="D193" s="150" t="s">
        <v>164</v>
      </c>
      <c r="F193" s="151" t="s">
        <v>218</v>
      </c>
      <c r="I193" s="148"/>
      <c r="L193" s="32"/>
      <c r="M193" s="149"/>
      <c r="T193" s="56"/>
      <c r="AT193" s="17" t="s">
        <v>164</v>
      </c>
      <c r="AU193" s="17" t="s">
        <v>80</v>
      </c>
    </row>
    <row r="194" spans="2:65" s="13" customFormat="1" ht="22.5">
      <c r="B194" s="158"/>
      <c r="D194" s="146" t="s">
        <v>166</v>
      </c>
      <c r="E194" s="159" t="s">
        <v>1</v>
      </c>
      <c r="F194" s="160" t="s">
        <v>1544</v>
      </c>
      <c r="H194" s="161">
        <v>33.369999999999997</v>
      </c>
      <c r="I194" s="162"/>
      <c r="L194" s="158"/>
      <c r="M194" s="163"/>
      <c r="T194" s="164"/>
      <c r="AT194" s="159" t="s">
        <v>166</v>
      </c>
      <c r="AU194" s="159" t="s">
        <v>80</v>
      </c>
      <c r="AV194" s="13" t="s">
        <v>82</v>
      </c>
      <c r="AW194" s="13" t="s">
        <v>29</v>
      </c>
      <c r="AX194" s="13" t="s">
        <v>80</v>
      </c>
      <c r="AY194" s="159" t="s">
        <v>155</v>
      </c>
    </row>
    <row r="195" spans="2:65" s="1" customFormat="1" ht="16.5" customHeight="1">
      <c r="B195" s="131"/>
      <c r="C195" s="172" t="s">
        <v>8</v>
      </c>
      <c r="D195" s="172" t="s">
        <v>241</v>
      </c>
      <c r="E195" s="173" t="s">
        <v>1130</v>
      </c>
      <c r="F195" s="174" t="s">
        <v>1131</v>
      </c>
      <c r="G195" s="175" t="s">
        <v>208</v>
      </c>
      <c r="H195" s="176">
        <v>60.066000000000003</v>
      </c>
      <c r="I195" s="177"/>
      <c r="J195" s="178">
        <f>ROUND(I195*H195,2)</f>
        <v>0</v>
      </c>
      <c r="K195" s="179"/>
      <c r="L195" s="180"/>
      <c r="M195" s="181" t="s">
        <v>1</v>
      </c>
      <c r="N195" s="182" t="s">
        <v>37</v>
      </c>
      <c r="P195" s="142">
        <f>O195*H195</f>
        <v>0</v>
      </c>
      <c r="Q195" s="142">
        <v>1</v>
      </c>
      <c r="R195" s="142">
        <f>Q195*H195</f>
        <v>60.066000000000003</v>
      </c>
      <c r="S195" s="142">
        <v>0</v>
      </c>
      <c r="T195" s="143">
        <f>S195*H195</f>
        <v>0</v>
      </c>
      <c r="AR195" s="144" t="s">
        <v>213</v>
      </c>
      <c r="AT195" s="144" t="s">
        <v>241</v>
      </c>
      <c r="AU195" s="144" t="s">
        <v>80</v>
      </c>
      <c r="AY195" s="17" t="s">
        <v>155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80</v>
      </c>
      <c r="BK195" s="145">
        <f>ROUND(I195*H195,2)</f>
        <v>0</v>
      </c>
      <c r="BL195" s="17" t="s">
        <v>160</v>
      </c>
      <c r="BM195" s="144" t="s">
        <v>1545</v>
      </c>
    </row>
    <row r="196" spans="2:65" s="1" customFormat="1" ht="29.25">
      <c r="B196" s="32"/>
      <c r="D196" s="146" t="s">
        <v>162</v>
      </c>
      <c r="F196" s="147" t="s">
        <v>1133</v>
      </c>
      <c r="I196" s="148"/>
      <c r="L196" s="32"/>
      <c r="M196" s="149"/>
      <c r="T196" s="56"/>
      <c r="AT196" s="17" t="s">
        <v>162</v>
      </c>
      <c r="AU196" s="17" t="s">
        <v>80</v>
      </c>
    </row>
    <row r="197" spans="2:65" s="13" customFormat="1" ht="22.5">
      <c r="B197" s="158"/>
      <c r="D197" s="146" t="s">
        <v>166</v>
      </c>
      <c r="E197" s="159" t="s">
        <v>1</v>
      </c>
      <c r="F197" s="160" t="s">
        <v>1546</v>
      </c>
      <c r="H197" s="161">
        <v>60.066000000000003</v>
      </c>
      <c r="I197" s="162"/>
      <c r="L197" s="158"/>
      <c r="M197" s="163"/>
      <c r="T197" s="164"/>
      <c r="AT197" s="159" t="s">
        <v>166</v>
      </c>
      <c r="AU197" s="159" t="s">
        <v>80</v>
      </c>
      <c r="AV197" s="13" t="s">
        <v>82</v>
      </c>
      <c r="AW197" s="13" t="s">
        <v>29</v>
      </c>
      <c r="AX197" s="13" t="s">
        <v>80</v>
      </c>
      <c r="AY197" s="159" t="s">
        <v>155</v>
      </c>
    </row>
    <row r="198" spans="2:65" s="1" customFormat="1" ht="24.2" customHeight="1">
      <c r="B198" s="131"/>
      <c r="C198" s="132" t="s">
        <v>272</v>
      </c>
      <c r="D198" s="132" t="s">
        <v>156</v>
      </c>
      <c r="E198" s="133" t="s">
        <v>927</v>
      </c>
      <c r="F198" s="134" t="s">
        <v>928</v>
      </c>
      <c r="G198" s="135" t="s">
        <v>159</v>
      </c>
      <c r="H198" s="136">
        <v>49.41</v>
      </c>
      <c r="I198" s="137"/>
      <c r="J198" s="138">
        <f>ROUND(I198*H198,2)</f>
        <v>0</v>
      </c>
      <c r="K198" s="139"/>
      <c r="L198" s="32"/>
      <c r="M198" s="140" t="s">
        <v>1</v>
      </c>
      <c r="N198" s="141" t="s">
        <v>37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160</v>
      </c>
      <c r="AT198" s="144" t="s">
        <v>156</v>
      </c>
      <c r="AU198" s="144" t="s">
        <v>80</v>
      </c>
      <c r="AY198" s="17" t="s">
        <v>155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80</v>
      </c>
      <c r="BK198" s="145">
        <f>ROUND(I198*H198,2)</f>
        <v>0</v>
      </c>
      <c r="BL198" s="17" t="s">
        <v>160</v>
      </c>
      <c r="BM198" s="144" t="s">
        <v>1547</v>
      </c>
    </row>
    <row r="199" spans="2:65" s="1" customFormat="1" ht="19.5">
      <c r="B199" s="32"/>
      <c r="D199" s="146" t="s">
        <v>162</v>
      </c>
      <c r="F199" s="147" t="s">
        <v>930</v>
      </c>
      <c r="I199" s="148"/>
      <c r="L199" s="32"/>
      <c r="M199" s="149"/>
      <c r="T199" s="56"/>
      <c r="AT199" s="17" t="s">
        <v>162</v>
      </c>
      <c r="AU199" s="17" t="s">
        <v>80</v>
      </c>
    </row>
    <row r="200" spans="2:65" s="1" customFormat="1">
      <c r="B200" s="32"/>
      <c r="D200" s="150" t="s">
        <v>164</v>
      </c>
      <c r="F200" s="151" t="s">
        <v>931</v>
      </c>
      <c r="I200" s="148"/>
      <c r="L200" s="32"/>
      <c r="M200" s="149"/>
      <c r="T200" s="56"/>
      <c r="AT200" s="17" t="s">
        <v>164</v>
      </c>
      <c r="AU200" s="17" t="s">
        <v>80</v>
      </c>
    </row>
    <row r="201" spans="2:65" s="12" customFormat="1">
      <c r="B201" s="152"/>
      <c r="D201" s="146" t="s">
        <v>166</v>
      </c>
      <c r="E201" s="153" t="s">
        <v>1</v>
      </c>
      <c r="F201" s="154" t="s">
        <v>1136</v>
      </c>
      <c r="H201" s="153" t="s">
        <v>1</v>
      </c>
      <c r="I201" s="155"/>
      <c r="L201" s="152"/>
      <c r="M201" s="156"/>
      <c r="T201" s="157"/>
      <c r="AT201" s="153" t="s">
        <v>166</v>
      </c>
      <c r="AU201" s="153" t="s">
        <v>80</v>
      </c>
      <c r="AV201" s="12" t="s">
        <v>80</v>
      </c>
      <c r="AW201" s="12" t="s">
        <v>29</v>
      </c>
      <c r="AX201" s="12" t="s">
        <v>72</v>
      </c>
      <c r="AY201" s="153" t="s">
        <v>155</v>
      </c>
    </row>
    <row r="202" spans="2:65" s="13" customFormat="1">
      <c r="B202" s="158"/>
      <c r="D202" s="146" t="s">
        <v>166</v>
      </c>
      <c r="E202" s="159" t="s">
        <v>1</v>
      </c>
      <c r="F202" s="160" t="s">
        <v>1137</v>
      </c>
      <c r="H202" s="161">
        <v>49.41</v>
      </c>
      <c r="I202" s="162"/>
      <c r="L202" s="158"/>
      <c r="M202" s="163"/>
      <c r="T202" s="164"/>
      <c r="AT202" s="159" t="s">
        <v>166</v>
      </c>
      <c r="AU202" s="159" t="s">
        <v>80</v>
      </c>
      <c r="AV202" s="13" t="s">
        <v>82</v>
      </c>
      <c r="AW202" s="13" t="s">
        <v>29</v>
      </c>
      <c r="AX202" s="13" t="s">
        <v>80</v>
      </c>
      <c r="AY202" s="159" t="s">
        <v>155</v>
      </c>
    </row>
    <row r="203" spans="2:65" s="1" customFormat="1" ht="33" customHeight="1">
      <c r="B203" s="131"/>
      <c r="C203" s="132" t="s">
        <v>280</v>
      </c>
      <c r="D203" s="132" t="s">
        <v>156</v>
      </c>
      <c r="E203" s="133" t="s">
        <v>222</v>
      </c>
      <c r="F203" s="134" t="s">
        <v>223</v>
      </c>
      <c r="G203" s="135" t="s">
        <v>159</v>
      </c>
      <c r="H203" s="136">
        <v>90</v>
      </c>
      <c r="I203" s="137"/>
      <c r="J203" s="138">
        <f>ROUND(I203*H203,2)</f>
        <v>0</v>
      </c>
      <c r="K203" s="139"/>
      <c r="L203" s="32"/>
      <c r="M203" s="140" t="s">
        <v>1</v>
      </c>
      <c r="N203" s="141" t="s">
        <v>37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160</v>
      </c>
      <c r="AT203" s="144" t="s">
        <v>156</v>
      </c>
      <c r="AU203" s="144" t="s">
        <v>80</v>
      </c>
      <c r="AY203" s="17" t="s">
        <v>155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80</v>
      </c>
      <c r="BK203" s="145">
        <f>ROUND(I203*H203,2)</f>
        <v>0</v>
      </c>
      <c r="BL203" s="17" t="s">
        <v>160</v>
      </c>
      <c r="BM203" s="144" t="s">
        <v>1548</v>
      </c>
    </row>
    <row r="204" spans="2:65" s="1" customFormat="1" ht="29.25">
      <c r="B204" s="32"/>
      <c r="D204" s="146" t="s">
        <v>162</v>
      </c>
      <c r="F204" s="147" t="s">
        <v>225</v>
      </c>
      <c r="I204" s="148"/>
      <c r="L204" s="32"/>
      <c r="M204" s="149"/>
      <c r="T204" s="56"/>
      <c r="AT204" s="17" t="s">
        <v>162</v>
      </c>
      <c r="AU204" s="17" t="s">
        <v>80</v>
      </c>
    </row>
    <row r="205" spans="2:65" s="1" customFormat="1">
      <c r="B205" s="32"/>
      <c r="D205" s="150" t="s">
        <v>164</v>
      </c>
      <c r="F205" s="151" t="s">
        <v>226</v>
      </c>
      <c r="I205" s="148"/>
      <c r="L205" s="32"/>
      <c r="M205" s="149"/>
      <c r="T205" s="56"/>
      <c r="AT205" s="17" t="s">
        <v>164</v>
      </c>
      <c r="AU205" s="17" t="s">
        <v>80</v>
      </c>
    </row>
    <row r="206" spans="2:65" s="13" customFormat="1">
      <c r="B206" s="158"/>
      <c r="D206" s="146" t="s">
        <v>166</v>
      </c>
      <c r="E206" s="159" t="s">
        <v>1</v>
      </c>
      <c r="F206" s="160" t="s">
        <v>1409</v>
      </c>
      <c r="H206" s="161">
        <v>90</v>
      </c>
      <c r="I206" s="162"/>
      <c r="L206" s="158"/>
      <c r="M206" s="163"/>
      <c r="T206" s="164"/>
      <c r="AT206" s="159" t="s">
        <v>166</v>
      </c>
      <c r="AU206" s="159" t="s">
        <v>80</v>
      </c>
      <c r="AV206" s="13" t="s">
        <v>82</v>
      </c>
      <c r="AW206" s="13" t="s">
        <v>29</v>
      </c>
      <c r="AX206" s="13" t="s">
        <v>80</v>
      </c>
      <c r="AY206" s="159" t="s">
        <v>155</v>
      </c>
    </row>
    <row r="207" spans="2:65" s="1" customFormat="1" ht="16.5" customHeight="1">
      <c r="B207" s="131"/>
      <c r="C207" s="132" t="s">
        <v>287</v>
      </c>
      <c r="D207" s="132" t="s">
        <v>156</v>
      </c>
      <c r="E207" s="133" t="s">
        <v>229</v>
      </c>
      <c r="F207" s="134" t="s">
        <v>230</v>
      </c>
      <c r="G207" s="135" t="s">
        <v>159</v>
      </c>
      <c r="H207" s="136">
        <v>90</v>
      </c>
      <c r="I207" s="137"/>
      <c r="J207" s="138">
        <f>ROUND(I207*H207,2)</f>
        <v>0</v>
      </c>
      <c r="K207" s="139"/>
      <c r="L207" s="32"/>
      <c r="M207" s="140" t="s">
        <v>1</v>
      </c>
      <c r="N207" s="141" t="s">
        <v>37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160</v>
      </c>
      <c r="AT207" s="144" t="s">
        <v>156</v>
      </c>
      <c r="AU207" s="144" t="s">
        <v>80</v>
      </c>
      <c r="AY207" s="17" t="s">
        <v>155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80</v>
      </c>
      <c r="BK207" s="145">
        <f>ROUND(I207*H207,2)</f>
        <v>0</v>
      </c>
      <c r="BL207" s="17" t="s">
        <v>160</v>
      </c>
      <c r="BM207" s="144" t="s">
        <v>1549</v>
      </c>
    </row>
    <row r="208" spans="2:65" s="1" customFormat="1" ht="29.25">
      <c r="B208" s="32"/>
      <c r="D208" s="146" t="s">
        <v>162</v>
      </c>
      <c r="F208" s="147" t="s">
        <v>232</v>
      </c>
      <c r="I208" s="148"/>
      <c r="L208" s="32"/>
      <c r="M208" s="149"/>
      <c r="T208" s="56"/>
      <c r="AT208" s="17" t="s">
        <v>162</v>
      </c>
      <c r="AU208" s="17" t="s">
        <v>80</v>
      </c>
    </row>
    <row r="209" spans="2:65" s="1" customFormat="1">
      <c r="B209" s="32"/>
      <c r="D209" s="150" t="s">
        <v>164</v>
      </c>
      <c r="F209" s="151" t="s">
        <v>233</v>
      </c>
      <c r="I209" s="148"/>
      <c r="L209" s="32"/>
      <c r="M209" s="149"/>
      <c r="T209" s="56"/>
      <c r="AT209" s="17" t="s">
        <v>164</v>
      </c>
      <c r="AU209" s="17" t="s">
        <v>80</v>
      </c>
    </row>
    <row r="210" spans="2:65" s="13" customFormat="1">
      <c r="B210" s="158"/>
      <c r="D210" s="146" t="s">
        <v>166</v>
      </c>
      <c r="E210" s="159" t="s">
        <v>1</v>
      </c>
      <c r="F210" s="160" t="s">
        <v>1409</v>
      </c>
      <c r="H210" s="161">
        <v>90</v>
      </c>
      <c r="I210" s="162"/>
      <c r="L210" s="158"/>
      <c r="M210" s="163"/>
      <c r="T210" s="164"/>
      <c r="AT210" s="159" t="s">
        <v>166</v>
      </c>
      <c r="AU210" s="159" t="s">
        <v>80</v>
      </c>
      <c r="AV210" s="13" t="s">
        <v>82</v>
      </c>
      <c r="AW210" s="13" t="s">
        <v>29</v>
      </c>
      <c r="AX210" s="13" t="s">
        <v>80</v>
      </c>
      <c r="AY210" s="159" t="s">
        <v>155</v>
      </c>
    </row>
    <row r="211" spans="2:65" s="1" customFormat="1" ht="16.5" customHeight="1">
      <c r="B211" s="131"/>
      <c r="C211" s="132" t="s">
        <v>295</v>
      </c>
      <c r="D211" s="132" t="s">
        <v>156</v>
      </c>
      <c r="E211" s="133" t="s">
        <v>235</v>
      </c>
      <c r="F211" s="134" t="s">
        <v>236</v>
      </c>
      <c r="G211" s="135" t="s">
        <v>159</v>
      </c>
      <c r="H211" s="136">
        <v>90</v>
      </c>
      <c r="I211" s="137"/>
      <c r="J211" s="138">
        <f>ROUND(I211*H211,2)</f>
        <v>0</v>
      </c>
      <c r="K211" s="139"/>
      <c r="L211" s="32"/>
      <c r="M211" s="140" t="s">
        <v>1</v>
      </c>
      <c r="N211" s="141" t="s">
        <v>37</v>
      </c>
      <c r="P211" s="142">
        <f>O211*H211</f>
        <v>0</v>
      </c>
      <c r="Q211" s="142">
        <v>3.9712000000000003E-3</v>
      </c>
      <c r="R211" s="142">
        <f>Q211*H211</f>
        <v>0.357408</v>
      </c>
      <c r="S211" s="142">
        <v>0</v>
      </c>
      <c r="T211" s="143">
        <f>S211*H211</f>
        <v>0</v>
      </c>
      <c r="AR211" s="144" t="s">
        <v>160</v>
      </c>
      <c r="AT211" s="144" t="s">
        <v>156</v>
      </c>
      <c r="AU211" s="144" t="s">
        <v>80</v>
      </c>
      <c r="AY211" s="17" t="s">
        <v>155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80</v>
      </c>
      <c r="BK211" s="145">
        <f>ROUND(I211*H211,2)</f>
        <v>0</v>
      </c>
      <c r="BL211" s="17" t="s">
        <v>160</v>
      </c>
      <c r="BM211" s="144" t="s">
        <v>1550</v>
      </c>
    </row>
    <row r="212" spans="2:65" s="1" customFormat="1">
      <c r="B212" s="32"/>
      <c r="D212" s="146" t="s">
        <v>162</v>
      </c>
      <c r="F212" s="147" t="s">
        <v>236</v>
      </c>
      <c r="I212" s="148"/>
      <c r="L212" s="32"/>
      <c r="M212" s="149"/>
      <c r="T212" s="56"/>
      <c r="AT212" s="17" t="s">
        <v>162</v>
      </c>
      <c r="AU212" s="17" t="s">
        <v>80</v>
      </c>
    </row>
    <row r="213" spans="2:65" s="1" customFormat="1">
      <c r="B213" s="32"/>
      <c r="D213" s="150" t="s">
        <v>164</v>
      </c>
      <c r="F213" s="151" t="s">
        <v>238</v>
      </c>
      <c r="I213" s="148"/>
      <c r="L213" s="32"/>
      <c r="M213" s="149"/>
      <c r="T213" s="56"/>
      <c r="AT213" s="17" t="s">
        <v>164</v>
      </c>
      <c r="AU213" s="17" t="s">
        <v>80</v>
      </c>
    </row>
    <row r="214" spans="2:65" s="13" customFormat="1">
      <c r="B214" s="158"/>
      <c r="D214" s="146" t="s">
        <v>166</v>
      </c>
      <c r="E214" s="159" t="s">
        <v>1</v>
      </c>
      <c r="F214" s="160" t="s">
        <v>1551</v>
      </c>
      <c r="H214" s="161">
        <v>90</v>
      </c>
      <c r="I214" s="162"/>
      <c r="L214" s="158"/>
      <c r="M214" s="163"/>
      <c r="T214" s="164"/>
      <c r="AT214" s="159" t="s">
        <v>166</v>
      </c>
      <c r="AU214" s="159" t="s">
        <v>80</v>
      </c>
      <c r="AV214" s="13" t="s">
        <v>82</v>
      </c>
      <c r="AW214" s="13" t="s">
        <v>29</v>
      </c>
      <c r="AX214" s="13" t="s">
        <v>72</v>
      </c>
      <c r="AY214" s="159" t="s">
        <v>155</v>
      </c>
    </row>
    <row r="215" spans="2:65" s="14" customFormat="1">
      <c r="B215" s="165"/>
      <c r="D215" s="146" t="s">
        <v>166</v>
      </c>
      <c r="E215" s="166" t="s">
        <v>1</v>
      </c>
      <c r="F215" s="167" t="s">
        <v>170</v>
      </c>
      <c r="H215" s="168">
        <v>90</v>
      </c>
      <c r="I215" s="169"/>
      <c r="L215" s="165"/>
      <c r="M215" s="170"/>
      <c r="T215" s="171"/>
      <c r="AT215" s="166" t="s">
        <v>166</v>
      </c>
      <c r="AU215" s="166" t="s">
        <v>80</v>
      </c>
      <c r="AV215" s="14" t="s">
        <v>160</v>
      </c>
      <c r="AW215" s="14" t="s">
        <v>29</v>
      </c>
      <c r="AX215" s="14" t="s">
        <v>80</v>
      </c>
      <c r="AY215" s="166" t="s">
        <v>155</v>
      </c>
    </row>
    <row r="216" spans="2:65" s="1" customFormat="1" ht="16.5" customHeight="1">
      <c r="B216" s="131"/>
      <c r="C216" s="172" t="s">
        <v>304</v>
      </c>
      <c r="D216" s="172" t="s">
        <v>241</v>
      </c>
      <c r="E216" s="173" t="s">
        <v>242</v>
      </c>
      <c r="F216" s="174" t="s">
        <v>243</v>
      </c>
      <c r="G216" s="175" t="s">
        <v>244</v>
      </c>
      <c r="H216" s="176">
        <v>2.25</v>
      </c>
      <c r="I216" s="177"/>
      <c r="J216" s="178">
        <f>ROUND(I216*H216,2)</f>
        <v>0</v>
      </c>
      <c r="K216" s="179"/>
      <c r="L216" s="180"/>
      <c r="M216" s="181" t="s">
        <v>1</v>
      </c>
      <c r="N216" s="182" t="s">
        <v>37</v>
      </c>
      <c r="P216" s="142">
        <f>O216*H216</f>
        <v>0</v>
      </c>
      <c r="Q216" s="142">
        <v>1E-3</v>
      </c>
      <c r="R216" s="142">
        <f>Q216*H216</f>
        <v>2.2500000000000003E-3</v>
      </c>
      <c r="S216" s="142">
        <v>0</v>
      </c>
      <c r="T216" s="143">
        <f>S216*H216</f>
        <v>0</v>
      </c>
      <c r="AR216" s="144" t="s">
        <v>213</v>
      </c>
      <c r="AT216" s="144" t="s">
        <v>241</v>
      </c>
      <c r="AU216" s="144" t="s">
        <v>80</v>
      </c>
      <c r="AY216" s="17" t="s">
        <v>155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80</v>
      </c>
      <c r="BK216" s="145">
        <f>ROUND(I216*H216,2)</f>
        <v>0</v>
      </c>
      <c r="BL216" s="17" t="s">
        <v>160</v>
      </c>
      <c r="BM216" s="144" t="s">
        <v>1552</v>
      </c>
    </row>
    <row r="217" spans="2:65" s="1" customFormat="1">
      <c r="B217" s="32"/>
      <c r="D217" s="146" t="s">
        <v>162</v>
      </c>
      <c r="F217" s="147" t="s">
        <v>243</v>
      </c>
      <c r="I217" s="148"/>
      <c r="L217" s="32"/>
      <c r="M217" s="149"/>
      <c r="T217" s="56"/>
      <c r="AT217" s="17" t="s">
        <v>162</v>
      </c>
      <c r="AU217" s="17" t="s">
        <v>80</v>
      </c>
    </row>
    <row r="218" spans="2:65" s="13" customFormat="1">
      <c r="B218" s="158"/>
      <c r="D218" s="146" t="s">
        <v>166</v>
      </c>
      <c r="E218" s="159" t="s">
        <v>1</v>
      </c>
      <c r="F218" s="160" t="s">
        <v>1553</v>
      </c>
      <c r="H218" s="161">
        <v>2.25</v>
      </c>
      <c r="I218" s="162"/>
      <c r="L218" s="158"/>
      <c r="M218" s="163"/>
      <c r="T218" s="164"/>
      <c r="AT218" s="159" t="s">
        <v>166</v>
      </c>
      <c r="AU218" s="159" t="s">
        <v>80</v>
      </c>
      <c r="AV218" s="13" t="s">
        <v>82</v>
      </c>
      <c r="AW218" s="13" t="s">
        <v>29</v>
      </c>
      <c r="AX218" s="13" t="s">
        <v>80</v>
      </c>
      <c r="AY218" s="159" t="s">
        <v>155</v>
      </c>
    </row>
    <row r="219" spans="2:65" s="11" customFormat="1" ht="25.9" customHeight="1">
      <c r="B219" s="121"/>
      <c r="D219" s="122" t="s">
        <v>71</v>
      </c>
      <c r="E219" s="123" t="s">
        <v>247</v>
      </c>
      <c r="F219" s="123" t="s">
        <v>248</v>
      </c>
      <c r="I219" s="124"/>
      <c r="J219" s="125">
        <f>BK219</f>
        <v>0</v>
      </c>
      <c r="L219" s="121"/>
      <c r="M219" s="126"/>
      <c r="P219" s="127">
        <f>P220+P274+P348+P357+P497+P517</f>
        <v>0</v>
      </c>
      <c r="R219" s="127">
        <f>R220+R274+R348+R357+R497+R517</f>
        <v>109.63191093784</v>
      </c>
      <c r="T219" s="128">
        <f>T220+T274+T348+T357+T497+T517</f>
        <v>42.403411499999997</v>
      </c>
      <c r="AR219" s="122" t="s">
        <v>80</v>
      </c>
      <c r="AT219" s="129" t="s">
        <v>71</v>
      </c>
      <c r="AU219" s="129" t="s">
        <v>72</v>
      </c>
      <c r="AY219" s="122" t="s">
        <v>155</v>
      </c>
      <c r="BK219" s="130">
        <f>BK220+BK274+BK348+BK357+BK497+BK517</f>
        <v>0</v>
      </c>
    </row>
    <row r="220" spans="2:65" s="11" customFormat="1" ht="22.9" customHeight="1">
      <c r="B220" s="121"/>
      <c r="D220" s="122" t="s">
        <v>71</v>
      </c>
      <c r="E220" s="183" t="s">
        <v>82</v>
      </c>
      <c r="F220" s="183" t="s">
        <v>249</v>
      </c>
      <c r="I220" s="124"/>
      <c r="J220" s="184">
        <f>BK220</f>
        <v>0</v>
      </c>
      <c r="L220" s="121"/>
      <c r="M220" s="126"/>
      <c r="P220" s="127">
        <f>SUM(P221:P273)</f>
        <v>0</v>
      </c>
      <c r="R220" s="127">
        <f>SUM(R221:R273)</f>
        <v>43.274612278600003</v>
      </c>
      <c r="T220" s="128">
        <f>SUM(T221:T273)</f>
        <v>0</v>
      </c>
      <c r="AR220" s="122" t="s">
        <v>80</v>
      </c>
      <c r="AT220" s="129" t="s">
        <v>71</v>
      </c>
      <c r="AU220" s="129" t="s">
        <v>80</v>
      </c>
      <c r="AY220" s="122" t="s">
        <v>155</v>
      </c>
      <c r="BK220" s="130">
        <f>SUM(BK221:BK273)</f>
        <v>0</v>
      </c>
    </row>
    <row r="221" spans="2:65" s="1" customFormat="1" ht="37.9" customHeight="1">
      <c r="B221" s="131"/>
      <c r="C221" s="132" t="s">
        <v>7</v>
      </c>
      <c r="D221" s="132" t="s">
        <v>156</v>
      </c>
      <c r="E221" s="133" t="s">
        <v>1144</v>
      </c>
      <c r="F221" s="134" t="s">
        <v>1145</v>
      </c>
      <c r="G221" s="135" t="s">
        <v>253</v>
      </c>
      <c r="H221" s="136">
        <v>14</v>
      </c>
      <c r="I221" s="137"/>
      <c r="J221" s="138">
        <f>ROUND(I221*H221,2)</f>
        <v>0</v>
      </c>
      <c r="K221" s="139"/>
      <c r="L221" s="32"/>
      <c r="M221" s="140" t="s">
        <v>1</v>
      </c>
      <c r="N221" s="141" t="s">
        <v>37</v>
      </c>
      <c r="P221" s="142">
        <f>O221*H221</f>
        <v>0</v>
      </c>
      <c r="Q221" s="142">
        <v>0.27378000000000002</v>
      </c>
      <c r="R221" s="142">
        <f>Q221*H221</f>
        <v>3.8329200000000005</v>
      </c>
      <c r="S221" s="142">
        <v>0</v>
      </c>
      <c r="T221" s="143">
        <f>S221*H221</f>
        <v>0</v>
      </c>
      <c r="AR221" s="144" t="s">
        <v>160</v>
      </c>
      <c r="AT221" s="144" t="s">
        <v>156</v>
      </c>
      <c r="AU221" s="144" t="s">
        <v>82</v>
      </c>
      <c r="AY221" s="17" t="s">
        <v>155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80</v>
      </c>
      <c r="BK221" s="145">
        <f>ROUND(I221*H221,2)</f>
        <v>0</v>
      </c>
      <c r="BL221" s="17" t="s">
        <v>160</v>
      </c>
      <c r="BM221" s="144" t="s">
        <v>1554</v>
      </c>
    </row>
    <row r="222" spans="2:65" s="1" customFormat="1" ht="39">
      <c r="B222" s="32"/>
      <c r="D222" s="146" t="s">
        <v>162</v>
      </c>
      <c r="F222" s="147" t="s">
        <v>1147</v>
      </c>
      <c r="I222" s="148"/>
      <c r="L222" s="32"/>
      <c r="M222" s="149"/>
      <c r="T222" s="56"/>
      <c r="AT222" s="17" t="s">
        <v>162</v>
      </c>
      <c r="AU222" s="17" t="s">
        <v>82</v>
      </c>
    </row>
    <row r="223" spans="2:65" s="1" customFormat="1">
      <c r="B223" s="32"/>
      <c r="D223" s="150" t="s">
        <v>164</v>
      </c>
      <c r="F223" s="151" t="s">
        <v>1148</v>
      </c>
      <c r="I223" s="148"/>
      <c r="L223" s="32"/>
      <c r="M223" s="149"/>
      <c r="T223" s="56"/>
      <c r="AT223" s="17" t="s">
        <v>164</v>
      </c>
      <c r="AU223" s="17" t="s">
        <v>82</v>
      </c>
    </row>
    <row r="224" spans="2:65" s="13" customFormat="1">
      <c r="B224" s="158"/>
      <c r="D224" s="146" t="s">
        <v>166</v>
      </c>
      <c r="E224" s="159" t="s">
        <v>1</v>
      </c>
      <c r="F224" s="160" t="s">
        <v>1555</v>
      </c>
      <c r="H224" s="161">
        <v>14</v>
      </c>
      <c r="I224" s="162"/>
      <c r="L224" s="158"/>
      <c r="M224" s="163"/>
      <c r="T224" s="164"/>
      <c r="AT224" s="159" t="s">
        <v>166</v>
      </c>
      <c r="AU224" s="159" t="s">
        <v>82</v>
      </c>
      <c r="AV224" s="13" t="s">
        <v>82</v>
      </c>
      <c r="AW224" s="13" t="s">
        <v>29</v>
      </c>
      <c r="AX224" s="13" t="s">
        <v>80</v>
      </c>
      <c r="AY224" s="159" t="s">
        <v>155</v>
      </c>
    </row>
    <row r="225" spans="2:65" s="1" customFormat="1" ht="24.2" customHeight="1">
      <c r="B225" s="131"/>
      <c r="C225" s="132" t="s">
        <v>320</v>
      </c>
      <c r="D225" s="132" t="s">
        <v>156</v>
      </c>
      <c r="E225" s="133" t="s">
        <v>1150</v>
      </c>
      <c r="F225" s="134" t="s">
        <v>1151</v>
      </c>
      <c r="G225" s="135" t="s">
        <v>159</v>
      </c>
      <c r="H225" s="136">
        <v>111.392</v>
      </c>
      <c r="I225" s="137"/>
      <c r="J225" s="138">
        <f>ROUND(I225*H225,2)</f>
        <v>0</v>
      </c>
      <c r="K225" s="139"/>
      <c r="L225" s="32"/>
      <c r="M225" s="140" t="s">
        <v>1</v>
      </c>
      <c r="N225" s="141" t="s">
        <v>37</v>
      </c>
      <c r="P225" s="142">
        <f>O225*H225</f>
        <v>0</v>
      </c>
      <c r="Q225" s="142">
        <v>1.3750000000000001E-4</v>
      </c>
      <c r="R225" s="142">
        <f>Q225*H225</f>
        <v>1.5316400000000001E-2</v>
      </c>
      <c r="S225" s="142">
        <v>0</v>
      </c>
      <c r="T225" s="143">
        <f>S225*H225</f>
        <v>0</v>
      </c>
      <c r="AR225" s="144" t="s">
        <v>160</v>
      </c>
      <c r="AT225" s="144" t="s">
        <v>156</v>
      </c>
      <c r="AU225" s="144" t="s">
        <v>82</v>
      </c>
      <c r="AY225" s="17" t="s">
        <v>155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80</v>
      </c>
      <c r="BK225" s="145">
        <f>ROUND(I225*H225,2)</f>
        <v>0</v>
      </c>
      <c r="BL225" s="17" t="s">
        <v>160</v>
      </c>
      <c r="BM225" s="144" t="s">
        <v>1556</v>
      </c>
    </row>
    <row r="226" spans="2:65" s="1" customFormat="1" ht="29.25">
      <c r="B226" s="32"/>
      <c r="D226" s="146" t="s">
        <v>162</v>
      </c>
      <c r="F226" s="147" t="s">
        <v>1153</v>
      </c>
      <c r="I226" s="148"/>
      <c r="L226" s="32"/>
      <c r="M226" s="149"/>
      <c r="T226" s="56"/>
      <c r="AT226" s="17" t="s">
        <v>162</v>
      </c>
      <c r="AU226" s="17" t="s">
        <v>82</v>
      </c>
    </row>
    <row r="227" spans="2:65" s="1" customFormat="1">
      <c r="B227" s="32"/>
      <c r="D227" s="150" t="s">
        <v>164</v>
      </c>
      <c r="F227" s="151" t="s">
        <v>1154</v>
      </c>
      <c r="I227" s="148"/>
      <c r="L227" s="32"/>
      <c r="M227" s="149"/>
      <c r="T227" s="56"/>
      <c r="AT227" s="17" t="s">
        <v>164</v>
      </c>
      <c r="AU227" s="17" t="s">
        <v>82</v>
      </c>
    </row>
    <row r="228" spans="2:65" s="13" customFormat="1">
      <c r="B228" s="158"/>
      <c r="D228" s="146" t="s">
        <v>166</v>
      </c>
      <c r="E228" s="159" t="s">
        <v>1</v>
      </c>
      <c r="F228" s="160" t="s">
        <v>1557</v>
      </c>
      <c r="H228" s="161">
        <v>38.335999999999999</v>
      </c>
      <c r="I228" s="162"/>
      <c r="L228" s="158"/>
      <c r="M228" s="163"/>
      <c r="T228" s="164"/>
      <c r="AT228" s="159" t="s">
        <v>166</v>
      </c>
      <c r="AU228" s="159" t="s">
        <v>82</v>
      </c>
      <c r="AV228" s="13" t="s">
        <v>82</v>
      </c>
      <c r="AW228" s="13" t="s">
        <v>29</v>
      </c>
      <c r="AX228" s="13" t="s">
        <v>72</v>
      </c>
      <c r="AY228" s="159" t="s">
        <v>155</v>
      </c>
    </row>
    <row r="229" spans="2:65" s="13" customFormat="1">
      <c r="B229" s="158"/>
      <c r="D229" s="146" t="s">
        <v>166</v>
      </c>
      <c r="E229" s="159" t="s">
        <v>1</v>
      </c>
      <c r="F229" s="160" t="s">
        <v>1558</v>
      </c>
      <c r="H229" s="161">
        <v>73.055999999999997</v>
      </c>
      <c r="I229" s="162"/>
      <c r="L229" s="158"/>
      <c r="M229" s="163"/>
      <c r="T229" s="164"/>
      <c r="AT229" s="159" t="s">
        <v>166</v>
      </c>
      <c r="AU229" s="159" t="s">
        <v>82</v>
      </c>
      <c r="AV229" s="13" t="s">
        <v>82</v>
      </c>
      <c r="AW229" s="13" t="s">
        <v>29</v>
      </c>
      <c r="AX229" s="13" t="s">
        <v>72</v>
      </c>
      <c r="AY229" s="159" t="s">
        <v>155</v>
      </c>
    </row>
    <row r="230" spans="2:65" s="14" customFormat="1">
      <c r="B230" s="165"/>
      <c r="D230" s="146" t="s">
        <v>166</v>
      </c>
      <c r="E230" s="166" t="s">
        <v>1</v>
      </c>
      <c r="F230" s="167" t="s">
        <v>170</v>
      </c>
      <c r="H230" s="168">
        <v>111.392</v>
      </c>
      <c r="I230" s="169"/>
      <c r="L230" s="165"/>
      <c r="M230" s="170"/>
      <c r="T230" s="171"/>
      <c r="AT230" s="166" t="s">
        <v>166</v>
      </c>
      <c r="AU230" s="166" t="s">
        <v>82</v>
      </c>
      <c r="AV230" s="14" t="s">
        <v>160</v>
      </c>
      <c r="AW230" s="14" t="s">
        <v>29</v>
      </c>
      <c r="AX230" s="14" t="s">
        <v>80</v>
      </c>
      <c r="AY230" s="166" t="s">
        <v>155</v>
      </c>
    </row>
    <row r="231" spans="2:65" s="1" customFormat="1" ht="24.2" customHeight="1">
      <c r="B231" s="131"/>
      <c r="C231" s="172" t="s">
        <v>328</v>
      </c>
      <c r="D231" s="172" t="s">
        <v>241</v>
      </c>
      <c r="E231" s="173" t="s">
        <v>1157</v>
      </c>
      <c r="F231" s="174" t="s">
        <v>1158</v>
      </c>
      <c r="G231" s="175" t="s">
        <v>159</v>
      </c>
      <c r="H231" s="176">
        <v>128.101</v>
      </c>
      <c r="I231" s="177"/>
      <c r="J231" s="178">
        <f>ROUND(I231*H231,2)</f>
        <v>0</v>
      </c>
      <c r="K231" s="179"/>
      <c r="L231" s="180"/>
      <c r="M231" s="181" t="s">
        <v>1</v>
      </c>
      <c r="N231" s="182" t="s">
        <v>37</v>
      </c>
      <c r="P231" s="142">
        <f>O231*H231</f>
        <v>0</v>
      </c>
      <c r="Q231" s="142">
        <v>1E-3</v>
      </c>
      <c r="R231" s="142">
        <f>Q231*H231</f>
        <v>0.12810099999999999</v>
      </c>
      <c r="S231" s="142">
        <v>0</v>
      </c>
      <c r="T231" s="143">
        <f>S231*H231</f>
        <v>0</v>
      </c>
      <c r="AR231" s="144" t="s">
        <v>213</v>
      </c>
      <c r="AT231" s="144" t="s">
        <v>241</v>
      </c>
      <c r="AU231" s="144" t="s">
        <v>82</v>
      </c>
      <c r="AY231" s="17" t="s">
        <v>155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80</v>
      </c>
      <c r="BK231" s="145">
        <f>ROUND(I231*H231,2)</f>
        <v>0</v>
      </c>
      <c r="BL231" s="17" t="s">
        <v>160</v>
      </c>
      <c r="BM231" s="144" t="s">
        <v>1559</v>
      </c>
    </row>
    <row r="232" spans="2:65" s="1" customFormat="1" ht="19.5">
      <c r="B232" s="32"/>
      <c r="D232" s="146" t="s">
        <v>162</v>
      </c>
      <c r="F232" s="147" t="s">
        <v>1158</v>
      </c>
      <c r="I232" s="148"/>
      <c r="L232" s="32"/>
      <c r="M232" s="149"/>
      <c r="T232" s="56"/>
      <c r="AT232" s="17" t="s">
        <v>162</v>
      </c>
      <c r="AU232" s="17" t="s">
        <v>82</v>
      </c>
    </row>
    <row r="233" spans="2:65" s="13" customFormat="1">
      <c r="B233" s="158"/>
      <c r="D233" s="146" t="s">
        <v>166</v>
      </c>
      <c r="E233" s="159" t="s">
        <v>1</v>
      </c>
      <c r="F233" s="160" t="s">
        <v>1560</v>
      </c>
      <c r="H233" s="161">
        <v>128.101</v>
      </c>
      <c r="I233" s="162"/>
      <c r="L233" s="158"/>
      <c r="M233" s="163"/>
      <c r="T233" s="164"/>
      <c r="AT233" s="159" t="s">
        <v>166</v>
      </c>
      <c r="AU233" s="159" t="s">
        <v>82</v>
      </c>
      <c r="AV233" s="13" t="s">
        <v>82</v>
      </c>
      <c r="AW233" s="13" t="s">
        <v>29</v>
      </c>
      <c r="AX233" s="13" t="s">
        <v>80</v>
      </c>
      <c r="AY233" s="159" t="s">
        <v>155</v>
      </c>
    </row>
    <row r="234" spans="2:65" s="1" customFormat="1" ht="24.2" customHeight="1">
      <c r="B234" s="131"/>
      <c r="C234" s="132" t="s">
        <v>335</v>
      </c>
      <c r="D234" s="132" t="s">
        <v>156</v>
      </c>
      <c r="E234" s="133" t="s">
        <v>251</v>
      </c>
      <c r="F234" s="134" t="s">
        <v>252</v>
      </c>
      <c r="G234" s="135" t="s">
        <v>253</v>
      </c>
      <c r="H234" s="136">
        <v>64.8</v>
      </c>
      <c r="I234" s="137"/>
      <c r="J234" s="138">
        <f>ROUND(I234*H234,2)</f>
        <v>0</v>
      </c>
      <c r="K234" s="139"/>
      <c r="L234" s="32"/>
      <c r="M234" s="140" t="s">
        <v>1</v>
      </c>
      <c r="N234" s="141" t="s">
        <v>37</v>
      </c>
      <c r="P234" s="142">
        <f>O234*H234</f>
        <v>0</v>
      </c>
      <c r="Q234" s="142">
        <v>2.1657999999999999E-4</v>
      </c>
      <c r="R234" s="142">
        <f>Q234*H234</f>
        <v>1.4034383999999999E-2</v>
      </c>
      <c r="S234" s="142">
        <v>0</v>
      </c>
      <c r="T234" s="143">
        <f>S234*H234</f>
        <v>0</v>
      </c>
      <c r="AR234" s="144" t="s">
        <v>160</v>
      </c>
      <c r="AT234" s="144" t="s">
        <v>156</v>
      </c>
      <c r="AU234" s="144" t="s">
        <v>82</v>
      </c>
      <c r="AY234" s="17" t="s">
        <v>155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80</v>
      </c>
      <c r="BK234" s="145">
        <f>ROUND(I234*H234,2)</f>
        <v>0</v>
      </c>
      <c r="BL234" s="17" t="s">
        <v>160</v>
      </c>
      <c r="BM234" s="144" t="s">
        <v>1561</v>
      </c>
    </row>
    <row r="235" spans="2:65" s="1" customFormat="1" ht="19.5">
      <c r="B235" s="32"/>
      <c r="D235" s="146" t="s">
        <v>162</v>
      </c>
      <c r="F235" s="147" t="s">
        <v>255</v>
      </c>
      <c r="I235" s="148"/>
      <c r="L235" s="32"/>
      <c r="M235" s="149"/>
      <c r="T235" s="56"/>
      <c r="AT235" s="17" t="s">
        <v>162</v>
      </c>
      <c r="AU235" s="17" t="s">
        <v>82</v>
      </c>
    </row>
    <row r="236" spans="2:65" s="1" customFormat="1">
      <c r="B236" s="32"/>
      <c r="D236" s="150" t="s">
        <v>164</v>
      </c>
      <c r="F236" s="151" t="s">
        <v>256</v>
      </c>
      <c r="I236" s="148"/>
      <c r="L236" s="32"/>
      <c r="M236" s="149"/>
      <c r="T236" s="56"/>
      <c r="AT236" s="17" t="s">
        <v>164</v>
      </c>
      <c r="AU236" s="17" t="s">
        <v>82</v>
      </c>
    </row>
    <row r="237" spans="2:65" s="13" customFormat="1">
      <c r="B237" s="158"/>
      <c r="D237" s="146" t="s">
        <v>166</v>
      </c>
      <c r="E237" s="159" t="s">
        <v>1</v>
      </c>
      <c r="F237" s="160" t="s">
        <v>1562</v>
      </c>
      <c r="H237" s="161">
        <v>64.8</v>
      </c>
      <c r="I237" s="162"/>
      <c r="L237" s="158"/>
      <c r="M237" s="163"/>
      <c r="T237" s="164"/>
      <c r="AT237" s="159" t="s">
        <v>166</v>
      </c>
      <c r="AU237" s="159" t="s">
        <v>82</v>
      </c>
      <c r="AV237" s="13" t="s">
        <v>82</v>
      </c>
      <c r="AW237" s="13" t="s">
        <v>29</v>
      </c>
      <c r="AX237" s="13" t="s">
        <v>72</v>
      </c>
      <c r="AY237" s="159" t="s">
        <v>155</v>
      </c>
    </row>
    <row r="238" spans="2:65" s="14" customFormat="1">
      <c r="B238" s="165"/>
      <c r="D238" s="146" t="s">
        <v>166</v>
      </c>
      <c r="E238" s="166" t="s">
        <v>1</v>
      </c>
      <c r="F238" s="167" t="s">
        <v>170</v>
      </c>
      <c r="H238" s="168">
        <v>64.8</v>
      </c>
      <c r="I238" s="169"/>
      <c r="L238" s="165"/>
      <c r="M238" s="170"/>
      <c r="T238" s="171"/>
      <c r="AT238" s="166" t="s">
        <v>166</v>
      </c>
      <c r="AU238" s="166" t="s">
        <v>82</v>
      </c>
      <c r="AV238" s="14" t="s">
        <v>160</v>
      </c>
      <c r="AW238" s="14" t="s">
        <v>3</v>
      </c>
      <c r="AX238" s="14" t="s">
        <v>80</v>
      </c>
      <c r="AY238" s="166" t="s">
        <v>155</v>
      </c>
    </row>
    <row r="239" spans="2:65" s="1" customFormat="1" ht="24.2" customHeight="1">
      <c r="B239" s="131"/>
      <c r="C239" s="132" t="s">
        <v>343</v>
      </c>
      <c r="D239" s="132" t="s">
        <v>156</v>
      </c>
      <c r="E239" s="133" t="s">
        <v>1163</v>
      </c>
      <c r="F239" s="134" t="s">
        <v>1164</v>
      </c>
      <c r="G239" s="135" t="s">
        <v>413</v>
      </c>
      <c r="H239" s="136">
        <v>4</v>
      </c>
      <c r="I239" s="137"/>
      <c r="J239" s="138">
        <f>ROUND(I239*H239,2)</f>
        <v>0</v>
      </c>
      <c r="K239" s="139"/>
      <c r="L239" s="32"/>
      <c r="M239" s="140" t="s">
        <v>1</v>
      </c>
      <c r="N239" s="141" t="s">
        <v>37</v>
      </c>
      <c r="P239" s="142">
        <f>O239*H239</f>
        <v>0</v>
      </c>
      <c r="Q239" s="142">
        <v>8.9359999999999995E-2</v>
      </c>
      <c r="R239" s="142">
        <f>Q239*H239</f>
        <v>0.35743999999999998</v>
      </c>
      <c r="S239" s="142">
        <v>0</v>
      </c>
      <c r="T239" s="143">
        <f>S239*H239</f>
        <v>0</v>
      </c>
      <c r="AR239" s="144" t="s">
        <v>160</v>
      </c>
      <c r="AT239" s="144" t="s">
        <v>156</v>
      </c>
      <c r="AU239" s="144" t="s">
        <v>82</v>
      </c>
      <c r="AY239" s="17" t="s">
        <v>155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80</v>
      </c>
      <c r="BK239" s="145">
        <f>ROUND(I239*H239,2)</f>
        <v>0</v>
      </c>
      <c r="BL239" s="17" t="s">
        <v>160</v>
      </c>
      <c r="BM239" s="144" t="s">
        <v>1563</v>
      </c>
    </row>
    <row r="240" spans="2:65" s="1" customFormat="1" ht="19.5">
      <c r="B240" s="32"/>
      <c r="D240" s="146" t="s">
        <v>162</v>
      </c>
      <c r="F240" s="147" t="s">
        <v>1166</v>
      </c>
      <c r="I240" s="148"/>
      <c r="L240" s="32"/>
      <c r="M240" s="149"/>
      <c r="T240" s="56"/>
      <c r="AT240" s="17" t="s">
        <v>162</v>
      </c>
      <c r="AU240" s="17" t="s">
        <v>82</v>
      </c>
    </row>
    <row r="241" spans="2:65" s="1" customFormat="1">
      <c r="B241" s="32"/>
      <c r="D241" s="150" t="s">
        <v>164</v>
      </c>
      <c r="F241" s="151" t="s">
        <v>1167</v>
      </c>
      <c r="I241" s="148"/>
      <c r="L241" s="32"/>
      <c r="M241" s="149"/>
      <c r="T241" s="56"/>
      <c r="AT241" s="17" t="s">
        <v>164</v>
      </c>
      <c r="AU241" s="17" t="s">
        <v>82</v>
      </c>
    </row>
    <row r="242" spans="2:65" s="13" customFormat="1">
      <c r="B242" s="158"/>
      <c r="D242" s="146" t="s">
        <v>166</v>
      </c>
      <c r="E242" s="159" t="s">
        <v>1</v>
      </c>
      <c r="F242" s="160" t="s">
        <v>1564</v>
      </c>
      <c r="H242" s="161">
        <v>4</v>
      </c>
      <c r="I242" s="162"/>
      <c r="L242" s="158"/>
      <c r="M242" s="163"/>
      <c r="T242" s="164"/>
      <c r="AT242" s="159" t="s">
        <v>166</v>
      </c>
      <c r="AU242" s="159" t="s">
        <v>82</v>
      </c>
      <c r="AV242" s="13" t="s">
        <v>82</v>
      </c>
      <c r="AW242" s="13" t="s">
        <v>29</v>
      </c>
      <c r="AX242" s="13" t="s">
        <v>80</v>
      </c>
      <c r="AY242" s="159" t="s">
        <v>155</v>
      </c>
    </row>
    <row r="243" spans="2:65" s="1" customFormat="1" ht="16.5" customHeight="1">
      <c r="B243" s="131"/>
      <c r="C243" s="132" t="s">
        <v>350</v>
      </c>
      <c r="D243" s="132" t="s">
        <v>156</v>
      </c>
      <c r="E243" s="133" t="s">
        <v>1169</v>
      </c>
      <c r="F243" s="134" t="s">
        <v>1170</v>
      </c>
      <c r="G243" s="135" t="s">
        <v>179</v>
      </c>
      <c r="H243" s="136">
        <v>7.4</v>
      </c>
      <c r="I243" s="137"/>
      <c r="J243" s="138">
        <f>ROUND(I243*H243,2)</f>
        <v>0</v>
      </c>
      <c r="K243" s="139"/>
      <c r="L243" s="32"/>
      <c r="M243" s="140" t="s">
        <v>1</v>
      </c>
      <c r="N243" s="141" t="s">
        <v>37</v>
      </c>
      <c r="P243" s="142">
        <f>O243*H243</f>
        <v>0</v>
      </c>
      <c r="Q243" s="142">
        <v>2.2563422040000001</v>
      </c>
      <c r="R243" s="142">
        <f>Q243*H243</f>
        <v>16.696932309600001</v>
      </c>
      <c r="S243" s="142">
        <v>0</v>
      </c>
      <c r="T243" s="143">
        <f>S243*H243</f>
        <v>0</v>
      </c>
      <c r="AR243" s="144" t="s">
        <v>160</v>
      </c>
      <c r="AT243" s="144" t="s">
        <v>156</v>
      </c>
      <c r="AU243" s="144" t="s">
        <v>82</v>
      </c>
      <c r="AY243" s="17" t="s">
        <v>155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80</v>
      </c>
      <c r="BK243" s="145">
        <f>ROUND(I243*H243,2)</f>
        <v>0</v>
      </c>
      <c r="BL243" s="17" t="s">
        <v>160</v>
      </c>
      <c r="BM243" s="144" t="s">
        <v>1565</v>
      </c>
    </row>
    <row r="244" spans="2:65" s="1" customFormat="1" ht="19.5">
      <c r="B244" s="32"/>
      <c r="D244" s="146" t="s">
        <v>162</v>
      </c>
      <c r="F244" s="147" t="s">
        <v>1172</v>
      </c>
      <c r="I244" s="148"/>
      <c r="L244" s="32"/>
      <c r="M244" s="149"/>
      <c r="T244" s="56"/>
      <c r="AT244" s="17" t="s">
        <v>162</v>
      </c>
      <c r="AU244" s="17" t="s">
        <v>82</v>
      </c>
    </row>
    <row r="245" spans="2:65" s="1" customFormat="1">
      <c r="B245" s="32"/>
      <c r="D245" s="150" t="s">
        <v>164</v>
      </c>
      <c r="F245" s="151" t="s">
        <v>1173</v>
      </c>
      <c r="I245" s="148"/>
      <c r="L245" s="32"/>
      <c r="M245" s="149"/>
      <c r="T245" s="56"/>
      <c r="AT245" s="17" t="s">
        <v>164</v>
      </c>
      <c r="AU245" s="17" t="s">
        <v>82</v>
      </c>
    </row>
    <row r="246" spans="2:65" s="13" customFormat="1">
      <c r="B246" s="158"/>
      <c r="D246" s="146" t="s">
        <v>166</v>
      </c>
      <c r="E246" s="159" t="s">
        <v>1</v>
      </c>
      <c r="F246" s="160" t="s">
        <v>1566</v>
      </c>
      <c r="H246" s="161">
        <v>2.1</v>
      </c>
      <c r="I246" s="162"/>
      <c r="L246" s="158"/>
      <c r="M246" s="163"/>
      <c r="T246" s="164"/>
      <c r="AT246" s="159" t="s">
        <v>166</v>
      </c>
      <c r="AU246" s="159" t="s">
        <v>82</v>
      </c>
      <c r="AV246" s="13" t="s">
        <v>82</v>
      </c>
      <c r="AW246" s="13" t="s">
        <v>29</v>
      </c>
      <c r="AX246" s="13" t="s">
        <v>72</v>
      </c>
      <c r="AY246" s="159" t="s">
        <v>155</v>
      </c>
    </row>
    <row r="247" spans="2:65" s="13" customFormat="1">
      <c r="B247" s="158"/>
      <c r="D247" s="146" t="s">
        <v>166</v>
      </c>
      <c r="E247" s="159" t="s">
        <v>1</v>
      </c>
      <c r="F247" s="160" t="s">
        <v>1567</v>
      </c>
      <c r="H247" s="161">
        <v>5.3</v>
      </c>
      <c r="I247" s="162"/>
      <c r="L247" s="158"/>
      <c r="M247" s="163"/>
      <c r="T247" s="164"/>
      <c r="AT247" s="159" t="s">
        <v>166</v>
      </c>
      <c r="AU247" s="159" t="s">
        <v>82</v>
      </c>
      <c r="AV247" s="13" t="s">
        <v>82</v>
      </c>
      <c r="AW247" s="13" t="s">
        <v>29</v>
      </c>
      <c r="AX247" s="13" t="s">
        <v>72</v>
      </c>
      <c r="AY247" s="159" t="s">
        <v>155</v>
      </c>
    </row>
    <row r="248" spans="2:65" s="14" customFormat="1">
      <c r="B248" s="165"/>
      <c r="D248" s="146" t="s">
        <v>166</v>
      </c>
      <c r="E248" s="166" t="s">
        <v>1</v>
      </c>
      <c r="F248" s="167" t="s">
        <v>170</v>
      </c>
      <c r="H248" s="168">
        <v>7.4</v>
      </c>
      <c r="I248" s="169"/>
      <c r="L248" s="165"/>
      <c r="M248" s="170"/>
      <c r="T248" s="171"/>
      <c r="AT248" s="166" t="s">
        <v>166</v>
      </c>
      <c r="AU248" s="166" t="s">
        <v>82</v>
      </c>
      <c r="AV248" s="14" t="s">
        <v>160</v>
      </c>
      <c r="AW248" s="14" t="s">
        <v>29</v>
      </c>
      <c r="AX248" s="14" t="s">
        <v>80</v>
      </c>
      <c r="AY248" s="166" t="s">
        <v>155</v>
      </c>
    </row>
    <row r="249" spans="2:65" s="1" customFormat="1" ht="16.5" customHeight="1">
      <c r="B249" s="131"/>
      <c r="C249" s="132" t="s">
        <v>359</v>
      </c>
      <c r="D249" s="132" t="s">
        <v>156</v>
      </c>
      <c r="E249" s="133" t="s">
        <v>1506</v>
      </c>
      <c r="F249" s="134" t="s">
        <v>1507</v>
      </c>
      <c r="G249" s="135" t="s">
        <v>179</v>
      </c>
      <c r="H249" s="136">
        <v>1.82</v>
      </c>
      <c r="I249" s="137"/>
      <c r="J249" s="138">
        <f>ROUND(I249*H249,2)</f>
        <v>0</v>
      </c>
      <c r="K249" s="139"/>
      <c r="L249" s="32"/>
      <c r="M249" s="140" t="s">
        <v>1</v>
      </c>
      <c r="N249" s="141" t="s">
        <v>37</v>
      </c>
      <c r="P249" s="142">
        <f>O249*H249</f>
        <v>0</v>
      </c>
      <c r="Q249" s="142">
        <v>2.5018699999999998</v>
      </c>
      <c r="R249" s="142">
        <f>Q249*H249</f>
        <v>4.5534033999999997</v>
      </c>
      <c r="S249" s="142">
        <v>0</v>
      </c>
      <c r="T249" s="143">
        <f>S249*H249</f>
        <v>0</v>
      </c>
      <c r="AR249" s="144" t="s">
        <v>160</v>
      </c>
      <c r="AT249" s="144" t="s">
        <v>156</v>
      </c>
      <c r="AU249" s="144" t="s">
        <v>82</v>
      </c>
      <c r="AY249" s="17" t="s">
        <v>155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80</v>
      </c>
      <c r="BK249" s="145">
        <f>ROUND(I249*H249,2)</f>
        <v>0</v>
      </c>
      <c r="BL249" s="17" t="s">
        <v>160</v>
      </c>
      <c r="BM249" s="144" t="s">
        <v>1568</v>
      </c>
    </row>
    <row r="250" spans="2:65" s="1" customFormat="1" ht="19.5">
      <c r="B250" s="32"/>
      <c r="D250" s="146" t="s">
        <v>162</v>
      </c>
      <c r="F250" s="147" t="s">
        <v>1509</v>
      </c>
      <c r="I250" s="148"/>
      <c r="L250" s="32"/>
      <c r="M250" s="149"/>
      <c r="T250" s="56"/>
      <c r="AT250" s="17" t="s">
        <v>162</v>
      </c>
      <c r="AU250" s="17" t="s">
        <v>82</v>
      </c>
    </row>
    <row r="251" spans="2:65" s="1" customFormat="1">
      <c r="B251" s="32"/>
      <c r="D251" s="150" t="s">
        <v>164</v>
      </c>
      <c r="F251" s="151" t="s">
        <v>1510</v>
      </c>
      <c r="I251" s="148"/>
      <c r="L251" s="32"/>
      <c r="M251" s="149"/>
      <c r="T251" s="56"/>
      <c r="AT251" s="17" t="s">
        <v>164</v>
      </c>
      <c r="AU251" s="17" t="s">
        <v>82</v>
      </c>
    </row>
    <row r="252" spans="2:65" s="13" customFormat="1">
      <c r="B252" s="158"/>
      <c r="D252" s="146" t="s">
        <v>166</v>
      </c>
      <c r="E252" s="159" t="s">
        <v>1</v>
      </c>
      <c r="F252" s="160" t="s">
        <v>1569</v>
      </c>
      <c r="H252" s="161">
        <v>1.82</v>
      </c>
      <c r="I252" s="162"/>
      <c r="L252" s="158"/>
      <c r="M252" s="163"/>
      <c r="T252" s="164"/>
      <c r="AT252" s="159" t="s">
        <v>166</v>
      </c>
      <c r="AU252" s="159" t="s">
        <v>82</v>
      </c>
      <c r="AV252" s="13" t="s">
        <v>82</v>
      </c>
      <c r="AW252" s="13" t="s">
        <v>29</v>
      </c>
      <c r="AX252" s="13" t="s">
        <v>80</v>
      </c>
      <c r="AY252" s="159" t="s">
        <v>155</v>
      </c>
    </row>
    <row r="253" spans="2:65" s="1" customFormat="1" ht="24.2" customHeight="1">
      <c r="B253" s="131"/>
      <c r="C253" s="132" t="s">
        <v>369</v>
      </c>
      <c r="D253" s="132" t="s">
        <v>156</v>
      </c>
      <c r="E253" s="133" t="s">
        <v>273</v>
      </c>
      <c r="F253" s="134" t="s">
        <v>274</v>
      </c>
      <c r="G253" s="135" t="s">
        <v>275</v>
      </c>
      <c r="H253" s="136">
        <v>50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37</v>
      </c>
      <c r="P253" s="142">
        <f>O253*H253</f>
        <v>0</v>
      </c>
      <c r="Q253" s="142">
        <v>6.1295699999999997E-5</v>
      </c>
      <c r="R253" s="142">
        <f>Q253*H253</f>
        <v>3.064785E-3</v>
      </c>
      <c r="S253" s="142">
        <v>0</v>
      </c>
      <c r="T253" s="143">
        <f>S253*H253</f>
        <v>0</v>
      </c>
      <c r="AR253" s="144" t="s">
        <v>160</v>
      </c>
      <c r="AT253" s="144" t="s">
        <v>156</v>
      </c>
      <c r="AU253" s="144" t="s">
        <v>82</v>
      </c>
      <c r="AY253" s="17" t="s">
        <v>155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80</v>
      </c>
      <c r="BK253" s="145">
        <f>ROUND(I253*H253,2)</f>
        <v>0</v>
      </c>
      <c r="BL253" s="17" t="s">
        <v>160</v>
      </c>
      <c r="BM253" s="144" t="s">
        <v>1570</v>
      </c>
    </row>
    <row r="254" spans="2:65" s="1" customFormat="1">
      <c r="B254" s="32"/>
      <c r="D254" s="146" t="s">
        <v>162</v>
      </c>
      <c r="F254" s="147" t="s">
        <v>277</v>
      </c>
      <c r="I254" s="148"/>
      <c r="L254" s="32"/>
      <c r="M254" s="149"/>
      <c r="T254" s="56"/>
      <c r="AT254" s="17" t="s">
        <v>162</v>
      </c>
      <c r="AU254" s="17" t="s">
        <v>82</v>
      </c>
    </row>
    <row r="255" spans="2:65" s="1" customFormat="1">
      <c r="B255" s="32"/>
      <c r="D255" s="150" t="s">
        <v>164</v>
      </c>
      <c r="F255" s="151" t="s">
        <v>278</v>
      </c>
      <c r="I255" s="148"/>
      <c r="L255" s="32"/>
      <c r="M255" s="149"/>
      <c r="T255" s="56"/>
      <c r="AT255" s="17" t="s">
        <v>164</v>
      </c>
      <c r="AU255" s="17" t="s">
        <v>82</v>
      </c>
    </row>
    <row r="256" spans="2:65" s="13" customFormat="1">
      <c r="B256" s="158"/>
      <c r="D256" s="146" t="s">
        <v>166</v>
      </c>
      <c r="E256" s="159" t="s">
        <v>1</v>
      </c>
      <c r="F256" s="160" t="s">
        <v>522</v>
      </c>
      <c r="H256" s="161">
        <v>50</v>
      </c>
      <c r="I256" s="162"/>
      <c r="L256" s="158"/>
      <c r="M256" s="163"/>
      <c r="T256" s="164"/>
      <c r="AT256" s="159" t="s">
        <v>166</v>
      </c>
      <c r="AU256" s="159" t="s">
        <v>82</v>
      </c>
      <c r="AV256" s="13" t="s">
        <v>82</v>
      </c>
      <c r="AW256" s="13" t="s">
        <v>29</v>
      </c>
      <c r="AX256" s="13" t="s">
        <v>72</v>
      </c>
      <c r="AY256" s="159" t="s">
        <v>155</v>
      </c>
    </row>
    <row r="257" spans="2:65" s="14" customFormat="1">
      <c r="B257" s="165"/>
      <c r="D257" s="146" t="s">
        <v>166</v>
      </c>
      <c r="E257" s="166" t="s">
        <v>1</v>
      </c>
      <c r="F257" s="167" t="s">
        <v>170</v>
      </c>
      <c r="H257" s="168">
        <v>50</v>
      </c>
      <c r="I257" s="169"/>
      <c r="L257" s="165"/>
      <c r="M257" s="170"/>
      <c r="T257" s="171"/>
      <c r="AT257" s="166" t="s">
        <v>166</v>
      </c>
      <c r="AU257" s="166" t="s">
        <v>82</v>
      </c>
      <c r="AV257" s="14" t="s">
        <v>160</v>
      </c>
      <c r="AW257" s="14" t="s">
        <v>3</v>
      </c>
      <c r="AX257" s="14" t="s">
        <v>80</v>
      </c>
      <c r="AY257" s="166" t="s">
        <v>155</v>
      </c>
    </row>
    <row r="258" spans="2:65" s="1" customFormat="1" ht="21.75" customHeight="1">
      <c r="B258" s="131"/>
      <c r="C258" s="172" t="s">
        <v>376</v>
      </c>
      <c r="D258" s="172" t="s">
        <v>241</v>
      </c>
      <c r="E258" s="173" t="s">
        <v>281</v>
      </c>
      <c r="F258" s="174" t="s">
        <v>282</v>
      </c>
      <c r="G258" s="175" t="s">
        <v>208</v>
      </c>
      <c r="H258" s="176">
        <v>5.84</v>
      </c>
      <c r="I258" s="177"/>
      <c r="J258" s="178">
        <f>ROUND(I258*H258,2)</f>
        <v>0</v>
      </c>
      <c r="K258" s="179"/>
      <c r="L258" s="180"/>
      <c r="M258" s="181" t="s">
        <v>1</v>
      </c>
      <c r="N258" s="182" t="s">
        <v>37</v>
      </c>
      <c r="P258" s="142">
        <f>O258*H258</f>
        <v>0</v>
      </c>
      <c r="Q258" s="142">
        <v>1</v>
      </c>
      <c r="R258" s="142">
        <f>Q258*H258</f>
        <v>5.84</v>
      </c>
      <c r="S258" s="142">
        <v>0</v>
      </c>
      <c r="T258" s="143">
        <f>S258*H258</f>
        <v>0</v>
      </c>
      <c r="AR258" s="144" t="s">
        <v>213</v>
      </c>
      <c r="AT258" s="144" t="s">
        <v>241</v>
      </c>
      <c r="AU258" s="144" t="s">
        <v>82</v>
      </c>
      <c r="AY258" s="17" t="s">
        <v>155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80</v>
      </c>
      <c r="BK258" s="145">
        <f>ROUND(I258*H258,2)</f>
        <v>0</v>
      </c>
      <c r="BL258" s="17" t="s">
        <v>160</v>
      </c>
      <c r="BM258" s="144" t="s">
        <v>1571</v>
      </c>
    </row>
    <row r="259" spans="2:65" s="1" customFormat="1">
      <c r="B259" s="32"/>
      <c r="D259" s="146" t="s">
        <v>162</v>
      </c>
      <c r="F259" s="147" t="s">
        <v>284</v>
      </c>
      <c r="I259" s="148"/>
      <c r="L259" s="32"/>
      <c r="M259" s="149"/>
      <c r="T259" s="56"/>
      <c r="AT259" s="17" t="s">
        <v>162</v>
      </c>
      <c r="AU259" s="17" t="s">
        <v>82</v>
      </c>
    </row>
    <row r="260" spans="2:65" s="13" customFormat="1">
      <c r="B260" s="158"/>
      <c r="D260" s="146" t="s">
        <v>166</v>
      </c>
      <c r="E260" s="159" t="s">
        <v>1</v>
      </c>
      <c r="F260" s="160" t="s">
        <v>1183</v>
      </c>
      <c r="H260" s="161">
        <v>5.84</v>
      </c>
      <c r="I260" s="162"/>
      <c r="L260" s="158"/>
      <c r="M260" s="163"/>
      <c r="T260" s="164"/>
      <c r="AT260" s="159" t="s">
        <v>166</v>
      </c>
      <c r="AU260" s="159" t="s">
        <v>82</v>
      </c>
      <c r="AV260" s="13" t="s">
        <v>82</v>
      </c>
      <c r="AW260" s="13" t="s">
        <v>29</v>
      </c>
      <c r="AX260" s="13" t="s">
        <v>80</v>
      </c>
      <c r="AY260" s="159" t="s">
        <v>155</v>
      </c>
    </row>
    <row r="261" spans="2:65" s="1" customFormat="1" ht="16.5" customHeight="1">
      <c r="B261" s="131"/>
      <c r="C261" s="172" t="s">
        <v>384</v>
      </c>
      <c r="D261" s="172" t="s">
        <v>241</v>
      </c>
      <c r="E261" s="173" t="s">
        <v>288</v>
      </c>
      <c r="F261" s="174" t="s">
        <v>289</v>
      </c>
      <c r="G261" s="175" t="s">
        <v>208</v>
      </c>
      <c r="H261" s="176">
        <v>11.614000000000001</v>
      </c>
      <c r="I261" s="177"/>
      <c r="J261" s="178">
        <f>ROUND(I261*H261,2)</f>
        <v>0</v>
      </c>
      <c r="K261" s="179"/>
      <c r="L261" s="180"/>
      <c r="M261" s="181" t="s">
        <v>1</v>
      </c>
      <c r="N261" s="182" t="s">
        <v>37</v>
      </c>
      <c r="P261" s="142">
        <f>O261*H261</f>
        <v>0</v>
      </c>
      <c r="Q261" s="142">
        <v>1</v>
      </c>
      <c r="R261" s="142">
        <f>Q261*H261</f>
        <v>11.614000000000001</v>
      </c>
      <c r="S261" s="142">
        <v>0</v>
      </c>
      <c r="T261" s="143">
        <f>S261*H261</f>
        <v>0</v>
      </c>
      <c r="AR261" s="144" t="s">
        <v>213</v>
      </c>
      <c r="AT261" s="144" t="s">
        <v>241</v>
      </c>
      <c r="AU261" s="144" t="s">
        <v>82</v>
      </c>
      <c r="AY261" s="17" t="s">
        <v>155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80</v>
      </c>
      <c r="BK261" s="145">
        <f>ROUND(I261*H261,2)</f>
        <v>0</v>
      </c>
      <c r="BL261" s="17" t="s">
        <v>160</v>
      </c>
      <c r="BM261" s="144" t="s">
        <v>1572</v>
      </c>
    </row>
    <row r="262" spans="2:65" s="1" customFormat="1">
      <c r="B262" s="32"/>
      <c r="D262" s="146" t="s">
        <v>162</v>
      </c>
      <c r="F262" s="147" t="s">
        <v>291</v>
      </c>
      <c r="I262" s="148"/>
      <c r="L262" s="32"/>
      <c r="M262" s="149"/>
      <c r="T262" s="56"/>
      <c r="AT262" s="17" t="s">
        <v>162</v>
      </c>
      <c r="AU262" s="17" t="s">
        <v>82</v>
      </c>
    </row>
    <row r="263" spans="2:65" s="12" customFormat="1" ht="22.5">
      <c r="B263" s="152"/>
      <c r="D263" s="146" t="s">
        <v>166</v>
      </c>
      <c r="E263" s="153" t="s">
        <v>1</v>
      </c>
      <c r="F263" s="154" t="s">
        <v>292</v>
      </c>
      <c r="H263" s="153" t="s">
        <v>1</v>
      </c>
      <c r="I263" s="155"/>
      <c r="L263" s="152"/>
      <c r="M263" s="156"/>
      <c r="T263" s="157"/>
      <c r="AT263" s="153" t="s">
        <v>166</v>
      </c>
      <c r="AU263" s="153" t="s">
        <v>82</v>
      </c>
      <c r="AV263" s="12" t="s">
        <v>80</v>
      </c>
      <c r="AW263" s="12" t="s">
        <v>29</v>
      </c>
      <c r="AX263" s="12" t="s">
        <v>72</v>
      </c>
      <c r="AY263" s="153" t="s">
        <v>155</v>
      </c>
    </row>
    <row r="264" spans="2:65" s="13" customFormat="1">
      <c r="B264" s="158"/>
      <c r="D264" s="146" t="s">
        <v>166</v>
      </c>
      <c r="E264" s="159" t="s">
        <v>1</v>
      </c>
      <c r="F264" s="160" t="s">
        <v>1185</v>
      </c>
      <c r="H264" s="161">
        <v>11.614000000000001</v>
      </c>
      <c r="I264" s="162"/>
      <c r="L264" s="158"/>
      <c r="M264" s="163"/>
      <c r="T264" s="164"/>
      <c r="AT264" s="159" t="s">
        <v>166</v>
      </c>
      <c r="AU264" s="159" t="s">
        <v>82</v>
      </c>
      <c r="AV264" s="13" t="s">
        <v>82</v>
      </c>
      <c r="AW264" s="13" t="s">
        <v>29</v>
      </c>
      <c r="AX264" s="13" t="s">
        <v>80</v>
      </c>
      <c r="AY264" s="159" t="s">
        <v>155</v>
      </c>
    </row>
    <row r="265" spans="2:65" s="1" customFormat="1" ht="24.2" customHeight="1">
      <c r="B265" s="131"/>
      <c r="C265" s="172" t="s">
        <v>391</v>
      </c>
      <c r="D265" s="172" t="s">
        <v>241</v>
      </c>
      <c r="E265" s="173" t="s">
        <v>296</v>
      </c>
      <c r="F265" s="174" t="s">
        <v>297</v>
      </c>
      <c r="G265" s="175" t="s">
        <v>298</v>
      </c>
      <c r="H265" s="176">
        <v>58.4</v>
      </c>
      <c r="I265" s="177"/>
      <c r="J265" s="178">
        <f>ROUND(I265*H265,2)</f>
        <v>0</v>
      </c>
      <c r="K265" s="179"/>
      <c r="L265" s="180"/>
      <c r="M265" s="181" t="s">
        <v>1</v>
      </c>
      <c r="N265" s="182" t="s">
        <v>37</v>
      </c>
      <c r="P265" s="142">
        <f>O265*H265</f>
        <v>0</v>
      </c>
      <c r="Q265" s="142">
        <v>1E-3</v>
      </c>
      <c r="R265" s="142">
        <f>Q265*H265</f>
        <v>5.8400000000000001E-2</v>
      </c>
      <c r="S265" s="142">
        <v>0</v>
      </c>
      <c r="T265" s="143">
        <f>S265*H265</f>
        <v>0</v>
      </c>
      <c r="AR265" s="144" t="s">
        <v>213</v>
      </c>
      <c r="AT265" s="144" t="s">
        <v>241</v>
      </c>
      <c r="AU265" s="144" t="s">
        <v>82</v>
      </c>
      <c r="AY265" s="17" t="s">
        <v>155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7" t="s">
        <v>80</v>
      </c>
      <c r="BK265" s="145">
        <f>ROUND(I265*H265,2)</f>
        <v>0</v>
      </c>
      <c r="BL265" s="17" t="s">
        <v>160</v>
      </c>
      <c r="BM265" s="144" t="s">
        <v>1573</v>
      </c>
    </row>
    <row r="266" spans="2:65" s="1" customFormat="1" ht="29.25">
      <c r="B266" s="32"/>
      <c r="D266" s="146" t="s">
        <v>162</v>
      </c>
      <c r="F266" s="147" t="s">
        <v>300</v>
      </c>
      <c r="I266" s="148"/>
      <c r="L266" s="32"/>
      <c r="M266" s="149"/>
      <c r="T266" s="56"/>
      <c r="AT266" s="17" t="s">
        <v>162</v>
      </c>
      <c r="AU266" s="17" t="s">
        <v>82</v>
      </c>
    </row>
    <row r="267" spans="2:65" s="1" customFormat="1" ht="19.5">
      <c r="B267" s="32"/>
      <c r="D267" s="146" t="s">
        <v>301</v>
      </c>
      <c r="F267" s="185" t="s">
        <v>302</v>
      </c>
      <c r="I267" s="148"/>
      <c r="L267" s="32"/>
      <c r="M267" s="149"/>
      <c r="T267" s="56"/>
      <c r="AT267" s="17" t="s">
        <v>301</v>
      </c>
      <c r="AU267" s="17" t="s">
        <v>82</v>
      </c>
    </row>
    <row r="268" spans="2:65" s="13" customFormat="1">
      <c r="B268" s="158"/>
      <c r="D268" s="146" t="s">
        <v>166</v>
      </c>
      <c r="E268" s="159" t="s">
        <v>1</v>
      </c>
      <c r="F268" s="160" t="s">
        <v>1187</v>
      </c>
      <c r="H268" s="161">
        <v>58.4</v>
      </c>
      <c r="I268" s="162"/>
      <c r="L268" s="158"/>
      <c r="M268" s="163"/>
      <c r="T268" s="164"/>
      <c r="AT268" s="159" t="s">
        <v>166</v>
      </c>
      <c r="AU268" s="159" t="s">
        <v>82</v>
      </c>
      <c r="AV268" s="13" t="s">
        <v>82</v>
      </c>
      <c r="AW268" s="13" t="s">
        <v>29</v>
      </c>
      <c r="AX268" s="13" t="s">
        <v>72</v>
      </c>
      <c r="AY268" s="159" t="s">
        <v>155</v>
      </c>
    </row>
    <row r="269" spans="2:65" s="14" customFormat="1">
      <c r="B269" s="165"/>
      <c r="D269" s="146" t="s">
        <v>166</v>
      </c>
      <c r="E269" s="166" t="s">
        <v>1</v>
      </c>
      <c r="F269" s="167" t="s">
        <v>170</v>
      </c>
      <c r="H269" s="168">
        <v>58.4</v>
      </c>
      <c r="I269" s="169"/>
      <c r="L269" s="165"/>
      <c r="M269" s="170"/>
      <c r="T269" s="171"/>
      <c r="AT269" s="166" t="s">
        <v>166</v>
      </c>
      <c r="AU269" s="166" t="s">
        <v>82</v>
      </c>
      <c r="AV269" s="14" t="s">
        <v>160</v>
      </c>
      <c r="AW269" s="14" t="s">
        <v>3</v>
      </c>
      <c r="AX269" s="14" t="s">
        <v>80</v>
      </c>
      <c r="AY269" s="166" t="s">
        <v>155</v>
      </c>
    </row>
    <row r="270" spans="2:65" s="1" customFormat="1" ht="24.2" customHeight="1">
      <c r="B270" s="131"/>
      <c r="C270" s="172" t="s">
        <v>397</v>
      </c>
      <c r="D270" s="172" t="s">
        <v>241</v>
      </c>
      <c r="E270" s="173" t="s">
        <v>305</v>
      </c>
      <c r="F270" s="174" t="s">
        <v>306</v>
      </c>
      <c r="G270" s="175" t="s">
        <v>208</v>
      </c>
      <c r="H270" s="176">
        <v>0.161</v>
      </c>
      <c r="I270" s="177"/>
      <c r="J270" s="178">
        <f>ROUND(I270*H270,2)</f>
        <v>0</v>
      </c>
      <c r="K270" s="179"/>
      <c r="L270" s="180"/>
      <c r="M270" s="181" t="s">
        <v>1</v>
      </c>
      <c r="N270" s="182" t="s">
        <v>37</v>
      </c>
      <c r="P270" s="142">
        <f>O270*H270</f>
        <v>0</v>
      </c>
      <c r="Q270" s="142">
        <v>1</v>
      </c>
      <c r="R270" s="142">
        <f>Q270*H270</f>
        <v>0.161</v>
      </c>
      <c r="S270" s="142">
        <v>0</v>
      </c>
      <c r="T270" s="143">
        <f>S270*H270</f>
        <v>0</v>
      </c>
      <c r="AR270" s="144" t="s">
        <v>213</v>
      </c>
      <c r="AT270" s="144" t="s">
        <v>241</v>
      </c>
      <c r="AU270" s="144" t="s">
        <v>82</v>
      </c>
      <c r="AY270" s="17" t="s">
        <v>155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80</v>
      </c>
      <c r="BK270" s="145">
        <f>ROUND(I270*H270,2)</f>
        <v>0</v>
      </c>
      <c r="BL270" s="17" t="s">
        <v>160</v>
      </c>
      <c r="BM270" s="144" t="s">
        <v>1574</v>
      </c>
    </row>
    <row r="271" spans="2:65" s="1" customFormat="1" ht="19.5">
      <c r="B271" s="32"/>
      <c r="D271" s="146" t="s">
        <v>162</v>
      </c>
      <c r="F271" s="147" t="s">
        <v>306</v>
      </c>
      <c r="I271" s="148"/>
      <c r="L271" s="32"/>
      <c r="M271" s="149"/>
      <c r="T271" s="56"/>
      <c r="AT271" s="17" t="s">
        <v>162</v>
      </c>
      <c r="AU271" s="17" t="s">
        <v>82</v>
      </c>
    </row>
    <row r="272" spans="2:65" s="12" customFormat="1">
      <c r="B272" s="152"/>
      <c r="D272" s="146" t="s">
        <v>166</v>
      </c>
      <c r="E272" s="153" t="s">
        <v>1</v>
      </c>
      <c r="F272" s="154" t="s">
        <v>308</v>
      </c>
      <c r="H272" s="153" t="s">
        <v>1</v>
      </c>
      <c r="I272" s="155"/>
      <c r="L272" s="152"/>
      <c r="M272" s="156"/>
      <c r="T272" s="157"/>
      <c r="AT272" s="153" t="s">
        <v>166</v>
      </c>
      <c r="AU272" s="153" t="s">
        <v>82</v>
      </c>
      <c r="AV272" s="12" t="s">
        <v>80</v>
      </c>
      <c r="AW272" s="12" t="s">
        <v>29</v>
      </c>
      <c r="AX272" s="12" t="s">
        <v>72</v>
      </c>
      <c r="AY272" s="153" t="s">
        <v>155</v>
      </c>
    </row>
    <row r="273" spans="2:65" s="13" customFormat="1">
      <c r="B273" s="158"/>
      <c r="D273" s="146" t="s">
        <v>166</v>
      </c>
      <c r="E273" s="159" t="s">
        <v>1</v>
      </c>
      <c r="F273" s="160" t="s">
        <v>1189</v>
      </c>
      <c r="H273" s="161">
        <v>0.161</v>
      </c>
      <c r="I273" s="162"/>
      <c r="L273" s="158"/>
      <c r="M273" s="163"/>
      <c r="T273" s="164"/>
      <c r="AT273" s="159" t="s">
        <v>166</v>
      </c>
      <c r="AU273" s="159" t="s">
        <v>82</v>
      </c>
      <c r="AV273" s="13" t="s">
        <v>82</v>
      </c>
      <c r="AW273" s="13" t="s">
        <v>29</v>
      </c>
      <c r="AX273" s="13" t="s">
        <v>80</v>
      </c>
      <c r="AY273" s="159" t="s">
        <v>155</v>
      </c>
    </row>
    <row r="274" spans="2:65" s="11" customFormat="1" ht="22.9" customHeight="1">
      <c r="B274" s="121"/>
      <c r="D274" s="122" t="s">
        <v>71</v>
      </c>
      <c r="E274" s="183" t="s">
        <v>176</v>
      </c>
      <c r="F274" s="183" t="s">
        <v>311</v>
      </c>
      <c r="I274" s="124"/>
      <c r="J274" s="184">
        <f>BK274</f>
        <v>0</v>
      </c>
      <c r="L274" s="121"/>
      <c r="M274" s="126"/>
      <c r="P274" s="127">
        <f>P275+SUM(P276:P302)</f>
        <v>0</v>
      </c>
      <c r="R274" s="127">
        <f>R275+SUM(R276:R302)</f>
        <v>56.083380254040001</v>
      </c>
      <c r="T274" s="128">
        <f>T275+SUM(T276:T302)</f>
        <v>0</v>
      </c>
      <c r="AR274" s="122" t="s">
        <v>80</v>
      </c>
      <c r="AT274" s="129" t="s">
        <v>71</v>
      </c>
      <c r="AU274" s="129" t="s">
        <v>80</v>
      </c>
      <c r="AY274" s="122" t="s">
        <v>155</v>
      </c>
      <c r="BK274" s="130">
        <f>BK275+SUM(BK276:BK302)</f>
        <v>0</v>
      </c>
    </row>
    <row r="275" spans="2:65" s="1" customFormat="1" ht="16.5" customHeight="1">
      <c r="B275" s="131"/>
      <c r="C275" s="132" t="s">
        <v>403</v>
      </c>
      <c r="D275" s="132" t="s">
        <v>156</v>
      </c>
      <c r="E275" s="133" t="s">
        <v>312</v>
      </c>
      <c r="F275" s="134" t="s">
        <v>313</v>
      </c>
      <c r="G275" s="135" t="s">
        <v>179</v>
      </c>
      <c r="H275" s="136">
        <v>2.5</v>
      </c>
      <c r="I275" s="137"/>
      <c r="J275" s="138">
        <f>ROUND(I275*H275,2)</f>
        <v>0</v>
      </c>
      <c r="K275" s="139"/>
      <c r="L275" s="32"/>
      <c r="M275" s="140" t="s">
        <v>1</v>
      </c>
      <c r="N275" s="141" t="s">
        <v>37</v>
      </c>
      <c r="P275" s="142">
        <f>O275*H275</f>
        <v>0</v>
      </c>
      <c r="Q275" s="142">
        <v>0</v>
      </c>
      <c r="R275" s="142">
        <f>Q275*H275</f>
        <v>0</v>
      </c>
      <c r="S275" s="142">
        <v>0</v>
      </c>
      <c r="T275" s="143">
        <f>S275*H275</f>
        <v>0</v>
      </c>
      <c r="AR275" s="144" t="s">
        <v>160</v>
      </c>
      <c r="AT275" s="144" t="s">
        <v>156</v>
      </c>
      <c r="AU275" s="144" t="s">
        <v>82</v>
      </c>
      <c r="AY275" s="17" t="s">
        <v>155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7" t="s">
        <v>80</v>
      </c>
      <c r="BK275" s="145">
        <f>ROUND(I275*H275,2)</f>
        <v>0</v>
      </c>
      <c r="BL275" s="17" t="s">
        <v>160</v>
      </c>
      <c r="BM275" s="144" t="s">
        <v>1575</v>
      </c>
    </row>
    <row r="276" spans="2:65" s="1" customFormat="1">
      <c r="B276" s="32"/>
      <c r="D276" s="146" t="s">
        <v>162</v>
      </c>
      <c r="F276" s="147" t="s">
        <v>315</v>
      </c>
      <c r="I276" s="148"/>
      <c r="L276" s="32"/>
      <c r="M276" s="149"/>
      <c r="T276" s="56"/>
      <c r="AT276" s="17" t="s">
        <v>162</v>
      </c>
      <c r="AU276" s="17" t="s">
        <v>82</v>
      </c>
    </row>
    <row r="277" spans="2:65" s="1" customFormat="1">
      <c r="B277" s="32"/>
      <c r="D277" s="150" t="s">
        <v>164</v>
      </c>
      <c r="F277" s="151" t="s">
        <v>316</v>
      </c>
      <c r="I277" s="148"/>
      <c r="L277" s="32"/>
      <c r="M277" s="149"/>
      <c r="T277" s="56"/>
      <c r="AT277" s="17" t="s">
        <v>164</v>
      </c>
      <c r="AU277" s="17" t="s">
        <v>82</v>
      </c>
    </row>
    <row r="278" spans="2:65" s="13" customFormat="1">
      <c r="B278" s="158"/>
      <c r="D278" s="146" t="s">
        <v>166</v>
      </c>
      <c r="E278" s="159" t="s">
        <v>1</v>
      </c>
      <c r="F278" s="160" t="s">
        <v>1576</v>
      </c>
      <c r="H278" s="161">
        <v>1.5</v>
      </c>
      <c r="I278" s="162"/>
      <c r="L278" s="158"/>
      <c r="M278" s="163"/>
      <c r="T278" s="164"/>
      <c r="AT278" s="159" t="s">
        <v>166</v>
      </c>
      <c r="AU278" s="159" t="s">
        <v>82</v>
      </c>
      <c r="AV278" s="13" t="s">
        <v>82</v>
      </c>
      <c r="AW278" s="13" t="s">
        <v>29</v>
      </c>
      <c r="AX278" s="13" t="s">
        <v>72</v>
      </c>
      <c r="AY278" s="159" t="s">
        <v>155</v>
      </c>
    </row>
    <row r="279" spans="2:65" s="13" customFormat="1">
      <c r="B279" s="158"/>
      <c r="D279" s="146" t="s">
        <v>166</v>
      </c>
      <c r="E279" s="159" t="s">
        <v>1</v>
      </c>
      <c r="F279" s="160" t="s">
        <v>1577</v>
      </c>
      <c r="H279" s="161">
        <v>1</v>
      </c>
      <c r="I279" s="162"/>
      <c r="L279" s="158"/>
      <c r="M279" s="163"/>
      <c r="T279" s="164"/>
      <c r="AT279" s="159" t="s">
        <v>166</v>
      </c>
      <c r="AU279" s="159" t="s">
        <v>82</v>
      </c>
      <c r="AV279" s="13" t="s">
        <v>82</v>
      </c>
      <c r="AW279" s="13" t="s">
        <v>29</v>
      </c>
      <c r="AX279" s="13" t="s">
        <v>72</v>
      </c>
      <c r="AY279" s="159" t="s">
        <v>155</v>
      </c>
    </row>
    <row r="280" spans="2:65" s="14" customFormat="1">
      <c r="B280" s="165"/>
      <c r="D280" s="146" t="s">
        <v>166</v>
      </c>
      <c r="E280" s="166" t="s">
        <v>1</v>
      </c>
      <c r="F280" s="167" t="s">
        <v>170</v>
      </c>
      <c r="H280" s="168">
        <v>2.5</v>
      </c>
      <c r="I280" s="169"/>
      <c r="L280" s="165"/>
      <c r="M280" s="170"/>
      <c r="T280" s="171"/>
      <c r="AT280" s="166" t="s">
        <v>166</v>
      </c>
      <c r="AU280" s="166" t="s">
        <v>82</v>
      </c>
      <c r="AV280" s="14" t="s">
        <v>160</v>
      </c>
      <c r="AW280" s="14" t="s">
        <v>29</v>
      </c>
      <c r="AX280" s="14" t="s">
        <v>80</v>
      </c>
      <c r="AY280" s="166" t="s">
        <v>155</v>
      </c>
    </row>
    <row r="281" spans="2:65" s="1" customFormat="1" ht="16.5" customHeight="1">
      <c r="B281" s="131"/>
      <c r="C281" s="132" t="s">
        <v>410</v>
      </c>
      <c r="D281" s="132" t="s">
        <v>156</v>
      </c>
      <c r="E281" s="133" t="s">
        <v>321</v>
      </c>
      <c r="F281" s="134" t="s">
        <v>322</v>
      </c>
      <c r="G281" s="135" t="s">
        <v>159</v>
      </c>
      <c r="H281" s="136">
        <v>23.798999999999999</v>
      </c>
      <c r="I281" s="137"/>
      <c r="J281" s="138">
        <f>ROUND(I281*H281,2)</f>
        <v>0</v>
      </c>
      <c r="K281" s="139"/>
      <c r="L281" s="32"/>
      <c r="M281" s="140" t="s">
        <v>1</v>
      </c>
      <c r="N281" s="141" t="s">
        <v>37</v>
      </c>
      <c r="P281" s="142">
        <f>O281*H281</f>
        <v>0</v>
      </c>
      <c r="Q281" s="142">
        <v>4.1744200000000002E-2</v>
      </c>
      <c r="R281" s="142">
        <f>Q281*H281</f>
        <v>0.99347021580000006</v>
      </c>
      <c r="S281" s="142">
        <v>0</v>
      </c>
      <c r="T281" s="143">
        <f>S281*H281</f>
        <v>0</v>
      </c>
      <c r="AR281" s="144" t="s">
        <v>160</v>
      </c>
      <c r="AT281" s="144" t="s">
        <v>156</v>
      </c>
      <c r="AU281" s="144" t="s">
        <v>82</v>
      </c>
      <c r="AY281" s="17" t="s">
        <v>155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80</v>
      </c>
      <c r="BK281" s="145">
        <f>ROUND(I281*H281,2)</f>
        <v>0</v>
      </c>
      <c r="BL281" s="17" t="s">
        <v>160</v>
      </c>
      <c r="BM281" s="144" t="s">
        <v>1578</v>
      </c>
    </row>
    <row r="282" spans="2:65" s="1" customFormat="1">
      <c r="B282" s="32"/>
      <c r="D282" s="146" t="s">
        <v>162</v>
      </c>
      <c r="F282" s="147" t="s">
        <v>324</v>
      </c>
      <c r="I282" s="148"/>
      <c r="L282" s="32"/>
      <c r="M282" s="149"/>
      <c r="T282" s="56"/>
      <c r="AT282" s="17" t="s">
        <v>162</v>
      </c>
      <c r="AU282" s="17" t="s">
        <v>82</v>
      </c>
    </row>
    <row r="283" spans="2:65" s="1" customFormat="1">
      <c r="B283" s="32"/>
      <c r="D283" s="150" t="s">
        <v>164</v>
      </c>
      <c r="F283" s="151" t="s">
        <v>325</v>
      </c>
      <c r="I283" s="148"/>
      <c r="L283" s="32"/>
      <c r="M283" s="149"/>
      <c r="T283" s="56"/>
      <c r="AT283" s="17" t="s">
        <v>164</v>
      </c>
      <c r="AU283" s="17" t="s">
        <v>82</v>
      </c>
    </row>
    <row r="284" spans="2:65" s="13" customFormat="1">
      <c r="B284" s="158"/>
      <c r="D284" s="146" t="s">
        <v>166</v>
      </c>
      <c r="E284" s="159" t="s">
        <v>1</v>
      </c>
      <c r="F284" s="160" t="s">
        <v>1194</v>
      </c>
      <c r="H284" s="161">
        <v>7.8959999999999999</v>
      </c>
      <c r="I284" s="162"/>
      <c r="L284" s="158"/>
      <c r="M284" s="163"/>
      <c r="T284" s="164"/>
      <c r="AT284" s="159" t="s">
        <v>166</v>
      </c>
      <c r="AU284" s="159" t="s">
        <v>82</v>
      </c>
      <c r="AV284" s="13" t="s">
        <v>82</v>
      </c>
      <c r="AW284" s="13" t="s">
        <v>29</v>
      </c>
      <c r="AX284" s="13" t="s">
        <v>72</v>
      </c>
      <c r="AY284" s="159" t="s">
        <v>155</v>
      </c>
    </row>
    <row r="285" spans="2:65" s="13" customFormat="1">
      <c r="B285" s="158"/>
      <c r="D285" s="146" t="s">
        <v>166</v>
      </c>
      <c r="E285" s="159" t="s">
        <v>1</v>
      </c>
      <c r="F285" s="160" t="s">
        <v>1579</v>
      </c>
      <c r="H285" s="161">
        <v>7.1859999999999999</v>
      </c>
      <c r="I285" s="162"/>
      <c r="L285" s="158"/>
      <c r="M285" s="163"/>
      <c r="T285" s="164"/>
      <c r="AT285" s="159" t="s">
        <v>166</v>
      </c>
      <c r="AU285" s="159" t="s">
        <v>82</v>
      </c>
      <c r="AV285" s="13" t="s">
        <v>82</v>
      </c>
      <c r="AW285" s="13" t="s">
        <v>29</v>
      </c>
      <c r="AX285" s="13" t="s">
        <v>72</v>
      </c>
      <c r="AY285" s="159" t="s">
        <v>155</v>
      </c>
    </row>
    <row r="286" spans="2:65" s="13" customFormat="1" ht="22.5">
      <c r="B286" s="158"/>
      <c r="D286" s="146" t="s">
        <v>166</v>
      </c>
      <c r="E286" s="159" t="s">
        <v>1</v>
      </c>
      <c r="F286" s="160" t="s">
        <v>1580</v>
      </c>
      <c r="H286" s="161">
        <v>8.7170000000000005</v>
      </c>
      <c r="I286" s="162"/>
      <c r="L286" s="158"/>
      <c r="M286" s="163"/>
      <c r="T286" s="164"/>
      <c r="AT286" s="159" t="s">
        <v>166</v>
      </c>
      <c r="AU286" s="159" t="s">
        <v>82</v>
      </c>
      <c r="AV286" s="13" t="s">
        <v>82</v>
      </c>
      <c r="AW286" s="13" t="s">
        <v>29</v>
      </c>
      <c r="AX286" s="13" t="s">
        <v>72</v>
      </c>
      <c r="AY286" s="159" t="s">
        <v>155</v>
      </c>
    </row>
    <row r="287" spans="2:65" s="14" customFormat="1">
      <c r="B287" s="165"/>
      <c r="D287" s="146" t="s">
        <v>166</v>
      </c>
      <c r="E287" s="166" t="s">
        <v>1</v>
      </c>
      <c r="F287" s="167" t="s">
        <v>170</v>
      </c>
      <c r="H287" s="168">
        <v>23.798999999999999</v>
      </c>
      <c r="I287" s="169"/>
      <c r="L287" s="165"/>
      <c r="M287" s="170"/>
      <c r="T287" s="171"/>
      <c r="AT287" s="166" t="s">
        <v>166</v>
      </c>
      <c r="AU287" s="166" t="s">
        <v>82</v>
      </c>
      <c r="AV287" s="14" t="s">
        <v>160</v>
      </c>
      <c r="AW287" s="14" t="s">
        <v>29</v>
      </c>
      <c r="AX287" s="14" t="s">
        <v>80</v>
      </c>
      <c r="AY287" s="166" t="s">
        <v>155</v>
      </c>
    </row>
    <row r="288" spans="2:65" s="1" customFormat="1" ht="16.5" customHeight="1">
      <c r="B288" s="131"/>
      <c r="C288" s="132" t="s">
        <v>417</v>
      </c>
      <c r="D288" s="132" t="s">
        <v>156</v>
      </c>
      <c r="E288" s="133" t="s">
        <v>329</v>
      </c>
      <c r="F288" s="134" t="s">
        <v>330</v>
      </c>
      <c r="G288" s="135" t="s">
        <v>159</v>
      </c>
      <c r="H288" s="136">
        <v>23.798999999999999</v>
      </c>
      <c r="I288" s="137"/>
      <c r="J288" s="138">
        <f>ROUND(I288*H288,2)</f>
        <v>0</v>
      </c>
      <c r="K288" s="139"/>
      <c r="L288" s="32"/>
      <c r="M288" s="140" t="s">
        <v>1</v>
      </c>
      <c r="N288" s="141" t="s">
        <v>37</v>
      </c>
      <c r="P288" s="142">
        <f>O288*H288</f>
        <v>0</v>
      </c>
      <c r="Q288" s="142">
        <v>1.5E-5</v>
      </c>
      <c r="R288" s="142">
        <f>Q288*H288</f>
        <v>3.5698499999999998E-4</v>
      </c>
      <c r="S288" s="142">
        <v>0</v>
      </c>
      <c r="T288" s="143">
        <f>S288*H288</f>
        <v>0</v>
      </c>
      <c r="AR288" s="144" t="s">
        <v>160</v>
      </c>
      <c r="AT288" s="144" t="s">
        <v>156</v>
      </c>
      <c r="AU288" s="144" t="s">
        <v>82</v>
      </c>
      <c r="AY288" s="17" t="s">
        <v>155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80</v>
      </c>
      <c r="BK288" s="145">
        <f>ROUND(I288*H288,2)</f>
        <v>0</v>
      </c>
      <c r="BL288" s="17" t="s">
        <v>160</v>
      </c>
      <c r="BM288" s="144" t="s">
        <v>1581</v>
      </c>
    </row>
    <row r="289" spans="2:65" s="1" customFormat="1">
      <c r="B289" s="32"/>
      <c r="D289" s="146" t="s">
        <v>162</v>
      </c>
      <c r="F289" s="147" t="s">
        <v>332</v>
      </c>
      <c r="I289" s="148"/>
      <c r="L289" s="32"/>
      <c r="M289" s="149"/>
      <c r="T289" s="56"/>
      <c r="AT289" s="17" t="s">
        <v>162</v>
      </c>
      <c r="AU289" s="17" t="s">
        <v>82</v>
      </c>
    </row>
    <row r="290" spans="2:65" s="1" customFormat="1">
      <c r="B290" s="32"/>
      <c r="D290" s="150" t="s">
        <v>164</v>
      </c>
      <c r="F290" s="151" t="s">
        <v>333</v>
      </c>
      <c r="I290" s="148"/>
      <c r="L290" s="32"/>
      <c r="M290" s="149"/>
      <c r="T290" s="56"/>
      <c r="AT290" s="17" t="s">
        <v>164</v>
      </c>
      <c r="AU290" s="17" t="s">
        <v>82</v>
      </c>
    </row>
    <row r="291" spans="2:65" s="13" customFormat="1">
      <c r="B291" s="158"/>
      <c r="D291" s="146" t="s">
        <v>166</v>
      </c>
      <c r="E291" s="159" t="s">
        <v>1</v>
      </c>
      <c r="F291" s="160" t="s">
        <v>1582</v>
      </c>
      <c r="H291" s="161">
        <v>23.798999999999999</v>
      </c>
      <c r="I291" s="162"/>
      <c r="L291" s="158"/>
      <c r="M291" s="163"/>
      <c r="T291" s="164"/>
      <c r="AT291" s="159" t="s">
        <v>166</v>
      </c>
      <c r="AU291" s="159" t="s">
        <v>82</v>
      </c>
      <c r="AV291" s="13" t="s">
        <v>82</v>
      </c>
      <c r="AW291" s="13" t="s">
        <v>29</v>
      </c>
      <c r="AX291" s="13" t="s">
        <v>80</v>
      </c>
      <c r="AY291" s="159" t="s">
        <v>155</v>
      </c>
    </row>
    <row r="292" spans="2:65" s="1" customFormat="1" ht="16.5" customHeight="1">
      <c r="B292" s="131"/>
      <c r="C292" s="132" t="s">
        <v>424</v>
      </c>
      <c r="D292" s="132" t="s">
        <v>156</v>
      </c>
      <c r="E292" s="133" t="s">
        <v>336</v>
      </c>
      <c r="F292" s="134" t="s">
        <v>337</v>
      </c>
      <c r="G292" s="135" t="s">
        <v>208</v>
      </c>
      <c r="H292" s="136">
        <v>0.50700000000000001</v>
      </c>
      <c r="I292" s="137"/>
      <c r="J292" s="138">
        <f>ROUND(I292*H292,2)</f>
        <v>0</v>
      </c>
      <c r="K292" s="139"/>
      <c r="L292" s="32"/>
      <c r="M292" s="140" t="s">
        <v>1</v>
      </c>
      <c r="N292" s="141" t="s">
        <v>37</v>
      </c>
      <c r="P292" s="142">
        <f>O292*H292</f>
        <v>0</v>
      </c>
      <c r="Q292" s="142">
        <v>1.0487652000000001</v>
      </c>
      <c r="R292" s="142">
        <f>Q292*H292</f>
        <v>0.53172395640000003</v>
      </c>
      <c r="S292" s="142">
        <v>0</v>
      </c>
      <c r="T292" s="143">
        <f>S292*H292</f>
        <v>0</v>
      </c>
      <c r="AR292" s="144" t="s">
        <v>160</v>
      </c>
      <c r="AT292" s="144" t="s">
        <v>156</v>
      </c>
      <c r="AU292" s="144" t="s">
        <v>82</v>
      </c>
      <c r="AY292" s="17" t="s">
        <v>155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80</v>
      </c>
      <c r="BK292" s="145">
        <f>ROUND(I292*H292,2)</f>
        <v>0</v>
      </c>
      <c r="BL292" s="17" t="s">
        <v>160</v>
      </c>
      <c r="BM292" s="144" t="s">
        <v>1583</v>
      </c>
    </row>
    <row r="293" spans="2:65" s="1" customFormat="1" ht="19.5">
      <c r="B293" s="32"/>
      <c r="D293" s="146" t="s">
        <v>162</v>
      </c>
      <c r="F293" s="147" t="s">
        <v>339</v>
      </c>
      <c r="I293" s="148"/>
      <c r="L293" s="32"/>
      <c r="M293" s="149"/>
      <c r="T293" s="56"/>
      <c r="AT293" s="17" t="s">
        <v>162</v>
      </c>
      <c r="AU293" s="17" t="s">
        <v>82</v>
      </c>
    </row>
    <row r="294" spans="2:65" s="1" customFormat="1">
      <c r="B294" s="32"/>
      <c r="D294" s="150" t="s">
        <v>164</v>
      </c>
      <c r="F294" s="151" t="s">
        <v>340</v>
      </c>
      <c r="I294" s="148"/>
      <c r="L294" s="32"/>
      <c r="M294" s="149"/>
      <c r="T294" s="56"/>
      <c r="AT294" s="17" t="s">
        <v>164</v>
      </c>
      <c r="AU294" s="17" t="s">
        <v>82</v>
      </c>
    </row>
    <row r="295" spans="2:65" s="13" customFormat="1">
      <c r="B295" s="158"/>
      <c r="D295" s="146" t="s">
        <v>166</v>
      </c>
      <c r="E295" s="159" t="s">
        <v>1</v>
      </c>
      <c r="F295" s="160" t="s">
        <v>1584</v>
      </c>
      <c r="H295" s="161">
        <v>0.38900000000000001</v>
      </c>
      <c r="I295" s="162"/>
      <c r="L295" s="158"/>
      <c r="M295" s="163"/>
      <c r="T295" s="164"/>
      <c r="AT295" s="159" t="s">
        <v>166</v>
      </c>
      <c r="AU295" s="159" t="s">
        <v>82</v>
      </c>
      <c r="AV295" s="13" t="s">
        <v>82</v>
      </c>
      <c r="AW295" s="13" t="s">
        <v>29</v>
      </c>
      <c r="AX295" s="13" t="s">
        <v>72</v>
      </c>
      <c r="AY295" s="159" t="s">
        <v>155</v>
      </c>
    </row>
    <row r="296" spans="2:65" s="13" customFormat="1">
      <c r="B296" s="158"/>
      <c r="D296" s="146" t="s">
        <v>166</v>
      </c>
      <c r="E296" s="159" t="s">
        <v>1</v>
      </c>
      <c r="F296" s="160" t="s">
        <v>1585</v>
      </c>
      <c r="H296" s="161">
        <v>0.11799999999999999</v>
      </c>
      <c r="I296" s="162"/>
      <c r="L296" s="158"/>
      <c r="M296" s="163"/>
      <c r="T296" s="164"/>
      <c r="AT296" s="159" t="s">
        <v>166</v>
      </c>
      <c r="AU296" s="159" t="s">
        <v>82</v>
      </c>
      <c r="AV296" s="13" t="s">
        <v>82</v>
      </c>
      <c r="AW296" s="13" t="s">
        <v>29</v>
      </c>
      <c r="AX296" s="13" t="s">
        <v>72</v>
      </c>
      <c r="AY296" s="159" t="s">
        <v>155</v>
      </c>
    </row>
    <row r="297" spans="2:65" s="14" customFormat="1">
      <c r="B297" s="165"/>
      <c r="D297" s="146" t="s">
        <v>166</v>
      </c>
      <c r="E297" s="166" t="s">
        <v>1</v>
      </c>
      <c r="F297" s="167" t="s">
        <v>170</v>
      </c>
      <c r="H297" s="168">
        <v>0.50700000000000001</v>
      </c>
      <c r="I297" s="169"/>
      <c r="L297" s="165"/>
      <c r="M297" s="170"/>
      <c r="T297" s="171"/>
      <c r="AT297" s="166" t="s">
        <v>166</v>
      </c>
      <c r="AU297" s="166" t="s">
        <v>82</v>
      </c>
      <c r="AV297" s="14" t="s">
        <v>160</v>
      </c>
      <c r="AW297" s="14" t="s">
        <v>29</v>
      </c>
      <c r="AX297" s="14" t="s">
        <v>80</v>
      </c>
      <c r="AY297" s="166" t="s">
        <v>155</v>
      </c>
    </row>
    <row r="298" spans="2:65" s="1" customFormat="1" ht="24.2" customHeight="1">
      <c r="B298" s="131"/>
      <c r="C298" s="132" t="s">
        <v>432</v>
      </c>
      <c r="D298" s="132" t="s">
        <v>156</v>
      </c>
      <c r="E298" s="133" t="s">
        <v>344</v>
      </c>
      <c r="F298" s="134" t="s">
        <v>345</v>
      </c>
      <c r="G298" s="135" t="s">
        <v>253</v>
      </c>
      <c r="H298" s="136">
        <v>5.87</v>
      </c>
      <c r="I298" s="137"/>
      <c r="J298" s="138">
        <f>ROUND(I298*H298,2)</f>
        <v>0</v>
      </c>
      <c r="K298" s="139"/>
      <c r="L298" s="32"/>
      <c r="M298" s="140" t="s">
        <v>1</v>
      </c>
      <c r="N298" s="141" t="s">
        <v>37</v>
      </c>
      <c r="P298" s="142">
        <f>O298*H298</f>
        <v>0</v>
      </c>
      <c r="Q298" s="142">
        <v>1.9320000000000001E-4</v>
      </c>
      <c r="R298" s="142">
        <f>Q298*H298</f>
        <v>1.134084E-3</v>
      </c>
      <c r="S298" s="142">
        <v>0</v>
      </c>
      <c r="T298" s="143">
        <f>S298*H298</f>
        <v>0</v>
      </c>
      <c r="AR298" s="144" t="s">
        <v>160</v>
      </c>
      <c r="AT298" s="144" t="s">
        <v>156</v>
      </c>
      <c r="AU298" s="144" t="s">
        <v>82</v>
      </c>
      <c r="AY298" s="17" t="s">
        <v>155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7" t="s">
        <v>80</v>
      </c>
      <c r="BK298" s="145">
        <f>ROUND(I298*H298,2)</f>
        <v>0</v>
      </c>
      <c r="BL298" s="17" t="s">
        <v>160</v>
      </c>
      <c r="BM298" s="144" t="s">
        <v>1586</v>
      </c>
    </row>
    <row r="299" spans="2:65" s="1" customFormat="1" ht="19.5">
      <c r="B299" s="32"/>
      <c r="D299" s="146" t="s">
        <v>162</v>
      </c>
      <c r="F299" s="147" t="s">
        <v>347</v>
      </c>
      <c r="I299" s="148"/>
      <c r="L299" s="32"/>
      <c r="M299" s="149"/>
      <c r="T299" s="56"/>
      <c r="AT299" s="17" t="s">
        <v>162</v>
      </c>
      <c r="AU299" s="17" t="s">
        <v>82</v>
      </c>
    </row>
    <row r="300" spans="2:65" s="1" customFormat="1">
      <c r="B300" s="32"/>
      <c r="D300" s="150" t="s">
        <v>164</v>
      </c>
      <c r="F300" s="151" t="s">
        <v>348</v>
      </c>
      <c r="I300" s="148"/>
      <c r="L300" s="32"/>
      <c r="M300" s="149"/>
      <c r="T300" s="56"/>
      <c r="AT300" s="17" t="s">
        <v>164</v>
      </c>
      <c r="AU300" s="17" t="s">
        <v>82</v>
      </c>
    </row>
    <row r="301" spans="2:65" s="13" customFormat="1">
      <c r="B301" s="158"/>
      <c r="D301" s="146" t="s">
        <v>166</v>
      </c>
      <c r="E301" s="159" t="s">
        <v>1</v>
      </c>
      <c r="F301" s="160" t="s">
        <v>1203</v>
      </c>
      <c r="H301" s="161">
        <v>5.87</v>
      </c>
      <c r="I301" s="162"/>
      <c r="L301" s="158"/>
      <c r="M301" s="163"/>
      <c r="T301" s="164"/>
      <c r="AT301" s="159" t="s">
        <v>166</v>
      </c>
      <c r="AU301" s="159" t="s">
        <v>82</v>
      </c>
      <c r="AV301" s="13" t="s">
        <v>82</v>
      </c>
      <c r="AW301" s="13" t="s">
        <v>29</v>
      </c>
      <c r="AX301" s="13" t="s">
        <v>80</v>
      </c>
      <c r="AY301" s="159" t="s">
        <v>155</v>
      </c>
    </row>
    <row r="302" spans="2:65" s="11" customFormat="1" ht="20.85" customHeight="1">
      <c r="B302" s="121"/>
      <c r="D302" s="122" t="s">
        <v>71</v>
      </c>
      <c r="E302" s="183" t="s">
        <v>160</v>
      </c>
      <c r="F302" s="183" t="s">
        <v>358</v>
      </c>
      <c r="I302" s="124"/>
      <c r="J302" s="184">
        <f>BK302</f>
        <v>0</v>
      </c>
      <c r="L302" s="121"/>
      <c r="M302" s="126"/>
      <c r="P302" s="127">
        <f>SUM(P303:P347)</f>
        <v>0</v>
      </c>
      <c r="R302" s="127">
        <f>SUM(R303:R347)</f>
        <v>54.556695012840002</v>
      </c>
      <c r="T302" s="128">
        <f>SUM(T303:T347)</f>
        <v>0</v>
      </c>
      <c r="AR302" s="122" t="s">
        <v>80</v>
      </c>
      <c r="AT302" s="129" t="s">
        <v>71</v>
      </c>
      <c r="AU302" s="129" t="s">
        <v>82</v>
      </c>
      <c r="AY302" s="122" t="s">
        <v>155</v>
      </c>
      <c r="BK302" s="130">
        <f>SUM(BK303:BK347)</f>
        <v>0</v>
      </c>
    </row>
    <row r="303" spans="2:65" s="1" customFormat="1" ht="24.2" customHeight="1">
      <c r="B303" s="131"/>
      <c r="C303" s="132" t="s">
        <v>439</v>
      </c>
      <c r="D303" s="132" t="s">
        <v>156</v>
      </c>
      <c r="E303" s="133" t="s">
        <v>1204</v>
      </c>
      <c r="F303" s="134" t="s">
        <v>1205</v>
      </c>
      <c r="G303" s="135" t="s">
        <v>179</v>
      </c>
      <c r="H303" s="136">
        <v>9</v>
      </c>
      <c r="I303" s="137"/>
      <c r="J303" s="138">
        <f>ROUND(I303*H303,2)</f>
        <v>0</v>
      </c>
      <c r="K303" s="139"/>
      <c r="L303" s="32"/>
      <c r="M303" s="140" t="s">
        <v>1</v>
      </c>
      <c r="N303" s="141" t="s">
        <v>37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160</v>
      </c>
      <c r="AT303" s="144" t="s">
        <v>156</v>
      </c>
      <c r="AU303" s="144" t="s">
        <v>176</v>
      </c>
      <c r="AY303" s="17" t="s">
        <v>155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7" t="s">
        <v>80</v>
      </c>
      <c r="BK303" s="145">
        <f>ROUND(I303*H303,2)</f>
        <v>0</v>
      </c>
      <c r="BL303" s="17" t="s">
        <v>160</v>
      </c>
      <c r="BM303" s="144" t="s">
        <v>1587</v>
      </c>
    </row>
    <row r="304" spans="2:65" s="1" customFormat="1" ht="19.5">
      <c r="B304" s="32"/>
      <c r="D304" s="146" t="s">
        <v>162</v>
      </c>
      <c r="F304" s="147" t="s">
        <v>1207</v>
      </c>
      <c r="I304" s="148"/>
      <c r="L304" s="32"/>
      <c r="M304" s="149"/>
      <c r="T304" s="56"/>
      <c r="AT304" s="17" t="s">
        <v>162</v>
      </c>
      <c r="AU304" s="17" t="s">
        <v>176</v>
      </c>
    </row>
    <row r="305" spans="2:65" s="1" customFormat="1">
      <c r="B305" s="32"/>
      <c r="D305" s="150" t="s">
        <v>164</v>
      </c>
      <c r="F305" s="151" t="s">
        <v>1208</v>
      </c>
      <c r="I305" s="148"/>
      <c r="L305" s="32"/>
      <c r="M305" s="149"/>
      <c r="T305" s="56"/>
      <c r="AT305" s="17" t="s">
        <v>164</v>
      </c>
      <c r="AU305" s="17" t="s">
        <v>176</v>
      </c>
    </row>
    <row r="306" spans="2:65" s="13" customFormat="1">
      <c r="B306" s="158"/>
      <c r="D306" s="146" t="s">
        <v>166</v>
      </c>
      <c r="E306" s="159" t="s">
        <v>1</v>
      </c>
      <c r="F306" s="160" t="s">
        <v>1588</v>
      </c>
      <c r="H306" s="161">
        <v>9</v>
      </c>
      <c r="I306" s="162"/>
      <c r="L306" s="158"/>
      <c r="M306" s="163"/>
      <c r="T306" s="164"/>
      <c r="AT306" s="159" t="s">
        <v>166</v>
      </c>
      <c r="AU306" s="159" t="s">
        <v>176</v>
      </c>
      <c r="AV306" s="13" t="s">
        <v>82</v>
      </c>
      <c r="AW306" s="13" t="s">
        <v>29</v>
      </c>
      <c r="AX306" s="13" t="s">
        <v>80</v>
      </c>
      <c r="AY306" s="159" t="s">
        <v>155</v>
      </c>
    </row>
    <row r="307" spans="2:65" s="1" customFormat="1" ht="21.75" customHeight="1">
      <c r="B307" s="131"/>
      <c r="C307" s="132" t="s">
        <v>445</v>
      </c>
      <c r="D307" s="132" t="s">
        <v>156</v>
      </c>
      <c r="E307" s="133" t="s">
        <v>1210</v>
      </c>
      <c r="F307" s="134" t="s">
        <v>1211</v>
      </c>
      <c r="G307" s="135" t="s">
        <v>179</v>
      </c>
      <c r="H307" s="136">
        <v>12.5</v>
      </c>
      <c r="I307" s="137"/>
      <c r="J307" s="138">
        <f>ROUND(I307*H307,2)</f>
        <v>0</v>
      </c>
      <c r="K307" s="139"/>
      <c r="L307" s="32"/>
      <c r="M307" s="140" t="s">
        <v>1</v>
      </c>
      <c r="N307" s="141" t="s">
        <v>37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160</v>
      </c>
      <c r="AT307" s="144" t="s">
        <v>156</v>
      </c>
      <c r="AU307" s="144" t="s">
        <v>176</v>
      </c>
      <c r="AY307" s="17" t="s">
        <v>155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7" t="s">
        <v>80</v>
      </c>
      <c r="BK307" s="145">
        <f>ROUND(I307*H307,2)</f>
        <v>0</v>
      </c>
      <c r="BL307" s="17" t="s">
        <v>160</v>
      </c>
      <c r="BM307" s="144" t="s">
        <v>1589</v>
      </c>
    </row>
    <row r="308" spans="2:65" s="1" customFormat="1" ht="19.5">
      <c r="B308" s="32"/>
      <c r="D308" s="146" t="s">
        <v>162</v>
      </c>
      <c r="F308" s="147" t="s">
        <v>1213</v>
      </c>
      <c r="I308" s="148"/>
      <c r="L308" s="32"/>
      <c r="M308" s="149"/>
      <c r="T308" s="56"/>
      <c r="AT308" s="17" t="s">
        <v>162</v>
      </c>
      <c r="AU308" s="17" t="s">
        <v>176</v>
      </c>
    </row>
    <row r="309" spans="2:65" s="1" customFormat="1">
      <c r="B309" s="32"/>
      <c r="D309" s="150" t="s">
        <v>164</v>
      </c>
      <c r="F309" s="151" t="s">
        <v>1214</v>
      </c>
      <c r="I309" s="148"/>
      <c r="L309" s="32"/>
      <c r="M309" s="149"/>
      <c r="T309" s="56"/>
      <c r="AT309" s="17" t="s">
        <v>164</v>
      </c>
      <c r="AU309" s="17" t="s">
        <v>176</v>
      </c>
    </row>
    <row r="310" spans="2:65" s="13" customFormat="1">
      <c r="B310" s="158"/>
      <c r="D310" s="146" t="s">
        <v>166</v>
      </c>
      <c r="E310" s="159" t="s">
        <v>1</v>
      </c>
      <c r="F310" s="160" t="s">
        <v>1590</v>
      </c>
      <c r="H310" s="161">
        <v>12.5</v>
      </c>
      <c r="I310" s="162"/>
      <c r="L310" s="158"/>
      <c r="M310" s="163"/>
      <c r="T310" s="164"/>
      <c r="AT310" s="159" t="s">
        <v>166</v>
      </c>
      <c r="AU310" s="159" t="s">
        <v>176</v>
      </c>
      <c r="AV310" s="13" t="s">
        <v>82</v>
      </c>
      <c r="AW310" s="13" t="s">
        <v>29</v>
      </c>
      <c r="AX310" s="13" t="s">
        <v>80</v>
      </c>
      <c r="AY310" s="159" t="s">
        <v>155</v>
      </c>
    </row>
    <row r="311" spans="2:65" s="1" customFormat="1" ht="24.2" customHeight="1">
      <c r="B311" s="131"/>
      <c r="C311" s="132" t="s">
        <v>452</v>
      </c>
      <c r="D311" s="132" t="s">
        <v>156</v>
      </c>
      <c r="E311" s="133" t="s">
        <v>1216</v>
      </c>
      <c r="F311" s="134" t="s">
        <v>1217</v>
      </c>
      <c r="G311" s="135" t="s">
        <v>159</v>
      </c>
      <c r="H311" s="136">
        <v>22.068999999999999</v>
      </c>
      <c r="I311" s="137"/>
      <c r="J311" s="138">
        <f>ROUND(I311*H311,2)</f>
        <v>0</v>
      </c>
      <c r="K311" s="139"/>
      <c r="L311" s="32"/>
      <c r="M311" s="140" t="s">
        <v>1</v>
      </c>
      <c r="N311" s="141" t="s">
        <v>37</v>
      </c>
      <c r="P311" s="142">
        <f>O311*H311</f>
        <v>0</v>
      </c>
      <c r="Q311" s="142">
        <v>7.4959199999999997E-3</v>
      </c>
      <c r="R311" s="142">
        <f>Q311*H311</f>
        <v>0.16542745847999998</v>
      </c>
      <c r="S311" s="142">
        <v>0</v>
      </c>
      <c r="T311" s="143">
        <f>S311*H311</f>
        <v>0</v>
      </c>
      <c r="AR311" s="144" t="s">
        <v>160</v>
      </c>
      <c r="AT311" s="144" t="s">
        <v>156</v>
      </c>
      <c r="AU311" s="144" t="s">
        <v>176</v>
      </c>
      <c r="AY311" s="17" t="s">
        <v>155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7" t="s">
        <v>80</v>
      </c>
      <c r="BK311" s="145">
        <f>ROUND(I311*H311,2)</f>
        <v>0</v>
      </c>
      <c r="BL311" s="17" t="s">
        <v>160</v>
      </c>
      <c r="BM311" s="144" t="s">
        <v>1591</v>
      </c>
    </row>
    <row r="312" spans="2:65" s="1" customFormat="1" ht="19.5">
      <c r="B312" s="32"/>
      <c r="D312" s="146" t="s">
        <v>162</v>
      </c>
      <c r="F312" s="147" t="s">
        <v>1219</v>
      </c>
      <c r="I312" s="148"/>
      <c r="L312" s="32"/>
      <c r="M312" s="149"/>
      <c r="T312" s="56"/>
      <c r="AT312" s="17" t="s">
        <v>162</v>
      </c>
      <c r="AU312" s="17" t="s">
        <v>176</v>
      </c>
    </row>
    <row r="313" spans="2:65" s="1" customFormat="1">
      <c r="B313" s="32"/>
      <c r="D313" s="150" t="s">
        <v>164</v>
      </c>
      <c r="F313" s="151" t="s">
        <v>1220</v>
      </c>
      <c r="I313" s="148"/>
      <c r="L313" s="32"/>
      <c r="M313" s="149"/>
      <c r="T313" s="56"/>
      <c r="AT313" s="17" t="s">
        <v>164</v>
      </c>
      <c r="AU313" s="17" t="s">
        <v>176</v>
      </c>
    </row>
    <row r="314" spans="2:65" s="13" customFormat="1">
      <c r="B314" s="158"/>
      <c r="D314" s="146" t="s">
        <v>166</v>
      </c>
      <c r="E314" s="159" t="s">
        <v>1</v>
      </c>
      <c r="F314" s="160" t="s">
        <v>1221</v>
      </c>
      <c r="H314" s="161">
        <v>15.512</v>
      </c>
      <c r="I314" s="162"/>
      <c r="L314" s="158"/>
      <c r="M314" s="163"/>
      <c r="T314" s="164"/>
      <c r="AT314" s="159" t="s">
        <v>166</v>
      </c>
      <c r="AU314" s="159" t="s">
        <v>176</v>
      </c>
      <c r="AV314" s="13" t="s">
        <v>82</v>
      </c>
      <c r="AW314" s="13" t="s">
        <v>29</v>
      </c>
      <c r="AX314" s="13" t="s">
        <v>72</v>
      </c>
      <c r="AY314" s="159" t="s">
        <v>155</v>
      </c>
    </row>
    <row r="315" spans="2:65" s="13" customFormat="1">
      <c r="B315" s="158"/>
      <c r="D315" s="146" t="s">
        <v>166</v>
      </c>
      <c r="E315" s="159" t="s">
        <v>1</v>
      </c>
      <c r="F315" s="160" t="s">
        <v>1222</v>
      </c>
      <c r="H315" s="161">
        <v>3.7069999999999999</v>
      </c>
      <c r="I315" s="162"/>
      <c r="L315" s="158"/>
      <c r="M315" s="163"/>
      <c r="T315" s="164"/>
      <c r="AT315" s="159" t="s">
        <v>166</v>
      </c>
      <c r="AU315" s="159" t="s">
        <v>176</v>
      </c>
      <c r="AV315" s="13" t="s">
        <v>82</v>
      </c>
      <c r="AW315" s="13" t="s">
        <v>29</v>
      </c>
      <c r="AX315" s="13" t="s">
        <v>72</v>
      </c>
      <c r="AY315" s="159" t="s">
        <v>155</v>
      </c>
    </row>
    <row r="316" spans="2:65" s="13" customFormat="1">
      <c r="B316" s="158"/>
      <c r="D316" s="146" t="s">
        <v>166</v>
      </c>
      <c r="E316" s="159" t="s">
        <v>1</v>
      </c>
      <c r="F316" s="160" t="s">
        <v>1223</v>
      </c>
      <c r="H316" s="161">
        <v>1.4370000000000001</v>
      </c>
      <c r="I316" s="162"/>
      <c r="L316" s="158"/>
      <c r="M316" s="163"/>
      <c r="T316" s="164"/>
      <c r="AT316" s="159" t="s">
        <v>166</v>
      </c>
      <c r="AU316" s="159" t="s">
        <v>176</v>
      </c>
      <c r="AV316" s="13" t="s">
        <v>82</v>
      </c>
      <c r="AW316" s="13" t="s">
        <v>29</v>
      </c>
      <c r="AX316" s="13" t="s">
        <v>72</v>
      </c>
      <c r="AY316" s="159" t="s">
        <v>155</v>
      </c>
    </row>
    <row r="317" spans="2:65" s="13" customFormat="1">
      <c r="B317" s="158"/>
      <c r="D317" s="146" t="s">
        <v>166</v>
      </c>
      <c r="E317" s="159" t="s">
        <v>1</v>
      </c>
      <c r="F317" s="160" t="s">
        <v>1224</v>
      </c>
      <c r="H317" s="161">
        <v>1.413</v>
      </c>
      <c r="I317" s="162"/>
      <c r="L317" s="158"/>
      <c r="M317" s="163"/>
      <c r="T317" s="164"/>
      <c r="AT317" s="159" t="s">
        <v>166</v>
      </c>
      <c r="AU317" s="159" t="s">
        <v>176</v>
      </c>
      <c r="AV317" s="13" t="s">
        <v>82</v>
      </c>
      <c r="AW317" s="13" t="s">
        <v>29</v>
      </c>
      <c r="AX317" s="13" t="s">
        <v>72</v>
      </c>
      <c r="AY317" s="159" t="s">
        <v>155</v>
      </c>
    </row>
    <row r="318" spans="2:65" s="14" customFormat="1">
      <c r="B318" s="165"/>
      <c r="D318" s="146" t="s">
        <v>166</v>
      </c>
      <c r="E318" s="166" t="s">
        <v>1</v>
      </c>
      <c r="F318" s="167" t="s">
        <v>170</v>
      </c>
      <c r="H318" s="168">
        <v>22.069000000000003</v>
      </c>
      <c r="I318" s="169"/>
      <c r="L318" s="165"/>
      <c r="M318" s="170"/>
      <c r="T318" s="171"/>
      <c r="AT318" s="166" t="s">
        <v>166</v>
      </c>
      <c r="AU318" s="166" t="s">
        <v>176</v>
      </c>
      <c r="AV318" s="14" t="s">
        <v>160</v>
      </c>
      <c r="AW318" s="14" t="s">
        <v>29</v>
      </c>
      <c r="AX318" s="14" t="s">
        <v>80</v>
      </c>
      <c r="AY318" s="166" t="s">
        <v>155</v>
      </c>
    </row>
    <row r="319" spans="2:65" s="1" customFormat="1" ht="24.2" customHeight="1">
      <c r="B319" s="131"/>
      <c r="C319" s="132" t="s">
        <v>459</v>
      </c>
      <c r="D319" s="132" t="s">
        <v>156</v>
      </c>
      <c r="E319" s="133" t="s">
        <v>1225</v>
      </c>
      <c r="F319" s="134" t="s">
        <v>1226</v>
      </c>
      <c r="G319" s="135" t="s">
        <v>159</v>
      </c>
      <c r="H319" s="136">
        <v>22.068999999999999</v>
      </c>
      <c r="I319" s="137"/>
      <c r="J319" s="138">
        <f>ROUND(I319*H319,2)</f>
        <v>0</v>
      </c>
      <c r="K319" s="139"/>
      <c r="L319" s="32"/>
      <c r="M319" s="140" t="s">
        <v>1</v>
      </c>
      <c r="N319" s="141" t="s">
        <v>37</v>
      </c>
      <c r="P319" s="142">
        <f>O319*H319</f>
        <v>0</v>
      </c>
      <c r="Q319" s="142">
        <v>4.5000000000000003E-5</v>
      </c>
      <c r="R319" s="142">
        <f>Q319*H319</f>
        <v>9.9310499999999999E-4</v>
      </c>
      <c r="S319" s="142">
        <v>0</v>
      </c>
      <c r="T319" s="143">
        <f>S319*H319</f>
        <v>0</v>
      </c>
      <c r="AR319" s="144" t="s">
        <v>160</v>
      </c>
      <c r="AT319" s="144" t="s">
        <v>156</v>
      </c>
      <c r="AU319" s="144" t="s">
        <v>176</v>
      </c>
      <c r="AY319" s="17" t="s">
        <v>155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7" t="s">
        <v>80</v>
      </c>
      <c r="BK319" s="145">
        <f>ROUND(I319*H319,2)</f>
        <v>0</v>
      </c>
      <c r="BL319" s="17" t="s">
        <v>160</v>
      </c>
      <c r="BM319" s="144" t="s">
        <v>1592</v>
      </c>
    </row>
    <row r="320" spans="2:65" s="1" customFormat="1" ht="19.5">
      <c r="B320" s="32"/>
      <c r="D320" s="146" t="s">
        <v>162</v>
      </c>
      <c r="F320" s="147" t="s">
        <v>1228</v>
      </c>
      <c r="I320" s="148"/>
      <c r="L320" s="32"/>
      <c r="M320" s="149"/>
      <c r="T320" s="56"/>
      <c r="AT320" s="17" t="s">
        <v>162</v>
      </c>
      <c r="AU320" s="17" t="s">
        <v>176</v>
      </c>
    </row>
    <row r="321" spans="2:65" s="1" customFormat="1">
      <c r="B321" s="32"/>
      <c r="D321" s="150" t="s">
        <v>164</v>
      </c>
      <c r="F321" s="151" t="s">
        <v>1229</v>
      </c>
      <c r="I321" s="148"/>
      <c r="L321" s="32"/>
      <c r="M321" s="149"/>
      <c r="T321" s="56"/>
      <c r="AT321" s="17" t="s">
        <v>164</v>
      </c>
      <c r="AU321" s="17" t="s">
        <v>176</v>
      </c>
    </row>
    <row r="322" spans="2:65" s="13" customFormat="1">
      <c r="B322" s="158"/>
      <c r="D322" s="146" t="s">
        <v>166</v>
      </c>
      <c r="E322" s="159" t="s">
        <v>1</v>
      </c>
      <c r="F322" s="160" t="s">
        <v>1230</v>
      </c>
      <c r="H322" s="161">
        <v>22.068999999999999</v>
      </c>
      <c r="I322" s="162"/>
      <c r="L322" s="158"/>
      <c r="M322" s="163"/>
      <c r="T322" s="164"/>
      <c r="AT322" s="159" t="s">
        <v>166</v>
      </c>
      <c r="AU322" s="159" t="s">
        <v>176</v>
      </c>
      <c r="AV322" s="13" t="s">
        <v>82</v>
      </c>
      <c r="AW322" s="13" t="s">
        <v>29</v>
      </c>
      <c r="AX322" s="13" t="s">
        <v>80</v>
      </c>
      <c r="AY322" s="159" t="s">
        <v>155</v>
      </c>
    </row>
    <row r="323" spans="2:65" s="1" customFormat="1" ht="21.75" customHeight="1">
      <c r="B323" s="131"/>
      <c r="C323" s="132" t="s">
        <v>466</v>
      </c>
      <c r="D323" s="132" t="s">
        <v>156</v>
      </c>
      <c r="E323" s="133" t="s">
        <v>1231</v>
      </c>
      <c r="F323" s="134" t="s">
        <v>1232</v>
      </c>
      <c r="G323" s="135" t="s">
        <v>208</v>
      </c>
      <c r="H323" s="136">
        <v>1.524</v>
      </c>
      <c r="I323" s="137"/>
      <c r="J323" s="138">
        <f>ROUND(I323*H323,2)</f>
        <v>0</v>
      </c>
      <c r="K323" s="139"/>
      <c r="L323" s="32"/>
      <c r="M323" s="140" t="s">
        <v>1</v>
      </c>
      <c r="N323" s="141" t="s">
        <v>37</v>
      </c>
      <c r="P323" s="142">
        <f>O323*H323</f>
        <v>0</v>
      </c>
      <c r="Q323" s="142">
        <v>1.0490858000000001</v>
      </c>
      <c r="R323" s="142">
        <f>Q323*H323</f>
        <v>1.5988067592000001</v>
      </c>
      <c r="S323" s="142">
        <v>0</v>
      </c>
      <c r="T323" s="143">
        <f>S323*H323</f>
        <v>0</v>
      </c>
      <c r="AR323" s="144" t="s">
        <v>160</v>
      </c>
      <c r="AT323" s="144" t="s">
        <v>156</v>
      </c>
      <c r="AU323" s="144" t="s">
        <v>176</v>
      </c>
      <c r="AY323" s="17" t="s">
        <v>155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7" t="s">
        <v>80</v>
      </c>
      <c r="BK323" s="145">
        <f>ROUND(I323*H323,2)</f>
        <v>0</v>
      </c>
      <c r="BL323" s="17" t="s">
        <v>160</v>
      </c>
      <c r="BM323" s="144" t="s">
        <v>1593</v>
      </c>
    </row>
    <row r="324" spans="2:65" s="1" customFormat="1" ht="19.5">
      <c r="B324" s="32"/>
      <c r="D324" s="146" t="s">
        <v>162</v>
      </c>
      <c r="F324" s="147" t="s">
        <v>1234</v>
      </c>
      <c r="I324" s="148"/>
      <c r="L324" s="32"/>
      <c r="M324" s="149"/>
      <c r="T324" s="56"/>
      <c r="AT324" s="17" t="s">
        <v>162</v>
      </c>
      <c r="AU324" s="17" t="s">
        <v>176</v>
      </c>
    </row>
    <row r="325" spans="2:65" s="1" customFormat="1">
      <c r="B325" s="32"/>
      <c r="D325" s="150" t="s">
        <v>164</v>
      </c>
      <c r="F325" s="151" t="s">
        <v>1235</v>
      </c>
      <c r="I325" s="148"/>
      <c r="L325" s="32"/>
      <c r="M325" s="149"/>
      <c r="T325" s="56"/>
      <c r="AT325" s="17" t="s">
        <v>164</v>
      </c>
      <c r="AU325" s="17" t="s">
        <v>176</v>
      </c>
    </row>
    <row r="326" spans="2:65" s="13" customFormat="1" ht="22.5">
      <c r="B326" s="158"/>
      <c r="D326" s="146" t="s">
        <v>166</v>
      </c>
      <c r="E326" s="159" t="s">
        <v>1</v>
      </c>
      <c r="F326" s="160" t="s">
        <v>1594</v>
      </c>
      <c r="H326" s="161">
        <v>1.524</v>
      </c>
      <c r="I326" s="162"/>
      <c r="L326" s="158"/>
      <c r="M326" s="163"/>
      <c r="T326" s="164"/>
      <c r="AT326" s="159" t="s">
        <v>166</v>
      </c>
      <c r="AU326" s="159" t="s">
        <v>176</v>
      </c>
      <c r="AV326" s="13" t="s">
        <v>82</v>
      </c>
      <c r="AW326" s="13" t="s">
        <v>29</v>
      </c>
      <c r="AX326" s="13" t="s">
        <v>80</v>
      </c>
      <c r="AY326" s="159" t="s">
        <v>155</v>
      </c>
    </row>
    <row r="327" spans="2:65" s="1" customFormat="1" ht="21.75" customHeight="1">
      <c r="B327" s="131"/>
      <c r="C327" s="132" t="s">
        <v>473</v>
      </c>
      <c r="D327" s="132" t="s">
        <v>156</v>
      </c>
      <c r="E327" s="133" t="s">
        <v>1237</v>
      </c>
      <c r="F327" s="134" t="s">
        <v>1238</v>
      </c>
      <c r="G327" s="135" t="s">
        <v>208</v>
      </c>
      <c r="H327" s="136">
        <v>1.0049999999999999</v>
      </c>
      <c r="I327" s="137"/>
      <c r="J327" s="138">
        <f>ROUND(I327*H327,2)</f>
        <v>0</v>
      </c>
      <c r="K327" s="139"/>
      <c r="L327" s="32"/>
      <c r="M327" s="140" t="s">
        <v>1</v>
      </c>
      <c r="N327" s="141" t="s">
        <v>37</v>
      </c>
      <c r="P327" s="142">
        <f>O327*H327</f>
        <v>0</v>
      </c>
      <c r="Q327" s="142">
        <v>1.0968659999999999</v>
      </c>
      <c r="R327" s="142">
        <f>Q327*H327</f>
        <v>1.1023503299999997</v>
      </c>
      <c r="S327" s="142">
        <v>0</v>
      </c>
      <c r="T327" s="143">
        <f>S327*H327</f>
        <v>0</v>
      </c>
      <c r="AR327" s="144" t="s">
        <v>160</v>
      </c>
      <c r="AT327" s="144" t="s">
        <v>156</v>
      </c>
      <c r="AU327" s="144" t="s">
        <v>176</v>
      </c>
      <c r="AY327" s="17" t="s">
        <v>155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7" t="s">
        <v>80</v>
      </c>
      <c r="BK327" s="145">
        <f>ROUND(I327*H327,2)</f>
        <v>0</v>
      </c>
      <c r="BL327" s="17" t="s">
        <v>160</v>
      </c>
      <c r="BM327" s="144" t="s">
        <v>1595</v>
      </c>
    </row>
    <row r="328" spans="2:65" s="1" customFormat="1">
      <c r="B328" s="32"/>
      <c r="D328" s="146" t="s">
        <v>162</v>
      </c>
      <c r="F328" s="147" t="s">
        <v>1240</v>
      </c>
      <c r="I328" s="148"/>
      <c r="L328" s="32"/>
      <c r="M328" s="149"/>
      <c r="T328" s="56"/>
      <c r="AT328" s="17" t="s">
        <v>162</v>
      </c>
      <c r="AU328" s="17" t="s">
        <v>176</v>
      </c>
    </row>
    <row r="329" spans="2:65" s="1" customFormat="1">
      <c r="B329" s="32"/>
      <c r="D329" s="150" t="s">
        <v>164</v>
      </c>
      <c r="F329" s="151" t="s">
        <v>1241</v>
      </c>
      <c r="I329" s="148"/>
      <c r="L329" s="32"/>
      <c r="M329" s="149"/>
      <c r="T329" s="56"/>
      <c r="AT329" s="17" t="s">
        <v>164</v>
      </c>
      <c r="AU329" s="17" t="s">
        <v>176</v>
      </c>
    </row>
    <row r="330" spans="2:65" s="13" customFormat="1" ht="22.5">
      <c r="B330" s="158"/>
      <c r="D330" s="146" t="s">
        <v>166</v>
      </c>
      <c r="E330" s="159" t="s">
        <v>1</v>
      </c>
      <c r="F330" s="160" t="s">
        <v>1596</v>
      </c>
      <c r="H330" s="161">
        <v>1.0049999999999999</v>
      </c>
      <c r="I330" s="162"/>
      <c r="L330" s="158"/>
      <c r="M330" s="163"/>
      <c r="T330" s="164"/>
      <c r="AT330" s="159" t="s">
        <v>166</v>
      </c>
      <c r="AU330" s="159" t="s">
        <v>176</v>
      </c>
      <c r="AV330" s="13" t="s">
        <v>82</v>
      </c>
      <c r="AW330" s="13" t="s">
        <v>29</v>
      </c>
      <c r="AX330" s="13" t="s">
        <v>80</v>
      </c>
      <c r="AY330" s="159" t="s">
        <v>155</v>
      </c>
    </row>
    <row r="331" spans="2:65" s="1" customFormat="1" ht="24.2" customHeight="1">
      <c r="B331" s="131"/>
      <c r="C331" s="132" t="s">
        <v>479</v>
      </c>
      <c r="D331" s="132" t="s">
        <v>156</v>
      </c>
      <c r="E331" s="133" t="s">
        <v>1243</v>
      </c>
      <c r="F331" s="134" t="s">
        <v>1244</v>
      </c>
      <c r="G331" s="135" t="s">
        <v>159</v>
      </c>
      <c r="H331" s="136">
        <v>29.568000000000001</v>
      </c>
      <c r="I331" s="137"/>
      <c r="J331" s="138">
        <f>ROUND(I331*H331,2)</f>
        <v>0</v>
      </c>
      <c r="K331" s="139"/>
      <c r="L331" s="32"/>
      <c r="M331" s="140" t="s">
        <v>1</v>
      </c>
      <c r="N331" s="141" t="s">
        <v>37</v>
      </c>
      <c r="P331" s="142">
        <f>O331*H331</f>
        <v>0</v>
      </c>
      <c r="Q331" s="142">
        <v>0.15679630750000001</v>
      </c>
      <c r="R331" s="142">
        <f>Q331*H331</f>
        <v>4.6361532201600006</v>
      </c>
      <c r="S331" s="142">
        <v>0</v>
      </c>
      <c r="T331" s="143">
        <f>S331*H331</f>
        <v>0</v>
      </c>
      <c r="AR331" s="144" t="s">
        <v>160</v>
      </c>
      <c r="AT331" s="144" t="s">
        <v>156</v>
      </c>
      <c r="AU331" s="144" t="s">
        <v>176</v>
      </c>
      <c r="AY331" s="17" t="s">
        <v>155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80</v>
      </c>
      <c r="BK331" s="145">
        <f>ROUND(I331*H331,2)</f>
        <v>0</v>
      </c>
      <c r="BL331" s="17" t="s">
        <v>160</v>
      </c>
      <c r="BM331" s="144" t="s">
        <v>1597</v>
      </c>
    </row>
    <row r="332" spans="2:65" s="1" customFormat="1" ht="19.5">
      <c r="B332" s="32"/>
      <c r="D332" s="146" t="s">
        <v>162</v>
      </c>
      <c r="F332" s="147" t="s">
        <v>1246</v>
      </c>
      <c r="I332" s="148"/>
      <c r="L332" s="32"/>
      <c r="M332" s="149"/>
      <c r="T332" s="56"/>
      <c r="AT332" s="17" t="s">
        <v>162</v>
      </c>
      <c r="AU332" s="17" t="s">
        <v>176</v>
      </c>
    </row>
    <row r="333" spans="2:65" s="1" customFormat="1">
      <c r="B333" s="32"/>
      <c r="D333" s="150" t="s">
        <v>164</v>
      </c>
      <c r="F333" s="151" t="s">
        <v>1247</v>
      </c>
      <c r="I333" s="148"/>
      <c r="L333" s="32"/>
      <c r="M333" s="149"/>
      <c r="T333" s="56"/>
      <c r="AT333" s="17" t="s">
        <v>164</v>
      </c>
      <c r="AU333" s="17" t="s">
        <v>176</v>
      </c>
    </row>
    <row r="334" spans="2:65" s="13" customFormat="1" ht="22.5">
      <c r="B334" s="158"/>
      <c r="D334" s="146" t="s">
        <v>166</v>
      </c>
      <c r="E334" s="159" t="s">
        <v>1</v>
      </c>
      <c r="F334" s="160" t="s">
        <v>1598</v>
      </c>
      <c r="H334" s="161">
        <v>29.568000000000001</v>
      </c>
      <c r="I334" s="162"/>
      <c r="L334" s="158"/>
      <c r="M334" s="163"/>
      <c r="T334" s="164"/>
      <c r="AT334" s="159" t="s">
        <v>166</v>
      </c>
      <c r="AU334" s="159" t="s">
        <v>176</v>
      </c>
      <c r="AV334" s="13" t="s">
        <v>82</v>
      </c>
      <c r="AW334" s="13" t="s">
        <v>29</v>
      </c>
      <c r="AX334" s="13" t="s">
        <v>80</v>
      </c>
      <c r="AY334" s="159" t="s">
        <v>155</v>
      </c>
    </row>
    <row r="335" spans="2:65" s="1" customFormat="1" ht="33" customHeight="1">
      <c r="B335" s="131"/>
      <c r="C335" s="132" t="s">
        <v>487</v>
      </c>
      <c r="D335" s="132" t="s">
        <v>156</v>
      </c>
      <c r="E335" s="133" t="s">
        <v>360</v>
      </c>
      <c r="F335" s="134" t="s">
        <v>361</v>
      </c>
      <c r="G335" s="135" t="s">
        <v>159</v>
      </c>
      <c r="H335" s="136">
        <v>45.56</v>
      </c>
      <c r="I335" s="137"/>
      <c r="J335" s="138">
        <f>ROUND(I335*H335,2)</f>
        <v>0</v>
      </c>
      <c r="K335" s="139"/>
      <c r="L335" s="32"/>
      <c r="M335" s="140" t="s">
        <v>1</v>
      </c>
      <c r="N335" s="141" t="s">
        <v>37</v>
      </c>
      <c r="P335" s="142">
        <f>O335*H335</f>
        <v>0</v>
      </c>
      <c r="Q335" s="142">
        <v>1.031199</v>
      </c>
      <c r="R335" s="142">
        <f>Q335*H335</f>
        <v>46.98142644</v>
      </c>
      <c r="S335" s="142">
        <v>0</v>
      </c>
      <c r="T335" s="143">
        <f>S335*H335</f>
        <v>0</v>
      </c>
      <c r="AR335" s="144" t="s">
        <v>160</v>
      </c>
      <c r="AT335" s="144" t="s">
        <v>156</v>
      </c>
      <c r="AU335" s="144" t="s">
        <v>176</v>
      </c>
      <c r="AY335" s="17" t="s">
        <v>155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7" t="s">
        <v>80</v>
      </c>
      <c r="BK335" s="145">
        <f>ROUND(I335*H335,2)</f>
        <v>0</v>
      </c>
      <c r="BL335" s="17" t="s">
        <v>160</v>
      </c>
      <c r="BM335" s="144" t="s">
        <v>1599</v>
      </c>
    </row>
    <row r="336" spans="2:65" s="1" customFormat="1" ht="29.25">
      <c r="B336" s="32"/>
      <c r="D336" s="146" t="s">
        <v>162</v>
      </c>
      <c r="F336" s="147" t="s">
        <v>363</v>
      </c>
      <c r="I336" s="148"/>
      <c r="L336" s="32"/>
      <c r="M336" s="149"/>
      <c r="T336" s="56"/>
      <c r="AT336" s="17" t="s">
        <v>162</v>
      </c>
      <c r="AU336" s="17" t="s">
        <v>176</v>
      </c>
    </row>
    <row r="337" spans="2:65" s="1" customFormat="1">
      <c r="B337" s="32"/>
      <c r="D337" s="150" t="s">
        <v>164</v>
      </c>
      <c r="F337" s="151" t="s">
        <v>364</v>
      </c>
      <c r="I337" s="148"/>
      <c r="L337" s="32"/>
      <c r="M337" s="149"/>
      <c r="T337" s="56"/>
      <c r="AT337" s="17" t="s">
        <v>164</v>
      </c>
      <c r="AU337" s="17" t="s">
        <v>176</v>
      </c>
    </row>
    <row r="338" spans="2:65" s="13" customFormat="1">
      <c r="B338" s="158"/>
      <c r="D338" s="146" t="s">
        <v>166</v>
      </c>
      <c r="E338" s="159" t="s">
        <v>1</v>
      </c>
      <c r="F338" s="160" t="s">
        <v>1600</v>
      </c>
      <c r="H338" s="161">
        <v>3</v>
      </c>
      <c r="I338" s="162"/>
      <c r="L338" s="158"/>
      <c r="M338" s="163"/>
      <c r="T338" s="164"/>
      <c r="AT338" s="159" t="s">
        <v>166</v>
      </c>
      <c r="AU338" s="159" t="s">
        <v>176</v>
      </c>
      <c r="AV338" s="13" t="s">
        <v>82</v>
      </c>
      <c r="AW338" s="13" t="s">
        <v>29</v>
      </c>
      <c r="AX338" s="13" t="s">
        <v>72</v>
      </c>
      <c r="AY338" s="159" t="s">
        <v>155</v>
      </c>
    </row>
    <row r="339" spans="2:65" s="13" customFormat="1" ht="22.5">
      <c r="B339" s="158"/>
      <c r="D339" s="146" t="s">
        <v>166</v>
      </c>
      <c r="E339" s="159" t="s">
        <v>1</v>
      </c>
      <c r="F339" s="160" t="s">
        <v>1601</v>
      </c>
      <c r="H339" s="161">
        <v>29.375</v>
      </c>
      <c r="I339" s="162"/>
      <c r="L339" s="158"/>
      <c r="M339" s="163"/>
      <c r="T339" s="164"/>
      <c r="AT339" s="159" t="s">
        <v>166</v>
      </c>
      <c r="AU339" s="159" t="s">
        <v>176</v>
      </c>
      <c r="AV339" s="13" t="s">
        <v>82</v>
      </c>
      <c r="AW339" s="13" t="s">
        <v>29</v>
      </c>
      <c r="AX339" s="13" t="s">
        <v>72</v>
      </c>
      <c r="AY339" s="159" t="s">
        <v>155</v>
      </c>
    </row>
    <row r="340" spans="2:65" s="13" customFormat="1">
      <c r="B340" s="158"/>
      <c r="D340" s="146" t="s">
        <v>166</v>
      </c>
      <c r="E340" s="159" t="s">
        <v>1</v>
      </c>
      <c r="F340" s="160" t="s">
        <v>1602</v>
      </c>
      <c r="H340" s="161">
        <v>13.185</v>
      </c>
      <c r="I340" s="162"/>
      <c r="L340" s="158"/>
      <c r="M340" s="163"/>
      <c r="T340" s="164"/>
      <c r="AT340" s="159" t="s">
        <v>166</v>
      </c>
      <c r="AU340" s="159" t="s">
        <v>176</v>
      </c>
      <c r="AV340" s="13" t="s">
        <v>82</v>
      </c>
      <c r="AW340" s="13" t="s">
        <v>29</v>
      </c>
      <c r="AX340" s="13" t="s">
        <v>72</v>
      </c>
      <c r="AY340" s="159" t="s">
        <v>155</v>
      </c>
    </row>
    <row r="341" spans="2:65" s="14" customFormat="1">
      <c r="B341" s="165"/>
      <c r="D341" s="146" t="s">
        <v>166</v>
      </c>
      <c r="E341" s="166" t="s">
        <v>1</v>
      </c>
      <c r="F341" s="167" t="s">
        <v>170</v>
      </c>
      <c r="H341" s="168">
        <v>45.56</v>
      </c>
      <c r="I341" s="169"/>
      <c r="L341" s="165"/>
      <c r="M341" s="170"/>
      <c r="T341" s="171"/>
      <c r="AT341" s="166" t="s">
        <v>166</v>
      </c>
      <c r="AU341" s="166" t="s">
        <v>176</v>
      </c>
      <c r="AV341" s="14" t="s">
        <v>160</v>
      </c>
      <c r="AW341" s="14" t="s">
        <v>29</v>
      </c>
      <c r="AX341" s="14" t="s">
        <v>80</v>
      </c>
      <c r="AY341" s="166" t="s">
        <v>155</v>
      </c>
    </row>
    <row r="342" spans="2:65" s="1" customFormat="1" ht="16.5" customHeight="1">
      <c r="B342" s="131"/>
      <c r="C342" s="172" t="s">
        <v>495</v>
      </c>
      <c r="D342" s="172" t="s">
        <v>241</v>
      </c>
      <c r="E342" s="173" t="s">
        <v>776</v>
      </c>
      <c r="F342" s="174" t="s">
        <v>777</v>
      </c>
      <c r="G342" s="175" t="s">
        <v>159</v>
      </c>
      <c r="H342" s="176">
        <v>16.184999999999999</v>
      </c>
      <c r="I342" s="177"/>
      <c r="J342" s="178">
        <f>ROUND(I342*H342,2)</f>
        <v>0</v>
      </c>
      <c r="K342" s="179"/>
      <c r="L342" s="180"/>
      <c r="M342" s="181" t="s">
        <v>1</v>
      </c>
      <c r="N342" s="182" t="s">
        <v>37</v>
      </c>
      <c r="P342" s="142">
        <f>O342*H342</f>
        <v>0</v>
      </c>
      <c r="Q342" s="142">
        <v>4.4200000000000003E-3</v>
      </c>
      <c r="R342" s="142">
        <f>Q342*H342</f>
        <v>7.1537699999999996E-2</v>
      </c>
      <c r="S342" s="142">
        <v>0</v>
      </c>
      <c r="T342" s="143">
        <f>S342*H342</f>
        <v>0</v>
      </c>
      <c r="AR342" s="144" t="s">
        <v>213</v>
      </c>
      <c r="AT342" s="144" t="s">
        <v>241</v>
      </c>
      <c r="AU342" s="144" t="s">
        <v>176</v>
      </c>
      <c r="AY342" s="17" t="s">
        <v>155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7" t="s">
        <v>80</v>
      </c>
      <c r="BK342" s="145">
        <f>ROUND(I342*H342,2)</f>
        <v>0</v>
      </c>
      <c r="BL342" s="17" t="s">
        <v>160</v>
      </c>
      <c r="BM342" s="144" t="s">
        <v>1603</v>
      </c>
    </row>
    <row r="343" spans="2:65" s="1" customFormat="1" ht="19.5">
      <c r="B343" s="32"/>
      <c r="D343" s="146" t="s">
        <v>162</v>
      </c>
      <c r="F343" s="147" t="s">
        <v>779</v>
      </c>
      <c r="I343" s="148"/>
      <c r="L343" s="32"/>
      <c r="M343" s="149"/>
      <c r="T343" s="56"/>
      <c r="AT343" s="17" t="s">
        <v>162</v>
      </c>
      <c r="AU343" s="17" t="s">
        <v>176</v>
      </c>
    </row>
    <row r="344" spans="2:65" s="12" customFormat="1">
      <c r="B344" s="152"/>
      <c r="D344" s="146" t="s">
        <v>166</v>
      </c>
      <c r="E344" s="153" t="s">
        <v>1</v>
      </c>
      <c r="F344" s="154" t="s">
        <v>1604</v>
      </c>
      <c r="H344" s="153" t="s">
        <v>1</v>
      </c>
      <c r="I344" s="155"/>
      <c r="L344" s="152"/>
      <c r="M344" s="156"/>
      <c r="T344" s="157"/>
      <c r="AT344" s="153" t="s">
        <v>166</v>
      </c>
      <c r="AU344" s="153" t="s">
        <v>176</v>
      </c>
      <c r="AV344" s="12" t="s">
        <v>80</v>
      </c>
      <c r="AW344" s="12" t="s">
        <v>29</v>
      </c>
      <c r="AX344" s="12" t="s">
        <v>72</v>
      </c>
      <c r="AY344" s="153" t="s">
        <v>155</v>
      </c>
    </row>
    <row r="345" spans="2:65" s="13" customFormat="1">
      <c r="B345" s="158"/>
      <c r="D345" s="146" t="s">
        <v>166</v>
      </c>
      <c r="E345" s="159" t="s">
        <v>1</v>
      </c>
      <c r="F345" s="160" t="s">
        <v>1600</v>
      </c>
      <c r="H345" s="161">
        <v>3</v>
      </c>
      <c r="I345" s="162"/>
      <c r="L345" s="158"/>
      <c r="M345" s="163"/>
      <c r="T345" s="164"/>
      <c r="AT345" s="159" t="s">
        <v>166</v>
      </c>
      <c r="AU345" s="159" t="s">
        <v>176</v>
      </c>
      <c r="AV345" s="13" t="s">
        <v>82</v>
      </c>
      <c r="AW345" s="13" t="s">
        <v>29</v>
      </c>
      <c r="AX345" s="13" t="s">
        <v>72</v>
      </c>
      <c r="AY345" s="159" t="s">
        <v>155</v>
      </c>
    </row>
    <row r="346" spans="2:65" s="13" customFormat="1">
      <c r="B346" s="158"/>
      <c r="D346" s="146" t="s">
        <v>166</v>
      </c>
      <c r="E346" s="159" t="s">
        <v>1</v>
      </c>
      <c r="F346" s="160" t="s">
        <v>1602</v>
      </c>
      <c r="H346" s="161">
        <v>13.185</v>
      </c>
      <c r="I346" s="162"/>
      <c r="L346" s="158"/>
      <c r="M346" s="163"/>
      <c r="T346" s="164"/>
      <c r="AT346" s="159" t="s">
        <v>166</v>
      </c>
      <c r="AU346" s="159" t="s">
        <v>176</v>
      </c>
      <c r="AV346" s="13" t="s">
        <v>82</v>
      </c>
      <c r="AW346" s="13" t="s">
        <v>29</v>
      </c>
      <c r="AX346" s="13" t="s">
        <v>72</v>
      </c>
      <c r="AY346" s="159" t="s">
        <v>155</v>
      </c>
    </row>
    <row r="347" spans="2:65" s="14" customFormat="1">
      <c r="B347" s="165"/>
      <c r="D347" s="146" t="s">
        <v>166</v>
      </c>
      <c r="E347" s="166" t="s">
        <v>1</v>
      </c>
      <c r="F347" s="167" t="s">
        <v>170</v>
      </c>
      <c r="H347" s="168">
        <v>16.185000000000002</v>
      </c>
      <c r="I347" s="169"/>
      <c r="L347" s="165"/>
      <c r="M347" s="170"/>
      <c r="T347" s="171"/>
      <c r="AT347" s="166" t="s">
        <v>166</v>
      </c>
      <c r="AU347" s="166" t="s">
        <v>176</v>
      </c>
      <c r="AV347" s="14" t="s">
        <v>160</v>
      </c>
      <c r="AW347" s="14" t="s">
        <v>29</v>
      </c>
      <c r="AX347" s="14" t="s">
        <v>80</v>
      </c>
      <c r="AY347" s="166" t="s">
        <v>155</v>
      </c>
    </row>
    <row r="348" spans="2:65" s="11" customFormat="1" ht="22.9" customHeight="1">
      <c r="B348" s="121"/>
      <c r="D348" s="122" t="s">
        <v>71</v>
      </c>
      <c r="E348" s="183" t="s">
        <v>198</v>
      </c>
      <c r="F348" s="183" t="s">
        <v>368</v>
      </c>
      <c r="I348" s="124"/>
      <c r="J348" s="184">
        <f>BK348</f>
        <v>0</v>
      </c>
      <c r="L348" s="121"/>
      <c r="M348" s="126"/>
      <c r="P348" s="127">
        <f>SUM(P349:P356)</f>
        <v>0</v>
      </c>
      <c r="R348" s="127">
        <f>SUM(R349:R356)</f>
        <v>3.2303962432</v>
      </c>
      <c r="T348" s="128">
        <f>SUM(T349:T356)</f>
        <v>3.3031680000000003</v>
      </c>
      <c r="AR348" s="122" t="s">
        <v>80</v>
      </c>
      <c r="AT348" s="129" t="s">
        <v>71</v>
      </c>
      <c r="AU348" s="129" t="s">
        <v>80</v>
      </c>
      <c r="AY348" s="122" t="s">
        <v>155</v>
      </c>
      <c r="BK348" s="130">
        <f>SUM(BK349:BK356)</f>
        <v>0</v>
      </c>
    </row>
    <row r="349" spans="2:65" s="1" customFormat="1" ht="33" customHeight="1">
      <c r="B349" s="131"/>
      <c r="C349" s="132" t="s">
        <v>500</v>
      </c>
      <c r="D349" s="132" t="s">
        <v>156</v>
      </c>
      <c r="E349" s="133" t="s">
        <v>370</v>
      </c>
      <c r="F349" s="134" t="s">
        <v>371</v>
      </c>
      <c r="G349" s="135" t="s">
        <v>159</v>
      </c>
      <c r="H349" s="136">
        <v>23.936</v>
      </c>
      <c r="I349" s="137"/>
      <c r="J349" s="138">
        <f>ROUND(I349*H349,2)</f>
        <v>0</v>
      </c>
      <c r="K349" s="139"/>
      <c r="L349" s="32"/>
      <c r="M349" s="140" t="s">
        <v>1</v>
      </c>
      <c r="N349" s="141" t="s">
        <v>37</v>
      </c>
      <c r="P349" s="142">
        <f>O349*H349</f>
        <v>0</v>
      </c>
      <c r="Q349" s="142">
        <v>0.13050870000000001</v>
      </c>
      <c r="R349" s="142">
        <f>Q349*H349</f>
        <v>3.1238562432000001</v>
      </c>
      <c r="S349" s="142">
        <v>0.13800000000000001</v>
      </c>
      <c r="T349" s="143">
        <f>S349*H349</f>
        <v>3.3031680000000003</v>
      </c>
      <c r="AR349" s="144" t="s">
        <v>160</v>
      </c>
      <c r="AT349" s="144" t="s">
        <v>156</v>
      </c>
      <c r="AU349" s="144" t="s">
        <v>82</v>
      </c>
      <c r="AY349" s="17" t="s">
        <v>155</v>
      </c>
      <c r="BE349" s="145">
        <f>IF(N349="základní",J349,0)</f>
        <v>0</v>
      </c>
      <c r="BF349" s="145">
        <f>IF(N349="snížená",J349,0)</f>
        <v>0</v>
      </c>
      <c r="BG349" s="145">
        <f>IF(N349="zákl. přenesená",J349,0)</f>
        <v>0</v>
      </c>
      <c r="BH349" s="145">
        <f>IF(N349="sníž. přenesená",J349,0)</f>
        <v>0</v>
      </c>
      <c r="BI349" s="145">
        <f>IF(N349="nulová",J349,0)</f>
        <v>0</v>
      </c>
      <c r="BJ349" s="17" t="s">
        <v>80</v>
      </c>
      <c r="BK349" s="145">
        <f>ROUND(I349*H349,2)</f>
        <v>0</v>
      </c>
      <c r="BL349" s="17" t="s">
        <v>160</v>
      </c>
      <c r="BM349" s="144" t="s">
        <v>1605</v>
      </c>
    </row>
    <row r="350" spans="2:65" s="1" customFormat="1" ht="29.25">
      <c r="B350" s="32"/>
      <c r="D350" s="146" t="s">
        <v>162</v>
      </c>
      <c r="F350" s="147" t="s">
        <v>373</v>
      </c>
      <c r="I350" s="148"/>
      <c r="L350" s="32"/>
      <c r="M350" s="149"/>
      <c r="T350" s="56"/>
      <c r="AT350" s="17" t="s">
        <v>162</v>
      </c>
      <c r="AU350" s="17" t="s">
        <v>82</v>
      </c>
    </row>
    <row r="351" spans="2:65" s="1" customFormat="1">
      <c r="B351" s="32"/>
      <c r="D351" s="150" t="s">
        <v>164</v>
      </c>
      <c r="F351" s="151" t="s">
        <v>374</v>
      </c>
      <c r="I351" s="148"/>
      <c r="L351" s="32"/>
      <c r="M351" s="149"/>
      <c r="T351" s="56"/>
      <c r="AT351" s="17" t="s">
        <v>164</v>
      </c>
      <c r="AU351" s="17" t="s">
        <v>82</v>
      </c>
    </row>
    <row r="352" spans="2:65" s="13" customFormat="1">
      <c r="B352" s="158"/>
      <c r="D352" s="146" t="s">
        <v>166</v>
      </c>
      <c r="E352" s="159" t="s">
        <v>1</v>
      </c>
      <c r="F352" s="160" t="s">
        <v>1606</v>
      </c>
      <c r="H352" s="161">
        <v>23.936</v>
      </c>
      <c r="I352" s="162"/>
      <c r="L352" s="158"/>
      <c r="M352" s="163"/>
      <c r="T352" s="164"/>
      <c r="AT352" s="159" t="s">
        <v>166</v>
      </c>
      <c r="AU352" s="159" t="s">
        <v>82</v>
      </c>
      <c r="AV352" s="13" t="s">
        <v>82</v>
      </c>
      <c r="AW352" s="13" t="s">
        <v>29</v>
      </c>
      <c r="AX352" s="13" t="s">
        <v>80</v>
      </c>
      <c r="AY352" s="159" t="s">
        <v>155</v>
      </c>
    </row>
    <row r="353" spans="2:65" s="1" customFormat="1" ht="24.2" customHeight="1">
      <c r="B353" s="131"/>
      <c r="C353" s="132" t="s">
        <v>423</v>
      </c>
      <c r="D353" s="132" t="s">
        <v>156</v>
      </c>
      <c r="E353" s="133" t="s">
        <v>377</v>
      </c>
      <c r="F353" s="134" t="s">
        <v>378</v>
      </c>
      <c r="G353" s="135" t="s">
        <v>244</v>
      </c>
      <c r="H353" s="136">
        <v>761</v>
      </c>
      <c r="I353" s="137"/>
      <c r="J353" s="138">
        <f>ROUND(I353*H353,2)</f>
        <v>0</v>
      </c>
      <c r="K353" s="139"/>
      <c r="L353" s="32"/>
      <c r="M353" s="140" t="s">
        <v>1</v>
      </c>
      <c r="N353" s="141" t="s">
        <v>37</v>
      </c>
      <c r="P353" s="142">
        <f>O353*H353</f>
        <v>0</v>
      </c>
      <c r="Q353" s="142">
        <v>1.3999999999999999E-4</v>
      </c>
      <c r="R353" s="142">
        <f>Q353*H353</f>
        <v>0.10654</v>
      </c>
      <c r="S353" s="142">
        <v>0</v>
      </c>
      <c r="T353" s="143">
        <f>S353*H353</f>
        <v>0</v>
      </c>
      <c r="AR353" s="144" t="s">
        <v>160</v>
      </c>
      <c r="AT353" s="144" t="s">
        <v>156</v>
      </c>
      <c r="AU353" s="144" t="s">
        <v>82</v>
      </c>
      <c r="AY353" s="17" t="s">
        <v>155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80</v>
      </c>
      <c r="BK353" s="145">
        <f>ROUND(I353*H353,2)</f>
        <v>0</v>
      </c>
      <c r="BL353" s="17" t="s">
        <v>160</v>
      </c>
      <c r="BM353" s="144" t="s">
        <v>1607</v>
      </c>
    </row>
    <row r="354" spans="2:65" s="1" customFormat="1" ht="19.5">
      <c r="B354" s="32"/>
      <c r="D354" s="146" t="s">
        <v>162</v>
      </c>
      <c r="F354" s="147" t="s">
        <v>380</v>
      </c>
      <c r="I354" s="148"/>
      <c r="L354" s="32"/>
      <c r="M354" s="149"/>
      <c r="T354" s="56"/>
      <c r="AT354" s="17" t="s">
        <v>162</v>
      </c>
      <c r="AU354" s="17" t="s">
        <v>82</v>
      </c>
    </row>
    <row r="355" spans="2:65" s="1" customFormat="1">
      <c r="B355" s="32"/>
      <c r="D355" s="150" t="s">
        <v>164</v>
      </c>
      <c r="F355" s="151" t="s">
        <v>381</v>
      </c>
      <c r="I355" s="148"/>
      <c r="L355" s="32"/>
      <c r="M355" s="149"/>
      <c r="T355" s="56"/>
      <c r="AT355" s="17" t="s">
        <v>164</v>
      </c>
      <c r="AU355" s="17" t="s">
        <v>82</v>
      </c>
    </row>
    <row r="356" spans="2:65" s="13" customFormat="1">
      <c r="B356" s="158"/>
      <c r="D356" s="146" t="s">
        <v>166</v>
      </c>
      <c r="E356" s="159" t="s">
        <v>1</v>
      </c>
      <c r="F356" s="160" t="s">
        <v>1608</v>
      </c>
      <c r="H356" s="161">
        <v>761</v>
      </c>
      <c r="I356" s="162"/>
      <c r="L356" s="158"/>
      <c r="M356" s="163"/>
      <c r="T356" s="164"/>
      <c r="AT356" s="159" t="s">
        <v>166</v>
      </c>
      <c r="AU356" s="159" t="s">
        <v>82</v>
      </c>
      <c r="AV356" s="13" t="s">
        <v>82</v>
      </c>
      <c r="AW356" s="13" t="s">
        <v>29</v>
      </c>
      <c r="AX356" s="13" t="s">
        <v>80</v>
      </c>
      <c r="AY356" s="159" t="s">
        <v>155</v>
      </c>
    </row>
    <row r="357" spans="2:65" s="11" customFormat="1" ht="22.9" customHeight="1">
      <c r="B357" s="121"/>
      <c r="D357" s="122" t="s">
        <v>71</v>
      </c>
      <c r="E357" s="183" t="s">
        <v>221</v>
      </c>
      <c r="F357" s="183" t="s">
        <v>383</v>
      </c>
      <c r="I357" s="124"/>
      <c r="J357" s="184">
        <f>BK357</f>
        <v>0</v>
      </c>
      <c r="L357" s="121"/>
      <c r="M357" s="126"/>
      <c r="P357" s="127">
        <f>SUM(P358:P496)</f>
        <v>0</v>
      </c>
      <c r="R357" s="127">
        <f>SUM(R358:R496)</f>
        <v>7.0435221619999995</v>
      </c>
      <c r="T357" s="128">
        <f>SUM(T358:T496)</f>
        <v>39.100243499999998</v>
      </c>
      <c r="AR357" s="122" t="s">
        <v>80</v>
      </c>
      <c r="AT357" s="129" t="s">
        <v>71</v>
      </c>
      <c r="AU357" s="129" t="s">
        <v>80</v>
      </c>
      <c r="AY357" s="122" t="s">
        <v>155</v>
      </c>
      <c r="BK357" s="130">
        <f>SUM(BK358:BK496)</f>
        <v>0</v>
      </c>
    </row>
    <row r="358" spans="2:65" s="1" customFormat="1" ht="16.5" customHeight="1">
      <c r="B358" s="131"/>
      <c r="C358" s="172" t="s">
        <v>515</v>
      </c>
      <c r="D358" s="172" t="s">
        <v>241</v>
      </c>
      <c r="E358" s="173" t="s">
        <v>1264</v>
      </c>
      <c r="F358" s="174" t="s">
        <v>1265</v>
      </c>
      <c r="G358" s="175" t="s">
        <v>1266</v>
      </c>
      <c r="H358" s="176">
        <v>2</v>
      </c>
      <c r="I358" s="177"/>
      <c r="J358" s="178">
        <f>ROUND(I358*H358,2)</f>
        <v>0</v>
      </c>
      <c r="K358" s="179"/>
      <c r="L358" s="180"/>
      <c r="M358" s="181" t="s">
        <v>1</v>
      </c>
      <c r="N358" s="182" t="s">
        <v>37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213</v>
      </c>
      <c r="AT358" s="144" t="s">
        <v>241</v>
      </c>
      <c r="AU358" s="144" t="s">
        <v>82</v>
      </c>
      <c r="AY358" s="17" t="s">
        <v>155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7" t="s">
        <v>80</v>
      </c>
      <c r="BK358" s="145">
        <f>ROUND(I358*H358,2)</f>
        <v>0</v>
      </c>
      <c r="BL358" s="17" t="s">
        <v>160</v>
      </c>
      <c r="BM358" s="144" t="s">
        <v>1609</v>
      </c>
    </row>
    <row r="359" spans="2:65" s="1" customFormat="1">
      <c r="B359" s="32"/>
      <c r="D359" s="146" t="s">
        <v>162</v>
      </c>
      <c r="F359" s="147" t="s">
        <v>1265</v>
      </c>
      <c r="I359" s="148"/>
      <c r="L359" s="32"/>
      <c r="M359" s="149"/>
      <c r="T359" s="56"/>
      <c r="AT359" s="17" t="s">
        <v>162</v>
      </c>
      <c r="AU359" s="17" t="s">
        <v>82</v>
      </c>
    </row>
    <row r="360" spans="2:65" s="13" customFormat="1">
      <c r="B360" s="158"/>
      <c r="D360" s="146" t="s">
        <v>166</v>
      </c>
      <c r="E360" s="159" t="s">
        <v>1</v>
      </c>
      <c r="F360" s="160" t="s">
        <v>1268</v>
      </c>
      <c r="H360" s="161">
        <v>2</v>
      </c>
      <c r="I360" s="162"/>
      <c r="L360" s="158"/>
      <c r="M360" s="163"/>
      <c r="T360" s="164"/>
      <c r="AT360" s="159" t="s">
        <v>166</v>
      </c>
      <c r="AU360" s="159" t="s">
        <v>82</v>
      </c>
      <c r="AV360" s="13" t="s">
        <v>82</v>
      </c>
      <c r="AW360" s="13" t="s">
        <v>29</v>
      </c>
      <c r="AX360" s="13" t="s">
        <v>80</v>
      </c>
      <c r="AY360" s="159" t="s">
        <v>155</v>
      </c>
    </row>
    <row r="361" spans="2:65" s="1" customFormat="1" ht="16.5" customHeight="1">
      <c r="B361" s="131"/>
      <c r="C361" s="172" t="s">
        <v>522</v>
      </c>
      <c r="D361" s="172" t="s">
        <v>241</v>
      </c>
      <c r="E361" s="173" t="s">
        <v>1269</v>
      </c>
      <c r="F361" s="174" t="s">
        <v>1270</v>
      </c>
      <c r="G361" s="175" t="s">
        <v>1271</v>
      </c>
      <c r="H361" s="176">
        <v>2</v>
      </c>
      <c r="I361" s="177"/>
      <c r="J361" s="178">
        <f>ROUND(I361*H361,2)</f>
        <v>0</v>
      </c>
      <c r="K361" s="179"/>
      <c r="L361" s="180"/>
      <c r="M361" s="181" t="s">
        <v>1</v>
      </c>
      <c r="N361" s="182" t="s">
        <v>37</v>
      </c>
      <c r="P361" s="142">
        <f>O361*H361</f>
        <v>0</v>
      </c>
      <c r="Q361" s="142">
        <v>0</v>
      </c>
      <c r="R361" s="142">
        <f>Q361*H361</f>
        <v>0</v>
      </c>
      <c r="S361" s="142">
        <v>0</v>
      </c>
      <c r="T361" s="143">
        <f>S361*H361</f>
        <v>0</v>
      </c>
      <c r="AR361" s="144" t="s">
        <v>213</v>
      </c>
      <c r="AT361" s="144" t="s">
        <v>241</v>
      </c>
      <c r="AU361" s="144" t="s">
        <v>82</v>
      </c>
      <c r="AY361" s="17" t="s">
        <v>155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80</v>
      </c>
      <c r="BK361" s="145">
        <f>ROUND(I361*H361,2)</f>
        <v>0</v>
      </c>
      <c r="BL361" s="17" t="s">
        <v>160</v>
      </c>
      <c r="BM361" s="144" t="s">
        <v>1610</v>
      </c>
    </row>
    <row r="362" spans="2:65" s="1" customFormat="1">
      <c r="B362" s="32"/>
      <c r="D362" s="146" t="s">
        <v>162</v>
      </c>
      <c r="F362" s="147" t="s">
        <v>1270</v>
      </c>
      <c r="I362" s="148"/>
      <c r="L362" s="32"/>
      <c r="M362" s="149"/>
      <c r="T362" s="56"/>
      <c r="AT362" s="17" t="s">
        <v>162</v>
      </c>
      <c r="AU362" s="17" t="s">
        <v>82</v>
      </c>
    </row>
    <row r="363" spans="2:65" s="13" customFormat="1">
      <c r="B363" s="158"/>
      <c r="D363" s="146" t="s">
        <v>166</v>
      </c>
      <c r="E363" s="159" t="s">
        <v>1</v>
      </c>
      <c r="F363" s="160" t="s">
        <v>1611</v>
      </c>
      <c r="H363" s="161">
        <v>2</v>
      </c>
      <c r="I363" s="162"/>
      <c r="L363" s="158"/>
      <c r="M363" s="163"/>
      <c r="T363" s="164"/>
      <c r="AT363" s="159" t="s">
        <v>166</v>
      </c>
      <c r="AU363" s="159" t="s">
        <v>82</v>
      </c>
      <c r="AV363" s="13" t="s">
        <v>82</v>
      </c>
      <c r="AW363" s="13" t="s">
        <v>29</v>
      </c>
      <c r="AX363" s="13" t="s">
        <v>80</v>
      </c>
      <c r="AY363" s="159" t="s">
        <v>155</v>
      </c>
    </row>
    <row r="364" spans="2:65" s="1" customFormat="1" ht="16.5" customHeight="1">
      <c r="B364" s="131"/>
      <c r="C364" s="132" t="s">
        <v>529</v>
      </c>
      <c r="D364" s="132" t="s">
        <v>156</v>
      </c>
      <c r="E364" s="133" t="s">
        <v>385</v>
      </c>
      <c r="F364" s="134" t="s">
        <v>386</v>
      </c>
      <c r="G364" s="135" t="s">
        <v>253</v>
      </c>
      <c r="H364" s="136">
        <v>21.76</v>
      </c>
      <c r="I364" s="137"/>
      <c r="J364" s="138">
        <f>ROUND(I364*H364,2)</f>
        <v>0</v>
      </c>
      <c r="K364" s="139"/>
      <c r="L364" s="32"/>
      <c r="M364" s="140" t="s">
        <v>1</v>
      </c>
      <c r="N364" s="141" t="s">
        <v>37</v>
      </c>
      <c r="P364" s="142">
        <f>O364*H364</f>
        <v>0</v>
      </c>
      <c r="Q364" s="142">
        <v>1.17E-3</v>
      </c>
      <c r="R364" s="142">
        <f>Q364*H364</f>
        <v>2.5459200000000001E-2</v>
      </c>
      <c r="S364" s="142">
        <v>0</v>
      </c>
      <c r="T364" s="143">
        <f>S364*H364</f>
        <v>0</v>
      </c>
      <c r="AR364" s="144" t="s">
        <v>160</v>
      </c>
      <c r="AT364" s="144" t="s">
        <v>156</v>
      </c>
      <c r="AU364" s="144" t="s">
        <v>82</v>
      </c>
      <c r="AY364" s="17" t="s">
        <v>155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7" t="s">
        <v>80</v>
      </c>
      <c r="BK364" s="145">
        <f>ROUND(I364*H364,2)</f>
        <v>0</v>
      </c>
      <c r="BL364" s="17" t="s">
        <v>160</v>
      </c>
      <c r="BM364" s="144" t="s">
        <v>1612</v>
      </c>
    </row>
    <row r="365" spans="2:65" s="1" customFormat="1">
      <c r="B365" s="32"/>
      <c r="D365" s="146" t="s">
        <v>162</v>
      </c>
      <c r="F365" s="147" t="s">
        <v>388</v>
      </c>
      <c r="I365" s="148"/>
      <c r="L365" s="32"/>
      <c r="M365" s="149"/>
      <c r="T365" s="56"/>
      <c r="AT365" s="17" t="s">
        <v>162</v>
      </c>
      <c r="AU365" s="17" t="s">
        <v>82</v>
      </c>
    </row>
    <row r="366" spans="2:65" s="1" customFormat="1">
      <c r="B366" s="32"/>
      <c r="D366" s="150" t="s">
        <v>164</v>
      </c>
      <c r="F366" s="151" t="s">
        <v>389</v>
      </c>
      <c r="I366" s="148"/>
      <c r="L366" s="32"/>
      <c r="M366" s="149"/>
      <c r="T366" s="56"/>
      <c r="AT366" s="17" t="s">
        <v>164</v>
      </c>
      <c r="AU366" s="17" t="s">
        <v>82</v>
      </c>
    </row>
    <row r="367" spans="2:65" s="13" customFormat="1">
      <c r="B367" s="158"/>
      <c r="D367" s="146" t="s">
        <v>166</v>
      </c>
      <c r="E367" s="159" t="s">
        <v>1</v>
      </c>
      <c r="F367" s="160" t="s">
        <v>1613</v>
      </c>
      <c r="H367" s="161">
        <v>21.76</v>
      </c>
      <c r="I367" s="162"/>
      <c r="L367" s="158"/>
      <c r="M367" s="163"/>
      <c r="T367" s="164"/>
      <c r="AT367" s="159" t="s">
        <v>166</v>
      </c>
      <c r="AU367" s="159" t="s">
        <v>82</v>
      </c>
      <c r="AV367" s="13" t="s">
        <v>82</v>
      </c>
      <c r="AW367" s="13" t="s">
        <v>29</v>
      </c>
      <c r="AX367" s="13" t="s">
        <v>80</v>
      </c>
      <c r="AY367" s="159" t="s">
        <v>155</v>
      </c>
    </row>
    <row r="368" spans="2:65" s="1" customFormat="1" ht="16.5" customHeight="1">
      <c r="B368" s="131"/>
      <c r="C368" s="132" t="s">
        <v>537</v>
      </c>
      <c r="D368" s="132" t="s">
        <v>156</v>
      </c>
      <c r="E368" s="133" t="s">
        <v>392</v>
      </c>
      <c r="F368" s="134" t="s">
        <v>393</v>
      </c>
      <c r="G368" s="135" t="s">
        <v>253</v>
      </c>
      <c r="H368" s="136">
        <v>21.76</v>
      </c>
      <c r="I368" s="137"/>
      <c r="J368" s="138">
        <f>ROUND(I368*H368,2)</f>
        <v>0</v>
      </c>
      <c r="K368" s="139"/>
      <c r="L368" s="32"/>
      <c r="M368" s="140" t="s">
        <v>1</v>
      </c>
      <c r="N368" s="141" t="s">
        <v>37</v>
      </c>
      <c r="P368" s="142">
        <f>O368*H368</f>
        <v>0</v>
      </c>
      <c r="Q368" s="142">
        <v>6.6399999999999999E-4</v>
      </c>
      <c r="R368" s="142">
        <f>Q368*H368</f>
        <v>1.444864E-2</v>
      </c>
      <c r="S368" s="142">
        <v>0</v>
      </c>
      <c r="T368" s="143">
        <f>S368*H368</f>
        <v>0</v>
      </c>
      <c r="AR368" s="144" t="s">
        <v>160</v>
      </c>
      <c r="AT368" s="144" t="s">
        <v>156</v>
      </c>
      <c r="AU368" s="144" t="s">
        <v>82</v>
      </c>
      <c r="AY368" s="17" t="s">
        <v>155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7" t="s">
        <v>80</v>
      </c>
      <c r="BK368" s="145">
        <f>ROUND(I368*H368,2)</f>
        <v>0</v>
      </c>
      <c r="BL368" s="17" t="s">
        <v>160</v>
      </c>
      <c r="BM368" s="144" t="s">
        <v>1614</v>
      </c>
    </row>
    <row r="369" spans="2:65" s="1" customFormat="1">
      <c r="B369" s="32"/>
      <c r="D369" s="146" t="s">
        <v>162</v>
      </c>
      <c r="F369" s="147" t="s">
        <v>395</v>
      </c>
      <c r="I369" s="148"/>
      <c r="L369" s="32"/>
      <c r="M369" s="149"/>
      <c r="T369" s="56"/>
      <c r="AT369" s="17" t="s">
        <v>162</v>
      </c>
      <c r="AU369" s="17" t="s">
        <v>82</v>
      </c>
    </row>
    <row r="370" spans="2:65" s="1" customFormat="1">
      <c r="B370" s="32"/>
      <c r="D370" s="150" t="s">
        <v>164</v>
      </c>
      <c r="F370" s="151" t="s">
        <v>396</v>
      </c>
      <c r="I370" s="148"/>
      <c r="L370" s="32"/>
      <c r="M370" s="149"/>
      <c r="T370" s="56"/>
      <c r="AT370" s="17" t="s">
        <v>164</v>
      </c>
      <c r="AU370" s="17" t="s">
        <v>82</v>
      </c>
    </row>
    <row r="371" spans="2:65" s="13" customFormat="1">
      <c r="B371" s="158"/>
      <c r="D371" s="146" t="s">
        <v>166</v>
      </c>
      <c r="E371" s="159" t="s">
        <v>1</v>
      </c>
      <c r="F371" s="160" t="s">
        <v>1613</v>
      </c>
      <c r="H371" s="161">
        <v>21.76</v>
      </c>
      <c r="I371" s="162"/>
      <c r="L371" s="158"/>
      <c r="M371" s="163"/>
      <c r="T371" s="164"/>
      <c r="AT371" s="159" t="s">
        <v>166</v>
      </c>
      <c r="AU371" s="159" t="s">
        <v>82</v>
      </c>
      <c r="AV371" s="13" t="s">
        <v>82</v>
      </c>
      <c r="AW371" s="13" t="s">
        <v>29</v>
      </c>
      <c r="AX371" s="13" t="s">
        <v>80</v>
      </c>
      <c r="AY371" s="159" t="s">
        <v>155</v>
      </c>
    </row>
    <row r="372" spans="2:65" s="1" customFormat="1" ht="24.2" customHeight="1">
      <c r="B372" s="131"/>
      <c r="C372" s="172" t="s">
        <v>544</v>
      </c>
      <c r="D372" s="172" t="s">
        <v>241</v>
      </c>
      <c r="E372" s="173" t="s">
        <v>398</v>
      </c>
      <c r="F372" s="174" t="s">
        <v>399</v>
      </c>
      <c r="G372" s="175" t="s">
        <v>208</v>
      </c>
      <c r="H372" s="176">
        <v>0.75900000000000001</v>
      </c>
      <c r="I372" s="177"/>
      <c r="J372" s="178">
        <f>ROUND(I372*H372,2)</f>
        <v>0</v>
      </c>
      <c r="K372" s="179"/>
      <c r="L372" s="180"/>
      <c r="M372" s="181" t="s">
        <v>1</v>
      </c>
      <c r="N372" s="182" t="s">
        <v>37</v>
      </c>
      <c r="P372" s="142">
        <f>O372*H372</f>
        <v>0</v>
      </c>
      <c r="Q372" s="142">
        <v>1</v>
      </c>
      <c r="R372" s="142">
        <f>Q372*H372</f>
        <v>0.75900000000000001</v>
      </c>
      <c r="S372" s="142">
        <v>0</v>
      </c>
      <c r="T372" s="143">
        <f>S372*H372</f>
        <v>0</v>
      </c>
      <c r="AR372" s="144" t="s">
        <v>213</v>
      </c>
      <c r="AT372" s="144" t="s">
        <v>241</v>
      </c>
      <c r="AU372" s="144" t="s">
        <v>82</v>
      </c>
      <c r="AY372" s="17" t="s">
        <v>155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7" t="s">
        <v>80</v>
      </c>
      <c r="BK372" s="145">
        <f>ROUND(I372*H372,2)</f>
        <v>0</v>
      </c>
      <c r="BL372" s="17" t="s">
        <v>160</v>
      </c>
      <c r="BM372" s="144" t="s">
        <v>1615</v>
      </c>
    </row>
    <row r="373" spans="2:65" s="1" customFormat="1">
      <c r="B373" s="32"/>
      <c r="D373" s="146" t="s">
        <v>162</v>
      </c>
      <c r="F373" s="147" t="s">
        <v>399</v>
      </c>
      <c r="I373" s="148"/>
      <c r="L373" s="32"/>
      <c r="M373" s="149"/>
      <c r="T373" s="56"/>
      <c r="AT373" s="17" t="s">
        <v>162</v>
      </c>
      <c r="AU373" s="17" t="s">
        <v>82</v>
      </c>
    </row>
    <row r="374" spans="2:65" s="1" customFormat="1" ht="19.5">
      <c r="B374" s="32"/>
      <c r="D374" s="146" t="s">
        <v>301</v>
      </c>
      <c r="F374" s="185" t="s">
        <v>401</v>
      </c>
      <c r="I374" s="148"/>
      <c r="L374" s="32"/>
      <c r="M374" s="149"/>
      <c r="T374" s="56"/>
      <c r="AT374" s="17" t="s">
        <v>301</v>
      </c>
      <c r="AU374" s="17" t="s">
        <v>82</v>
      </c>
    </row>
    <row r="375" spans="2:65" s="13" customFormat="1">
      <c r="B375" s="158"/>
      <c r="D375" s="146" t="s">
        <v>166</v>
      </c>
      <c r="E375" s="159" t="s">
        <v>1</v>
      </c>
      <c r="F375" s="160" t="s">
        <v>1616</v>
      </c>
      <c r="H375" s="161">
        <v>0.75900000000000001</v>
      </c>
      <c r="I375" s="162"/>
      <c r="L375" s="158"/>
      <c r="M375" s="163"/>
      <c r="T375" s="164"/>
      <c r="AT375" s="159" t="s">
        <v>166</v>
      </c>
      <c r="AU375" s="159" t="s">
        <v>82</v>
      </c>
      <c r="AV375" s="13" t="s">
        <v>82</v>
      </c>
      <c r="AW375" s="13" t="s">
        <v>29</v>
      </c>
      <c r="AX375" s="13" t="s">
        <v>80</v>
      </c>
      <c r="AY375" s="159" t="s">
        <v>155</v>
      </c>
    </row>
    <row r="376" spans="2:65" s="1" customFormat="1" ht="24.2" customHeight="1">
      <c r="B376" s="131"/>
      <c r="C376" s="132" t="s">
        <v>554</v>
      </c>
      <c r="D376" s="132" t="s">
        <v>156</v>
      </c>
      <c r="E376" s="133" t="s">
        <v>1279</v>
      </c>
      <c r="F376" s="134" t="s">
        <v>1280</v>
      </c>
      <c r="G376" s="135" t="s">
        <v>159</v>
      </c>
      <c r="H376" s="136">
        <v>3.7</v>
      </c>
      <c r="I376" s="137"/>
      <c r="J376" s="138">
        <f>ROUND(I376*H376,2)</f>
        <v>0</v>
      </c>
      <c r="K376" s="139"/>
      <c r="L376" s="32"/>
      <c r="M376" s="140" t="s">
        <v>1</v>
      </c>
      <c r="N376" s="141" t="s">
        <v>37</v>
      </c>
      <c r="P376" s="142">
        <f>O376*H376</f>
        <v>0</v>
      </c>
      <c r="Q376" s="142">
        <v>6.3000000000000003E-4</v>
      </c>
      <c r="R376" s="142">
        <f>Q376*H376</f>
        <v>2.3310000000000002E-3</v>
      </c>
      <c r="S376" s="142">
        <v>0</v>
      </c>
      <c r="T376" s="143">
        <f>S376*H376</f>
        <v>0</v>
      </c>
      <c r="AR376" s="144" t="s">
        <v>160</v>
      </c>
      <c r="AT376" s="144" t="s">
        <v>156</v>
      </c>
      <c r="AU376" s="144" t="s">
        <v>82</v>
      </c>
      <c r="AY376" s="17" t="s">
        <v>155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7" t="s">
        <v>80</v>
      </c>
      <c r="BK376" s="145">
        <f>ROUND(I376*H376,2)</f>
        <v>0</v>
      </c>
      <c r="BL376" s="17" t="s">
        <v>160</v>
      </c>
      <c r="BM376" s="144" t="s">
        <v>1617</v>
      </c>
    </row>
    <row r="377" spans="2:65" s="1" customFormat="1" ht="19.5">
      <c r="B377" s="32"/>
      <c r="D377" s="146" t="s">
        <v>162</v>
      </c>
      <c r="F377" s="147" t="s">
        <v>1282</v>
      </c>
      <c r="I377" s="148"/>
      <c r="L377" s="32"/>
      <c r="M377" s="149"/>
      <c r="T377" s="56"/>
      <c r="AT377" s="17" t="s">
        <v>162</v>
      </c>
      <c r="AU377" s="17" t="s">
        <v>82</v>
      </c>
    </row>
    <row r="378" spans="2:65" s="1" customFormat="1">
      <c r="B378" s="32"/>
      <c r="D378" s="150" t="s">
        <v>164</v>
      </c>
      <c r="F378" s="151" t="s">
        <v>1283</v>
      </c>
      <c r="I378" s="148"/>
      <c r="L378" s="32"/>
      <c r="M378" s="149"/>
      <c r="T378" s="56"/>
      <c r="AT378" s="17" t="s">
        <v>164</v>
      </c>
      <c r="AU378" s="17" t="s">
        <v>82</v>
      </c>
    </row>
    <row r="379" spans="2:65" s="13" customFormat="1">
      <c r="B379" s="158"/>
      <c r="D379" s="146" t="s">
        <v>166</v>
      </c>
      <c r="E379" s="159" t="s">
        <v>1</v>
      </c>
      <c r="F379" s="160" t="s">
        <v>1284</v>
      </c>
      <c r="H379" s="161">
        <v>3.7</v>
      </c>
      <c r="I379" s="162"/>
      <c r="L379" s="158"/>
      <c r="M379" s="163"/>
      <c r="T379" s="164"/>
      <c r="AT379" s="159" t="s">
        <v>166</v>
      </c>
      <c r="AU379" s="159" t="s">
        <v>82</v>
      </c>
      <c r="AV379" s="13" t="s">
        <v>82</v>
      </c>
      <c r="AW379" s="13" t="s">
        <v>29</v>
      </c>
      <c r="AX379" s="13" t="s">
        <v>80</v>
      </c>
      <c r="AY379" s="159" t="s">
        <v>155</v>
      </c>
    </row>
    <row r="380" spans="2:65" s="1" customFormat="1" ht="24.2" customHeight="1">
      <c r="B380" s="131"/>
      <c r="C380" s="132" t="s">
        <v>560</v>
      </c>
      <c r="D380" s="132" t="s">
        <v>156</v>
      </c>
      <c r="E380" s="133" t="s">
        <v>1618</v>
      </c>
      <c r="F380" s="134" t="s">
        <v>1619</v>
      </c>
      <c r="G380" s="135" t="s">
        <v>253</v>
      </c>
      <c r="H380" s="136">
        <v>17.2</v>
      </c>
      <c r="I380" s="137"/>
      <c r="J380" s="138">
        <f>ROUND(I380*H380,2)</f>
        <v>0</v>
      </c>
      <c r="K380" s="139"/>
      <c r="L380" s="32"/>
      <c r="M380" s="140" t="s">
        <v>1</v>
      </c>
      <c r="N380" s="141" t="s">
        <v>37</v>
      </c>
      <c r="P380" s="142">
        <f>O380*H380</f>
        <v>0</v>
      </c>
      <c r="Q380" s="142">
        <v>2.0839999999999999E-3</v>
      </c>
      <c r="R380" s="142">
        <f>Q380*H380</f>
        <v>3.5844799999999996E-2</v>
      </c>
      <c r="S380" s="142">
        <v>0</v>
      </c>
      <c r="T380" s="143">
        <f>S380*H380</f>
        <v>0</v>
      </c>
      <c r="AR380" s="144" t="s">
        <v>160</v>
      </c>
      <c r="AT380" s="144" t="s">
        <v>156</v>
      </c>
      <c r="AU380" s="144" t="s">
        <v>82</v>
      </c>
      <c r="AY380" s="17" t="s">
        <v>155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7" t="s">
        <v>80</v>
      </c>
      <c r="BK380" s="145">
        <f>ROUND(I380*H380,2)</f>
        <v>0</v>
      </c>
      <c r="BL380" s="17" t="s">
        <v>160</v>
      </c>
      <c r="BM380" s="144" t="s">
        <v>1620</v>
      </c>
    </row>
    <row r="381" spans="2:65" s="1" customFormat="1" ht="19.5">
      <c r="B381" s="32"/>
      <c r="D381" s="146" t="s">
        <v>162</v>
      </c>
      <c r="F381" s="147" t="s">
        <v>1621</v>
      </c>
      <c r="I381" s="148"/>
      <c r="L381" s="32"/>
      <c r="M381" s="149"/>
      <c r="T381" s="56"/>
      <c r="AT381" s="17" t="s">
        <v>162</v>
      </c>
      <c r="AU381" s="17" t="s">
        <v>82</v>
      </c>
    </row>
    <row r="382" spans="2:65" s="1" customFormat="1">
      <c r="B382" s="32"/>
      <c r="D382" s="150" t="s">
        <v>164</v>
      </c>
      <c r="F382" s="151" t="s">
        <v>1622</v>
      </c>
      <c r="I382" s="148"/>
      <c r="L382" s="32"/>
      <c r="M382" s="149"/>
      <c r="T382" s="56"/>
      <c r="AT382" s="17" t="s">
        <v>164</v>
      </c>
      <c r="AU382" s="17" t="s">
        <v>82</v>
      </c>
    </row>
    <row r="383" spans="2:65" s="13" customFormat="1">
      <c r="B383" s="158"/>
      <c r="D383" s="146" t="s">
        <v>166</v>
      </c>
      <c r="E383" s="159" t="s">
        <v>1</v>
      </c>
      <c r="F383" s="160" t="s">
        <v>1623</v>
      </c>
      <c r="H383" s="161">
        <v>17.2</v>
      </c>
      <c r="I383" s="162"/>
      <c r="L383" s="158"/>
      <c r="M383" s="163"/>
      <c r="T383" s="164"/>
      <c r="AT383" s="159" t="s">
        <v>166</v>
      </c>
      <c r="AU383" s="159" t="s">
        <v>82</v>
      </c>
      <c r="AV383" s="13" t="s">
        <v>82</v>
      </c>
      <c r="AW383" s="13" t="s">
        <v>29</v>
      </c>
      <c r="AX383" s="13" t="s">
        <v>80</v>
      </c>
      <c r="AY383" s="159" t="s">
        <v>155</v>
      </c>
    </row>
    <row r="384" spans="2:65" s="1" customFormat="1" ht="24.2" customHeight="1">
      <c r="B384" s="131"/>
      <c r="C384" s="132" t="s">
        <v>566</v>
      </c>
      <c r="D384" s="132" t="s">
        <v>156</v>
      </c>
      <c r="E384" s="133" t="s">
        <v>411</v>
      </c>
      <c r="F384" s="134" t="s">
        <v>412</v>
      </c>
      <c r="G384" s="135" t="s">
        <v>413</v>
      </c>
      <c r="H384" s="136">
        <v>1</v>
      </c>
      <c r="I384" s="137"/>
      <c r="J384" s="138">
        <f>ROUND(I384*H384,2)</f>
        <v>0</v>
      </c>
      <c r="K384" s="139"/>
      <c r="L384" s="32"/>
      <c r="M384" s="140" t="s">
        <v>1</v>
      </c>
      <c r="N384" s="141" t="s">
        <v>37</v>
      </c>
      <c r="P384" s="142">
        <f>O384*H384</f>
        <v>0</v>
      </c>
      <c r="Q384" s="142">
        <v>6.4850000000000003E-3</v>
      </c>
      <c r="R384" s="142">
        <f>Q384*H384</f>
        <v>6.4850000000000003E-3</v>
      </c>
      <c r="S384" s="142">
        <v>0</v>
      </c>
      <c r="T384" s="143">
        <f>S384*H384</f>
        <v>0</v>
      </c>
      <c r="AR384" s="144" t="s">
        <v>160</v>
      </c>
      <c r="AT384" s="144" t="s">
        <v>156</v>
      </c>
      <c r="AU384" s="144" t="s">
        <v>82</v>
      </c>
      <c r="AY384" s="17" t="s">
        <v>155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7" t="s">
        <v>80</v>
      </c>
      <c r="BK384" s="145">
        <f>ROUND(I384*H384,2)</f>
        <v>0</v>
      </c>
      <c r="BL384" s="17" t="s">
        <v>160</v>
      </c>
      <c r="BM384" s="144" t="s">
        <v>1624</v>
      </c>
    </row>
    <row r="385" spans="2:65" s="1" customFormat="1" ht="19.5">
      <c r="B385" s="32"/>
      <c r="D385" s="146" t="s">
        <v>162</v>
      </c>
      <c r="F385" s="147" t="s">
        <v>415</v>
      </c>
      <c r="I385" s="148"/>
      <c r="L385" s="32"/>
      <c r="M385" s="149"/>
      <c r="T385" s="56"/>
      <c r="AT385" s="17" t="s">
        <v>162</v>
      </c>
      <c r="AU385" s="17" t="s">
        <v>82</v>
      </c>
    </row>
    <row r="386" spans="2:65" s="1" customFormat="1">
      <c r="B386" s="32"/>
      <c r="D386" s="150" t="s">
        <v>164</v>
      </c>
      <c r="F386" s="151" t="s">
        <v>416</v>
      </c>
      <c r="I386" s="148"/>
      <c r="L386" s="32"/>
      <c r="M386" s="149"/>
      <c r="T386" s="56"/>
      <c r="AT386" s="17" t="s">
        <v>164</v>
      </c>
      <c r="AU386" s="17" t="s">
        <v>82</v>
      </c>
    </row>
    <row r="387" spans="2:65" s="13" customFormat="1">
      <c r="B387" s="158"/>
      <c r="D387" s="146" t="s">
        <v>166</v>
      </c>
      <c r="E387" s="159" t="s">
        <v>1</v>
      </c>
      <c r="F387" s="160" t="s">
        <v>1625</v>
      </c>
      <c r="H387" s="161">
        <v>1</v>
      </c>
      <c r="I387" s="162"/>
      <c r="L387" s="158"/>
      <c r="M387" s="163"/>
      <c r="T387" s="164"/>
      <c r="AT387" s="159" t="s">
        <v>166</v>
      </c>
      <c r="AU387" s="159" t="s">
        <v>82</v>
      </c>
      <c r="AV387" s="13" t="s">
        <v>82</v>
      </c>
      <c r="AW387" s="13" t="s">
        <v>29</v>
      </c>
      <c r="AX387" s="13" t="s">
        <v>72</v>
      </c>
      <c r="AY387" s="159" t="s">
        <v>155</v>
      </c>
    </row>
    <row r="388" spans="2:65" s="14" customFormat="1">
      <c r="B388" s="165"/>
      <c r="D388" s="146" t="s">
        <v>166</v>
      </c>
      <c r="E388" s="166" t="s">
        <v>1</v>
      </c>
      <c r="F388" s="167" t="s">
        <v>170</v>
      </c>
      <c r="H388" s="168">
        <v>1</v>
      </c>
      <c r="I388" s="169"/>
      <c r="L388" s="165"/>
      <c r="M388" s="170"/>
      <c r="T388" s="171"/>
      <c r="AT388" s="166" t="s">
        <v>166</v>
      </c>
      <c r="AU388" s="166" t="s">
        <v>82</v>
      </c>
      <c r="AV388" s="14" t="s">
        <v>160</v>
      </c>
      <c r="AW388" s="14" t="s">
        <v>3</v>
      </c>
      <c r="AX388" s="14" t="s">
        <v>80</v>
      </c>
      <c r="AY388" s="166" t="s">
        <v>155</v>
      </c>
    </row>
    <row r="389" spans="2:65" s="1" customFormat="1" ht="16.5" customHeight="1">
      <c r="B389" s="131"/>
      <c r="C389" s="132" t="s">
        <v>572</v>
      </c>
      <c r="D389" s="132" t="s">
        <v>156</v>
      </c>
      <c r="E389" s="133" t="s">
        <v>418</v>
      </c>
      <c r="F389" s="134" t="s">
        <v>419</v>
      </c>
      <c r="G389" s="135" t="s">
        <v>275</v>
      </c>
      <c r="H389" s="136">
        <v>12</v>
      </c>
      <c r="I389" s="137"/>
      <c r="J389" s="138">
        <f>ROUND(I389*H389,2)</f>
        <v>0</v>
      </c>
      <c r="K389" s="139"/>
      <c r="L389" s="32"/>
      <c r="M389" s="140" t="s">
        <v>1</v>
      </c>
      <c r="N389" s="141" t="s">
        <v>37</v>
      </c>
      <c r="P389" s="142">
        <f>O389*H389</f>
        <v>0</v>
      </c>
      <c r="Q389" s="142">
        <v>0</v>
      </c>
      <c r="R389" s="142">
        <f>Q389*H389</f>
        <v>0</v>
      </c>
      <c r="S389" s="142">
        <v>0</v>
      </c>
      <c r="T389" s="143">
        <f>S389*H389</f>
        <v>0</v>
      </c>
      <c r="AR389" s="144" t="s">
        <v>160</v>
      </c>
      <c r="AT389" s="144" t="s">
        <v>156</v>
      </c>
      <c r="AU389" s="144" t="s">
        <v>82</v>
      </c>
      <c r="AY389" s="17" t="s">
        <v>155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7" t="s">
        <v>80</v>
      </c>
      <c r="BK389" s="145">
        <f>ROUND(I389*H389,2)</f>
        <v>0</v>
      </c>
      <c r="BL389" s="17" t="s">
        <v>160</v>
      </c>
      <c r="BM389" s="144" t="s">
        <v>1626</v>
      </c>
    </row>
    <row r="390" spans="2:65" s="1" customFormat="1">
      <c r="B390" s="32"/>
      <c r="D390" s="146" t="s">
        <v>162</v>
      </c>
      <c r="F390" s="147" t="s">
        <v>421</v>
      </c>
      <c r="I390" s="148"/>
      <c r="L390" s="32"/>
      <c r="M390" s="149"/>
      <c r="T390" s="56"/>
      <c r="AT390" s="17" t="s">
        <v>162</v>
      </c>
      <c r="AU390" s="17" t="s">
        <v>82</v>
      </c>
    </row>
    <row r="391" spans="2:65" s="1" customFormat="1">
      <c r="B391" s="32"/>
      <c r="D391" s="150" t="s">
        <v>164</v>
      </c>
      <c r="F391" s="151" t="s">
        <v>422</v>
      </c>
      <c r="I391" s="148"/>
      <c r="L391" s="32"/>
      <c r="M391" s="149"/>
      <c r="T391" s="56"/>
      <c r="AT391" s="17" t="s">
        <v>164</v>
      </c>
      <c r="AU391" s="17" t="s">
        <v>82</v>
      </c>
    </row>
    <row r="392" spans="2:65" s="13" customFormat="1">
      <c r="B392" s="158"/>
      <c r="D392" s="146" t="s">
        <v>166</v>
      </c>
      <c r="E392" s="159" t="s">
        <v>1</v>
      </c>
      <c r="F392" s="160" t="s">
        <v>240</v>
      </c>
      <c r="H392" s="161">
        <v>12</v>
      </c>
      <c r="I392" s="162"/>
      <c r="L392" s="158"/>
      <c r="M392" s="163"/>
      <c r="T392" s="164"/>
      <c r="AT392" s="159" t="s">
        <v>166</v>
      </c>
      <c r="AU392" s="159" t="s">
        <v>82</v>
      </c>
      <c r="AV392" s="13" t="s">
        <v>82</v>
      </c>
      <c r="AW392" s="13" t="s">
        <v>29</v>
      </c>
      <c r="AX392" s="13" t="s">
        <v>72</v>
      </c>
      <c r="AY392" s="159" t="s">
        <v>155</v>
      </c>
    </row>
    <row r="393" spans="2:65" s="14" customFormat="1">
      <c r="B393" s="165"/>
      <c r="D393" s="146" t="s">
        <v>166</v>
      </c>
      <c r="E393" s="166" t="s">
        <v>1</v>
      </c>
      <c r="F393" s="167" t="s">
        <v>170</v>
      </c>
      <c r="H393" s="168">
        <v>12</v>
      </c>
      <c r="I393" s="169"/>
      <c r="L393" s="165"/>
      <c r="M393" s="170"/>
      <c r="T393" s="171"/>
      <c r="AT393" s="166" t="s">
        <v>166</v>
      </c>
      <c r="AU393" s="166" t="s">
        <v>82</v>
      </c>
      <c r="AV393" s="14" t="s">
        <v>160</v>
      </c>
      <c r="AW393" s="14" t="s">
        <v>3</v>
      </c>
      <c r="AX393" s="14" t="s">
        <v>80</v>
      </c>
      <c r="AY393" s="166" t="s">
        <v>155</v>
      </c>
    </row>
    <row r="394" spans="2:65" s="1" customFormat="1" ht="33" customHeight="1">
      <c r="B394" s="131"/>
      <c r="C394" s="132" t="s">
        <v>579</v>
      </c>
      <c r="D394" s="132" t="s">
        <v>156</v>
      </c>
      <c r="E394" s="133" t="s">
        <v>425</v>
      </c>
      <c r="F394" s="134" t="s">
        <v>426</v>
      </c>
      <c r="G394" s="135" t="s">
        <v>159</v>
      </c>
      <c r="H394" s="136">
        <v>49.042999999999999</v>
      </c>
      <c r="I394" s="137"/>
      <c r="J394" s="138">
        <f>ROUND(I394*H394,2)</f>
        <v>0</v>
      </c>
      <c r="K394" s="139"/>
      <c r="L394" s="32"/>
      <c r="M394" s="140" t="s">
        <v>1</v>
      </c>
      <c r="N394" s="141" t="s">
        <v>37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160</v>
      </c>
      <c r="AT394" s="144" t="s">
        <v>156</v>
      </c>
      <c r="AU394" s="144" t="s">
        <v>82</v>
      </c>
      <c r="AY394" s="17" t="s">
        <v>155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7" t="s">
        <v>80</v>
      </c>
      <c r="BK394" s="145">
        <f>ROUND(I394*H394,2)</f>
        <v>0</v>
      </c>
      <c r="BL394" s="17" t="s">
        <v>160</v>
      </c>
      <c r="BM394" s="144" t="s">
        <v>1627</v>
      </c>
    </row>
    <row r="395" spans="2:65" s="1" customFormat="1" ht="29.25">
      <c r="B395" s="32"/>
      <c r="D395" s="146" t="s">
        <v>162</v>
      </c>
      <c r="F395" s="147" t="s">
        <v>428</v>
      </c>
      <c r="I395" s="148"/>
      <c r="L395" s="32"/>
      <c r="M395" s="149"/>
      <c r="T395" s="56"/>
      <c r="AT395" s="17" t="s">
        <v>162</v>
      </c>
      <c r="AU395" s="17" t="s">
        <v>82</v>
      </c>
    </row>
    <row r="396" spans="2:65" s="1" customFormat="1">
      <c r="B396" s="32"/>
      <c r="D396" s="150" t="s">
        <v>164</v>
      </c>
      <c r="F396" s="151" t="s">
        <v>429</v>
      </c>
      <c r="I396" s="148"/>
      <c r="L396" s="32"/>
      <c r="M396" s="149"/>
      <c r="T396" s="56"/>
      <c r="AT396" s="17" t="s">
        <v>164</v>
      </c>
      <c r="AU396" s="17" t="s">
        <v>82</v>
      </c>
    </row>
    <row r="397" spans="2:65" s="13" customFormat="1">
      <c r="B397" s="158"/>
      <c r="D397" s="146" t="s">
        <v>166</v>
      </c>
      <c r="E397" s="159" t="s">
        <v>1</v>
      </c>
      <c r="F397" s="160" t="s">
        <v>1628</v>
      </c>
      <c r="H397" s="161">
        <v>25.042999999999999</v>
      </c>
      <c r="I397" s="162"/>
      <c r="L397" s="158"/>
      <c r="M397" s="163"/>
      <c r="T397" s="164"/>
      <c r="AT397" s="159" t="s">
        <v>166</v>
      </c>
      <c r="AU397" s="159" t="s">
        <v>82</v>
      </c>
      <c r="AV397" s="13" t="s">
        <v>82</v>
      </c>
      <c r="AW397" s="13" t="s">
        <v>29</v>
      </c>
      <c r="AX397" s="13" t="s">
        <v>72</v>
      </c>
      <c r="AY397" s="159" t="s">
        <v>155</v>
      </c>
    </row>
    <row r="398" spans="2:65" s="13" customFormat="1">
      <c r="B398" s="158"/>
      <c r="D398" s="146" t="s">
        <v>166</v>
      </c>
      <c r="E398" s="159" t="s">
        <v>1</v>
      </c>
      <c r="F398" s="160" t="s">
        <v>1629</v>
      </c>
      <c r="H398" s="161">
        <v>24</v>
      </c>
      <c r="I398" s="162"/>
      <c r="L398" s="158"/>
      <c r="M398" s="163"/>
      <c r="T398" s="164"/>
      <c r="AT398" s="159" t="s">
        <v>166</v>
      </c>
      <c r="AU398" s="159" t="s">
        <v>82</v>
      </c>
      <c r="AV398" s="13" t="s">
        <v>82</v>
      </c>
      <c r="AW398" s="13" t="s">
        <v>29</v>
      </c>
      <c r="AX398" s="13" t="s">
        <v>72</v>
      </c>
      <c r="AY398" s="159" t="s">
        <v>155</v>
      </c>
    </row>
    <row r="399" spans="2:65" s="14" customFormat="1">
      <c r="B399" s="165"/>
      <c r="D399" s="146" t="s">
        <v>166</v>
      </c>
      <c r="E399" s="166" t="s">
        <v>1</v>
      </c>
      <c r="F399" s="167" t="s">
        <v>170</v>
      </c>
      <c r="H399" s="168">
        <v>49.042999999999999</v>
      </c>
      <c r="I399" s="169"/>
      <c r="L399" s="165"/>
      <c r="M399" s="170"/>
      <c r="T399" s="171"/>
      <c r="AT399" s="166" t="s">
        <v>166</v>
      </c>
      <c r="AU399" s="166" t="s">
        <v>82</v>
      </c>
      <c r="AV399" s="14" t="s">
        <v>160</v>
      </c>
      <c r="AW399" s="14" t="s">
        <v>3</v>
      </c>
      <c r="AX399" s="14" t="s">
        <v>80</v>
      </c>
      <c r="AY399" s="166" t="s">
        <v>155</v>
      </c>
    </row>
    <row r="400" spans="2:65" s="1" customFormat="1" ht="33" customHeight="1">
      <c r="B400" s="131"/>
      <c r="C400" s="132" t="s">
        <v>585</v>
      </c>
      <c r="D400" s="132" t="s">
        <v>156</v>
      </c>
      <c r="E400" s="133" t="s">
        <v>433</v>
      </c>
      <c r="F400" s="134" t="s">
        <v>434</v>
      </c>
      <c r="G400" s="135" t="s">
        <v>159</v>
      </c>
      <c r="H400" s="136">
        <v>490.43</v>
      </c>
      <c r="I400" s="137"/>
      <c r="J400" s="138">
        <f>ROUND(I400*H400,2)</f>
        <v>0</v>
      </c>
      <c r="K400" s="139"/>
      <c r="L400" s="32"/>
      <c r="M400" s="140" t="s">
        <v>1</v>
      </c>
      <c r="N400" s="141" t="s">
        <v>37</v>
      </c>
      <c r="P400" s="142">
        <f>O400*H400</f>
        <v>0</v>
      </c>
      <c r="Q400" s="142">
        <v>0</v>
      </c>
      <c r="R400" s="142">
        <f>Q400*H400</f>
        <v>0</v>
      </c>
      <c r="S400" s="142">
        <v>0</v>
      </c>
      <c r="T400" s="143">
        <f>S400*H400</f>
        <v>0</v>
      </c>
      <c r="AR400" s="144" t="s">
        <v>160</v>
      </c>
      <c r="AT400" s="144" t="s">
        <v>156</v>
      </c>
      <c r="AU400" s="144" t="s">
        <v>82</v>
      </c>
      <c r="AY400" s="17" t="s">
        <v>155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7" t="s">
        <v>80</v>
      </c>
      <c r="BK400" s="145">
        <f>ROUND(I400*H400,2)</f>
        <v>0</v>
      </c>
      <c r="BL400" s="17" t="s">
        <v>160</v>
      </c>
      <c r="BM400" s="144" t="s">
        <v>1630</v>
      </c>
    </row>
    <row r="401" spans="2:65" s="1" customFormat="1" ht="19.5">
      <c r="B401" s="32"/>
      <c r="D401" s="146" t="s">
        <v>162</v>
      </c>
      <c r="F401" s="147" t="s">
        <v>436</v>
      </c>
      <c r="I401" s="148"/>
      <c r="L401" s="32"/>
      <c r="M401" s="149"/>
      <c r="T401" s="56"/>
      <c r="AT401" s="17" t="s">
        <v>162</v>
      </c>
      <c r="AU401" s="17" t="s">
        <v>82</v>
      </c>
    </row>
    <row r="402" spans="2:65" s="1" customFormat="1">
      <c r="B402" s="32"/>
      <c r="D402" s="150" t="s">
        <v>164</v>
      </c>
      <c r="F402" s="151" t="s">
        <v>437</v>
      </c>
      <c r="I402" s="148"/>
      <c r="L402" s="32"/>
      <c r="M402" s="149"/>
      <c r="T402" s="56"/>
      <c r="AT402" s="17" t="s">
        <v>164</v>
      </c>
      <c r="AU402" s="17" t="s">
        <v>82</v>
      </c>
    </row>
    <row r="403" spans="2:65" s="13" customFormat="1">
      <c r="B403" s="158"/>
      <c r="D403" s="146" t="s">
        <v>166</v>
      </c>
      <c r="E403" s="159" t="s">
        <v>1</v>
      </c>
      <c r="F403" s="160" t="s">
        <v>1631</v>
      </c>
      <c r="H403" s="161">
        <v>490.43</v>
      </c>
      <c r="I403" s="162"/>
      <c r="L403" s="158"/>
      <c r="M403" s="163"/>
      <c r="T403" s="164"/>
      <c r="AT403" s="159" t="s">
        <v>166</v>
      </c>
      <c r="AU403" s="159" t="s">
        <v>82</v>
      </c>
      <c r="AV403" s="13" t="s">
        <v>82</v>
      </c>
      <c r="AW403" s="13" t="s">
        <v>29</v>
      </c>
      <c r="AX403" s="13" t="s">
        <v>72</v>
      </c>
      <c r="AY403" s="159" t="s">
        <v>155</v>
      </c>
    </row>
    <row r="404" spans="2:65" s="14" customFormat="1">
      <c r="B404" s="165"/>
      <c r="D404" s="146" t="s">
        <v>166</v>
      </c>
      <c r="E404" s="166" t="s">
        <v>1</v>
      </c>
      <c r="F404" s="167" t="s">
        <v>170</v>
      </c>
      <c r="H404" s="168">
        <v>490.43</v>
      </c>
      <c r="I404" s="169"/>
      <c r="L404" s="165"/>
      <c r="M404" s="170"/>
      <c r="T404" s="171"/>
      <c r="AT404" s="166" t="s">
        <v>166</v>
      </c>
      <c r="AU404" s="166" t="s">
        <v>82</v>
      </c>
      <c r="AV404" s="14" t="s">
        <v>160</v>
      </c>
      <c r="AW404" s="14" t="s">
        <v>3</v>
      </c>
      <c r="AX404" s="14" t="s">
        <v>80</v>
      </c>
      <c r="AY404" s="166" t="s">
        <v>155</v>
      </c>
    </row>
    <row r="405" spans="2:65" s="1" customFormat="1" ht="33" customHeight="1">
      <c r="B405" s="131"/>
      <c r="C405" s="132" t="s">
        <v>591</v>
      </c>
      <c r="D405" s="132" t="s">
        <v>156</v>
      </c>
      <c r="E405" s="133" t="s">
        <v>440</v>
      </c>
      <c r="F405" s="134" t="s">
        <v>441</v>
      </c>
      <c r="G405" s="135" t="s">
        <v>159</v>
      </c>
      <c r="H405" s="136">
        <v>49.042999999999999</v>
      </c>
      <c r="I405" s="137"/>
      <c r="J405" s="138">
        <f>ROUND(I405*H405,2)</f>
        <v>0</v>
      </c>
      <c r="K405" s="139"/>
      <c r="L405" s="32"/>
      <c r="M405" s="140" t="s">
        <v>1</v>
      </c>
      <c r="N405" s="141" t="s">
        <v>37</v>
      </c>
      <c r="P405" s="142">
        <f>O405*H405</f>
        <v>0</v>
      </c>
      <c r="Q405" s="142">
        <v>0</v>
      </c>
      <c r="R405" s="142">
        <f>Q405*H405</f>
        <v>0</v>
      </c>
      <c r="S405" s="142">
        <v>0</v>
      </c>
      <c r="T405" s="143">
        <f>S405*H405</f>
        <v>0</v>
      </c>
      <c r="AR405" s="144" t="s">
        <v>160</v>
      </c>
      <c r="AT405" s="144" t="s">
        <v>156</v>
      </c>
      <c r="AU405" s="144" t="s">
        <v>82</v>
      </c>
      <c r="AY405" s="17" t="s">
        <v>155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7" t="s">
        <v>80</v>
      </c>
      <c r="BK405" s="145">
        <f>ROUND(I405*H405,2)</f>
        <v>0</v>
      </c>
      <c r="BL405" s="17" t="s">
        <v>160</v>
      </c>
      <c r="BM405" s="144" t="s">
        <v>1632</v>
      </c>
    </row>
    <row r="406" spans="2:65" s="1" customFormat="1" ht="29.25">
      <c r="B406" s="32"/>
      <c r="D406" s="146" t="s">
        <v>162</v>
      </c>
      <c r="F406" s="147" t="s">
        <v>443</v>
      </c>
      <c r="I406" s="148"/>
      <c r="L406" s="32"/>
      <c r="M406" s="149"/>
      <c r="T406" s="56"/>
      <c r="AT406" s="17" t="s">
        <v>162</v>
      </c>
      <c r="AU406" s="17" t="s">
        <v>82</v>
      </c>
    </row>
    <row r="407" spans="2:65" s="1" customFormat="1">
      <c r="B407" s="32"/>
      <c r="D407" s="150" t="s">
        <v>164</v>
      </c>
      <c r="F407" s="151" t="s">
        <v>444</v>
      </c>
      <c r="I407" s="148"/>
      <c r="L407" s="32"/>
      <c r="M407" s="149"/>
      <c r="T407" s="56"/>
      <c r="AT407" s="17" t="s">
        <v>164</v>
      </c>
      <c r="AU407" s="17" t="s">
        <v>82</v>
      </c>
    </row>
    <row r="408" spans="2:65" s="13" customFormat="1">
      <c r="B408" s="158"/>
      <c r="D408" s="146" t="s">
        <v>166</v>
      </c>
      <c r="E408" s="159" t="s">
        <v>1</v>
      </c>
      <c r="F408" s="160" t="s">
        <v>1633</v>
      </c>
      <c r="H408" s="161">
        <v>49.042999999999999</v>
      </c>
      <c r="I408" s="162"/>
      <c r="L408" s="158"/>
      <c r="M408" s="163"/>
      <c r="T408" s="164"/>
      <c r="AT408" s="159" t="s">
        <v>166</v>
      </c>
      <c r="AU408" s="159" t="s">
        <v>82</v>
      </c>
      <c r="AV408" s="13" t="s">
        <v>82</v>
      </c>
      <c r="AW408" s="13" t="s">
        <v>29</v>
      </c>
      <c r="AX408" s="13" t="s">
        <v>80</v>
      </c>
      <c r="AY408" s="159" t="s">
        <v>155</v>
      </c>
    </row>
    <row r="409" spans="2:65" s="1" customFormat="1" ht="24.2" customHeight="1">
      <c r="B409" s="131"/>
      <c r="C409" s="132" t="s">
        <v>601</v>
      </c>
      <c r="D409" s="132" t="s">
        <v>156</v>
      </c>
      <c r="E409" s="133" t="s">
        <v>467</v>
      </c>
      <c r="F409" s="134" t="s">
        <v>468</v>
      </c>
      <c r="G409" s="135" t="s">
        <v>253</v>
      </c>
      <c r="H409" s="136">
        <v>11.2</v>
      </c>
      <c r="I409" s="137"/>
      <c r="J409" s="138">
        <f>ROUND(I409*H409,2)</f>
        <v>0</v>
      </c>
      <c r="K409" s="139"/>
      <c r="L409" s="32"/>
      <c r="M409" s="140" t="s">
        <v>1</v>
      </c>
      <c r="N409" s="141" t="s">
        <v>37</v>
      </c>
      <c r="P409" s="142">
        <f>O409*H409</f>
        <v>0</v>
      </c>
      <c r="Q409" s="142">
        <v>8.201E-3</v>
      </c>
      <c r="R409" s="142">
        <f>Q409*H409</f>
        <v>9.1851199999999994E-2</v>
      </c>
      <c r="S409" s="142">
        <v>0</v>
      </c>
      <c r="T409" s="143">
        <f>S409*H409</f>
        <v>0</v>
      </c>
      <c r="AR409" s="144" t="s">
        <v>160</v>
      </c>
      <c r="AT409" s="144" t="s">
        <v>156</v>
      </c>
      <c r="AU409" s="144" t="s">
        <v>82</v>
      </c>
      <c r="AY409" s="17" t="s">
        <v>155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7" t="s">
        <v>80</v>
      </c>
      <c r="BK409" s="145">
        <f>ROUND(I409*H409,2)</f>
        <v>0</v>
      </c>
      <c r="BL409" s="17" t="s">
        <v>160</v>
      </c>
      <c r="BM409" s="144" t="s">
        <v>1634</v>
      </c>
    </row>
    <row r="410" spans="2:65" s="1" customFormat="1" ht="19.5">
      <c r="B410" s="32"/>
      <c r="D410" s="146" t="s">
        <v>162</v>
      </c>
      <c r="F410" s="147" t="s">
        <v>470</v>
      </c>
      <c r="I410" s="148"/>
      <c r="L410" s="32"/>
      <c r="M410" s="149"/>
      <c r="T410" s="56"/>
      <c r="AT410" s="17" t="s">
        <v>162</v>
      </c>
      <c r="AU410" s="17" t="s">
        <v>82</v>
      </c>
    </row>
    <row r="411" spans="2:65" s="1" customFormat="1">
      <c r="B411" s="32"/>
      <c r="D411" s="150" t="s">
        <v>164</v>
      </c>
      <c r="F411" s="151" t="s">
        <v>471</v>
      </c>
      <c r="I411" s="148"/>
      <c r="L411" s="32"/>
      <c r="M411" s="149"/>
      <c r="T411" s="56"/>
      <c r="AT411" s="17" t="s">
        <v>164</v>
      </c>
      <c r="AU411" s="17" t="s">
        <v>82</v>
      </c>
    </row>
    <row r="412" spans="2:65" s="13" customFormat="1">
      <c r="B412" s="158"/>
      <c r="D412" s="146" t="s">
        <v>166</v>
      </c>
      <c r="E412" s="159" t="s">
        <v>1</v>
      </c>
      <c r="F412" s="160" t="s">
        <v>1300</v>
      </c>
      <c r="H412" s="161">
        <v>11.2</v>
      </c>
      <c r="I412" s="162"/>
      <c r="L412" s="158"/>
      <c r="M412" s="163"/>
      <c r="T412" s="164"/>
      <c r="AT412" s="159" t="s">
        <v>166</v>
      </c>
      <c r="AU412" s="159" t="s">
        <v>82</v>
      </c>
      <c r="AV412" s="13" t="s">
        <v>82</v>
      </c>
      <c r="AW412" s="13" t="s">
        <v>29</v>
      </c>
      <c r="AX412" s="13" t="s">
        <v>72</v>
      </c>
      <c r="AY412" s="159" t="s">
        <v>155</v>
      </c>
    </row>
    <row r="413" spans="2:65" s="14" customFormat="1">
      <c r="B413" s="165"/>
      <c r="D413" s="146" t="s">
        <v>166</v>
      </c>
      <c r="E413" s="166" t="s">
        <v>1</v>
      </c>
      <c r="F413" s="167" t="s">
        <v>170</v>
      </c>
      <c r="H413" s="168">
        <v>11.2</v>
      </c>
      <c r="I413" s="169"/>
      <c r="L413" s="165"/>
      <c r="M413" s="170"/>
      <c r="T413" s="171"/>
      <c r="AT413" s="166" t="s">
        <v>166</v>
      </c>
      <c r="AU413" s="166" t="s">
        <v>82</v>
      </c>
      <c r="AV413" s="14" t="s">
        <v>160</v>
      </c>
      <c r="AW413" s="14" t="s">
        <v>3</v>
      </c>
      <c r="AX413" s="14" t="s">
        <v>80</v>
      </c>
      <c r="AY413" s="166" t="s">
        <v>155</v>
      </c>
    </row>
    <row r="414" spans="2:65" s="1" customFormat="1" ht="24.2" customHeight="1">
      <c r="B414" s="131"/>
      <c r="C414" s="132" t="s">
        <v>606</v>
      </c>
      <c r="D414" s="132" t="s">
        <v>156</v>
      </c>
      <c r="E414" s="133" t="s">
        <v>474</v>
      </c>
      <c r="F414" s="134" t="s">
        <v>475</v>
      </c>
      <c r="G414" s="135" t="s">
        <v>253</v>
      </c>
      <c r="H414" s="136">
        <v>11.2</v>
      </c>
      <c r="I414" s="137"/>
      <c r="J414" s="138">
        <f>ROUND(I414*H414,2)</f>
        <v>0</v>
      </c>
      <c r="K414" s="139"/>
      <c r="L414" s="32"/>
      <c r="M414" s="140" t="s">
        <v>1</v>
      </c>
      <c r="N414" s="141" t="s">
        <v>37</v>
      </c>
      <c r="P414" s="142">
        <f>O414*H414</f>
        <v>0</v>
      </c>
      <c r="Q414" s="142">
        <v>0</v>
      </c>
      <c r="R414" s="142">
        <f>Q414*H414</f>
        <v>0</v>
      </c>
      <c r="S414" s="142">
        <v>0</v>
      </c>
      <c r="T414" s="143">
        <f>S414*H414</f>
        <v>0</v>
      </c>
      <c r="AR414" s="144" t="s">
        <v>160</v>
      </c>
      <c r="AT414" s="144" t="s">
        <v>156</v>
      </c>
      <c r="AU414" s="144" t="s">
        <v>82</v>
      </c>
      <c r="AY414" s="17" t="s">
        <v>155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80</v>
      </c>
      <c r="BK414" s="145">
        <f>ROUND(I414*H414,2)</f>
        <v>0</v>
      </c>
      <c r="BL414" s="17" t="s">
        <v>160</v>
      </c>
      <c r="BM414" s="144" t="s">
        <v>1635</v>
      </c>
    </row>
    <row r="415" spans="2:65" s="1" customFormat="1" ht="19.5">
      <c r="B415" s="32"/>
      <c r="D415" s="146" t="s">
        <v>162</v>
      </c>
      <c r="F415" s="147" t="s">
        <v>477</v>
      </c>
      <c r="I415" s="148"/>
      <c r="L415" s="32"/>
      <c r="M415" s="149"/>
      <c r="T415" s="56"/>
      <c r="AT415" s="17" t="s">
        <v>162</v>
      </c>
      <c r="AU415" s="17" t="s">
        <v>82</v>
      </c>
    </row>
    <row r="416" spans="2:65" s="1" customFormat="1">
      <c r="B416" s="32"/>
      <c r="D416" s="150" t="s">
        <v>164</v>
      </c>
      <c r="F416" s="151" t="s">
        <v>478</v>
      </c>
      <c r="I416" s="148"/>
      <c r="L416" s="32"/>
      <c r="M416" s="149"/>
      <c r="T416" s="56"/>
      <c r="AT416" s="17" t="s">
        <v>164</v>
      </c>
      <c r="AU416" s="17" t="s">
        <v>82</v>
      </c>
    </row>
    <row r="417" spans="2:65" s="13" customFormat="1">
      <c r="B417" s="158"/>
      <c r="D417" s="146" t="s">
        <v>166</v>
      </c>
      <c r="E417" s="159" t="s">
        <v>1</v>
      </c>
      <c r="F417" s="160" t="s">
        <v>1300</v>
      </c>
      <c r="H417" s="161">
        <v>11.2</v>
      </c>
      <c r="I417" s="162"/>
      <c r="L417" s="158"/>
      <c r="M417" s="163"/>
      <c r="T417" s="164"/>
      <c r="AT417" s="159" t="s">
        <v>166</v>
      </c>
      <c r="AU417" s="159" t="s">
        <v>82</v>
      </c>
      <c r="AV417" s="13" t="s">
        <v>82</v>
      </c>
      <c r="AW417" s="13" t="s">
        <v>29</v>
      </c>
      <c r="AX417" s="13" t="s">
        <v>72</v>
      </c>
      <c r="AY417" s="159" t="s">
        <v>155</v>
      </c>
    </row>
    <row r="418" spans="2:65" s="14" customFormat="1">
      <c r="B418" s="165"/>
      <c r="D418" s="146" t="s">
        <v>166</v>
      </c>
      <c r="E418" s="166" t="s">
        <v>1</v>
      </c>
      <c r="F418" s="167" t="s">
        <v>170</v>
      </c>
      <c r="H418" s="168">
        <v>11.2</v>
      </c>
      <c r="I418" s="169"/>
      <c r="L418" s="165"/>
      <c r="M418" s="170"/>
      <c r="T418" s="171"/>
      <c r="AT418" s="166" t="s">
        <v>166</v>
      </c>
      <c r="AU418" s="166" t="s">
        <v>82</v>
      </c>
      <c r="AV418" s="14" t="s">
        <v>160</v>
      </c>
      <c r="AW418" s="14" t="s">
        <v>3</v>
      </c>
      <c r="AX418" s="14" t="s">
        <v>80</v>
      </c>
      <c r="AY418" s="166" t="s">
        <v>155</v>
      </c>
    </row>
    <row r="419" spans="2:65" s="1" customFormat="1" ht="24.2" customHeight="1">
      <c r="B419" s="131"/>
      <c r="C419" s="132" t="s">
        <v>613</v>
      </c>
      <c r="D419" s="132" t="s">
        <v>156</v>
      </c>
      <c r="E419" s="133" t="s">
        <v>1636</v>
      </c>
      <c r="F419" s="134" t="s">
        <v>1637</v>
      </c>
      <c r="G419" s="135" t="s">
        <v>179</v>
      </c>
      <c r="H419" s="136">
        <v>2.496</v>
      </c>
      <c r="I419" s="137"/>
      <c r="J419" s="138">
        <f>ROUND(I419*H419,2)</f>
        <v>0</v>
      </c>
      <c r="K419" s="139"/>
      <c r="L419" s="32"/>
      <c r="M419" s="140" t="s">
        <v>1</v>
      </c>
      <c r="N419" s="141" t="s">
        <v>37</v>
      </c>
      <c r="P419" s="142">
        <f>O419*H419</f>
        <v>0</v>
      </c>
      <c r="Q419" s="142">
        <v>0</v>
      </c>
      <c r="R419" s="142">
        <f>Q419*H419</f>
        <v>0</v>
      </c>
      <c r="S419" s="142">
        <v>1.5E-3</v>
      </c>
      <c r="T419" s="143">
        <f>S419*H419</f>
        <v>3.7439999999999999E-3</v>
      </c>
      <c r="AR419" s="144" t="s">
        <v>160</v>
      </c>
      <c r="AT419" s="144" t="s">
        <v>156</v>
      </c>
      <c r="AU419" s="144" t="s">
        <v>82</v>
      </c>
      <c r="AY419" s="17" t="s">
        <v>155</v>
      </c>
      <c r="BE419" s="145">
        <f>IF(N419="základní",J419,0)</f>
        <v>0</v>
      </c>
      <c r="BF419" s="145">
        <f>IF(N419="snížená",J419,0)</f>
        <v>0</v>
      </c>
      <c r="BG419" s="145">
        <f>IF(N419="zákl. přenesená",J419,0)</f>
        <v>0</v>
      </c>
      <c r="BH419" s="145">
        <f>IF(N419="sníž. přenesená",J419,0)</f>
        <v>0</v>
      </c>
      <c r="BI419" s="145">
        <f>IF(N419="nulová",J419,0)</f>
        <v>0</v>
      </c>
      <c r="BJ419" s="17" t="s">
        <v>80</v>
      </c>
      <c r="BK419" s="145">
        <f>ROUND(I419*H419,2)</f>
        <v>0</v>
      </c>
      <c r="BL419" s="17" t="s">
        <v>160</v>
      </c>
      <c r="BM419" s="144" t="s">
        <v>1638</v>
      </c>
    </row>
    <row r="420" spans="2:65" s="1" customFormat="1" ht="19.5">
      <c r="B420" s="32"/>
      <c r="D420" s="146" t="s">
        <v>162</v>
      </c>
      <c r="F420" s="147" t="s">
        <v>1639</v>
      </c>
      <c r="I420" s="148"/>
      <c r="L420" s="32"/>
      <c r="M420" s="149"/>
      <c r="T420" s="56"/>
      <c r="AT420" s="17" t="s">
        <v>162</v>
      </c>
      <c r="AU420" s="17" t="s">
        <v>82</v>
      </c>
    </row>
    <row r="421" spans="2:65" s="1" customFormat="1">
      <c r="B421" s="32"/>
      <c r="D421" s="150" t="s">
        <v>164</v>
      </c>
      <c r="F421" s="151" t="s">
        <v>1640</v>
      </c>
      <c r="I421" s="148"/>
      <c r="L421" s="32"/>
      <c r="M421" s="149"/>
      <c r="T421" s="56"/>
      <c r="AT421" s="17" t="s">
        <v>164</v>
      </c>
      <c r="AU421" s="17" t="s">
        <v>82</v>
      </c>
    </row>
    <row r="422" spans="2:65" s="13" customFormat="1">
      <c r="B422" s="158"/>
      <c r="D422" s="146" t="s">
        <v>166</v>
      </c>
      <c r="E422" s="159" t="s">
        <v>1</v>
      </c>
      <c r="F422" s="160" t="s">
        <v>1641</v>
      </c>
      <c r="H422" s="161">
        <v>2.496</v>
      </c>
      <c r="I422" s="162"/>
      <c r="L422" s="158"/>
      <c r="M422" s="163"/>
      <c r="T422" s="164"/>
      <c r="AT422" s="159" t="s">
        <v>166</v>
      </c>
      <c r="AU422" s="159" t="s">
        <v>82</v>
      </c>
      <c r="AV422" s="13" t="s">
        <v>82</v>
      </c>
      <c r="AW422" s="13" t="s">
        <v>29</v>
      </c>
      <c r="AX422" s="13" t="s">
        <v>80</v>
      </c>
      <c r="AY422" s="159" t="s">
        <v>155</v>
      </c>
    </row>
    <row r="423" spans="2:65" s="1" customFormat="1" ht="16.5" customHeight="1">
      <c r="B423" s="131"/>
      <c r="C423" s="132" t="s">
        <v>623</v>
      </c>
      <c r="D423" s="132" t="s">
        <v>156</v>
      </c>
      <c r="E423" s="133" t="s">
        <v>1051</v>
      </c>
      <c r="F423" s="134" t="s">
        <v>1052</v>
      </c>
      <c r="G423" s="135" t="s">
        <v>179</v>
      </c>
      <c r="H423" s="136">
        <v>9.4580000000000002</v>
      </c>
      <c r="I423" s="137"/>
      <c r="J423" s="138">
        <f>ROUND(I423*H423,2)</f>
        <v>0</v>
      </c>
      <c r="K423" s="139"/>
      <c r="L423" s="32"/>
      <c r="M423" s="140" t="s">
        <v>1</v>
      </c>
      <c r="N423" s="141" t="s">
        <v>37</v>
      </c>
      <c r="P423" s="142">
        <f>O423*H423</f>
        <v>0</v>
      </c>
      <c r="Q423" s="142">
        <v>0.12</v>
      </c>
      <c r="R423" s="142">
        <f>Q423*H423</f>
        <v>1.13496</v>
      </c>
      <c r="S423" s="142">
        <v>2.4900000000000002</v>
      </c>
      <c r="T423" s="143">
        <f>S423*H423</f>
        <v>23.550420000000003</v>
      </c>
      <c r="AR423" s="144" t="s">
        <v>160</v>
      </c>
      <c r="AT423" s="144" t="s">
        <v>156</v>
      </c>
      <c r="AU423" s="144" t="s">
        <v>82</v>
      </c>
      <c r="AY423" s="17" t="s">
        <v>155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7" t="s">
        <v>80</v>
      </c>
      <c r="BK423" s="145">
        <f>ROUND(I423*H423,2)</f>
        <v>0</v>
      </c>
      <c r="BL423" s="17" t="s">
        <v>160</v>
      </c>
      <c r="BM423" s="144" t="s">
        <v>1642</v>
      </c>
    </row>
    <row r="424" spans="2:65" s="1" customFormat="1">
      <c r="B424" s="32"/>
      <c r="D424" s="146" t="s">
        <v>162</v>
      </c>
      <c r="F424" s="147" t="s">
        <v>1054</v>
      </c>
      <c r="I424" s="148"/>
      <c r="L424" s="32"/>
      <c r="M424" s="149"/>
      <c r="T424" s="56"/>
      <c r="AT424" s="17" t="s">
        <v>162</v>
      </c>
      <c r="AU424" s="17" t="s">
        <v>82</v>
      </c>
    </row>
    <row r="425" spans="2:65" s="1" customFormat="1">
      <c r="B425" s="32"/>
      <c r="D425" s="150" t="s">
        <v>164</v>
      </c>
      <c r="F425" s="151" t="s">
        <v>1055</v>
      </c>
      <c r="I425" s="148"/>
      <c r="L425" s="32"/>
      <c r="M425" s="149"/>
      <c r="T425" s="56"/>
      <c r="AT425" s="17" t="s">
        <v>164</v>
      </c>
      <c r="AU425" s="17" t="s">
        <v>82</v>
      </c>
    </row>
    <row r="426" spans="2:65" s="13" customFormat="1">
      <c r="B426" s="158"/>
      <c r="D426" s="146" t="s">
        <v>166</v>
      </c>
      <c r="E426" s="159" t="s">
        <v>1</v>
      </c>
      <c r="F426" s="160" t="s">
        <v>1643</v>
      </c>
      <c r="H426" s="161">
        <v>9.4580000000000002</v>
      </c>
      <c r="I426" s="162"/>
      <c r="L426" s="158"/>
      <c r="M426" s="163"/>
      <c r="T426" s="164"/>
      <c r="AT426" s="159" t="s">
        <v>166</v>
      </c>
      <c r="AU426" s="159" t="s">
        <v>82</v>
      </c>
      <c r="AV426" s="13" t="s">
        <v>82</v>
      </c>
      <c r="AW426" s="13" t="s">
        <v>29</v>
      </c>
      <c r="AX426" s="13" t="s">
        <v>80</v>
      </c>
      <c r="AY426" s="159" t="s">
        <v>155</v>
      </c>
    </row>
    <row r="427" spans="2:65" s="1" customFormat="1" ht="16.5" customHeight="1">
      <c r="B427" s="131"/>
      <c r="C427" s="132" t="s">
        <v>632</v>
      </c>
      <c r="D427" s="132" t="s">
        <v>156</v>
      </c>
      <c r="E427" s="133" t="s">
        <v>1310</v>
      </c>
      <c r="F427" s="134" t="s">
        <v>1311</v>
      </c>
      <c r="G427" s="135" t="s">
        <v>179</v>
      </c>
      <c r="H427" s="136">
        <v>3.6360000000000001</v>
      </c>
      <c r="I427" s="137"/>
      <c r="J427" s="138">
        <f>ROUND(I427*H427,2)</f>
        <v>0</v>
      </c>
      <c r="K427" s="139"/>
      <c r="L427" s="32"/>
      <c r="M427" s="140" t="s">
        <v>1</v>
      </c>
      <c r="N427" s="141" t="s">
        <v>37</v>
      </c>
      <c r="P427" s="142">
        <f>O427*H427</f>
        <v>0</v>
      </c>
      <c r="Q427" s="142">
        <v>0</v>
      </c>
      <c r="R427" s="142">
        <f>Q427*H427</f>
        <v>0</v>
      </c>
      <c r="S427" s="142">
        <v>2.4</v>
      </c>
      <c r="T427" s="143">
        <f>S427*H427</f>
        <v>8.7263999999999999</v>
      </c>
      <c r="AR427" s="144" t="s">
        <v>160</v>
      </c>
      <c r="AT427" s="144" t="s">
        <v>156</v>
      </c>
      <c r="AU427" s="144" t="s">
        <v>82</v>
      </c>
      <c r="AY427" s="17" t="s">
        <v>155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7" t="s">
        <v>80</v>
      </c>
      <c r="BK427" s="145">
        <f>ROUND(I427*H427,2)</f>
        <v>0</v>
      </c>
      <c r="BL427" s="17" t="s">
        <v>160</v>
      </c>
      <c r="BM427" s="144" t="s">
        <v>1644</v>
      </c>
    </row>
    <row r="428" spans="2:65" s="1" customFormat="1">
      <c r="B428" s="32"/>
      <c r="D428" s="146" t="s">
        <v>162</v>
      </c>
      <c r="F428" s="147" t="s">
        <v>1313</v>
      </c>
      <c r="I428" s="148"/>
      <c r="L428" s="32"/>
      <c r="M428" s="149"/>
      <c r="T428" s="56"/>
      <c r="AT428" s="17" t="s">
        <v>162</v>
      </c>
      <c r="AU428" s="17" t="s">
        <v>82</v>
      </c>
    </row>
    <row r="429" spans="2:65" s="1" customFormat="1">
      <c r="B429" s="32"/>
      <c r="D429" s="150" t="s">
        <v>164</v>
      </c>
      <c r="F429" s="151" t="s">
        <v>1314</v>
      </c>
      <c r="I429" s="148"/>
      <c r="L429" s="32"/>
      <c r="M429" s="149"/>
      <c r="T429" s="56"/>
      <c r="AT429" s="17" t="s">
        <v>164</v>
      </c>
      <c r="AU429" s="17" t="s">
        <v>82</v>
      </c>
    </row>
    <row r="430" spans="2:65" s="13" customFormat="1" ht="22.5">
      <c r="B430" s="158"/>
      <c r="D430" s="146" t="s">
        <v>166</v>
      </c>
      <c r="E430" s="159" t="s">
        <v>1</v>
      </c>
      <c r="F430" s="160" t="s">
        <v>1645</v>
      </c>
      <c r="H430" s="161">
        <v>2.11</v>
      </c>
      <c r="I430" s="162"/>
      <c r="L430" s="158"/>
      <c r="M430" s="163"/>
      <c r="T430" s="164"/>
      <c r="AT430" s="159" t="s">
        <v>166</v>
      </c>
      <c r="AU430" s="159" t="s">
        <v>82</v>
      </c>
      <c r="AV430" s="13" t="s">
        <v>82</v>
      </c>
      <c r="AW430" s="13" t="s">
        <v>29</v>
      </c>
      <c r="AX430" s="13" t="s">
        <v>72</v>
      </c>
      <c r="AY430" s="159" t="s">
        <v>155</v>
      </c>
    </row>
    <row r="431" spans="2:65" s="13" customFormat="1">
      <c r="B431" s="158"/>
      <c r="D431" s="146" t="s">
        <v>166</v>
      </c>
      <c r="E431" s="159" t="s">
        <v>1</v>
      </c>
      <c r="F431" s="160" t="s">
        <v>1646</v>
      </c>
      <c r="H431" s="161">
        <v>1.526</v>
      </c>
      <c r="I431" s="162"/>
      <c r="L431" s="158"/>
      <c r="M431" s="163"/>
      <c r="T431" s="164"/>
      <c r="AT431" s="159" t="s">
        <v>166</v>
      </c>
      <c r="AU431" s="159" t="s">
        <v>82</v>
      </c>
      <c r="AV431" s="13" t="s">
        <v>82</v>
      </c>
      <c r="AW431" s="13" t="s">
        <v>29</v>
      </c>
      <c r="AX431" s="13" t="s">
        <v>72</v>
      </c>
      <c r="AY431" s="159" t="s">
        <v>155</v>
      </c>
    </row>
    <row r="432" spans="2:65" s="14" customFormat="1">
      <c r="B432" s="165"/>
      <c r="D432" s="146" t="s">
        <v>166</v>
      </c>
      <c r="E432" s="166" t="s">
        <v>1</v>
      </c>
      <c r="F432" s="167" t="s">
        <v>170</v>
      </c>
      <c r="H432" s="168">
        <v>3.6360000000000001</v>
      </c>
      <c r="I432" s="169"/>
      <c r="L432" s="165"/>
      <c r="M432" s="170"/>
      <c r="T432" s="171"/>
      <c r="AT432" s="166" t="s">
        <v>166</v>
      </c>
      <c r="AU432" s="166" t="s">
        <v>82</v>
      </c>
      <c r="AV432" s="14" t="s">
        <v>160</v>
      </c>
      <c r="AW432" s="14" t="s">
        <v>29</v>
      </c>
      <c r="AX432" s="14" t="s">
        <v>80</v>
      </c>
      <c r="AY432" s="166" t="s">
        <v>155</v>
      </c>
    </row>
    <row r="433" spans="2:65" s="1" customFormat="1" ht="16.5" customHeight="1">
      <c r="B433" s="131"/>
      <c r="C433" s="132" t="s">
        <v>636</v>
      </c>
      <c r="D433" s="132" t="s">
        <v>156</v>
      </c>
      <c r="E433" s="133" t="s">
        <v>1043</v>
      </c>
      <c r="F433" s="134" t="s">
        <v>1044</v>
      </c>
      <c r="G433" s="135" t="s">
        <v>253</v>
      </c>
      <c r="H433" s="136">
        <v>10.9</v>
      </c>
      <c r="I433" s="137"/>
      <c r="J433" s="138">
        <f>ROUND(I433*H433,2)</f>
        <v>0</v>
      </c>
      <c r="K433" s="139"/>
      <c r="L433" s="32"/>
      <c r="M433" s="140" t="s">
        <v>1</v>
      </c>
      <c r="N433" s="141" t="s">
        <v>37</v>
      </c>
      <c r="P433" s="142">
        <f>O433*H433</f>
        <v>0</v>
      </c>
      <c r="Q433" s="142">
        <v>8.3599999999999999E-5</v>
      </c>
      <c r="R433" s="142">
        <f>Q433*H433</f>
        <v>9.1124000000000001E-4</v>
      </c>
      <c r="S433" s="142">
        <v>1.7999999999999999E-2</v>
      </c>
      <c r="T433" s="143">
        <f>S433*H433</f>
        <v>0.19619999999999999</v>
      </c>
      <c r="AR433" s="144" t="s">
        <v>160</v>
      </c>
      <c r="AT433" s="144" t="s">
        <v>156</v>
      </c>
      <c r="AU433" s="144" t="s">
        <v>82</v>
      </c>
      <c r="AY433" s="17" t="s">
        <v>155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7" t="s">
        <v>80</v>
      </c>
      <c r="BK433" s="145">
        <f>ROUND(I433*H433,2)</f>
        <v>0</v>
      </c>
      <c r="BL433" s="17" t="s">
        <v>160</v>
      </c>
      <c r="BM433" s="144" t="s">
        <v>1647</v>
      </c>
    </row>
    <row r="434" spans="2:65" s="1" customFormat="1" ht="19.5">
      <c r="B434" s="32"/>
      <c r="D434" s="146" t="s">
        <v>162</v>
      </c>
      <c r="F434" s="147" t="s">
        <v>1046</v>
      </c>
      <c r="I434" s="148"/>
      <c r="L434" s="32"/>
      <c r="M434" s="149"/>
      <c r="T434" s="56"/>
      <c r="AT434" s="17" t="s">
        <v>162</v>
      </c>
      <c r="AU434" s="17" t="s">
        <v>82</v>
      </c>
    </row>
    <row r="435" spans="2:65" s="1" customFormat="1">
      <c r="B435" s="32"/>
      <c r="D435" s="150" t="s">
        <v>164</v>
      </c>
      <c r="F435" s="151" t="s">
        <v>1047</v>
      </c>
      <c r="I435" s="148"/>
      <c r="L435" s="32"/>
      <c r="M435" s="149"/>
      <c r="T435" s="56"/>
      <c r="AT435" s="17" t="s">
        <v>164</v>
      </c>
      <c r="AU435" s="17" t="s">
        <v>82</v>
      </c>
    </row>
    <row r="436" spans="2:65" s="13" customFormat="1">
      <c r="B436" s="158"/>
      <c r="D436" s="146" t="s">
        <v>166</v>
      </c>
      <c r="E436" s="159" t="s">
        <v>1</v>
      </c>
      <c r="F436" s="160" t="s">
        <v>1648</v>
      </c>
      <c r="H436" s="161">
        <v>10.9</v>
      </c>
      <c r="I436" s="162"/>
      <c r="L436" s="158"/>
      <c r="M436" s="163"/>
      <c r="T436" s="164"/>
      <c r="AT436" s="159" t="s">
        <v>166</v>
      </c>
      <c r="AU436" s="159" t="s">
        <v>82</v>
      </c>
      <c r="AV436" s="13" t="s">
        <v>82</v>
      </c>
      <c r="AW436" s="13" t="s">
        <v>29</v>
      </c>
      <c r="AX436" s="13" t="s">
        <v>80</v>
      </c>
      <c r="AY436" s="159" t="s">
        <v>155</v>
      </c>
    </row>
    <row r="437" spans="2:65" s="1" customFormat="1" ht="24.2" customHeight="1">
      <c r="B437" s="131"/>
      <c r="C437" s="132" t="s">
        <v>641</v>
      </c>
      <c r="D437" s="132" t="s">
        <v>156</v>
      </c>
      <c r="E437" s="133" t="s">
        <v>1319</v>
      </c>
      <c r="F437" s="134" t="s">
        <v>1320</v>
      </c>
      <c r="G437" s="135" t="s">
        <v>413</v>
      </c>
      <c r="H437" s="136">
        <v>14</v>
      </c>
      <c r="I437" s="137"/>
      <c r="J437" s="138">
        <f>ROUND(I437*H437,2)</f>
        <v>0</v>
      </c>
      <c r="K437" s="139"/>
      <c r="L437" s="32"/>
      <c r="M437" s="140" t="s">
        <v>1</v>
      </c>
      <c r="N437" s="141" t="s">
        <v>37</v>
      </c>
      <c r="P437" s="142">
        <f>O437*H437</f>
        <v>0</v>
      </c>
      <c r="Q437" s="142">
        <v>0</v>
      </c>
      <c r="R437" s="142">
        <f>Q437*H437</f>
        <v>0</v>
      </c>
      <c r="S437" s="142">
        <v>2E-3</v>
      </c>
      <c r="T437" s="143">
        <f>S437*H437</f>
        <v>2.8000000000000001E-2</v>
      </c>
      <c r="AR437" s="144" t="s">
        <v>160</v>
      </c>
      <c r="AT437" s="144" t="s">
        <v>156</v>
      </c>
      <c r="AU437" s="144" t="s">
        <v>82</v>
      </c>
      <c r="AY437" s="17" t="s">
        <v>155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7" t="s">
        <v>80</v>
      </c>
      <c r="BK437" s="145">
        <f>ROUND(I437*H437,2)</f>
        <v>0</v>
      </c>
      <c r="BL437" s="17" t="s">
        <v>160</v>
      </c>
      <c r="BM437" s="144" t="s">
        <v>1649</v>
      </c>
    </row>
    <row r="438" spans="2:65" s="1" customFormat="1" ht="19.5">
      <c r="B438" s="32"/>
      <c r="D438" s="146" t="s">
        <v>162</v>
      </c>
      <c r="F438" s="147" t="s">
        <v>1322</v>
      </c>
      <c r="I438" s="148"/>
      <c r="L438" s="32"/>
      <c r="M438" s="149"/>
      <c r="T438" s="56"/>
      <c r="AT438" s="17" t="s">
        <v>162</v>
      </c>
      <c r="AU438" s="17" t="s">
        <v>82</v>
      </c>
    </row>
    <row r="439" spans="2:65" s="1" customFormat="1">
      <c r="B439" s="32"/>
      <c r="D439" s="150" t="s">
        <v>164</v>
      </c>
      <c r="F439" s="151" t="s">
        <v>1323</v>
      </c>
      <c r="I439" s="148"/>
      <c r="L439" s="32"/>
      <c r="M439" s="149"/>
      <c r="T439" s="56"/>
      <c r="AT439" s="17" t="s">
        <v>164</v>
      </c>
      <c r="AU439" s="17" t="s">
        <v>82</v>
      </c>
    </row>
    <row r="440" spans="2:65" s="13" customFormat="1">
      <c r="B440" s="158"/>
      <c r="D440" s="146" t="s">
        <v>166</v>
      </c>
      <c r="E440" s="159" t="s">
        <v>1</v>
      </c>
      <c r="F440" s="160" t="s">
        <v>1650</v>
      </c>
      <c r="H440" s="161">
        <v>14</v>
      </c>
      <c r="I440" s="162"/>
      <c r="L440" s="158"/>
      <c r="M440" s="163"/>
      <c r="T440" s="164"/>
      <c r="AT440" s="159" t="s">
        <v>166</v>
      </c>
      <c r="AU440" s="159" t="s">
        <v>82</v>
      </c>
      <c r="AV440" s="13" t="s">
        <v>82</v>
      </c>
      <c r="AW440" s="13" t="s">
        <v>29</v>
      </c>
      <c r="AX440" s="13" t="s">
        <v>80</v>
      </c>
      <c r="AY440" s="159" t="s">
        <v>155</v>
      </c>
    </row>
    <row r="441" spans="2:65" s="1" customFormat="1" ht="33" customHeight="1">
      <c r="B441" s="131"/>
      <c r="C441" s="132" t="s">
        <v>646</v>
      </c>
      <c r="D441" s="132" t="s">
        <v>156</v>
      </c>
      <c r="E441" s="133" t="s">
        <v>1325</v>
      </c>
      <c r="F441" s="134" t="s">
        <v>1326</v>
      </c>
      <c r="G441" s="135" t="s">
        <v>413</v>
      </c>
      <c r="H441" s="136">
        <v>4</v>
      </c>
      <c r="I441" s="137"/>
      <c r="J441" s="138">
        <f>ROUND(I441*H441,2)</f>
        <v>0</v>
      </c>
      <c r="K441" s="139"/>
      <c r="L441" s="32"/>
      <c r="M441" s="140" t="s">
        <v>1</v>
      </c>
      <c r="N441" s="141" t="s">
        <v>37</v>
      </c>
      <c r="P441" s="142">
        <f>O441*H441</f>
        <v>0</v>
      </c>
      <c r="Q441" s="142">
        <v>5.2200000000000002E-5</v>
      </c>
      <c r="R441" s="142">
        <f>Q441*H441</f>
        <v>2.0880000000000001E-4</v>
      </c>
      <c r="S441" s="142">
        <v>0</v>
      </c>
      <c r="T441" s="143">
        <f>S441*H441</f>
        <v>0</v>
      </c>
      <c r="AR441" s="144" t="s">
        <v>160</v>
      </c>
      <c r="AT441" s="144" t="s">
        <v>156</v>
      </c>
      <c r="AU441" s="144" t="s">
        <v>82</v>
      </c>
      <c r="AY441" s="17" t="s">
        <v>155</v>
      </c>
      <c r="BE441" s="145">
        <f>IF(N441="základní",J441,0)</f>
        <v>0</v>
      </c>
      <c r="BF441" s="145">
        <f>IF(N441="snížená",J441,0)</f>
        <v>0</v>
      </c>
      <c r="BG441" s="145">
        <f>IF(N441="zákl. přenesená",J441,0)</f>
        <v>0</v>
      </c>
      <c r="BH441" s="145">
        <f>IF(N441="sníž. přenesená",J441,0)</f>
        <v>0</v>
      </c>
      <c r="BI441" s="145">
        <f>IF(N441="nulová",J441,0)</f>
        <v>0</v>
      </c>
      <c r="BJ441" s="17" t="s">
        <v>80</v>
      </c>
      <c r="BK441" s="145">
        <f>ROUND(I441*H441,2)</f>
        <v>0</v>
      </c>
      <c r="BL441" s="17" t="s">
        <v>160</v>
      </c>
      <c r="BM441" s="144" t="s">
        <v>1651</v>
      </c>
    </row>
    <row r="442" spans="2:65" s="1" customFormat="1" ht="19.5">
      <c r="B442" s="32"/>
      <c r="D442" s="146" t="s">
        <v>162</v>
      </c>
      <c r="F442" s="147" t="s">
        <v>1328</v>
      </c>
      <c r="I442" s="148"/>
      <c r="L442" s="32"/>
      <c r="M442" s="149"/>
      <c r="T442" s="56"/>
      <c r="AT442" s="17" t="s">
        <v>162</v>
      </c>
      <c r="AU442" s="17" t="s">
        <v>82</v>
      </c>
    </row>
    <row r="443" spans="2:65" s="1" customFormat="1">
      <c r="B443" s="32"/>
      <c r="D443" s="150" t="s">
        <v>164</v>
      </c>
      <c r="F443" s="151" t="s">
        <v>1329</v>
      </c>
      <c r="I443" s="148"/>
      <c r="L443" s="32"/>
      <c r="M443" s="149"/>
      <c r="T443" s="56"/>
      <c r="AT443" s="17" t="s">
        <v>164</v>
      </c>
      <c r="AU443" s="17" t="s">
        <v>82</v>
      </c>
    </row>
    <row r="444" spans="2:65" s="13" customFormat="1">
      <c r="B444" s="158"/>
      <c r="D444" s="146" t="s">
        <v>166</v>
      </c>
      <c r="E444" s="159" t="s">
        <v>1</v>
      </c>
      <c r="F444" s="160" t="s">
        <v>1652</v>
      </c>
      <c r="H444" s="161">
        <v>4</v>
      </c>
      <c r="I444" s="162"/>
      <c r="L444" s="158"/>
      <c r="M444" s="163"/>
      <c r="T444" s="164"/>
      <c r="AT444" s="159" t="s">
        <v>166</v>
      </c>
      <c r="AU444" s="159" t="s">
        <v>82</v>
      </c>
      <c r="AV444" s="13" t="s">
        <v>82</v>
      </c>
      <c r="AW444" s="13" t="s">
        <v>29</v>
      </c>
      <c r="AX444" s="13" t="s">
        <v>80</v>
      </c>
      <c r="AY444" s="159" t="s">
        <v>155</v>
      </c>
    </row>
    <row r="445" spans="2:65" s="1" customFormat="1" ht="24.2" customHeight="1">
      <c r="B445" s="131"/>
      <c r="C445" s="132" t="s">
        <v>653</v>
      </c>
      <c r="D445" s="132" t="s">
        <v>156</v>
      </c>
      <c r="E445" s="133" t="s">
        <v>501</v>
      </c>
      <c r="F445" s="134" t="s">
        <v>502</v>
      </c>
      <c r="G445" s="135" t="s">
        <v>159</v>
      </c>
      <c r="H445" s="136">
        <v>70.620999999999995</v>
      </c>
      <c r="I445" s="137"/>
      <c r="J445" s="138">
        <f>ROUND(I445*H445,2)</f>
        <v>0</v>
      </c>
      <c r="K445" s="139"/>
      <c r="L445" s="32"/>
      <c r="M445" s="140" t="s">
        <v>1</v>
      </c>
      <c r="N445" s="141" t="s">
        <v>37</v>
      </c>
      <c r="P445" s="142">
        <f>O445*H445</f>
        <v>0</v>
      </c>
      <c r="Q445" s="142">
        <v>0</v>
      </c>
      <c r="R445" s="142">
        <f>Q445*H445</f>
        <v>0</v>
      </c>
      <c r="S445" s="142">
        <v>0</v>
      </c>
      <c r="T445" s="143">
        <f>S445*H445</f>
        <v>0</v>
      </c>
      <c r="AR445" s="144" t="s">
        <v>160</v>
      </c>
      <c r="AT445" s="144" t="s">
        <v>156</v>
      </c>
      <c r="AU445" s="144" t="s">
        <v>82</v>
      </c>
      <c r="AY445" s="17" t="s">
        <v>155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7" t="s">
        <v>80</v>
      </c>
      <c r="BK445" s="145">
        <f>ROUND(I445*H445,2)</f>
        <v>0</v>
      </c>
      <c r="BL445" s="17" t="s">
        <v>160</v>
      </c>
      <c r="BM445" s="144" t="s">
        <v>1653</v>
      </c>
    </row>
    <row r="446" spans="2:65" s="1" customFormat="1">
      <c r="B446" s="32"/>
      <c r="D446" s="146" t="s">
        <v>162</v>
      </c>
      <c r="F446" s="147" t="s">
        <v>502</v>
      </c>
      <c r="I446" s="148"/>
      <c r="L446" s="32"/>
      <c r="M446" s="149"/>
      <c r="T446" s="56"/>
      <c r="AT446" s="17" t="s">
        <v>162</v>
      </c>
      <c r="AU446" s="17" t="s">
        <v>82</v>
      </c>
    </row>
    <row r="447" spans="2:65" s="1" customFormat="1">
      <c r="B447" s="32"/>
      <c r="D447" s="150" t="s">
        <v>164</v>
      </c>
      <c r="F447" s="151" t="s">
        <v>504</v>
      </c>
      <c r="I447" s="148"/>
      <c r="L447" s="32"/>
      <c r="M447" s="149"/>
      <c r="T447" s="56"/>
      <c r="AT447" s="17" t="s">
        <v>164</v>
      </c>
      <c r="AU447" s="17" t="s">
        <v>82</v>
      </c>
    </row>
    <row r="448" spans="2:65" s="13" customFormat="1">
      <c r="B448" s="158"/>
      <c r="D448" s="146" t="s">
        <v>166</v>
      </c>
      <c r="E448" s="159" t="s">
        <v>1</v>
      </c>
      <c r="F448" s="160" t="s">
        <v>1654</v>
      </c>
      <c r="H448" s="161">
        <v>7.944</v>
      </c>
      <c r="I448" s="162"/>
      <c r="L448" s="158"/>
      <c r="M448" s="163"/>
      <c r="T448" s="164"/>
      <c r="AT448" s="159" t="s">
        <v>166</v>
      </c>
      <c r="AU448" s="159" t="s">
        <v>82</v>
      </c>
      <c r="AV448" s="13" t="s">
        <v>82</v>
      </c>
      <c r="AW448" s="13" t="s">
        <v>29</v>
      </c>
      <c r="AX448" s="13" t="s">
        <v>72</v>
      </c>
      <c r="AY448" s="159" t="s">
        <v>155</v>
      </c>
    </row>
    <row r="449" spans="2:65" s="13" customFormat="1">
      <c r="B449" s="158"/>
      <c r="D449" s="146" t="s">
        <v>166</v>
      </c>
      <c r="E449" s="159" t="s">
        <v>1</v>
      </c>
      <c r="F449" s="160" t="s">
        <v>1628</v>
      </c>
      <c r="H449" s="161">
        <v>25.042999999999999</v>
      </c>
      <c r="I449" s="162"/>
      <c r="L449" s="158"/>
      <c r="M449" s="163"/>
      <c r="T449" s="164"/>
      <c r="AT449" s="159" t="s">
        <v>166</v>
      </c>
      <c r="AU449" s="159" t="s">
        <v>82</v>
      </c>
      <c r="AV449" s="13" t="s">
        <v>82</v>
      </c>
      <c r="AW449" s="13" t="s">
        <v>29</v>
      </c>
      <c r="AX449" s="13" t="s">
        <v>72</v>
      </c>
      <c r="AY449" s="159" t="s">
        <v>155</v>
      </c>
    </row>
    <row r="450" spans="2:65" s="13" customFormat="1">
      <c r="B450" s="158"/>
      <c r="D450" s="146" t="s">
        <v>166</v>
      </c>
      <c r="E450" s="159" t="s">
        <v>1</v>
      </c>
      <c r="F450" s="160" t="s">
        <v>1655</v>
      </c>
      <c r="H450" s="161">
        <v>18.45</v>
      </c>
      <c r="I450" s="162"/>
      <c r="L450" s="158"/>
      <c r="M450" s="163"/>
      <c r="T450" s="164"/>
      <c r="AT450" s="159" t="s">
        <v>166</v>
      </c>
      <c r="AU450" s="159" t="s">
        <v>82</v>
      </c>
      <c r="AV450" s="13" t="s">
        <v>82</v>
      </c>
      <c r="AW450" s="13" t="s">
        <v>29</v>
      </c>
      <c r="AX450" s="13" t="s">
        <v>72</v>
      </c>
      <c r="AY450" s="159" t="s">
        <v>155</v>
      </c>
    </row>
    <row r="451" spans="2:65" s="13" customFormat="1">
      <c r="B451" s="158"/>
      <c r="D451" s="146" t="s">
        <v>166</v>
      </c>
      <c r="E451" s="159" t="s">
        <v>1</v>
      </c>
      <c r="F451" s="160" t="s">
        <v>1656</v>
      </c>
      <c r="H451" s="161">
        <v>19.184000000000001</v>
      </c>
      <c r="I451" s="162"/>
      <c r="L451" s="158"/>
      <c r="M451" s="163"/>
      <c r="T451" s="164"/>
      <c r="AT451" s="159" t="s">
        <v>166</v>
      </c>
      <c r="AU451" s="159" t="s">
        <v>82</v>
      </c>
      <c r="AV451" s="13" t="s">
        <v>82</v>
      </c>
      <c r="AW451" s="13" t="s">
        <v>29</v>
      </c>
      <c r="AX451" s="13" t="s">
        <v>72</v>
      </c>
      <c r="AY451" s="159" t="s">
        <v>155</v>
      </c>
    </row>
    <row r="452" spans="2:65" s="14" customFormat="1">
      <c r="B452" s="165"/>
      <c r="D452" s="146" t="s">
        <v>166</v>
      </c>
      <c r="E452" s="166" t="s">
        <v>1</v>
      </c>
      <c r="F452" s="167" t="s">
        <v>170</v>
      </c>
      <c r="H452" s="168">
        <v>70.620999999999995</v>
      </c>
      <c r="I452" s="169"/>
      <c r="L452" s="165"/>
      <c r="M452" s="170"/>
      <c r="T452" s="171"/>
      <c r="AT452" s="166" t="s">
        <v>166</v>
      </c>
      <c r="AU452" s="166" t="s">
        <v>82</v>
      </c>
      <c r="AV452" s="14" t="s">
        <v>160</v>
      </c>
      <c r="AW452" s="14" t="s">
        <v>29</v>
      </c>
      <c r="AX452" s="14" t="s">
        <v>80</v>
      </c>
      <c r="AY452" s="166" t="s">
        <v>155</v>
      </c>
    </row>
    <row r="453" spans="2:65" s="1" customFormat="1" ht="24.2" customHeight="1">
      <c r="B453" s="131"/>
      <c r="C453" s="132" t="s">
        <v>660</v>
      </c>
      <c r="D453" s="132" t="s">
        <v>156</v>
      </c>
      <c r="E453" s="133" t="s">
        <v>510</v>
      </c>
      <c r="F453" s="134" t="s">
        <v>511</v>
      </c>
      <c r="G453" s="135" t="s">
        <v>159</v>
      </c>
      <c r="H453" s="136">
        <v>70.620999999999995</v>
      </c>
      <c r="I453" s="137"/>
      <c r="J453" s="138">
        <f>ROUND(I453*H453,2)</f>
        <v>0</v>
      </c>
      <c r="K453" s="139"/>
      <c r="L453" s="32"/>
      <c r="M453" s="140" t="s">
        <v>1</v>
      </c>
      <c r="N453" s="141" t="s">
        <v>37</v>
      </c>
      <c r="P453" s="142">
        <f>O453*H453</f>
        <v>0</v>
      </c>
      <c r="Q453" s="142">
        <v>0</v>
      </c>
      <c r="R453" s="142">
        <f>Q453*H453</f>
        <v>0</v>
      </c>
      <c r="S453" s="142">
        <v>3.95E-2</v>
      </c>
      <c r="T453" s="143">
        <f>S453*H453</f>
        <v>2.7895295</v>
      </c>
      <c r="AR453" s="144" t="s">
        <v>160</v>
      </c>
      <c r="AT453" s="144" t="s">
        <v>156</v>
      </c>
      <c r="AU453" s="144" t="s">
        <v>82</v>
      </c>
      <c r="AY453" s="17" t="s">
        <v>155</v>
      </c>
      <c r="BE453" s="145">
        <f>IF(N453="základní",J453,0)</f>
        <v>0</v>
      </c>
      <c r="BF453" s="145">
        <f>IF(N453="snížená",J453,0)</f>
        <v>0</v>
      </c>
      <c r="BG453" s="145">
        <f>IF(N453="zákl. přenesená",J453,0)</f>
        <v>0</v>
      </c>
      <c r="BH453" s="145">
        <f>IF(N453="sníž. přenesená",J453,0)</f>
        <v>0</v>
      </c>
      <c r="BI453" s="145">
        <f>IF(N453="nulová",J453,0)</f>
        <v>0</v>
      </c>
      <c r="BJ453" s="17" t="s">
        <v>80</v>
      </c>
      <c r="BK453" s="145">
        <f>ROUND(I453*H453,2)</f>
        <v>0</v>
      </c>
      <c r="BL453" s="17" t="s">
        <v>160</v>
      </c>
      <c r="BM453" s="144" t="s">
        <v>1657</v>
      </c>
    </row>
    <row r="454" spans="2:65" s="1" customFormat="1" ht="19.5">
      <c r="B454" s="32"/>
      <c r="D454" s="146" t="s">
        <v>162</v>
      </c>
      <c r="F454" s="147" t="s">
        <v>513</v>
      </c>
      <c r="I454" s="148"/>
      <c r="L454" s="32"/>
      <c r="M454" s="149"/>
      <c r="T454" s="56"/>
      <c r="AT454" s="17" t="s">
        <v>162</v>
      </c>
      <c r="AU454" s="17" t="s">
        <v>82</v>
      </c>
    </row>
    <row r="455" spans="2:65" s="1" customFormat="1">
      <c r="B455" s="32"/>
      <c r="D455" s="150" t="s">
        <v>164</v>
      </c>
      <c r="F455" s="151" t="s">
        <v>514</v>
      </c>
      <c r="I455" s="148"/>
      <c r="L455" s="32"/>
      <c r="M455" s="149"/>
      <c r="T455" s="56"/>
      <c r="AT455" s="17" t="s">
        <v>164</v>
      </c>
      <c r="AU455" s="17" t="s">
        <v>82</v>
      </c>
    </row>
    <row r="456" spans="2:65" s="13" customFormat="1">
      <c r="B456" s="158"/>
      <c r="D456" s="146" t="s">
        <v>166</v>
      </c>
      <c r="E456" s="159" t="s">
        <v>1</v>
      </c>
      <c r="F456" s="160" t="s">
        <v>1658</v>
      </c>
      <c r="H456" s="161">
        <v>70.620999999999995</v>
      </c>
      <c r="I456" s="162"/>
      <c r="L456" s="158"/>
      <c r="M456" s="163"/>
      <c r="T456" s="164"/>
      <c r="AT456" s="159" t="s">
        <v>166</v>
      </c>
      <c r="AU456" s="159" t="s">
        <v>82</v>
      </c>
      <c r="AV456" s="13" t="s">
        <v>82</v>
      </c>
      <c r="AW456" s="13" t="s">
        <v>29</v>
      </c>
      <c r="AX456" s="13" t="s">
        <v>80</v>
      </c>
      <c r="AY456" s="159" t="s">
        <v>155</v>
      </c>
    </row>
    <row r="457" spans="2:65" s="1" customFormat="1" ht="24.2" customHeight="1">
      <c r="B457" s="131"/>
      <c r="C457" s="132" t="s">
        <v>667</v>
      </c>
      <c r="D457" s="132" t="s">
        <v>156</v>
      </c>
      <c r="E457" s="133" t="s">
        <v>516</v>
      </c>
      <c r="F457" s="134" t="s">
        <v>517</v>
      </c>
      <c r="G457" s="135" t="s">
        <v>159</v>
      </c>
      <c r="H457" s="136">
        <v>7.0620000000000003</v>
      </c>
      <c r="I457" s="137"/>
      <c r="J457" s="138">
        <f>ROUND(I457*H457,2)</f>
        <v>0</v>
      </c>
      <c r="K457" s="139"/>
      <c r="L457" s="32"/>
      <c r="M457" s="140" t="s">
        <v>1</v>
      </c>
      <c r="N457" s="141" t="s">
        <v>37</v>
      </c>
      <c r="P457" s="142">
        <f>O457*H457</f>
        <v>0</v>
      </c>
      <c r="Q457" s="142">
        <v>8.5500000000000003E-3</v>
      </c>
      <c r="R457" s="142">
        <f>Q457*H457</f>
        <v>6.0380100000000006E-2</v>
      </c>
      <c r="S457" s="142">
        <v>0</v>
      </c>
      <c r="T457" s="143">
        <f>S457*H457</f>
        <v>0</v>
      </c>
      <c r="AR457" s="144" t="s">
        <v>160</v>
      </c>
      <c r="AT457" s="144" t="s">
        <v>156</v>
      </c>
      <c r="AU457" s="144" t="s">
        <v>82</v>
      </c>
      <c r="AY457" s="17" t="s">
        <v>155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7" t="s">
        <v>80</v>
      </c>
      <c r="BK457" s="145">
        <f>ROUND(I457*H457,2)</f>
        <v>0</v>
      </c>
      <c r="BL457" s="17" t="s">
        <v>160</v>
      </c>
      <c r="BM457" s="144" t="s">
        <v>1659</v>
      </c>
    </row>
    <row r="458" spans="2:65" s="1" customFormat="1" ht="19.5">
      <c r="B458" s="32"/>
      <c r="D458" s="146" t="s">
        <v>162</v>
      </c>
      <c r="F458" s="147" t="s">
        <v>519</v>
      </c>
      <c r="I458" s="148"/>
      <c r="L458" s="32"/>
      <c r="M458" s="149"/>
      <c r="T458" s="56"/>
      <c r="AT458" s="17" t="s">
        <v>162</v>
      </c>
      <c r="AU458" s="17" t="s">
        <v>82</v>
      </c>
    </row>
    <row r="459" spans="2:65" s="1" customFormat="1">
      <c r="B459" s="32"/>
      <c r="D459" s="150" t="s">
        <v>164</v>
      </c>
      <c r="F459" s="151" t="s">
        <v>520</v>
      </c>
      <c r="I459" s="148"/>
      <c r="L459" s="32"/>
      <c r="M459" s="149"/>
      <c r="T459" s="56"/>
      <c r="AT459" s="17" t="s">
        <v>164</v>
      </c>
      <c r="AU459" s="17" t="s">
        <v>82</v>
      </c>
    </row>
    <row r="460" spans="2:65" s="13" customFormat="1">
      <c r="B460" s="158"/>
      <c r="D460" s="146" t="s">
        <v>166</v>
      </c>
      <c r="E460" s="159" t="s">
        <v>1</v>
      </c>
      <c r="F460" s="160" t="s">
        <v>1660</v>
      </c>
      <c r="H460" s="161">
        <v>7.0620000000000003</v>
      </c>
      <c r="I460" s="162"/>
      <c r="L460" s="158"/>
      <c r="M460" s="163"/>
      <c r="T460" s="164"/>
      <c r="AT460" s="159" t="s">
        <v>166</v>
      </c>
      <c r="AU460" s="159" t="s">
        <v>82</v>
      </c>
      <c r="AV460" s="13" t="s">
        <v>82</v>
      </c>
      <c r="AW460" s="13" t="s">
        <v>29</v>
      </c>
      <c r="AX460" s="13" t="s">
        <v>72</v>
      </c>
      <c r="AY460" s="159" t="s">
        <v>155</v>
      </c>
    </row>
    <row r="461" spans="2:65" s="14" customFormat="1">
      <c r="B461" s="165"/>
      <c r="D461" s="146" t="s">
        <v>166</v>
      </c>
      <c r="E461" s="166" t="s">
        <v>1</v>
      </c>
      <c r="F461" s="167" t="s">
        <v>170</v>
      </c>
      <c r="H461" s="168">
        <v>7.0620000000000003</v>
      </c>
      <c r="I461" s="169"/>
      <c r="L461" s="165"/>
      <c r="M461" s="170"/>
      <c r="T461" s="171"/>
      <c r="AT461" s="166" t="s">
        <v>166</v>
      </c>
      <c r="AU461" s="166" t="s">
        <v>82</v>
      </c>
      <c r="AV461" s="14" t="s">
        <v>160</v>
      </c>
      <c r="AW461" s="14" t="s">
        <v>29</v>
      </c>
      <c r="AX461" s="14" t="s">
        <v>80</v>
      </c>
      <c r="AY461" s="166" t="s">
        <v>155</v>
      </c>
    </row>
    <row r="462" spans="2:65" s="1" customFormat="1" ht="24.2" customHeight="1">
      <c r="B462" s="131"/>
      <c r="C462" s="132" t="s">
        <v>855</v>
      </c>
      <c r="D462" s="132" t="s">
        <v>156</v>
      </c>
      <c r="E462" s="133" t="s">
        <v>1340</v>
      </c>
      <c r="F462" s="134" t="s">
        <v>1341</v>
      </c>
      <c r="G462" s="135" t="s">
        <v>179</v>
      </c>
      <c r="H462" s="136">
        <v>1.5</v>
      </c>
      <c r="I462" s="137"/>
      <c r="J462" s="138">
        <f>ROUND(I462*H462,2)</f>
        <v>0</v>
      </c>
      <c r="K462" s="139"/>
      <c r="L462" s="32"/>
      <c r="M462" s="140" t="s">
        <v>1</v>
      </c>
      <c r="N462" s="141" t="s">
        <v>37</v>
      </c>
      <c r="P462" s="142">
        <f>O462*H462</f>
        <v>0</v>
      </c>
      <c r="Q462" s="142">
        <v>0.50375000000000003</v>
      </c>
      <c r="R462" s="142">
        <f>Q462*H462</f>
        <v>0.75562499999999999</v>
      </c>
      <c r="S462" s="142">
        <v>2.5</v>
      </c>
      <c r="T462" s="143">
        <f>S462*H462</f>
        <v>3.75</v>
      </c>
      <c r="AR462" s="144" t="s">
        <v>160</v>
      </c>
      <c r="AT462" s="144" t="s">
        <v>156</v>
      </c>
      <c r="AU462" s="144" t="s">
        <v>82</v>
      </c>
      <c r="AY462" s="17" t="s">
        <v>155</v>
      </c>
      <c r="BE462" s="145">
        <f>IF(N462="základní",J462,0)</f>
        <v>0</v>
      </c>
      <c r="BF462" s="145">
        <f>IF(N462="snížená",J462,0)</f>
        <v>0</v>
      </c>
      <c r="BG462" s="145">
        <f>IF(N462="zákl. přenesená",J462,0)</f>
        <v>0</v>
      </c>
      <c r="BH462" s="145">
        <f>IF(N462="sníž. přenesená",J462,0)</f>
        <v>0</v>
      </c>
      <c r="BI462" s="145">
        <f>IF(N462="nulová",J462,0)</f>
        <v>0</v>
      </c>
      <c r="BJ462" s="17" t="s">
        <v>80</v>
      </c>
      <c r="BK462" s="145">
        <f>ROUND(I462*H462,2)</f>
        <v>0</v>
      </c>
      <c r="BL462" s="17" t="s">
        <v>160</v>
      </c>
      <c r="BM462" s="144" t="s">
        <v>1661</v>
      </c>
    </row>
    <row r="463" spans="2:65" s="1" customFormat="1">
      <c r="B463" s="32"/>
      <c r="D463" s="146" t="s">
        <v>162</v>
      </c>
      <c r="F463" s="147" t="s">
        <v>1343</v>
      </c>
      <c r="I463" s="148"/>
      <c r="L463" s="32"/>
      <c r="M463" s="149"/>
      <c r="T463" s="56"/>
      <c r="AT463" s="17" t="s">
        <v>162</v>
      </c>
      <c r="AU463" s="17" t="s">
        <v>82</v>
      </c>
    </row>
    <row r="464" spans="2:65" s="1" customFormat="1">
      <c r="B464" s="32"/>
      <c r="D464" s="150" t="s">
        <v>164</v>
      </c>
      <c r="F464" s="151" t="s">
        <v>1344</v>
      </c>
      <c r="I464" s="148"/>
      <c r="L464" s="32"/>
      <c r="M464" s="149"/>
      <c r="T464" s="56"/>
      <c r="AT464" s="17" t="s">
        <v>164</v>
      </c>
      <c r="AU464" s="17" t="s">
        <v>82</v>
      </c>
    </row>
    <row r="465" spans="2:65" s="13" customFormat="1">
      <c r="B465" s="158"/>
      <c r="D465" s="146" t="s">
        <v>166</v>
      </c>
      <c r="E465" s="159" t="s">
        <v>1</v>
      </c>
      <c r="F465" s="160" t="s">
        <v>1662</v>
      </c>
      <c r="H465" s="161">
        <v>1.5</v>
      </c>
      <c r="I465" s="162"/>
      <c r="L465" s="158"/>
      <c r="M465" s="163"/>
      <c r="T465" s="164"/>
      <c r="AT465" s="159" t="s">
        <v>166</v>
      </c>
      <c r="AU465" s="159" t="s">
        <v>82</v>
      </c>
      <c r="AV465" s="13" t="s">
        <v>82</v>
      </c>
      <c r="AW465" s="13" t="s">
        <v>29</v>
      </c>
      <c r="AX465" s="13" t="s">
        <v>80</v>
      </c>
      <c r="AY465" s="159" t="s">
        <v>155</v>
      </c>
    </row>
    <row r="466" spans="2:65" s="1" customFormat="1" ht="24.2" customHeight="1">
      <c r="B466" s="131"/>
      <c r="C466" s="132" t="s">
        <v>857</v>
      </c>
      <c r="D466" s="132" t="s">
        <v>156</v>
      </c>
      <c r="E466" s="133" t="s">
        <v>538</v>
      </c>
      <c r="F466" s="134" t="s">
        <v>539</v>
      </c>
      <c r="G466" s="135" t="s">
        <v>159</v>
      </c>
      <c r="H466" s="136">
        <v>70.620999999999995</v>
      </c>
      <c r="I466" s="137"/>
      <c r="J466" s="138">
        <f>ROUND(I466*H466,2)</f>
        <v>0</v>
      </c>
      <c r="K466" s="139"/>
      <c r="L466" s="32"/>
      <c r="M466" s="140" t="s">
        <v>1</v>
      </c>
      <c r="N466" s="141" t="s">
        <v>37</v>
      </c>
      <c r="P466" s="142">
        <f>O466*H466</f>
        <v>0</v>
      </c>
      <c r="Q466" s="142">
        <v>3.9081999999999999E-2</v>
      </c>
      <c r="R466" s="142">
        <f>Q466*H466</f>
        <v>2.7600099219999996</v>
      </c>
      <c r="S466" s="142">
        <v>0</v>
      </c>
      <c r="T466" s="143">
        <f>S466*H466</f>
        <v>0</v>
      </c>
      <c r="AR466" s="144" t="s">
        <v>160</v>
      </c>
      <c r="AT466" s="144" t="s">
        <v>156</v>
      </c>
      <c r="AU466" s="144" t="s">
        <v>82</v>
      </c>
      <c r="AY466" s="17" t="s">
        <v>155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7" t="s">
        <v>80</v>
      </c>
      <c r="BK466" s="145">
        <f>ROUND(I466*H466,2)</f>
        <v>0</v>
      </c>
      <c r="BL466" s="17" t="s">
        <v>160</v>
      </c>
      <c r="BM466" s="144" t="s">
        <v>1663</v>
      </c>
    </row>
    <row r="467" spans="2:65" s="1" customFormat="1" ht="19.5">
      <c r="B467" s="32"/>
      <c r="D467" s="146" t="s">
        <v>162</v>
      </c>
      <c r="F467" s="147" t="s">
        <v>541</v>
      </c>
      <c r="I467" s="148"/>
      <c r="L467" s="32"/>
      <c r="M467" s="149"/>
      <c r="T467" s="56"/>
      <c r="AT467" s="17" t="s">
        <v>162</v>
      </c>
      <c r="AU467" s="17" t="s">
        <v>82</v>
      </c>
    </row>
    <row r="468" spans="2:65" s="1" customFormat="1">
      <c r="B468" s="32"/>
      <c r="D468" s="150" t="s">
        <v>164</v>
      </c>
      <c r="F468" s="151" t="s">
        <v>542</v>
      </c>
      <c r="I468" s="148"/>
      <c r="L468" s="32"/>
      <c r="M468" s="149"/>
      <c r="T468" s="56"/>
      <c r="AT468" s="17" t="s">
        <v>164</v>
      </c>
      <c r="AU468" s="17" t="s">
        <v>82</v>
      </c>
    </row>
    <row r="469" spans="2:65" s="13" customFormat="1">
      <c r="B469" s="158"/>
      <c r="D469" s="146" t="s">
        <v>166</v>
      </c>
      <c r="E469" s="159" t="s">
        <v>1</v>
      </c>
      <c r="F469" s="160" t="s">
        <v>1654</v>
      </c>
      <c r="H469" s="161">
        <v>7.944</v>
      </c>
      <c r="I469" s="162"/>
      <c r="L469" s="158"/>
      <c r="M469" s="163"/>
      <c r="T469" s="164"/>
      <c r="AT469" s="159" t="s">
        <v>166</v>
      </c>
      <c r="AU469" s="159" t="s">
        <v>82</v>
      </c>
      <c r="AV469" s="13" t="s">
        <v>82</v>
      </c>
      <c r="AW469" s="13" t="s">
        <v>29</v>
      </c>
      <c r="AX469" s="13" t="s">
        <v>72</v>
      </c>
      <c r="AY469" s="159" t="s">
        <v>155</v>
      </c>
    </row>
    <row r="470" spans="2:65" s="13" customFormat="1">
      <c r="B470" s="158"/>
      <c r="D470" s="146" t="s">
        <v>166</v>
      </c>
      <c r="E470" s="159" t="s">
        <v>1</v>
      </c>
      <c r="F470" s="160" t="s">
        <v>1628</v>
      </c>
      <c r="H470" s="161">
        <v>25.042999999999999</v>
      </c>
      <c r="I470" s="162"/>
      <c r="L470" s="158"/>
      <c r="M470" s="163"/>
      <c r="T470" s="164"/>
      <c r="AT470" s="159" t="s">
        <v>166</v>
      </c>
      <c r="AU470" s="159" t="s">
        <v>82</v>
      </c>
      <c r="AV470" s="13" t="s">
        <v>82</v>
      </c>
      <c r="AW470" s="13" t="s">
        <v>29</v>
      </c>
      <c r="AX470" s="13" t="s">
        <v>72</v>
      </c>
      <c r="AY470" s="159" t="s">
        <v>155</v>
      </c>
    </row>
    <row r="471" spans="2:65" s="13" customFormat="1">
      <c r="B471" s="158"/>
      <c r="D471" s="146" t="s">
        <v>166</v>
      </c>
      <c r="E471" s="159" t="s">
        <v>1</v>
      </c>
      <c r="F471" s="160" t="s">
        <v>1655</v>
      </c>
      <c r="H471" s="161">
        <v>18.45</v>
      </c>
      <c r="I471" s="162"/>
      <c r="L471" s="158"/>
      <c r="M471" s="163"/>
      <c r="T471" s="164"/>
      <c r="AT471" s="159" t="s">
        <v>166</v>
      </c>
      <c r="AU471" s="159" t="s">
        <v>82</v>
      </c>
      <c r="AV471" s="13" t="s">
        <v>82</v>
      </c>
      <c r="AW471" s="13" t="s">
        <v>29</v>
      </c>
      <c r="AX471" s="13" t="s">
        <v>72</v>
      </c>
      <c r="AY471" s="159" t="s">
        <v>155</v>
      </c>
    </row>
    <row r="472" spans="2:65" s="13" customFormat="1">
      <c r="B472" s="158"/>
      <c r="D472" s="146" t="s">
        <v>166</v>
      </c>
      <c r="E472" s="159" t="s">
        <v>1</v>
      </c>
      <c r="F472" s="160" t="s">
        <v>1656</v>
      </c>
      <c r="H472" s="161">
        <v>19.184000000000001</v>
      </c>
      <c r="I472" s="162"/>
      <c r="L472" s="158"/>
      <c r="M472" s="163"/>
      <c r="T472" s="164"/>
      <c r="AT472" s="159" t="s">
        <v>166</v>
      </c>
      <c r="AU472" s="159" t="s">
        <v>82</v>
      </c>
      <c r="AV472" s="13" t="s">
        <v>82</v>
      </c>
      <c r="AW472" s="13" t="s">
        <v>29</v>
      </c>
      <c r="AX472" s="13" t="s">
        <v>72</v>
      </c>
      <c r="AY472" s="159" t="s">
        <v>155</v>
      </c>
    </row>
    <row r="473" spans="2:65" s="14" customFormat="1">
      <c r="B473" s="165"/>
      <c r="D473" s="146" t="s">
        <v>166</v>
      </c>
      <c r="E473" s="166" t="s">
        <v>1</v>
      </c>
      <c r="F473" s="167" t="s">
        <v>170</v>
      </c>
      <c r="H473" s="168">
        <v>70.620999999999995</v>
      </c>
      <c r="I473" s="169"/>
      <c r="L473" s="165"/>
      <c r="M473" s="170"/>
      <c r="T473" s="171"/>
      <c r="AT473" s="166" t="s">
        <v>166</v>
      </c>
      <c r="AU473" s="166" t="s">
        <v>82</v>
      </c>
      <c r="AV473" s="14" t="s">
        <v>160</v>
      </c>
      <c r="AW473" s="14" t="s">
        <v>29</v>
      </c>
      <c r="AX473" s="14" t="s">
        <v>80</v>
      </c>
      <c r="AY473" s="166" t="s">
        <v>155</v>
      </c>
    </row>
    <row r="474" spans="2:65" s="1" customFormat="1" ht="33" customHeight="1">
      <c r="B474" s="131"/>
      <c r="C474" s="132" t="s">
        <v>859</v>
      </c>
      <c r="D474" s="132" t="s">
        <v>156</v>
      </c>
      <c r="E474" s="133" t="s">
        <v>545</v>
      </c>
      <c r="F474" s="134" t="s">
        <v>546</v>
      </c>
      <c r="G474" s="135" t="s">
        <v>253</v>
      </c>
      <c r="H474" s="136">
        <v>25.2</v>
      </c>
      <c r="I474" s="137"/>
      <c r="J474" s="138">
        <f>ROUND(I474*H474,2)</f>
        <v>0</v>
      </c>
      <c r="K474" s="139"/>
      <c r="L474" s="32"/>
      <c r="M474" s="140" t="s">
        <v>1</v>
      </c>
      <c r="N474" s="141" t="s">
        <v>37</v>
      </c>
      <c r="P474" s="142">
        <f>O474*H474</f>
        <v>0</v>
      </c>
      <c r="Q474" s="142">
        <v>6.5061999999999997E-4</v>
      </c>
      <c r="R474" s="142">
        <f>Q474*H474</f>
        <v>1.6395623999999998E-2</v>
      </c>
      <c r="S474" s="142">
        <v>1E-3</v>
      </c>
      <c r="T474" s="143">
        <f>S474*H474</f>
        <v>2.52E-2</v>
      </c>
      <c r="AR474" s="144" t="s">
        <v>160</v>
      </c>
      <c r="AT474" s="144" t="s">
        <v>156</v>
      </c>
      <c r="AU474" s="144" t="s">
        <v>82</v>
      </c>
      <c r="AY474" s="17" t="s">
        <v>155</v>
      </c>
      <c r="BE474" s="145">
        <f>IF(N474="základní",J474,0)</f>
        <v>0</v>
      </c>
      <c r="BF474" s="145">
        <f>IF(N474="snížená",J474,0)</f>
        <v>0</v>
      </c>
      <c r="BG474" s="145">
        <f>IF(N474="zákl. přenesená",J474,0)</f>
        <v>0</v>
      </c>
      <c r="BH474" s="145">
        <f>IF(N474="sníž. přenesená",J474,0)</f>
        <v>0</v>
      </c>
      <c r="BI474" s="145">
        <f>IF(N474="nulová",J474,0)</f>
        <v>0</v>
      </c>
      <c r="BJ474" s="17" t="s">
        <v>80</v>
      </c>
      <c r="BK474" s="145">
        <f>ROUND(I474*H474,2)</f>
        <v>0</v>
      </c>
      <c r="BL474" s="17" t="s">
        <v>160</v>
      </c>
      <c r="BM474" s="144" t="s">
        <v>1664</v>
      </c>
    </row>
    <row r="475" spans="2:65" s="1" customFormat="1" ht="29.25">
      <c r="B475" s="32"/>
      <c r="D475" s="146" t="s">
        <v>162</v>
      </c>
      <c r="F475" s="147" t="s">
        <v>548</v>
      </c>
      <c r="I475" s="148"/>
      <c r="L475" s="32"/>
      <c r="M475" s="149"/>
      <c r="T475" s="56"/>
      <c r="AT475" s="17" t="s">
        <v>162</v>
      </c>
      <c r="AU475" s="17" t="s">
        <v>82</v>
      </c>
    </row>
    <row r="476" spans="2:65" s="1" customFormat="1">
      <c r="B476" s="32"/>
      <c r="D476" s="150" t="s">
        <v>164</v>
      </c>
      <c r="F476" s="151" t="s">
        <v>549</v>
      </c>
      <c r="I476" s="148"/>
      <c r="L476" s="32"/>
      <c r="M476" s="149"/>
      <c r="T476" s="56"/>
      <c r="AT476" s="17" t="s">
        <v>164</v>
      </c>
      <c r="AU476" s="17" t="s">
        <v>82</v>
      </c>
    </row>
    <row r="477" spans="2:65" s="13" customFormat="1" ht="22.5">
      <c r="B477" s="158"/>
      <c r="D477" s="146" t="s">
        <v>166</v>
      </c>
      <c r="E477" s="159" t="s">
        <v>1</v>
      </c>
      <c r="F477" s="160" t="s">
        <v>1665</v>
      </c>
      <c r="H477" s="161">
        <v>25.2</v>
      </c>
      <c r="I477" s="162"/>
      <c r="L477" s="158"/>
      <c r="M477" s="163"/>
      <c r="T477" s="164"/>
      <c r="AT477" s="159" t="s">
        <v>166</v>
      </c>
      <c r="AU477" s="159" t="s">
        <v>82</v>
      </c>
      <c r="AV477" s="13" t="s">
        <v>82</v>
      </c>
      <c r="AW477" s="13" t="s">
        <v>29</v>
      </c>
      <c r="AX477" s="13" t="s">
        <v>80</v>
      </c>
      <c r="AY477" s="159" t="s">
        <v>155</v>
      </c>
    </row>
    <row r="478" spans="2:65" s="1" customFormat="1" ht="24.2" customHeight="1">
      <c r="B478" s="131"/>
      <c r="C478" s="132" t="s">
        <v>861</v>
      </c>
      <c r="D478" s="132" t="s">
        <v>156</v>
      </c>
      <c r="E478" s="133" t="s">
        <v>1666</v>
      </c>
      <c r="F478" s="134" t="s">
        <v>1667</v>
      </c>
      <c r="G478" s="135" t="s">
        <v>253</v>
      </c>
      <c r="H478" s="136">
        <v>20.399999999999999</v>
      </c>
      <c r="I478" s="137"/>
      <c r="J478" s="138">
        <f>ROUND(I478*H478,2)</f>
        <v>0</v>
      </c>
      <c r="K478" s="139"/>
      <c r="L478" s="32"/>
      <c r="M478" s="140" t="s">
        <v>1</v>
      </c>
      <c r="N478" s="141" t="s">
        <v>37</v>
      </c>
      <c r="P478" s="142">
        <f>O478*H478</f>
        <v>0</v>
      </c>
      <c r="Q478" s="142">
        <v>3.3E-4</v>
      </c>
      <c r="R478" s="142">
        <f>Q478*H478</f>
        <v>6.7319999999999993E-3</v>
      </c>
      <c r="S478" s="142">
        <v>0</v>
      </c>
      <c r="T478" s="143">
        <f>S478*H478</f>
        <v>0</v>
      </c>
      <c r="AR478" s="144" t="s">
        <v>160</v>
      </c>
      <c r="AT478" s="144" t="s">
        <v>156</v>
      </c>
      <c r="AU478" s="144" t="s">
        <v>82</v>
      </c>
      <c r="AY478" s="17" t="s">
        <v>155</v>
      </c>
      <c r="BE478" s="145">
        <f>IF(N478="základní",J478,0)</f>
        <v>0</v>
      </c>
      <c r="BF478" s="145">
        <f>IF(N478="snížená",J478,0)</f>
        <v>0</v>
      </c>
      <c r="BG478" s="145">
        <f>IF(N478="zákl. přenesená",J478,0)</f>
        <v>0</v>
      </c>
      <c r="BH478" s="145">
        <f>IF(N478="sníž. přenesená",J478,0)</f>
        <v>0</v>
      </c>
      <c r="BI478" s="145">
        <f>IF(N478="nulová",J478,0)</f>
        <v>0</v>
      </c>
      <c r="BJ478" s="17" t="s">
        <v>80</v>
      </c>
      <c r="BK478" s="145">
        <f>ROUND(I478*H478,2)</f>
        <v>0</v>
      </c>
      <c r="BL478" s="17" t="s">
        <v>160</v>
      </c>
      <c r="BM478" s="144" t="s">
        <v>1668</v>
      </c>
    </row>
    <row r="479" spans="2:65" s="1" customFormat="1" ht="19.5">
      <c r="B479" s="32"/>
      <c r="D479" s="146" t="s">
        <v>162</v>
      </c>
      <c r="F479" s="147" t="s">
        <v>1669</v>
      </c>
      <c r="I479" s="148"/>
      <c r="L479" s="32"/>
      <c r="M479" s="149"/>
      <c r="T479" s="56"/>
      <c r="AT479" s="17" t="s">
        <v>162</v>
      </c>
      <c r="AU479" s="17" t="s">
        <v>82</v>
      </c>
    </row>
    <row r="480" spans="2:65" s="1" customFormat="1">
      <c r="B480" s="32"/>
      <c r="D480" s="150" t="s">
        <v>164</v>
      </c>
      <c r="F480" s="151" t="s">
        <v>1670</v>
      </c>
      <c r="I480" s="148"/>
      <c r="L480" s="32"/>
      <c r="M480" s="149"/>
      <c r="T480" s="56"/>
      <c r="AT480" s="17" t="s">
        <v>164</v>
      </c>
      <c r="AU480" s="17" t="s">
        <v>82</v>
      </c>
    </row>
    <row r="481" spans="2:65" s="13" customFormat="1" ht="22.5">
      <c r="B481" s="158"/>
      <c r="D481" s="146" t="s">
        <v>166</v>
      </c>
      <c r="E481" s="159" t="s">
        <v>1</v>
      </c>
      <c r="F481" s="160" t="s">
        <v>1671</v>
      </c>
      <c r="H481" s="161">
        <v>20.399999999999999</v>
      </c>
      <c r="I481" s="162"/>
      <c r="L481" s="158"/>
      <c r="M481" s="163"/>
      <c r="T481" s="164"/>
      <c r="AT481" s="159" t="s">
        <v>166</v>
      </c>
      <c r="AU481" s="159" t="s">
        <v>82</v>
      </c>
      <c r="AV481" s="13" t="s">
        <v>82</v>
      </c>
      <c r="AW481" s="13" t="s">
        <v>29</v>
      </c>
      <c r="AX481" s="13" t="s">
        <v>80</v>
      </c>
      <c r="AY481" s="159" t="s">
        <v>155</v>
      </c>
    </row>
    <row r="482" spans="2:65" s="1" customFormat="1" ht="24.2" customHeight="1">
      <c r="B482" s="131"/>
      <c r="C482" s="132" t="s">
        <v>863</v>
      </c>
      <c r="D482" s="132" t="s">
        <v>156</v>
      </c>
      <c r="E482" s="133" t="s">
        <v>1672</v>
      </c>
      <c r="F482" s="134" t="s">
        <v>1673</v>
      </c>
      <c r="G482" s="135" t="s">
        <v>253</v>
      </c>
      <c r="H482" s="136">
        <v>30.75</v>
      </c>
      <c r="I482" s="137"/>
      <c r="J482" s="138">
        <f>ROUND(I482*H482,2)</f>
        <v>0</v>
      </c>
      <c r="K482" s="139"/>
      <c r="L482" s="32"/>
      <c r="M482" s="140" t="s">
        <v>1</v>
      </c>
      <c r="N482" s="141" t="s">
        <v>37</v>
      </c>
      <c r="P482" s="142">
        <f>O482*H482</f>
        <v>0</v>
      </c>
      <c r="Q482" s="142">
        <v>4.7320000000000001E-4</v>
      </c>
      <c r="R482" s="142">
        <f>Q482*H482</f>
        <v>1.45509E-2</v>
      </c>
      <c r="S482" s="142">
        <v>1E-3</v>
      </c>
      <c r="T482" s="143">
        <f>S482*H482</f>
        <v>3.075E-2</v>
      </c>
      <c r="AR482" s="144" t="s">
        <v>160</v>
      </c>
      <c r="AT482" s="144" t="s">
        <v>156</v>
      </c>
      <c r="AU482" s="144" t="s">
        <v>82</v>
      </c>
      <c r="AY482" s="17" t="s">
        <v>155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7" t="s">
        <v>80</v>
      </c>
      <c r="BK482" s="145">
        <f>ROUND(I482*H482,2)</f>
        <v>0</v>
      </c>
      <c r="BL482" s="17" t="s">
        <v>160</v>
      </c>
      <c r="BM482" s="144" t="s">
        <v>1674</v>
      </c>
    </row>
    <row r="483" spans="2:65" s="1" customFormat="1" ht="19.5">
      <c r="B483" s="32"/>
      <c r="D483" s="146" t="s">
        <v>162</v>
      </c>
      <c r="F483" s="147" t="s">
        <v>1675</v>
      </c>
      <c r="I483" s="148"/>
      <c r="L483" s="32"/>
      <c r="M483" s="149"/>
      <c r="T483" s="56"/>
      <c r="AT483" s="17" t="s">
        <v>162</v>
      </c>
      <c r="AU483" s="17" t="s">
        <v>82</v>
      </c>
    </row>
    <row r="484" spans="2:65" s="1" customFormat="1">
      <c r="B484" s="32"/>
      <c r="D484" s="150" t="s">
        <v>164</v>
      </c>
      <c r="F484" s="151" t="s">
        <v>1676</v>
      </c>
      <c r="I484" s="148"/>
      <c r="L484" s="32"/>
      <c r="M484" s="149"/>
      <c r="T484" s="56"/>
      <c r="AT484" s="17" t="s">
        <v>164</v>
      </c>
      <c r="AU484" s="17" t="s">
        <v>82</v>
      </c>
    </row>
    <row r="485" spans="2:65" s="13" customFormat="1" ht="22.5">
      <c r="B485" s="158"/>
      <c r="D485" s="146" t="s">
        <v>166</v>
      </c>
      <c r="E485" s="159" t="s">
        <v>1</v>
      </c>
      <c r="F485" s="160" t="s">
        <v>1677</v>
      </c>
      <c r="H485" s="161">
        <v>30.75</v>
      </c>
      <c r="I485" s="162"/>
      <c r="L485" s="158"/>
      <c r="M485" s="163"/>
      <c r="T485" s="164"/>
      <c r="AT485" s="159" t="s">
        <v>166</v>
      </c>
      <c r="AU485" s="159" t="s">
        <v>82</v>
      </c>
      <c r="AV485" s="13" t="s">
        <v>82</v>
      </c>
      <c r="AW485" s="13" t="s">
        <v>29</v>
      </c>
      <c r="AX485" s="13" t="s">
        <v>80</v>
      </c>
      <c r="AY485" s="159" t="s">
        <v>155</v>
      </c>
    </row>
    <row r="486" spans="2:65" s="1" customFormat="1" ht="24.2" customHeight="1">
      <c r="B486" s="131"/>
      <c r="C486" s="172" t="s">
        <v>865</v>
      </c>
      <c r="D486" s="172" t="s">
        <v>241</v>
      </c>
      <c r="E486" s="173" t="s">
        <v>1678</v>
      </c>
      <c r="F486" s="174" t="s">
        <v>1679</v>
      </c>
      <c r="G486" s="175" t="s">
        <v>208</v>
      </c>
      <c r="H486" s="176">
        <v>4.8000000000000001E-2</v>
      </c>
      <c r="I486" s="177"/>
      <c r="J486" s="178">
        <f>ROUND(I486*H486,2)</f>
        <v>0</v>
      </c>
      <c r="K486" s="179"/>
      <c r="L486" s="180"/>
      <c r="M486" s="181" t="s">
        <v>1</v>
      </c>
      <c r="N486" s="182" t="s">
        <v>37</v>
      </c>
      <c r="P486" s="142">
        <f>O486*H486</f>
        <v>0</v>
      </c>
      <c r="Q486" s="142">
        <v>1</v>
      </c>
      <c r="R486" s="142">
        <f>Q486*H486</f>
        <v>4.8000000000000001E-2</v>
      </c>
      <c r="S486" s="142">
        <v>0</v>
      </c>
      <c r="T486" s="143">
        <f>S486*H486</f>
        <v>0</v>
      </c>
      <c r="AR486" s="144" t="s">
        <v>213</v>
      </c>
      <c r="AT486" s="144" t="s">
        <v>241</v>
      </c>
      <c r="AU486" s="144" t="s">
        <v>82</v>
      </c>
      <c r="AY486" s="17" t="s">
        <v>155</v>
      </c>
      <c r="BE486" s="145">
        <f>IF(N486="základní",J486,0)</f>
        <v>0</v>
      </c>
      <c r="BF486" s="145">
        <f>IF(N486="snížená",J486,0)</f>
        <v>0</v>
      </c>
      <c r="BG486" s="145">
        <f>IF(N486="zákl. přenesená",J486,0)</f>
        <v>0</v>
      </c>
      <c r="BH486" s="145">
        <f>IF(N486="sníž. přenesená",J486,0)</f>
        <v>0</v>
      </c>
      <c r="BI486" s="145">
        <f>IF(N486="nulová",J486,0)</f>
        <v>0</v>
      </c>
      <c r="BJ486" s="17" t="s">
        <v>80</v>
      </c>
      <c r="BK486" s="145">
        <f>ROUND(I486*H486,2)</f>
        <v>0</v>
      </c>
      <c r="BL486" s="17" t="s">
        <v>160</v>
      </c>
      <c r="BM486" s="144" t="s">
        <v>1680</v>
      </c>
    </row>
    <row r="487" spans="2:65" s="1" customFormat="1">
      <c r="B487" s="32"/>
      <c r="D487" s="146" t="s">
        <v>162</v>
      </c>
      <c r="F487" s="147" t="s">
        <v>1679</v>
      </c>
      <c r="I487" s="148"/>
      <c r="L487" s="32"/>
      <c r="M487" s="149"/>
      <c r="T487" s="56"/>
      <c r="AT487" s="17" t="s">
        <v>162</v>
      </c>
      <c r="AU487" s="17" t="s">
        <v>82</v>
      </c>
    </row>
    <row r="488" spans="2:65" s="1" customFormat="1" ht="19.5">
      <c r="B488" s="32"/>
      <c r="D488" s="146" t="s">
        <v>301</v>
      </c>
      <c r="F488" s="185" t="s">
        <v>1681</v>
      </c>
      <c r="I488" s="148"/>
      <c r="L488" s="32"/>
      <c r="M488" s="149"/>
      <c r="T488" s="56"/>
      <c r="AT488" s="17" t="s">
        <v>301</v>
      </c>
      <c r="AU488" s="17" t="s">
        <v>82</v>
      </c>
    </row>
    <row r="489" spans="2:65" s="1" customFormat="1" ht="33" customHeight="1">
      <c r="B489" s="131"/>
      <c r="C489" s="132" t="s">
        <v>867</v>
      </c>
      <c r="D489" s="132" t="s">
        <v>156</v>
      </c>
      <c r="E489" s="133" t="s">
        <v>1349</v>
      </c>
      <c r="F489" s="134" t="s">
        <v>1350</v>
      </c>
      <c r="G489" s="135" t="s">
        <v>253</v>
      </c>
      <c r="H489" s="136">
        <v>11.2</v>
      </c>
      <c r="I489" s="137"/>
      <c r="J489" s="138">
        <f>ROUND(I489*H489,2)</f>
        <v>0</v>
      </c>
      <c r="K489" s="139"/>
      <c r="L489" s="32"/>
      <c r="M489" s="140" t="s">
        <v>1</v>
      </c>
      <c r="N489" s="141" t="s">
        <v>37</v>
      </c>
      <c r="P489" s="142">
        <f>O489*H489</f>
        <v>0</v>
      </c>
      <c r="Q489" s="142">
        <v>6.2357799999999998E-3</v>
      </c>
      <c r="R489" s="142">
        <f>Q489*H489</f>
        <v>6.9840735999999987E-2</v>
      </c>
      <c r="S489" s="142">
        <v>0</v>
      </c>
      <c r="T489" s="143">
        <f>S489*H489</f>
        <v>0</v>
      </c>
      <c r="AR489" s="144" t="s">
        <v>160</v>
      </c>
      <c r="AT489" s="144" t="s">
        <v>156</v>
      </c>
      <c r="AU489" s="144" t="s">
        <v>82</v>
      </c>
      <c r="AY489" s="17" t="s">
        <v>155</v>
      </c>
      <c r="BE489" s="145">
        <f>IF(N489="základní",J489,0)</f>
        <v>0</v>
      </c>
      <c r="BF489" s="145">
        <f>IF(N489="snížená",J489,0)</f>
        <v>0</v>
      </c>
      <c r="BG489" s="145">
        <f>IF(N489="zákl. přenesená",J489,0)</f>
        <v>0</v>
      </c>
      <c r="BH489" s="145">
        <f>IF(N489="sníž. přenesená",J489,0)</f>
        <v>0</v>
      </c>
      <c r="BI489" s="145">
        <f>IF(N489="nulová",J489,0)</f>
        <v>0</v>
      </c>
      <c r="BJ489" s="17" t="s">
        <v>80</v>
      </c>
      <c r="BK489" s="145">
        <f>ROUND(I489*H489,2)</f>
        <v>0</v>
      </c>
      <c r="BL489" s="17" t="s">
        <v>160</v>
      </c>
      <c r="BM489" s="144" t="s">
        <v>1682</v>
      </c>
    </row>
    <row r="490" spans="2:65" s="1" customFormat="1" ht="19.5">
      <c r="B490" s="32"/>
      <c r="D490" s="146" t="s">
        <v>162</v>
      </c>
      <c r="F490" s="147" t="s">
        <v>1352</v>
      </c>
      <c r="I490" s="148"/>
      <c r="L490" s="32"/>
      <c r="M490" s="149"/>
      <c r="T490" s="56"/>
      <c r="AT490" s="17" t="s">
        <v>162</v>
      </c>
      <c r="AU490" s="17" t="s">
        <v>82</v>
      </c>
    </row>
    <row r="491" spans="2:65" s="1" customFormat="1">
      <c r="B491" s="32"/>
      <c r="D491" s="150" t="s">
        <v>164</v>
      </c>
      <c r="F491" s="151" t="s">
        <v>1353</v>
      </c>
      <c r="I491" s="148"/>
      <c r="L491" s="32"/>
      <c r="M491" s="149"/>
      <c r="T491" s="56"/>
      <c r="AT491" s="17" t="s">
        <v>164</v>
      </c>
      <c r="AU491" s="17" t="s">
        <v>82</v>
      </c>
    </row>
    <row r="492" spans="2:65" s="13" customFormat="1">
      <c r="B492" s="158"/>
      <c r="D492" s="146" t="s">
        <v>166</v>
      </c>
      <c r="E492" s="159" t="s">
        <v>1</v>
      </c>
      <c r="F492" s="160" t="s">
        <v>1354</v>
      </c>
      <c r="H492" s="161">
        <v>11.2</v>
      </c>
      <c r="I492" s="162"/>
      <c r="L492" s="158"/>
      <c r="M492" s="163"/>
      <c r="T492" s="164"/>
      <c r="AT492" s="159" t="s">
        <v>166</v>
      </c>
      <c r="AU492" s="159" t="s">
        <v>82</v>
      </c>
      <c r="AV492" s="13" t="s">
        <v>82</v>
      </c>
      <c r="AW492" s="13" t="s">
        <v>29</v>
      </c>
      <c r="AX492" s="13" t="s">
        <v>80</v>
      </c>
      <c r="AY492" s="159" t="s">
        <v>155</v>
      </c>
    </row>
    <row r="493" spans="2:65" s="1" customFormat="1" ht="33" customHeight="1">
      <c r="B493" s="131"/>
      <c r="C493" s="132" t="s">
        <v>1362</v>
      </c>
      <c r="D493" s="132" t="s">
        <v>156</v>
      </c>
      <c r="E493" s="133" t="s">
        <v>1355</v>
      </c>
      <c r="F493" s="134" t="s">
        <v>1356</v>
      </c>
      <c r="G493" s="135" t="s">
        <v>413</v>
      </c>
      <c r="H493" s="136">
        <v>10</v>
      </c>
      <c r="I493" s="137"/>
      <c r="J493" s="138">
        <f>ROUND(I493*H493,2)</f>
        <v>0</v>
      </c>
      <c r="K493" s="139"/>
      <c r="L493" s="32"/>
      <c r="M493" s="140" t="s">
        <v>1</v>
      </c>
      <c r="N493" s="141" t="s">
        <v>37</v>
      </c>
      <c r="P493" s="142">
        <f>O493*H493</f>
        <v>0</v>
      </c>
      <c r="Q493" s="142">
        <v>0.1240488</v>
      </c>
      <c r="R493" s="142">
        <f>Q493*H493</f>
        <v>1.240488</v>
      </c>
      <c r="S493" s="142">
        <v>0</v>
      </c>
      <c r="T493" s="143">
        <f>S493*H493</f>
        <v>0</v>
      </c>
      <c r="AR493" s="144" t="s">
        <v>160</v>
      </c>
      <c r="AT493" s="144" t="s">
        <v>156</v>
      </c>
      <c r="AU493" s="144" t="s">
        <v>82</v>
      </c>
      <c r="AY493" s="17" t="s">
        <v>155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7" t="s">
        <v>80</v>
      </c>
      <c r="BK493" s="145">
        <f>ROUND(I493*H493,2)</f>
        <v>0</v>
      </c>
      <c r="BL493" s="17" t="s">
        <v>160</v>
      </c>
      <c r="BM493" s="144" t="s">
        <v>1683</v>
      </c>
    </row>
    <row r="494" spans="2:65" s="1" customFormat="1" ht="29.25">
      <c r="B494" s="32"/>
      <c r="D494" s="146" t="s">
        <v>162</v>
      </c>
      <c r="F494" s="147" t="s">
        <v>1358</v>
      </c>
      <c r="I494" s="148"/>
      <c r="L494" s="32"/>
      <c r="M494" s="149"/>
      <c r="T494" s="56"/>
      <c r="AT494" s="17" t="s">
        <v>162</v>
      </c>
      <c r="AU494" s="17" t="s">
        <v>82</v>
      </c>
    </row>
    <row r="495" spans="2:65" s="1" customFormat="1">
      <c r="B495" s="32"/>
      <c r="D495" s="150" t="s">
        <v>164</v>
      </c>
      <c r="F495" s="151" t="s">
        <v>1359</v>
      </c>
      <c r="I495" s="148"/>
      <c r="L495" s="32"/>
      <c r="M495" s="149"/>
      <c r="T495" s="56"/>
      <c r="AT495" s="17" t="s">
        <v>164</v>
      </c>
      <c r="AU495" s="17" t="s">
        <v>82</v>
      </c>
    </row>
    <row r="496" spans="2:65" s="13" customFormat="1" ht="22.5">
      <c r="B496" s="158"/>
      <c r="D496" s="146" t="s">
        <v>166</v>
      </c>
      <c r="E496" s="159" t="s">
        <v>1</v>
      </c>
      <c r="F496" s="160" t="s">
        <v>1684</v>
      </c>
      <c r="H496" s="161">
        <v>10</v>
      </c>
      <c r="I496" s="162"/>
      <c r="L496" s="158"/>
      <c r="M496" s="163"/>
      <c r="T496" s="164"/>
      <c r="AT496" s="159" t="s">
        <v>166</v>
      </c>
      <c r="AU496" s="159" t="s">
        <v>82</v>
      </c>
      <c r="AV496" s="13" t="s">
        <v>82</v>
      </c>
      <c r="AW496" s="13" t="s">
        <v>29</v>
      </c>
      <c r="AX496" s="13" t="s">
        <v>80</v>
      </c>
      <c r="AY496" s="159" t="s">
        <v>155</v>
      </c>
    </row>
    <row r="497" spans="2:65" s="11" customFormat="1" ht="22.9" customHeight="1">
      <c r="B497" s="121"/>
      <c r="D497" s="122" t="s">
        <v>71</v>
      </c>
      <c r="E497" s="183" t="s">
        <v>552</v>
      </c>
      <c r="F497" s="183" t="s">
        <v>553</v>
      </c>
      <c r="I497" s="124"/>
      <c r="J497" s="184">
        <f>BK497</f>
        <v>0</v>
      </c>
      <c r="L497" s="121"/>
      <c r="M497" s="126"/>
      <c r="P497" s="127">
        <f>SUM(P498:P516)</f>
        <v>0</v>
      </c>
      <c r="R497" s="127">
        <f>SUM(R498:R516)</f>
        <v>0</v>
      </c>
      <c r="T497" s="128">
        <f>SUM(T498:T516)</f>
        <v>0</v>
      </c>
      <c r="AR497" s="122" t="s">
        <v>80</v>
      </c>
      <c r="AT497" s="129" t="s">
        <v>71</v>
      </c>
      <c r="AU497" s="129" t="s">
        <v>80</v>
      </c>
      <c r="AY497" s="122" t="s">
        <v>155</v>
      </c>
      <c r="BK497" s="130">
        <f>SUM(BK498:BK516)</f>
        <v>0</v>
      </c>
    </row>
    <row r="498" spans="2:65" s="1" customFormat="1" ht="16.5" customHeight="1">
      <c r="B498" s="131"/>
      <c r="C498" s="132" t="s">
        <v>1364</v>
      </c>
      <c r="D498" s="132" t="s">
        <v>156</v>
      </c>
      <c r="E498" s="133" t="s">
        <v>555</v>
      </c>
      <c r="F498" s="134" t="s">
        <v>556</v>
      </c>
      <c r="G498" s="135" t="s">
        <v>208</v>
      </c>
      <c r="H498" s="136">
        <v>62.802999999999997</v>
      </c>
      <c r="I498" s="137"/>
      <c r="J498" s="138">
        <f>ROUND(I498*H498,2)</f>
        <v>0</v>
      </c>
      <c r="K498" s="139"/>
      <c r="L498" s="32"/>
      <c r="M498" s="140" t="s">
        <v>1</v>
      </c>
      <c r="N498" s="141" t="s">
        <v>37</v>
      </c>
      <c r="P498" s="142">
        <f>O498*H498</f>
        <v>0</v>
      </c>
      <c r="Q498" s="142">
        <v>0</v>
      </c>
      <c r="R498" s="142">
        <f>Q498*H498</f>
        <v>0</v>
      </c>
      <c r="S498" s="142">
        <v>0</v>
      </c>
      <c r="T498" s="143">
        <f>S498*H498</f>
        <v>0</v>
      </c>
      <c r="AR498" s="144" t="s">
        <v>160</v>
      </c>
      <c r="AT498" s="144" t="s">
        <v>156</v>
      </c>
      <c r="AU498" s="144" t="s">
        <v>82</v>
      </c>
      <c r="AY498" s="17" t="s">
        <v>155</v>
      </c>
      <c r="BE498" s="145">
        <f>IF(N498="základní",J498,0)</f>
        <v>0</v>
      </c>
      <c r="BF498" s="145">
        <f>IF(N498="snížená",J498,0)</f>
        <v>0</v>
      </c>
      <c r="BG498" s="145">
        <f>IF(N498="zákl. přenesená",J498,0)</f>
        <v>0</v>
      </c>
      <c r="BH498" s="145">
        <f>IF(N498="sníž. přenesená",J498,0)</f>
        <v>0</v>
      </c>
      <c r="BI498" s="145">
        <f>IF(N498="nulová",J498,0)</f>
        <v>0</v>
      </c>
      <c r="BJ498" s="17" t="s">
        <v>80</v>
      </c>
      <c r="BK498" s="145">
        <f>ROUND(I498*H498,2)</f>
        <v>0</v>
      </c>
      <c r="BL498" s="17" t="s">
        <v>160</v>
      </c>
      <c r="BM498" s="144" t="s">
        <v>1685</v>
      </c>
    </row>
    <row r="499" spans="2:65" s="1" customFormat="1" ht="29.25">
      <c r="B499" s="32"/>
      <c r="D499" s="146" t="s">
        <v>162</v>
      </c>
      <c r="F499" s="147" t="s">
        <v>558</v>
      </c>
      <c r="I499" s="148"/>
      <c r="L499" s="32"/>
      <c r="M499" s="149"/>
      <c r="T499" s="56"/>
      <c r="AT499" s="17" t="s">
        <v>162</v>
      </c>
      <c r="AU499" s="17" t="s">
        <v>82</v>
      </c>
    </row>
    <row r="500" spans="2:65" s="1" customFormat="1">
      <c r="B500" s="32"/>
      <c r="D500" s="150" t="s">
        <v>164</v>
      </c>
      <c r="F500" s="151" t="s">
        <v>559</v>
      </c>
      <c r="I500" s="148"/>
      <c r="L500" s="32"/>
      <c r="M500" s="149"/>
      <c r="T500" s="56"/>
      <c r="AT500" s="17" t="s">
        <v>164</v>
      </c>
      <c r="AU500" s="17" t="s">
        <v>82</v>
      </c>
    </row>
    <row r="501" spans="2:65" s="1" customFormat="1" ht="16.5" customHeight="1">
      <c r="B501" s="131"/>
      <c r="C501" s="132" t="s">
        <v>1366</v>
      </c>
      <c r="D501" s="132" t="s">
        <v>156</v>
      </c>
      <c r="E501" s="133" t="s">
        <v>561</v>
      </c>
      <c r="F501" s="134" t="s">
        <v>562</v>
      </c>
      <c r="G501" s="135" t="s">
        <v>208</v>
      </c>
      <c r="H501" s="136">
        <v>62.802999999999997</v>
      </c>
      <c r="I501" s="137"/>
      <c r="J501" s="138">
        <f>ROUND(I501*H501,2)</f>
        <v>0</v>
      </c>
      <c r="K501" s="139"/>
      <c r="L501" s="32"/>
      <c r="M501" s="140" t="s">
        <v>1</v>
      </c>
      <c r="N501" s="141" t="s">
        <v>37</v>
      </c>
      <c r="P501" s="142">
        <f>O501*H501</f>
        <v>0</v>
      </c>
      <c r="Q501" s="142">
        <v>0</v>
      </c>
      <c r="R501" s="142">
        <f>Q501*H501</f>
        <v>0</v>
      </c>
      <c r="S501" s="142">
        <v>0</v>
      </c>
      <c r="T501" s="143">
        <f>S501*H501</f>
        <v>0</v>
      </c>
      <c r="AR501" s="144" t="s">
        <v>160</v>
      </c>
      <c r="AT501" s="144" t="s">
        <v>156</v>
      </c>
      <c r="AU501" s="144" t="s">
        <v>82</v>
      </c>
      <c r="AY501" s="17" t="s">
        <v>155</v>
      </c>
      <c r="BE501" s="145">
        <f>IF(N501="základní",J501,0)</f>
        <v>0</v>
      </c>
      <c r="BF501" s="145">
        <f>IF(N501="snížená",J501,0)</f>
        <v>0</v>
      </c>
      <c r="BG501" s="145">
        <f>IF(N501="zákl. přenesená",J501,0)</f>
        <v>0</v>
      </c>
      <c r="BH501" s="145">
        <f>IF(N501="sníž. přenesená",J501,0)</f>
        <v>0</v>
      </c>
      <c r="BI501" s="145">
        <f>IF(N501="nulová",J501,0)</f>
        <v>0</v>
      </c>
      <c r="BJ501" s="17" t="s">
        <v>80</v>
      </c>
      <c r="BK501" s="145">
        <f>ROUND(I501*H501,2)</f>
        <v>0</v>
      </c>
      <c r="BL501" s="17" t="s">
        <v>160</v>
      </c>
      <c r="BM501" s="144" t="s">
        <v>1686</v>
      </c>
    </row>
    <row r="502" spans="2:65" s="1" customFormat="1" ht="39">
      <c r="B502" s="32"/>
      <c r="D502" s="146" t="s">
        <v>162</v>
      </c>
      <c r="F502" s="147" t="s">
        <v>564</v>
      </c>
      <c r="I502" s="148"/>
      <c r="L502" s="32"/>
      <c r="M502" s="149"/>
      <c r="T502" s="56"/>
      <c r="AT502" s="17" t="s">
        <v>162</v>
      </c>
      <c r="AU502" s="17" t="s">
        <v>82</v>
      </c>
    </row>
    <row r="503" spans="2:65" s="1" customFormat="1">
      <c r="B503" s="32"/>
      <c r="D503" s="150" t="s">
        <v>164</v>
      </c>
      <c r="F503" s="151" t="s">
        <v>565</v>
      </c>
      <c r="I503" s="148"/>
      <c r="L503" s="32"/>
      <c r="M503" s="149"/>
      <c r="T503" s="56"/>
      <c r="AT503" s="17" t="s">
        <v>164</v>
      </c>
      <c r="AU503" s="17" t="s">
        <v>82</v>
      </c>
    </row>
    <row r="504" spans="2:65" s="1" customFormat="1" ht="24.2" customHeight="1">
      <c r="B504" s="131"/>
      <c r="C504" s="132" t="s">
        <v>1369</v>
      </c>
      <c r="D504" s="132" t="s">
        <v>156</v>
      </c>
      <c r="E504" s="133" t="s">
        <v>567</v>
      </c>
      <c r="F504" s="134" t="s">
        <v>568</v>
      </c>
      <c r="G504" s="135" t="s">
        <v>208</v>
      </c>
      <c r="H504" s="136">
        <v>62.802999999999997</v>
      </c>
      <c r="I504" s="137"/>
      <c r="J504" s="138">
        <f>ROUND(I504*H504,2)</f>
        <v>0</v>
      </c>
      <c r="K504" s="139"/>
      <c r="L504" s="32"/>
      <c r="M504" s="140" t="s">
        <v>1</v>
      </c>
      <c r="N504" s="141" t="s">
        <v>37</v>
      </c>
      <c r="P504" s="142">
        <f>O504*H504</f>
        <v>0</v>
      </c>
      <c r="Q504" s="142">
        <v>0</v>
      </c>
      <c r="R504" s="142">
        <f>Q504*H504</f>
        <v>0</v>
      </c>
      <c r="S504" s="142">
        <v>0</v>
      </c>
      <c r="T504" s="143">
        <f>S504*H504</f>
        <v>0</v>
      </c>
      <c r="AR504" s="144" t="s">
        <v>160</v>
      </c>
      <c r="AT504" s="144" t="s">
        <v>156</v>
      </c>
      <c r="AU504" s="144" t="s">
        <v>82</v>
      </c>
      <c r="AY504" s="17" t="s">
        <v>155</v>
      </c>
      <c r="BE504" s="145">
        <f>IF(N504="základní",J504,0)</f>
        <v>0</v>
      </c>
      <c r="BF504" s="145">
        <f>IF(N504="snížená",J504,0)</f>
        <v>0</v>
      </c>
      <c r="BG504" s="145">
        <f>IF(N504="zákl. přenesená",J504,0)</f>
        <v>0</v>
      </c>
      <c r="BH504" s="145">
        <f>IF(N504="sníž. přenesená",J504,0)</f>
        <v>0</v>
      </c>
      <c r="BI504" s="145">
        <f>IF(N504="nulová",J504,0)</f>
        <v>0</v>
      </c>
      <c r="BJ504" s="17" t="s">
        <v>80</v>
      </c>
      <c r="BK504" s="145">
        <f>ROUND(I504*H504,2)</f>
        <v>0</v>
      </c>
      <c r="BL504" s="17" t="s">
        <v>160</v>
      </c>
      <c r="BM504" s="144" t="s">
        <v>1687</v>
      </c>
    </row>
    <row r="505" spans="2:65" s="1" customFormat="1" ht="19.5">
      <c r="B505" s="32"/>
      <c r="D505" s="146" t="s">
        <v>162</v>
      </c>
      <c r="F505" s="147" t="s">
        <v>570</v>
      </c>
      <c r="I505" s="148"/>
      <c r="L505" s="32"/>
      <c r="M505" s="149"/>
      <c r="T505" s="56"/>
      <c r="AT505" s="17" t="s">
        <v>162</v>
      </c>
      <c r="AU505" s="17" t="s">
        <v>82</v>
      </c>
    </row>
    <row r="506" spans="2:65" s="1" customFormat="1">
      <c r="B506" s="32"/>
      <c r="D506" s="150" t="s">
        <v>164</v>
      </c>
      <c r="F506" s="151" t="s">
        <v>571</v>
      </c>
      <c r="I506" s="148"/>
      <c r="L506" s="32"/>
      <c r="M506" s="149"/>
      <c r="T506" s="56"/>
      <c r="AT506" s="17" t="s">
        <v>164</v>
      </c>
      <c r="AU506" s="17" t="s">
        <v>82</v>
      </c>
    </row>
    <row r="507" spans="2:65" s="1" customFormat="1" ht="16.5" customHeight="1">
      <c r="B507" s="131"/>
      <c r="C507" s="132" t="s">
        <v>1371</v>
      </c>
      <c r="D507" s="132" t="s">
        <v>156</v>
      </c>
      <c r="E507" s="133" t="s">
        <v>573</v>
      </c>
      <c r="F507" s="134" t="s">
        <v>574</v>
      </c>
      <c r="G507" s="135" t="s">
        <v>208</v>
      </c>
      <c r="H507" s="136">
        <v>1256.06</v>
      </c>
      <c r="I507" s="137"/>
      <c r="J507" s="138">
        <f>ROUND(I507*H507,2)</f>
        <v>0</v>
      </c>
      <c r="K507" s="139"/>
      <c r="L507" s="32"/>
      <c r="M507" s="140" t="s">
        <v>1</v>
      </c>
      <c r="N507" s="141" t="s">
        <v>37</v>
      </c>
      <c r="P507" s="142">
        <f>O507*H507</f>
        <v>0</v>
      </c>
      <c r="Q507" s="142">
        <v>0</v>
      </c>
      <c r="R507" s="142">
        <f>Q507*H507</f>
        <v>0</v>
      </c>
      <c r="S507" s="142">
        <v>0</v>
      </c>
      <c r="T507" s="143">
        <f>S507*H507</f>
        <v>0</v>
      </c>
      <c r="AR507" s="144" t="s">
        <v>160</v>
      </c>
      <c r="AT507" s="144" t="s">
        <v>156</v>
      </c>
      <c r="AU507" s="144" t="s">
        <v>82</v>
      </c>
      <c r="AY507" s="17" t="s">
        <v>155</v>
      </c>
      <c r="BE507" s="145">
        <f>IF(N507="základní",J507,0)</f>
        <v>0</v>
      </c>
      <c r="BF507" s="145">
        <f>IF(N507="snížená",J507,0)</f>
        <v>0</v>
      </c>
      <c r="BG507" s="145">
        <f>IF(N507="zákl. přenesená",J507,0)</f>
        <v>0</v>
      </c>
      <c r="BH507" s="145">
        <f>IF(N507="sníž. přenesená",J507,0)</f>
        <v>0</v>
      </c>
      <c r="BI507" s="145">
        <f>IF(N507="nulová",J507,0)</f>
        <v>0</v>
      </c>
      <c r="BJ507" s="17" t="s">
        <v>80</v>
      </c>
      <c r="BK507" s="145">
        <f>ROUND(I507*H507,2)</f>
        <v>0</v>
      </c>
      <c r="BL507" s="17" t="s">
        <v>160</v>
      </c>
      <c r="BM507" s="144" t="s">
        <v>1688</v>
      </c>
    </row>
    <row r="508" spans="2:65" s="1" customFormat="1" ht="29.25">
      <c r="B508" s="32"/>
      <c r="D508" s="146" t="s">
        <v>162</v>
      </c>
      <c r="F508" s="147" t="s">
        <v>576</v>
      </c>
      <c r="I508" s="148"/>
      <c r="L508" s="32"/>
      <c r="M508" s="149"/>
      <c r="T508" s="56"/>
      <c r="AT508" s="17" t="s">
        <v>162</v>
      </c>
      <c r="AU508" s="17" t="s">
        <v>82</v>
      </c>
    </row>
    <row r="509" spans="2:65" s="1" customFormat="1">
      <c r="B509" s="32"/>
      <c r="D509" s="150" t="s">
        <v>164</v>
      </c>
      <c r="F509" s="151" t="s">
        <v>577</v>
      </c>
      <c r="I509" s="148"/>
      <c r="L509" s="32"/>
      <c r="M509" s="149"/>
      <c r="T509" s="56"/>
      <c r="AT509" s="17" t="s">
        <v>164</v>
      </c>
      <c r="AU509" s="17" t="s">
        <v>82</v>
      </c>
    </row>
    <row r="510" spans="2:65" s="13" customFormat="1">
      <c r="B510" s="158"/>
      <c r="D510" s="146" t="s">
        <v>166</v>
      </c>
      <c r="E510" s="159" t="s">
        <v>1</v>
      </c>
      <c r="F510" s="160" t="s">
        <v>1689</v>
      </c>
      <c r="H510" s="161">
        <v>1256.06</v>
      </c>
      <c r="I510" s="162"/>
      <c r="L510" s="158"/>
      <c r="M510" s="163"/>
      <c r="T510" s="164"/>
      <c r="AT510" s="159" t="s">
        <v>166</v>
      </c>
      <c r="AU510" s="159" t="s">
        <v>82</v>
      </c>
      <c r="AV510" s="13" t="s">
        <v>82</v>
      </c>
      <c r="AW510" s="13" t="s">
        <v>29</v>
      </c>
      <c r="AX510" s="13" t="s">
        <v>80</v>
      </c>
      <c r="AY510" s="159" t="s">
        <v>155</v>
      </c>
    </row>
    <row r="511" spans="2:65" s="1" customFormat="1" ht="24.2" customHeight="1">
      <c r="B511" s="131"/>
      <c r="C511" s="132" t="s">
        <v>1373</v>
      </c>
      <c r="D511" s="132" t="s">
        <v>156</v>
      </c>
      <c r="E511" s="133" t="s">
        <v>580</v>
      </c>
      <c r="F511" s="134" t="s">
        <v>581</v>
      </c>
      <c r="G511" s="135" t="s">
        <v>208</v>
      </c>
      <c r="H511" s="136">
        <v>62.802999999999997</v>
      </c>
      <c r="I511" s="137"/>
      <c r="J511" s="138">
        <f>ROUND(I511*H511,2)</f>
        <v>0</v>
      </c>
      <c r="K511" s="139"/>
      <c r="L511" s="32"/>
      <c r="M511" s="140" t="s">
        <v>1</v>
      </c>
      <c r="N511" s="141" t="s">
        <v>37</v>
      </c>
      <c r="P511" s="142">
        <f>O511*H511</f>
        <v>0</v>
      </c>
      <c r="Q511" s="142">
        <v>0</v>
      </c>
      <c r="R511" s="142">
        <f>Q511*H511</f>
        <v>0</v>
      </c>
      <c r="S511" s="142">
        <v>0</v>
      </c>
      <c r="T511" s="143">
        <f>S511*H511</f>
        <v>0</v>
      </c>
      <c r="AR511" s="144" t="s">
        <v>160</v>
      </c>
      <c r="AT511" s="144" t="s">
        <v>156</v>
      </c>
      <c r="AU511" s="144" t="s">
        <v>82</v>
      </c>
      <c r="AY511" s="17" t="s">
        <v>155</v>
      </c>
      <c r="BE511" s="145">
        <f>IF(N511="základní",J511,0)</f>
        <v>0</v>
      </c>
      <c r="BF511" s="145">
        <f>IF(N511="snížená",J511,0)</f>
        <v>0</v>
      </c>
      <c r="BG511" s="145">
        <f>IF(N511="zákl. přenesená",J511,0)</f>
        <v>0</v>
      </c>
      <c r="BH511" s="145">
        <f>IF(N511="sníž. přenesená",J511,0)</f>
        <v>0</v>
      </c>
      <c r="BI511" s="145">
        <f>IF(N511="nulová",J511,0)</f>
        <v>0</v>
      </c>
      <c r="BJ511" s="17" t="s">
        <v>80</v>
      </c>
      <c r="BK511" s="145">
        <f>ROUND(I511*H511,2)</f>
        <v>0</v>
      </c>
      <c r="BL511" s="17" t="s">
        <v>160</v>
      </c>
      <c r="BM511" s="144" t="s">
        <v>1690</v>
      </c>
    </row>
    <row r="512" spans="2:65" s="1" customFormat="1" ht="19.5">
      <c r="B512" s="32"/>
      <c r="D512" s="146" t="s">
        <v>162</v>
      </c>
      <c r="F512" s="147" t="s">
        <v>583</v>
      </c>
      <c r="I512" s="148"/>
      <c r="L512" s="32"/>
      <c r="M512" s="149"/>
      <c r="T512" s="56"/>
      <c r="AT512" s="17" t="s">
        <v>162</v>
      </c>
      <c r="AU512" s="17" t="s">
        <v>82</v>
      </c>
    </row>
    <row r="513" spans="2:65" s="1" customFormat="1">
      <c r="B513" s="32"/>
      <c r="D513" s="150" t="s">
        <v>164</v>
      </c>
      <c r="F513" s="151" t="s">
        <v>584</v>
      </c>
      <c r="I513" s="148"/>
      <c r="L513" s="32"/>
      <c r="M513" s="149"/>
      <c r="T513" s="56"/>
      <c r="AT513" s="17" t="s">
        <v>164</v>
      </c>
      <c r="AU513" s="17" t="s">
        <v>82</v>
      </c>
    </row>
    <row r="514" spans="2:65" s="1" customFormat="1" ht="44.25" customHeight="1">
      <c r="B514" s="131"/>
      <c r="C514" s="132" t="s">
        <v>1375</v>
      </c>
      <c r="D514" s="132" t="s">
        <v>156</v>
      </c>
      <c r="E514" s="133" t="s">
        <v>586</v>
      </c>
      <c r="F514" s="134" t="s">
        <v>210</v>
      </c>
      <c r="G514" s="135" t="s">
        <v>208</v>
      </c>
      <c r="H514" s="136">
        <v>62.802999999999997</v>
      </c>
      <c r="I514" s="137"/>
      <c r="J514" s="138">
        <f>ROUND(I514*H514,2)</f>
        <v>0</v>
      </c>
      <c r="K514" s="139"/>
      <c r="L514" s="32"/>
      <c r="M514" s="140" t="s">
        <v>1</v>
      </c>
      <c r="N514" s="141" t="s">
        <v>37</v>
      </c>
      <c r="P514" s="142">
        <f>O514*H514</f>
        <v>0</v>
      </c>
      <c r="Q514" s="142">
        <v>0</v>
      </c>
      <c r="R514" s="142">
        <f>Q514*H514</f>
        <v>0</v>
      </c>
      <c r="S514" s="142">
        <v>0</v>
      </c>
      <c r="T514" s="143">
        <f>S514*H514</f>
        <v>0</v>
      </c>
      <c r="AR514" s="144" t="s">
        <v>160</v>
      </c>
      <c r="AT514" s="144" t="s">
        <v>156</v>
      </c>
      <c r="AU514" s="144" t="s">
        <v>82</v>
      </c>
      <c r="AY514" s="17" t="s">
        <v>155</v>
      </c>
      <c r="BE514" s="145">
        <f>IF(N514="základní",J514,0)</f>
        <v>0</v>
      </c>
      <c r="BF514" s="145">
        <f>IF(N514="snížená",J514,0)</f>
        <v>0</v>
      </c>
      <c r="BG514" s="145">
        <f>IF(N514="zákl. přenesená",J514,0)</f>
        <v>0</v>
      </c>
      <c r="BH514" s="145">
        <f>IF(N514="sníž. přenesená",J514,0)</f>
        <v>0</v>
      </c>
      <c r="BI514" s="145">
        <f>IF(N514="nulová",J514,0)</f>
        <v>0</v>
      </c>
      <c r="BJ514" s="17" t="s">
        <v>80</v>
      </c>
      <c r="BK514" s="145">
        <f>ROUND(I514*H514,2)</f>
        <v>0</v>
      </c>
      <c r="BL514" s="17" t="s">
        <v>160</v>
      </c>
      <c r="BM514" s="144" t="s">
        <v>1691</v>
      </c>
    </row>
    <row r="515" spans="2:65" s="1" customFormat="1" ht="29.25">
      <c r="B515" s="32"/>
      <c r="D515" s="146" t="s">
        <v>162</v>
      </c>
      <c r="F515" s="147" t="s">
        <v>210</v>
      </c>
      <c r="I515" s="148"/>
      <c r="L515" s="32"/>
      <c r="M515" s="149"/>
      <c r="T515" s="56"/>
      <c r="AT515" s="17" t="s">
        <v>162</v>
      </c>
      <c r="AU515" s="17" t="s">
        <v>82</v>
      </c>
    </row>
    <row r="516" spans="2:65" s="1" customFormat="1">
      <c r="B516" s="32"/>
      <c r="D516" s="150" t="s">
        <v>164</v>
      </c>
      <c r="F516" s="151" t="s">
        <v>588</v>
      </c>
      <c r="I516" s="148"/>
      <c r="L516" s="32"/>
      <c r="M516" s="149"/>
      <c r="T516" s="56"/>
      <c r="AT516" s="17" t="s">
        <v>164</v>
      </c>
      <c r="AU516" s="17" t="s">
        <v>82</v>
      </c>
    </row>
    <row r="517" spans="2:65" s="11" customFormat="1" ht="22.9" customHeight="1">
      <c r="B517" s="121"/>
      <c r="D517" s="122" t="s">
        <v>71</v>
      </c>
      <c r="E517" s="183" t="s">
        <v>589</v>
      </c>
      <c r="F517" s="183" t="s">
        <v>590</v>
      </c>
      <c r="I517" s="124"/>
      <c r="J517" s="184">
        <f>BK517</f>
        <v>0</v>
      </c>
      <c r="L517" s="121"/>
      <c r="M517" s="126"/>
      <c r="P517" s="127">
        <f>SUM(P518:P520)</f>
        <v>0</v>
      </c>
      <c r="R517" s="127">
        <f>SUM(R518:R520)</f>
        <v>0</v>
      </c>
      <c r="T517" s="128">
        <f>SUM(T518:T520)</f>
        <v>0</v>
      </c>
      <c r="AR517" s="122" t="s">
        <v>80</v>
      </c>
      <c r="AT517" s="129" t="s">
        <v>71</v>
      </c>
      <c r="AU517" s="129" t="s">
        <v>80</v>
      </c>
      <c r="AY517" s="122" t="s">
        <v>155</v>
      </c>
      <c r="BK517" s="130">
        <f>SUM(BK518:BK520)</f>
        <v>0</v>
      </c>
    </row>
    <row r="518" spans="2:65" s="1" customFormat="1" ht="24.2" customHeight="1">
      <c r="B518" s="131"/>
      <c r="C518" s="132" t="s">
        <v>1381</v>
      </c>
      <c r="D518" s="132" t="s">
        <v>156</v>
      </c>
      <c r="E518" s="133" t="s">
        <v>592</v>
      </c>
      <c r="F518" s="134" t="s">
        <v>593</v>
      </c>
      <c r="G518" s="135" t="s">
        <v>208</v>
      </c>
      <c r="H518" s="136">
        <v>171.52699999999999</v>
      </c>
      <c r="I518" s="137"/>
      <c r="J518" s="138">
        <f>ROUND(I518*H518,2)</f>
        <v>0</v>
      </c>
      <c r="K518" s="139"/>
      <c r="L518" s="32"/>
      <c r="M518" s="140" t="s">
        <v>1</v>
      </c>
      <c r="N518" s="141" t="s">
        <v>37</v>
      </c>
      <c r="P518" s="142">
        <f>O518*H518</f>
        <v>0</v>
      </c>
      <c r="Q518" s="142">
        <v>0</v>
      </c>
      <c r="R518" s="142">
        <f>Q518*H518</f>
        <v>0</v>
      </c>
      <c r="S518" s="142">
        <v>0</v>
      </c>
      <c r="T518" s="143">
        <f>S518*H518</f>
        <v>0</v>
      </c>
      <c r="AR518" s="144" t="s">
        <v>272</v>
      </c>
      <c r="AT518" s="144" t="s">
        <v>156</v>
      </c>
      <c r="AU518" s="144" t="s">
        <v>82</v>
      </c>
      <c r="AY518" s="17" t="s">
        <v>155</v>
      </c>
      <c r="BE518" s="145">
        <f>IF(N518="základní",J518,0)</f>
        <v>0</v>
      </c>
      <c r="BF518" s="145">
        <f>IF(N518="snížená",J518,0)</f>
        <v>0</v>
      </c>
      <c r="BG518" s="145">
        <f>IF(N518="zákl. přenesená",J518,0)</f>
        <v>0</v>
      </c>
      <c r="BH518" s="145">
        <f>IF(N518="sníž. přenesená",J518,0)</f>
        <v>0</v>
      </c>
      <c r="BI518" s="145">
        <f>IF(N518="nulová",J518,0)</f>
        <v>0</v>
      </c>
      <c r="BJ518" s="17" t="s">
        <v>80</v>
      </c>
      <c r="BK518" s="145">
        <f>ROUND(I518*H518,2)</f>
        <v>0</v>
      </c>
      <c r="BL518" s="17" t="s">
        <v>272</v>
      </c>
      <c r="BM518" s="144" t="s">
        <v>1692</v>
      </c>
    </row>
    <row r="519" spans="2:65" s="1" customFormat="1" ht="29.25">
      <c r="B519" s="32"/>
      <c r="D519" s="146" t="s">
        <v>162</v>
      </c>
      <c r="F519" s="147" t="s">
        <v>595</v>
      </c>
      <c r="I519" s="148"/>
      <c r="L519" s="32"/>
      <c r="M519" s="149"/>
      <c r="T519" s="56"/>
      <c r="AT519" s="17" t="s">
        <v>162</v>
      </c>
      <c r="AU519" s="17" t="s">
        <v>82</v>
      </c>
    </row>
    <row r="520" spans="2:65" s="1" customFormat="1">
      <c r="B520" s="32"/>
      <c r="D520" s="150" t="s">
        <v>164</v>
      </c>
      <c r="F520" s="151" t="s">
        <v>596</v>
      </c>
      <c r="I520" s="148"/>
      <c r="L520" s="32"/>
      <c r="M520" s="149"/>
      <c r="T520" s="56"/>
      <c r="AT520" s="17" t="s">
        <v>164</v>
      </c>
      <c r="AU520" s="17" t="s">
        <v>82</v>
      </c>
    </row>
    <row r="521" spans="2:65" s="11" customFormat="1" ht="25.9" customHeight="1">
      <c r="B521" s="121"/>
      <c r="D521" s="122" t="s">
        <v>71</v>
      </c>
      <c r="E521" s="123" t="s">
        <v>597</v>
      </c>
      <c r="F521" s="123" t="s">
        <v>598</v>
      </c>
      <c r="I521" s="124"/>
      <c r="J521" s="125">
        <f>BK521</f>
        <v>0</v>
      </c>
      <c r="L521" s="121"/>
      <c r="M521" s="126"/>
      <c r="P521" s="127">
        <f>P522</f>
        <v>0</v>
      </c>
      <c r="R521" s="127">
        <f>R522</f>
        <v>1.3529940626499997</v>
      </c>
      <c r="T521" s="128">
        <f>T522</f>
        <v>0</v>
      </c>
      <c r="AR521" s="122" t="s">
        <v>82</v>
      </c>
      <c r="AT521" s="129" t="s">
        <v>71</v>
      </c>
      <c r="AU521" s="129" t="s">
        <v>72</v>
      </c>
      <c r="AY521" s="122" t="s">
        <v>155</v>
      </c>
      <c r="BK521" s="130">
        <f>BK522</f>
        <v>0</v>
      </c>
    </row>
    <row r="522" spans="2:65" s="11" customFormat="1" ht="22.9" customHeight="1">
      <c r="B522" s="121"/>
      <c r="D522" s="122" t="s">
        <v>71</v>
      </c>
      <c r="E522" s="183" t="s">
        <v>599</v>
      </c>
      <c r="F522" s="183" t="s">
        <v>600</v>
      </c>
      <c r="I522" s="124"/>
      <c r="J522" s="184">
        <f>BK522</f>
        <v>0</v>
      </c>
      <c r="L522" s="121"/>
      <c r="M522" s="126"/>
      <c r="P522" s="127">
        <f>SUM(P523:P557)</f>
        <v>0</v>
      </c>
      <c r="R522" s="127">
        <f>SUM(R523:R557)</f>
        <v>1.3529940626499997</v>
      </c>
      <c r="T522" s="128">
        <f>SUM(T523:T557)</f>
        <v>0</v>
      </c>
      <c r="AR522" s="122" t="s">
        <v>82</v>
      </c>
      <c r="AT522" s="129" t="s">
        <v>71</v>
      </c>
      <c r="AU522" s="129" t="s">
        <v>80</v>
      </c>
      <c r="AY522" s="122" t="s">
        <v>155</v>
      </c>
      <c r="BK522" s="130">
        <f>SUM(BK523:BK557)</f>
        <v>0</v>
      </c>
    </row>
    <row r="523" spans="2:65" s="1" customFormat="1" ht="49.15" customHeight="1">
      <c r="B523" s="131"/>
      <c r="C523" s="172" t="s">
        <v>1388</v>
      </c>
      <c r="D523" s="172" t="s">
        <v>241</v>
      </c>
      <c r="E523" s="173" t="s">
        <v>1376</v>
      </c>
      <c r="F523" s="174" t="s">
        <v>1377</v>
      </c>
      <c r="G523" s="175" t="s">
        <v>159</v>
      </c>
      <c r="H523" s="176">
        <v>228.04599999999999</v>
      </c>
      <c r="I523" s="177"/>
      <c r="J523" s="178">
        <f>ROUND(I523*H523,2)</f>
        <v>0</v>
      </c>
      <c r="K523" s="179"/>
      <c r="L523" s="180"/>
      <c r="M523" s="181" t="s">
        <v>1</v>
      </c>
      <c r="N523" s="182" t="s">
        <v>37</v>
      </c>
      <c r="P523" s="142">
        <f>O523*H523</f>
        <v>0</v>
      </c>
      <c r="Q523" s="142">
        <v>5.4999999999999997E-3</v>
      </c>
      <c r="R523" s="142">
        <f>Q523*H523</f>
        <v>1.2542529999999998</v>
      </c>
      <c r="S523" s="142">
        <v>0</v>
      </c>
      <c r="T523" s="143">
        <f>S523*H523</f>
        <v>0</v>
      </c>
      <c r="AR523" s="144" t="s">
        <v>213</v>
      </c>
      <c r="AT523" s="144" t="s">
        <v>241</v>
      </c>
      <c r="AU523" s="144" t="s">
        <v>82</v>
      </c>
      <c r="AY523" s="17" t="s">
        <v>155</v>
      </c>
      <c r="BE523" s="145">
        <f>IF(N523="základní",J523,0)</f>
        <v>0</v>
      </c>
      <c r="BF523" s="145">
        <f>IF(N523="snížená",J523,0)</f>
        <v>0</v>
      </c>
      <c r="BG523" s="145">
        <f>IF(N523="zákl. přenesená",J523,0)</f>
        <v>0</v>
      </c>
      <c r="BH523" s="145">
        <f>IF(N523="sníž. přenesená",J523,0)</f>
        <v>0</v>
      </c>
      <c r="BI523" s="145">
        <f>IF(N523="nulová",J523,0)</f>
        <v>0</v>
      </c>
      <c r="BJ523" s="17" t="s">
        <v>80</v>
      </c>
      <c r="BK523" s="145">
        <f>ROUND(I523*H523,2)</f>
        <v>0</v>
      </c>
      <c r="BL523" s="17" t="s">
        <v>160</v>
      </c>
      <c r="BM523" s="144" t="s">
        <v>1693</v>
      </c>
    </row>
    <row r="524" spans="2:65" s="1" customFormat="1" ht="29.25">
      <c r="B524" s="32"/>
      <c r="D524" s="146" t="s">
        <v>162</v>
      </c>
      <c r="F524" s="147" t="s">
        <v>1379</v>
      </c>
      <c r="I524" s="148"/>
      <c r="L524" s="32"/>
      <c r="M524" s="149"/>
      <c r="T524" s="56"/>
      <c r="AT524" s="17" t="s">
        <v>162</v>
      </c>
      <c r="AU524" s="17" t="s">
        <v>82</v>
      </c>
    </row>
    <row r="525" spans="2:65" s="13" customFormat="1">
      <c r="B525" s="158"/>
      <c r="D525" s="146" t="s">
        <v>166</v>
      </c>
      <c r="E525" s="159" t="s">
        <v>1</v>
      </c>
      <c r="F525" s="160" t="s">
        <v>1694</v>
      </c>
      <c r="H525" s="161">
        <v>228.04599999999999</v>
      </c>
      <c r="I525" s="162"/>
      <c r="L525" s="158"/>
      <c r="M525" s="163"/>
      <c r="T525" s="164"/>
      <c r="AT525" s="159" t="s">
        <v>166</v>
      </c>
      <c r="AU525" s="159" t="s">
        <v>82</v>
      </c>
      <c r="AV525" s="13" t="s">
        <v>82</v>
      </c>
      <c r="AW525" s="13" t="s">
        <v>29</v>
      </c>
      <c r="AX525" s="13" t="s">
        <v>80</v>
      </c>
      <c r="AY525" s="159" t="s">
        <v>155</v>
      </c>
    </row>
    <row r="526" spans="2:65" s="1" customFormat="1" ht="24.2" customHeight="1">
      <c r="B526" s="131"/>
      <c r="C526" s="132" t="s">
        <v>1393</v>
      </c>
      <c r="D526" s="132" t="s">
        <v>156</v>
      </c>
      <c r="E526" s="133" t="s">
        <v>1382</v>
      </c>
      <c r="F526" s="134" t="s">
        <v>1383</v>
      </c>
      <c r="G526" s="135" t="s">
        <v>159</v>
      </c>
      <c r="H526" s="136">
        <v>95.537999999999997</v>
      </c>
      <c r="I526" s="137"/>
      <c r="J526" s="138">
        <f>ROUND(I526*H526,2)</f>
        <v>0</v>
      </c>
      <c r="K526" s="139"/>
      <c r="L526" s="32"/>
      <c r="M526" s="140" t="s">
        <v>1</v>
      </c>
      <c r="N526" s="141" t="s">
        <v>37</v>
      </c>
      <c r="P526" s="142">
        <f>O526*H526</f>
        <v>0</v>
      </c>
      <c r="Q526" s="142">
        <v>9.9900000000000002E-5</v>
      </c>
      <c r="R526" s="142">
        <f>Q526*H526</f>
        <v>9.5442462000000002E-3</v>
      </c>
      <c r="S526" s="142">
        <v>0</v>
      </c>
      <c r="T526" s="143">
        <f>S526*H526</f>
        <v>0</v>
      </c>
      <c r="AR526" s="144" t="s">
        <v>272</v>
      </c>
      <c r="AT526" s="144" t="s">
        <v>156</v>
      </c>
      <c r="AU526" s="144" t="s">
        <v>82</v>
      </c>
      <c r="AY526" s="17" t="s">
        <v>155</v>
      </c>
      <c r="BE526" s="145">
        <f>IF(N526="základní",J526,0)</f>
        <v>0</v>
      </c>
      <c r="BF526" s="145">
        <f>IF(N526="snížená",J526,0)</f>
        <v>0</v>
      </c>
      <c r="BG526" s="145">
        <f>IF(N526="zákl. přenesená",J526,0)</f>
        <v>0</v>
      </c>
      <c r="BH526" s="145">
        <f>IF(N526="sníž. přenesená",J526,0)</f>
        <v>0</v>
      </c>
      <c r="BI526" s="145">
        <f>IF(N526="nulová",J526,0)</f>
        <v>0</v>
      </c>
      <c r="BJ526" s="17" t="s">
        <v>80</v>
      </c>
      <c r="BK526" s="145">
        <f>ROUND(I526*H526,2)</f>
        <v>0</v>
      </c>
      <c r="BL526" s="17" t="s">
        <v>272</v>
      </c>
      <c r="BM526" s="144" t="s">
        <v>1695</v>
      </c>
    </row>
    <row r="527" spans="2:65" s="1" customFormat="1" ht="19.5">
      <c r="B527" s="32"/>
      <c r="D527" s="146" t="s">
        <v>162</v>
      </c>
      <c r="F527" s="147" t="s">
        <v>1385</v>
      </c>
      <c r="I527" s="148"/>
      <c r="L527" s="32"/>
      <c r="M527" s="149"/>
      <c r="T527" s="56"/>
      <c r="AT527" s="17" t="s">
        <v>162</v>
      </c>
      <c r="AU527" s="17" t="s">
        <v>82</v>
      </c>
    </row>
    <row r="528" spans="2:65" s="1" customFormat="1">
      <c r="B528" s="32"/>
      <c r="D528" s="150" t="s">
        <v>164</v>
      </c>
      <c r="F528" s="151" t="s">
        <v>1386</v>
      </c>
      <c r="I528" s="148"/>
      <c r="L528" s="32"/>
      <c r="M528" s="149"/>
      <c r="T528" s="56"/>
      <c r="AT528" s="17" t="s">
        <v>164</v>
      </c>
      <c r="AU528" s="17" t="s">
        <v>82</v>
      </c>
    </row>
    <row r="529" spans="2:65" s="13" customFormat="1">
      <c r="B529" s="158"/>
      <c r="D529" s="146" t="s">
        <v>166</v>
      </c>
      <c r="E529" s="159" t="s">
        <v>1</v>
      </c>
      <c r="F529" s="160" t="s">
        <v>1696</v>
      </c>
      <c r="H529" s="161">
        <v>29.568000000000001</v>
      </c>
      <c r="I529" s="162"/>
      <c r="L529" s="158"/>
      <c r="M529" s="163"/>
      <c r="T529" s="164"/>
      <c r="AT529" s="159" t="s">
        <v>166</v>
      </c>
      <c r="AU529" s="159" t="s">
        <v>82</v>
      </c>
      <c r="AV529" s="13" t="s">
        <v>82</v>
      </c>
      <c r="AW529" s="13" t="s">
        <v>29</v>
      </c>
      <c r="AX529" s="13" t="s">
        <v>72</v>
      </c>
      <c r="AY529" s="159" t="s">
        <v>155</v>
      </c>
    </row>
    <row r="530" spans="2:65" s="13" customFormat="1" ht="22.5">
      <c r="B530" s="158"/>
      <c r="D530" s="146" t="s">
        <v>166</v>
      </c>
      <c r="E530" s="159" t="s">
        <v>1</v>
      </c>
      <c r="F530" s="160" t="s">
        <v>1697</v>
      </c>
      <c r="H530" s="161">
        <v>61.405999999999999</v>
      </c>
      <c r="I530" s="162"/>
      <c r="L530" s="158"/>
      <c r="M530" s="163"/>
      <c r="T530" s="164"/>
      <c r="AT530" s="159" t="s">
        <v>166</v>
      </c>
      <c r="AU530" s="159" t="s">
        <v>82</v>
      </c>
      <c r="AV530" s="13" t="s">
        <v>82</v>
      </c>
      <c r="AW530" s="13" t="s">
        <v>29</v>
      </c>
      <c r="AX530" s="13" t="s">
        <v>72</v>
      </c>
      <c r="AY530" s="159" t="s">
        <v>155</v>
      </c>
    </row>
    <row r="531" spans="2:65" s="13" customFormat="1">
      <c r="B531" s="158"/>
      <c r="D531" s="146" t="s">
        <v>166</v>
      </c>
      <c r="E531" s="159" t="s">
        <v>1</v>
      </c>
      <c r="F531" s="160" t="s">
        <v>1698</v>
      </c>
      <c r="H531" s="161">
        <v>4.5640000000000001</v>
      </c>
      <c r="I531" s="162"/>
      <c r="L531" s="158"/>
      <c r="M531" s="163"/>
      <c r="T531" s="164"/>
      <c r="AT531" s="159" t="s">
        <v>166</v>
      </c>
      <c r="AU531" s="159" t="s">
        <v>82</v>
      </c>
      <c r="AV531" s="13" t="s">
        <v>82</v>
      </c>
      <c r="AW531" s="13" t="s">
        <v>29</v>
      </c>
      <c r="AX531" s="13" t="s">
        <v>72</v>
      </c>
      <c r="AY531" s="159" t="s">
        <v>155</v>
      </c>
    </row>
    <row r="532" spans="2:65" s="14" customFormat="1">
      <c r="B532" s="165"/>
      <c r="D532" s="146" t="s">
        <v>166</v>
      </c>
      <c r="E532" s="166" t="s">
        <v>1</v>
      </c>
      <c r="F532" s="167" t="s">
        <v>170</v>
      </c>
      <c r="H532" s="168">
        <v>95.538000000000011</v>
      </c>
      <c r="I532" s="169"/>
      <c r="L532" s="165"/>
      <c r="M532" s="170"/>
      <c r="T532" s="171"/>
      <c r="AT532" s="166" t="s">
        <v>166</v>
      </c>
      <c r="AU532" s="166" t="s">
        <v>82</v>
      </c>
      <c r="AV532" s="14" t="s">
        <v>160</v>
      </c>
      <c r="AW532" s="14" t="s">
        <v>29</v>
      </c>
      <c r="AX532" s="14" t="s">
        <v>80</v>
      </c>
      <c r="AY532" s="166" t="s">
        <v>155</v>
      </c>
    </row>
    <row r="533" spans="2:65" s="1" customFormat="1" ht="16.5" customHeight="1">
      <c r="B533" s="131"/>
      <c r="C533" s="172" t="s">
        <v>1402</v>
      </c>
      <c r="D533" s="172" t="s">
        <v>241</v>
      </c>
      <c r="E533" s="173" t="s">
        <v>1389</v>
      </c>
      <c r="F533" s="174" t="s">
        <v>1390</v>
      </c>
      <c r="G533" s="175" t="s">
        <v>244</v>
      </c>
      <c r="H533" s="176">
        <v>8.6839999999999993</v>
      </c>
      <c r="I533" s="177"/>
      <c r="J533" s="178">
        <f>ROUND(I533*H533,2)</f>
        <v>0</v>
      </c>
      <c r="K533" s="179"/>
      <c r="L533" s="180"/>
      <c r="M533" s="181" t="s">
        <v>1</v>
      </c>
      <c r="N533" s="182" t="s">
        <v>37</v>
      </c>
      <c r="P533" s="142">
        <f>O533*H533</f>
        <v>0</v>
      </c>
      <c r="Q533" s="142">
        <v>1E-3</v>
      </c>
      <c r="R533" s="142">
        <f>Q533*H533</f>
        <v>8.683999999999999E-3</v>
      </c>
      <c r="S533" s="142">
        <v>0</v>
      </c>
      <c r="T533" s="143">
        <f>S533*H533</f>
        <v>0</v>
      </c>
      <c r="AR533" s="144" t="s">
        <v>397</v>
      </c>
      <c r="AT533" s="144" t="s">
        <v>241</v>
      </c>
      <c r="AU533" s="144" t="s">
        <v>82</v>
      </c>
      <c r="AY533" s="17" t="s">
        <v>155</v>
      </c>
      <c r="BE533" s="145">
        <f>IF(N533="základní",J533,0)</f>
        <v>0</v>
      </c>
      <c r="BF533" s="145">
        <f>IF(N533="snížená",J533,0)</f>
        <v>0</v>
      </c>
      <c r="BG533" s="145">
        <f>IF(N533="zákl. přenesená",J533,0)</f>
        <v>0</v>
      </c>
      <c r="BH533" s="145">
        <f>IF(N533="sníž. přenesená",J533,0)</f>
        <v>0</v>
      </c>
      <c r="BI533" s="145">
        <f>IF(N533="nulová",J533,0)</f>
        <v>0</v>
      </c>
      <c r="BJ533" s="17" t="s">
        <v>80</v>
      </c>
      <c r="BK533" s="145">
        <f>ROUND(I533*H533,2)</f>
        <v>0</v>
      </c>
      <c r="BL533" s="17" t="s">
        <v>272</v>
      </c>
      <c r="BM533" s="144" t="s">
        <v>1699</v>
      </c>
    </row>
    <row r="534" spans="2:65" s="1" customFormat="1">
      <c r="B534" s="32"/>
      <c r="D534" s="146" t="s">
        <v>162</v>
      </c>
      <c r="F534" s="147" t="s">
        <v>1390</v>
      </c>
      <c r="I534" s="148"/>
      <c r="L534" s="32"/>
      <c r="M534" s="149"/>
      <c r="T534" s="56"/>
      <c r="AT534" s="17" t="s">
        <v>162</v>
      </c>
      <c r="AU534" s="17" t="s">
        <v>82</v>
      </c>
    </row>
    <row r="535" spans="2:65" s="13" customFormat="1">
      <c r="B535" s="158"/>
      <c r="D535" s="146" t="s">
        <v>166</v>
      </c>
      <c r="E535" s="159" t="s">
        <v>1</v>
      </c>
      <c r="F535" s="160" t="s">
        <v>1700</v>
      </c>
      <c r="H535" s="161">
        <v>8.6839999999999993</v>
      </c>
      <c r="I535" s="162"/>
      <c r="L535" s="158"/>
      <c r="M535" s="163"/>
      <c r="T535" s="164"/>
      <c r="AT535" s="159" t="s">
        <v>166</v>
      </c>
      <c r="AU535" s="159" t="s">
        <v>82</v>
      </c>
      <c r="AV535" s="13" t="s">
        <v>82</v>
      </c>
      <c r="AW535" s="13" t="s">
        <v>29</v>
      </c>
      <c r="AX535" s="13" t="s">
        <v>80</v>
      </c>
      <c r="AY535" s="159" t="s">
        <v>155</v>
      </c>
    </row>
    <row r="536" spans="2:65" s="1" customFormat="1" ht="24.2" customHeight="1">
      <c r="B536" s="131"/>
      <c r="C536" s="132" t="s">
        <v>1409</v>
      </c>
      <c r="D536" s="132" t="s">
        <v>156</v>
      </c>
      <c r="E536" s="133" t="s">
        <v>1394</v>
      </c>
      <c r="F536" s="134" t="s">
        <v>1395</v>
      </c>
      <c r="G536" s="135" t="s">
        <v>159</v>
      </c>
      <c r="H536" s="136">
        <v>181.94800000000001</v>
      </c>
      <c r="I536" s="137"/>
      <c r="J536" s="138">
        <f>ROUND(I536*H536,2)</f>
        <v>0</v>
      </c>
      <c r="K536" s="139"/>
      <c r="L536" s="32"/>
      <c r="M536" s="140" t="s">
        <v>1</v>
      </c>
      <c r="N536" s="141" t="s">
        <v>37</v>
      </c>
      <c r="P536" s="142">
        <f>O536*H536</f>
        <v>0</v>
      </c>
      <c r="Q536" s="142">
        <v>3.9825E-4</v>
      </c>
      <c r="R536" s="142">
        <f>Q536*H536</f>
        <v>7.246079100000001E-2</v>
      </c>
      <c r="S536" s="142">
        <v>0</v>
      </c>
      <c r="T536" s="143">
        <f>S536*H536</f>
        <v>0</v>
      </c>
      <c r="AR536" s="144" t="s">
        <v>272</v>
      </c>
      <c r="AT536" s="144" t="s">
        <v>156</v>
      </c>
      <c r="AU536" s="144" t="s">
        <v>82</v>
      </c>
      <c r="AY536" s="17" t="s">
        <v>155</v>
      </c>
      <c r="BE536" s="145">
        <f>IF(N536="základní",J536,0)</f>
        <v>0</v>
      </c>
      <c r="BF536" s="145">
        <f>IF(N536="snížená",J536,0)</f>
        <v>0</v>
      </c>
      <c r="BG536" s="145">
        <f>IF(N536="zákl. přenesená",J536,0)</f>
        <v>0</v>
      </c>
      <c r="BH536" s="145">
        <f>IF(N536="sníž. přenesená",J536,0)</f>
        <v>0</v>
      </c>
      <c r="BI536" s="145">
        <f>IF(N536="nulová",J536,0)</f>
        <v>0</v>
      </c>
      <c r="BJ536" s="17" t="s">
        <v>80</v>
      </c>
      <c r="BK536" s="145">
        <f>ROUND(I536*H536,2)</f>
        <v>0</v>
      </c>
      <c r="BL536" s="17" t="s">
        <v>272</v>
      </c>
      <c r="BM536" s="144" t="s">
        <v>1701</v>
      </c>
    </row>
    <row r="537" spans="2:65" s="1" customFormat="1" ht="19.5">
      <c r="B537" s="32"/>
      <c r="D537" s="146" t="s">
        <v>162</v>
      </c>
      <c r="F537" s="147" t="s">
        <v>1397</v>
      </c>
      <c r="I537" s="148"/>
      <c r="L537" s="32"/>
      <c r="M537" s="149"/>
      <c r="T537" s="56"/>
      <c r="AT537" s="17" t="s">
        <v>162</v>
      </c>
      <c r="AU537" s="17" t="s">
        <v>82</v>
      </c>
    </row>
    <row r="538" spans="2:65" s="1" customFormat="1">
      <c r="B538" s="32"/>
      <c r="D538" s="150" t="s">
        <v>164</v>
      </c>
      <c r="F538" s="151" t="s">
        <v>1398</v>
      </c>
      <c r="I538" s="148"/>
      <c r="L538" s="32"/>
      <c r="M538" s="149"/>
      <c r="T538" s="56"/>
      <c r="AT538" s="17" t="s">
        <v>164</v>
      </c>
      <c r="AU538" s="17" t="s">
        <v>82</v>
      </c>
    </row>
    <row r="539" spans="2:65" s="13" customFormat="1">
      <c r="B539" s="158"/>
      <c r="D539" s="146" t="s">
        <v>166</v>
      </c>
      <c r="E539" s="159" t="s">
        <v>1</v>
      </c>
      <c r="F539" s="160" t="s">
        <v>1696</v>
      </c>
      <c r="H539" s="161">
        <v>29.568000000000001</v>
      </c>
      <c r="I539" s="162"/>
      <c r="L539" s="158"/>
      <c r="M539" s="163"/>
      <c r="T539" s="164"/>
      <c r="AT539" s="159" t="s">
        <v>166</v>
      </c>
      <c r="AU539" s="159" t="s">
        <v>82</v>
      </c>
      <c r="AV539" s="13" t="s">
        <v>82</v>
      </c>
      <c r="AW539" s="13" t="s">
        <v>29</v>
      </c>
      <c r="AX539" s="13" t="s">
        <v>72</v>
      </c>
      <c r="AY539" s="159" t="s">
        <v>155</v>
      </c>
    </row>
    <row r="540" spans="2:65" s="13" customFormat="1" ht="22.5">
      <c r="B540" s="158"/>
      <c r="D540" s="146" t="s">
        <v>166</v>
      </c>
      <c r="E540" s="159" t="s">
        <v>1</v>
      </c>
      <c r="F540" s="160" t="s">
        <v>1697</v>
      </c>
      <c r="H540" s="161">
        <v>61.405999999999999</v>
      </c>
      <c r="I540" s="162"/>
      <c r="L540" s="158"/>
      <c r="M540" s="163"/>
      <c r="T540" s="164"/>
      <c r="AT540" s="159" t="s">
        <v>166</v>
      </c>
      <c r="AU540" s="159" t="s">
        <v>82</v>
      </c>
      <c r="AV540" s="13" t="s">
        <v>82</v>
      </c>
      <c r="AW540" s="13" t="s">
        <v>29</v>
      </c>
      <c r="AX540" s="13" t="s">
        <v>72</v>
      </c>
      <c r="AY540" s="159" t="s">
        <v>155</v>
      </c>
    </row>
    <row r="541" spans="2:65" s="15" customFormat="1">
      <c r="B541" s="189"/>
      <c r="D541" s="146" t="s">
        <v>166</v>
      </c>
      <c r="E541" s="190" t="s">
        <v>1</v>
      </c>
      <c r="F541" s="191" t="s">
        <v>1702</v>
      </c>
      <c r="H541" s="192">
        <v>90.974000000000004</v>
      </c>
      <c r="I541" s="193"/>
      <c r="L541" s="189"/>
      <c r="M541" s="194"/>
      <c r="T541" s="195"/>
      <c r="AT541" s="190" t="s">
        <v>166</v>
      </c>
      <c r="AU541" s="190" t="s">
        <v>82</v>
      </c>
      <c r="AV541" s="15" t="s">
        <v>176</v>
      </c>
      <c r="AW541" s="15" t="s">
        <v>29</v>
      </c>
      <c r="AX541" s="15" t="s">
        <v>72</v>
      </c>
      <c r="AY541" s="190" t="s">
        <v>155</v>
      </c>
    </row>
    <row r="542" spans="2:65" s="13" customFormat="1">
      <c r="B542" s="158"/>
      <c r="D542" s="146" t="s">
        <v>166</v>
      </c>
      <c r="E542" s="159" t="s">
        <v>1</v>
      </c>
      <c r="F542" s="160" t="s">
        <v>1703</v>
      </c>
      <c r="H542" s="161">
        <v>90.974000000000004</v>
      </c>
      <c r="I542" s="162"/>
      <c r="L542" s="158"/>
      <c r="M542" s="163"/>
      <c r="T542" s="164"/>
      <c r="AT542" s="159" t="s">
        <v>166</v>
      </c>
      <c r="AU542" s="159" t="s">
        <v>82</v>
      </c>
      <c r="AV542" s="13" t="s">
        <v>82</v>
      </c>
      <c r="AW542" s="13" t="s">
        <v>29</v>
      </c>
      <c r="AX542" s="13" t="s">
        <v>72</v>
      </c>
      <c r="AY542" s="159" t="s">
        <v>155</v>
      </c>
    </row>
    <row r="543" spans="2:65" s="14" customFormat="1">
      <c r="B543" s="165"/>
      <c r="D543" s="146" t="s">
        <v>166</v>
      </c>
      <c r="E543" s="166" t="s">
        <v>1</v>
      </c>
      <c r="F543" s="167" t="s">
        <v>170</v>
      </c>
      <c r="H543" s="168">
        <v>181.94800000000001</v>
      </c>
      <c r="I543" s="169"/>
      <c r="L543" s="165"/>
      <c r="M543" s="170"/>
      <c r="T543" s="171"/>
      <c r="AT543" s="166" t="s">
        <v>166</v>
      </c>
      <c r="AU543" s="166" t="s">
        <v>82</v>
      </c>
      <c r="AV543" s="14" t="s">
        <v>160</v>
      </c>
      <c r="AW543" s="14" t="s">
        <v>29</v>
      </c>
      <c r="AX543" s="14" t="s">
        <v>80</v>
      </c>
      <c r="AY543" s="166" t="s">
        <v>155</v>
      </c>
    </row>
    <row r="544" spans="2:65" s="1" customFormat="1" ht="24.2" customHeight="1">
      <c r="B544" s="131"/>
      <c r="C544" s="132" t="s">
        <v>1416</v>
      </c>
      <c r="D544" s="132" t="s">
        <v>156</v>
      </c>
      <c r="E544" s="133" t="s">
        <v>1403</v>
      </c>
      <c r="F544" s="134" t="s">
        <v>1404</v>
      </c>
      <c r="G544" s="135" t="s">
        <v>159</v>
      </c>
      <c r="H544" s="136">
        <v>16.353000000000002</v>
      </c>
      <c r="I544" s="137"/>
      <c r="J544" s="138">
        <f>ROUND(I544*H544,2)</f>
        <v>0</v>
      </c>
      <c r="K544" s="139"/>
      <c r="L544" s="32"/>
      <c r="M544" s="140" t="s">
        <v>1</v>
      </c>
      <c r="N544" s="141" t="s">
        <v>37</v>
      </c>
      <c r="P544" s="142">
        <f>O544*H544</f>
        <v>0</v>
      </c>
      <c r="Q544" s="142">
        <v>3.9825E-4</v>
      </c>
      <c r="R544" s="142">
        <f>Q544*H544</f>
        <v>6.512582250000001E-3</v>
      </c>
      <c r="S544" s="142">
        <v>0</v>
      </c>
      <c r="T544" s="143">
        <f>S544*H544</f>
        <v>0</v>
      </c>
      <c r="AR544" s="144" t="s">
        <v>272</v>
      </c>
      <c r="AT544" s="144" t="s">
        <v>156</v>
      </c>
      <c r="AU544" s="144" t="s">
        <v>82</v>
      </c>
      <c r="AY544" s="17" t="s">
        <v>155</v>
      </c>
      <c r="BE544" s="145">
        <f>IF(N544="základní",J544,0)</f>
        <v>0</v>
      </c>
      <c r="BF544" s="145">
        <f>IF(N544="snížená",J544,0)</f>
        <v>0</v>
      </c>
      <c r="BG544" s="145">
        <f>IF(N544="zákl. přenesená",J544,0)</f>
        <v>0</v>
      </c>
      <c r="BH544" s="145">
        <f>IF(N544="sníž. přenesená",J544,0)</f>
        <v>0</v>
      </c>
      <c r="BI544" s="145">
        <f>IF(N544="nulová",J544,0)</f>
        <v>0</v>
      </c>
      <c r="BJ544" s="17" t="s">
        <v>80</v>
      </c>
      <c r="BK544" s="145">
        <f>ROUND(I544*H544,2)</f>
        <v>0</v>
      </c>
      <c r="BL544" s="17" t="s">
        <v>272</v>
      </c>
      <c r="BM544" s="144" t="s">
        <v>1704</v>
      </c>
    </row>
    <row r="545" spans="2:65" s="1" customFormat="1" ht="19.5">
      <c r="B545" s="32"/>
      <c r="D545" s="146" t="s">
        <v>162</v>
      </c>
      <c r="F545" s="147" t="s">
        <v>1406</v>
      </c>
      <c r="I545" s="148"/>
      <c r="L545" s="32"/>
      <c r="M545" s="149"/>
      <c r="T545" s="56"/>
      <c r="AT545" s="17" t="s">
        <v>162</v>
      </c>
      <c r="AU545" s="17" t="s">
        <v>82</v>
      </c>
    </row>
    <row r="546" spans="2:65" s="1" customFormat="1">
      <c r="B546" s="32"/>
      <c r="D546" s="150" t="s">
        <v>164</v>
      </c>
      <c r="F546" s="151" t="s">
        <v>1407</v>
      </c>
      <c r="I546" s="148"/>
      <c r="L546" s="32"/>
      <c r="M546" s="149"/>
      <c r="T546" s="56"/>
      <c r="AT546" s="17" t="s">
        <v>164</v>
      </c>
      <c r="AU546" s="17" t="s">
        <v>82</v>
      </c>
    </row>
    <row r="547" spans="2:65" s="13" customFormat="1">
      <c r="B547" s="158"/>
      <c r="D547" s="146" t="s">
        <v>166</v>
      </c>
      <c r="E547" s="159" t="s">
        <v>1</v>
      </c>
      <c r="F547" s="160" t="s">
        <v>1705</v>
      </c>
      <c r="H547" s="161">
        <v>16.353000000000002</v>
      </c>
      <c r="I547" s="162"/>
      <c r="L547" s="158"/>
      <c r="M547" s="163"/>
      <c r="T547" s="164"/>
      <c r="AT547" s="159" t="s">
        <v>166</v>
      </c>
      <c r="AU547" s="159" t="s">
        <v>82</v>
      </c>
      <c r="AV547" s="13" t="s">
        <v>82</v>
      </c>
      <c r="AW547" s="13" t="s">
        <v>29</v>
      </c>
      <c r="AX547" s="13" t="s">
        <v>80</v>
      </c>
      <c r="AY547" s="159" t="s">
        <v>155</v>
      </c>
    </row>
    <row r="548" spans="2:65" s="1" customFormat="1" ht="24.2" customHeight="1">
      <c r="B548" s="131"/>
      <c r="C548" s="132" t="s">
        <v>1422</v>
      </c>
      <c r="D548" s="132" t="s">
        <v>156</v>
      </c>
      <c r="E548" s="133" t="s">
        <v>1410</v>
      </c>
      <c r="F548" s="134" t="s">
        <v>1411</v>
      </c>
      <c r="G548" s="135" t="s">
        <v>253</v>
      </c>
      <c r="H548" s="136">
        <v>21.64</v>
      </c>
      <c r="I548" s="137"/>
      <c r="J548" s="138">
        <f>ROUND(I548*H548,2)</f>
        <v>0</v>
      </c>
      <c r="K548" s="139"/>
      <c r="L548" s="32"/>
      <c r="M548" s="140" t="s">
        <v>1</v>
      </c>
      <c r="N548" s="141" t="s">
        <v>37</v>
      </c>
      <c r="P548" s="142">
        <f>O548*H548</f>
        <v>0</v>
      </c>
      <c r="Q548" s="142">
        <v>4.0000000000000003E-5</v>
      </c>
      <c r="R548" s="142">
        <f>Q548*H548</f>
        <v>8.6560000000000011E-4</v>
      </c>
      <c r="S548" s="142">
        <v>0</v>
      </c>
      <c r="T548" s="143">
        <f>S548*H548</f>
        <v>0</v>
      </c>
      <c r="AR548" s="144" t="s">
        <v>272</v>
      </c>
      <c r="AT548" s="144" t="s">
        <v>156</v>
      </c>
      <c r="AU548" s="144" t="s">
        <v>82</v>
      </c>
      <c r="AY548" s="17" t="s">
        <v>155</v>
      </c>
      <c r="BE548" s="145">
        <f>IF(N548="základní",J548,0)</f>
        <v>0</v>
      </c>
      <c r="BF548" s="145">
        <f>IF(N548="snížená",J548,0)</f>
        <v>0</v>
      </c>
      <c r="BG548" s="145">
        <f>IF(N548="zákl. přenesená",J548,0)</f>
        <v>0</v>
      </c>
      <c r="BH548" s="145">
        <f>IF(N548="sníž. přenesená",J548,0)</f>
        <v>0</v>
      </c>
      <c r="BI548" s="145">
        <f>IF(N548="nulová",J548,0)</f>
        <v>0</v>
      </c>
      <c r="BJ548" s="17" t="s">
        <v>80</v>
      </c>
      <c r="BK548" s="145">
        <f>ROUND(I548*H548,2)</f>
        <v>0</v>
      </c>
      <c r="BL548" s="17" t="s">
        <v>272</v>
      </c>
      <c r="BM548" s="144" t="s">
        <v>1706</v>
      </c>
    </row>
    <row r="549" spans="2:65" s="1" customFormat="1" ht="19.5">
      <c r="B549" s="32"/>
      <c r="D549" s="146" t="s">
        <v>162</v>
      </c>
      <c r="F549" s="147" t="s">
        <v>1413</v>
      </c>
      <c r="I549" s="148"/>
      <c r="L549" s="32"/>
      <c r="M549" s="149"/>
      <c r="T549" s="56"/>
      <c r="AT549" s="17" t="s">
        <v>162</v>
      </c>
      <c r="AU549" s="17" t="s">
        <v>82</v>
      </c>
    </row>
    <row r="550" spans="2:65" s="1" customFormat="1">
      <c r="B550" s="32"/>
      <c r="D550" s="150" t="s">
        <v>164</v>
      </c>
      <c r="F550" s="151" t="s">
        <v>1414</v>
      </c>
      <c r="I550" s="148"/>
      <c r="L550" s="32"/>
      <c r="M550" s="149"/>
      <c r="T550" s="56"/>
      <c r="AT550" s="17" t="s">
        <v>164</v>
      </c>
      <c r="AU550" s="17" t="s">
        <v>82</v>
      </c>
    </row>
    <row r="551" spans="2:65" s="13" customFormat="1" ht="22.5">
      <c r="B551" s="158"/>
      <c r="D551" s="146" t="s">
        <v>166</v>
      </c>
      <c r="E551" s="159" t="s">
        <v>1</v>
      </c>
      <c r="F551" s="160" t="s">
        <v>1707</v>
      </c>
      <c r="H551" s="161">
        <v>21.64</v>
      </c>
      <c r="I551" s="162"/>
      <c r="L551" s="158"/>
      <c r="M551" s="163"/>
      <c r="T551" s="164"/>
      <c r="AT551" s="159" t="s">
        <v>166</v>
      </c>
      <c r="AU551" s="159" t="s">
        <v>82</v>
      </c>
      <c r="AV551" s="13" t="s">
        <v>82</v>
      </c>
      <c r="AW551" s="13" t="s">
        <v>29</v>
      </c>
      <c r="AX551" s="13" t="s">
        <v>80</v>
      </c>
      <c r="AY551" s="159" t="s">
        <v>155</v>
      </c>
    </row>
    <row r="552" spans="2:65" s="1" customFormat="1" ht="24.2" customHeight="1">
      <c r="B552" s="131"/>
      <c r="C552" s="132" t="s">
        <v>1424</v>
      </c>
      <c r="D552" s="132" t="s">
        <v>156</v>
      </c>
      <c r="E552" s="133" t="s">
        <v>1417</v>
      </c>
      <c r="F552" s="134" t="s">
        <v>1418</v>
      </c>
      <c r="G552" s="135" t="s">
        <v>253</v>
      </c>
      <c r="H552" s="136">
        <v>12</v>
      </c>
      <c r="I552" s="137"/>
      <c r="J552" s="138">
        <f>ROUND(I552*H552,2)</f>
        <v>0</v>
      </c>
      <c r="K552" s="139"/>
      <c r="L552" s="32"/>
      <c r="M552" s="140" t="s">
        <v>1</v>
      </c>
      <c r="N552" s="141" t="s">
        <v>37</v>
      </c>
      <c r="P552" s="142">
        <f>O552*H552</f>
        <v>0</v>
      </c>
      <c r="Q552" s="142">
        <v>5.6153599999999997E-5</v>
      </c>
      <c r="R552" s="142">
        <f>Q552*H552</f>
        <v>6.7384319999999999E-4</v>
      </c>
      <c r="S552" s="142">
        <v>0</v>
      </c>
      <c r="T552" s="143">
        <f>S552*H552</f>
        <v>0</v>
      </c>
      <c r="AR552" s="144" t="s">
        <v>272</v>
      </c>
      <c r="AT552" s="144" t="s">
        <v>156</v>
      </c>
      <c r="AU552" s="144" t="s">
        <v>82</v>
      </c>
      <c r="AY552" s="17" t="s">
        <v>155</v>
      </c>
      <c r="BE552" s="145">
        <f>IF(N552="základní",J552,0)</f>
        <v>0</v>
      </c>
      <c r="BF552" s="145">
        <f>IF(N552="snížená",J552,0)</f>
        <v>0</v>
      </c>
      <c r="BG552" s="145">
        <f>IF(N552="zákl. přenesená",J552,0)</f>
        <v>0</v>
      </c>
      <c r="BH552" s="145">
        <f>IF(N552="sníž. přenesená",J552,0)</f>
        <v>0</v>
      </c>
      <c r="BI552" s="145">
        <f>IF(N552="nulová",J552,0)</f>
        <v>0</v>
      </c>
      <c r="BJ552" s="17" t="s">
        <v>80</v>
      </c>
      <c r="BK552" s="145">
        <f>ROUND(I552*H552,2)</f>
        <v>0</v>
      </c>
      <c r="BL552" s="17" t="s">
        <v>272</v>
      </c>
      <c r="BM552" s="144" t="s">
        <v>1708</v>
      </c>
    </row>
    <row r="553" spans="2:65" s="1" customFormat="1" ht="29.25">
      <c r="B553" s="32"/>
      <c r="D553" s="146" t="s">
        <v>162</v>
      </c>
      <c r="F553" s="147" t="s">
        <v>1420</v>
      </c>
      <c r="I553" s="148"/>
      <c r="L553" s="32"/>
      <c r="M553" s="149"/>
      <c r="T553" s="56"/>
      <c r="AT553" s="17" t="s">
        <v>162</v>
      </c>
      <c r="AU553" s="17" t="s">
        <v>82</v>
      </c>
    </row>
    <row r="554" spans="2:65" s="13" customFormat="1">
      <c r="B554" s="158"/>
      <c r="D554" s="146" t="s">
        <v>166</v>
      </c>
      <c r="E554" s="159" t="s">
        <v>1</v>
      </c>
      <c r="F554" s="160" t="s">
        <v>1709</v>
      </c>
      <c r="H554" s="161">
        <v>12</v>
      </c>
      <c r="I554" s="162"/>
      <c r="L554" s="158"/>
      <c r="M554" s="163"/>
      <c r="T554" s="164"/>
      <c r="AT554" s="159" t="s">
        <v>166</v>
      </c>
      <c r="AU554" s="159" t="s">
        <v>82</v>
      </c>
      <c r="AV554" s="13" t="s">
        <v>82</v>
      </c>
      <c r="AW554" s="13" t="s">
        <v>29</v>
      </c>
      <c r="AX554" s="13" t="s">
        <v>80</v>
      </c>
      <c r="AY554" s="159" t="s">
        <v>155</v>
      </c>
    </row>
    <row r="555" spans="2:65" s="1" customFormat="1" ht="24.2" customHeight="1">
      <c r="B555" s="131"/>
      <c r="C555" s="132" t="s">
        <v>1426</v>
      </c>
      <c r="D555" s="132" t="s">
        <v>156</v>
      </c>
      <c r="E555" s="133" t="s">
        <v>614</v>
      </c>
      <c r="F555" s="134" t="s">
        <v>615</v>
      </c>
      <c r="G555" s="135" t="s">
        <v>208</v>
      </c>
      <c r="H555" s="136">
        <v>9.9000000000000005E-2</v>
      </c>
      <c r="I555" s="137"/>
      <c r="J555" s="138">
        <f>ROUND(I555*H555,2)</f>
        <v>0</v>
      </c>
      <c r="K555" s="139"/>
      <c r="L555" s="32"/>
      <c r="M555" s="140" t="s">
        <v>1</v>
      </c>
      <c r="N555" s="141" t="s">
        <v>37</v>
      </c>
      <c r="P555" s="142">
        <f>O555*H555</f>
        <v>0</v>
      </c>
      <c r="Q555" s="142">
        <v>0</v>
      </c>
      <c r="R555" s="142">
        <f>Q555*H555</f>
        <v>0</v>
      </c>
      <c r="S555" s="142">
        <v>0</v>
      </c>
      <c r="T555" s="143">
        <f>S555*H555</f>
        <v>0</v>
      </c>
      <c r="AR555" s="144" t="s">
        <v>160</v>
      </c>
      <c r="AT555" s="144" t="s">
        <v>156</v>
      </c>
      <c r="AU555" s="144" t="s">
        <v>82</v>
      </c>
      <c r="AY555" s="17" t="s">
        <v>155</v>
      </c>
      <c r="BE555" s="145">
        <f>IF(N555="základní",J555,0)</f>
        <v>0</v>
      </c>
      <c r="BF555" s="145">
        <f>IF(N555="snížená",J555,0)</f>
        <v>0</v>
      </c>
      <c r="BG555" s="145">
        <f>IF(N555="zákl. přenesená",J555,0)</f>
        <v>0</v>
      </c>
      <c r="BH555" s="145">
        <f>IF(N555="sníž. přenesená",J555,0)</f>
        <v>0</v>
      </c>
      <c r="BI555" s="145">
        <f>IF(N555="nulová",J555,0)</f>
        <v>0</v>
      </c>
      <c r="BJ555" s="17" t="s">
        <v>80</v>
      </c>
      <c r="BK555" s="145">
        <f>ROUND(I555*H555,2)</f>
        <v>0</v>
      </c>
      <c r="BL555" s="17" t="s">
        <v>160</v>
      </c>
      <c r="BM555" s="144" t="s">
        <v>1710</v>
      </c>
    </row>
    <row r="556" spans="2:65" s="1" customFormat="1" ht="29.25">
      <c r="B556" s="32"/>
      <c r="D556" s="146" t="s">
        <v>162</v>
      </c>
      <c r="F556" s="147" t="s">
        <v>617</v>
      </c>
      <c r="I556" s="148"/>
      <c r="L556" s="32"/>
      <c r="M556" s="149"/>
      <c r="T556" s="56"/>
      <c r="AT556" s="17" t="s">
        <v>162</v>
      </c>
      <c r="AU556" s="17" t="s">
        <v>82</v>
      </c>
    </row>
    <row r="557" spans="2:65" s="1" customFormat="1">
      <c r="B557" s="32"/>
      <c r="D557" s="150" t="s">
        <v>164</v>
      </c>
      <c r="F557" s="151" t="s">
        <v>618</v>
      </c>
      <c r="I557" s="148"/>
      <c r="L557" s="32"/>
      <c r="M557" s="149"/>
      <c r="T557" s="56"/>
      <c r="AT557" s="17" t="s">
        <v>164</v>
      </c>
      <c r="AU557" s="17" t="s">
        <v>82</v>
      </c>
    </row>
    <row r="558" spans="2:65" s="11" customFormat="1" ht="25.9" customHeight="1">
      <c r="B558" s="121"/>
      <c r="D558" s="122" t="s">
        <v>71</v>
      </c>
      <c r="E558" s="123" t="s">
        <v>619</v>
      </c>
      <c r="F558" s="123" t="s">
        <v>620</v>
      </c>
      <c r="I558" s="124"/>
      <c r="J558" s="125">
        <f>BK558</f>
        <v>0</v>
      </c>
      <c r="L558" s="121"/>
      <c r="M558" s="126"/>
      <c r="P558" s="127">
        <f>P559+P563+P576+P580+P584</f>
        <v>0</v>
      </c>
      <c r="R558" s="127">
        <f>R559+R563+R576+R580+R584</f>
        <v>0</v>
      </c>
      <c r="T558" s="128">
        <f>T559+T563+T576+T580+T584</f>
        <v>0</v>
      </c>
      <c r="AR558" s="122" t="s">
        <v>191</v>
      </c>
      <c r="AT558" s="129" t="s">
        <v>71</v>
      </c>
      <c r="AU558" s="129" t="s">
        <v>72</v>
      </c>
      <c r="AY558" s="122" t="s">
        <v>155</v>
      </c>
      <c r="BK558" s="130">
        <f>BK559+BK563+BK576+BK580+BK584</f>
        <v>0</v>
      </c>
    </row>
    <row r="559" spans="2:65" s="11" customFormat="1" ht="22.9" customHeight="1">
      <c r="B559" s="121"/>
      <c r="D559" s="122" t="s">
        <v>71</v>
      </c>
      <c r="E559" s="183" t="s">
        <v>621</v>
      </c>
      <c r="F559" s="183" t="s">
        <v>622</v>
      </c>
      <c r="I559" s="124"/>
      <c r="J559" s="184">
        <f>BK559</f>
        <v>0</v>
      </c>
      <c r="L559" s="121"/>
      <c r="M559" s="126"/>
      <c r="P559" s="127">
        <f>SUM(P560:P562)</f>
        <v>0</v>
      </c>
      <c r="R559" s="127">
        <f>SUM(R560:R562)</f>
        <v>0</v>
      </c>
      <c r="T559" s="128">
        <f>SUM(T560:T562)</f>
        <v>0</v>
      </c>
      <c r="AR559" s="122" t="s">
        <v>191</v>
      </c>
      <c r="AT559" s="129" t="s">
        <v>71</v>
      </c>
      <c r="AU559" s="129" t="s">
        <v>80</v>
      </c>
      <c r="AY559" s="122" t="s">
        <v>155</v>
      </c>
      <c r="BK559" s="130">
        <f>SUM(BK560:BK562)</f>
        <v>0</v>
      </c>
    </row>
    <row r="560" spans="2:65" s="1" customFormat="1" ht="16.5" customHeight="1">
      <c r="B560" s="131"/>
      <c r="C560" s="132" t="s">
        <v>1428</v>
      </c>
      <c r="D560" s="132" t="s">
        <v>156</v>
      </c>
      <c r="E560" s="133" t="s">
        <v>624</v>
      </c>
      <c r="F560" s="134" t="s">
        <v>625</v>
      </c>
      <c r="G560" s="135" t="s">
        <v>626</v>
      </c>
      <c r="H560" s="136">
        <v>1</v>
      </c>
      <c r="I560" s="137"/>
      <c r="J560" s="138">
        <f>ROUND(I560*H560,2)</f>
        <v>0</v>
      </c>
      <c r="K560" s="139"/>
      <c r="L560" s="32"/>
      <c r="M560" s="140" t="s">
        <v>1</v>
      </c>
      <c r="N560" s="141" t="s">
        <v>37</v>
      </c>
      <c r="P560" s="142">
        <f>O560*H560</f>
        <v>0</v>
      </c>
      <c r="Q560" s="142">
        <v>0</v>
      </c>
      <c r="R560" s="142">
        <f>Q560*H560</f>
        <v>0</v>
      </c>
      <c r="S560" s="142">
        <v>0</v>
      </c>
      <c r="T560" s="143">
        <f>S560*H560</f>
        <v>0</v>
      </c>
      <c r="AR560" s="144" t="s">
        <v>627</v>
      </c>
      <c r="AT560" s="144" t="s">
        <v>156</v>
      </c>
      <c r="AU560" s="144" t="s">
        <v>82</v>
      </c>
      <c r="AY560" s="17" t="s">
        <v>155</v>
      </c>
      <c r="BE560" s="145">
        <f>IF(N560="základní",J560,0)</f>
        <v>0</v>
      </c>
      <c r="BF560" s="145">
        <f>IF(N560="snížená",J560,0)</f>
        <v>0</v>
      </c>
      <c r="BG560" s="145">
        <f>IF(N560="zákl. přenesená",J560,0)</f>
        <v>0</v>
      </c>
      <c r="BH560" s="145">
        <f>IF(N560="sníž. přenesená",J560,0)</f>
        <v>0</v>
      </c>
      <c r="BI560" s="145">
        <f>IF(N560="nulová",J560,0)</f>
        <v>0</v>
      </c>
      <c r="BJ560" s="17" t="s">
        <v>80</v>
      </c>
      <c r="BK560" s="145">
        <f>ROUND(I560*H560,2)</f>
        <v>0</v>
      </c>
      <c r="BL560" s="17" t="s">
        <v>627</v>
      </c>
      <c r="BM560" s="144" t="s">
        <v>1711</v>
      </c>
    </row>
    <row r="561" spans="2:65" s="1" customFormat="1">
      <c r="B561" s="32"/>
      <c r="D561" s="146" t="s">
        <v>162</v>
      </c>
      <c r="F561" s="147" t="s">
        <v>625</v>
      </c>
      <c r="I561" s="148"/>
      <c r="L561" s="32"/>
      <c r="M561" s="149"/>
      <c r="T561" s="56"/>
      <c r="AT561" s="17" t="s">
        <v>162</v>
      </c>
      <c r="AU561" s="17" t="s">
        <v>82</v>
      </c>
    </row>
    <row r="562" spans="2:65" s="1" customFormat="1">
      <c r="B562" s="32"/>
      <c r="D562" s="150" t="s">
        <v>164</v>
      </c>
      <c r="F562" s="151" t="s">
        <v>629</v>
      </c>
      <c r="I562" s="148"/>
      <c r="L562" s="32"/>
      <c r="M562" s="149"/>
      <c r="T562" s="56"/>
      <c r="AT562" s="17" t="s">
        <v>164</v>
      </c>
      <c r="AU562" s="17" t="s">
        <v>82</v>
      </c>
    </row>
    <row r="563" spans="2:65" s="11" customFormat="1" ht="22.9" customHeight="1">
      <c r="B563" s="121"/>
      <c r="D563" s="122" t="s">
        <v>71</v>
      </c>
      <c r="E563" s="183" t="s">
        <v>630</v>
      </c>
      <c r="F563" s="183" t="s">
        <v>631</v>
      </c>
      <c r="I563" s="124"/>
      <c r="J563" s="184">
        <f>BK563</f>
        <v>0</v>
      </c>
      <c r="L563" s="121"/>
      <c r="M563" s="126"/>
      <c r="P563" s="127">
        <f>SUM(P564:P575)</f>
        <v>0</v>
      </c>
      <c r="R563" s="127">
        <f>SUM(R564:R575)</f>
        <v>0</v>
      </c>
      <c r="T563" s="128">
        <f>SUM(T564:T575)</f>
        <v>0</v>
      </c>
      <c r="AR563" s="122" t="s">
        <v>191</v>
      </c>
      <c r="AT563" s="129" t="s">
        <v>71</v>
      </c>
      <c r="AU563" s="129" t="s">
        <v>80</v>
      </c>
      <c r="AY563" s="122" t="s">
        <v>155</v>
      </c>
      <c r="BK563" s="130">
        <f>SUM(BK564:BK575)</f>
        <v>0</v>
      </c>
    </row>
    <row r="564" spans="2:65" s="1" customFormat="1" ht="16.5" customHeight="1">
      <c r="B564" s="131"/>
      <c r="C564" s="132" t="s">
        <v>1049</v>
      </c>
      <c r="D564" s="132" t="s">
        <v>156</v>
      </c>
      <c r="E564" s="133" t="s">
        <v>633</v>
      </c>
      <c r="F564" s="134" t="s">
        <v>631</v>
      </c>
      <c r="G564" s="135" t="s">
        <v>626</v>
      </c>
      <c r="H564" s="136">
        <v>1</v>
      </c>
      <c r="I564" s="137"/>
      <c r="J564" s="138">
        <f>ROUND(I564*H564,2)</f>
        <v>0</v>
      </c>
      <c r="K564" s="139"/>
      <c r="L564" s="32"/>
      <c r="M564" s="140" t="s">
        <v>1</v>
      </c>
      <c r="N564" s="141" t="s">
        <v>37</v>
      </c>
      <c r="P564" s="142">
        <f>O564*H564</f>
        <v>0</v>
      </c>
      <c r="Q564" s="142">
        <v>0</v>
      </c>
      <c r="R564" s="142">
        <f>Q564*H564</f>
        <v>0</v>
      </c>
      <c r="S564" s="142">
        <v>0</v>
      </c>
      <c r="T564" s="143">
        <f>S564*H564</f>
        <v>0</v>
      </c>
      <c r="AR564" s="144" t="s">
        <v>627</v>
      </c>
      <c r="AT564" s="144" t="s">
        <v>156</v>
      </c>
      <c r="AU564" s="144" t="s">
        <v>82</v>
      </c>
      <c r="AY564" s="17" t="s">
        <v>155</v>
      </c>
      <c r="BE564" s="145">
        <f>IF(N564="základní",J564,0)</f>
        <v>0</v>
      </c>
      <c r="BF564" s="145">
        <f>IF(N564="snížená",J564,0)</f>
        <v>0</v>
      </c>
      <c r="BG564" s="145">
        <f>IF(N564="zákl. přenesená",J564,0)</f>
        <v>0</v>
      </c>
      <c r="BH564" s="145">
        <f>IF(N564="sníž. přenesená",J564,0)</f>
        <v>0</v>
      </c>
      <c r="BI564" s="145">
        <f>IF(N564="nulová",J564,0)</f>
        <v>0</v>
      </c>
      <c r="BJ564" s="17" t="s">
        <v>80</v>
      </c>
      <c r="BK564" s="145">
        <f>ROUND(I564*H564,2)</f>
        <v>0</v>
      </c>
      <c r="BL564" s="17" t="s">
        <v>627</v>
      </c>
      <c r="BM564" s="144" t="s">
        <v>1712</v>
      </c>
    </row>
    <row r="565" spans="2:65" s="1" customFormat="1">
      <c r="B565" s="32"/>
      <c r="D565" s="146" t="s">
        <v>162</v>
      </c>
      <c r="F565" s="147" t="s">
        <v>631</v>
      </c>
      <c r="I565" s="148"/>
      <c r="L565" s="32"/>
      <c r="M565" s="149"/>
      <c r="T565" s="56"/>
      <c r="AT565" s="17" t="s">
        <v>162</v>
      </c>
      <c r="AU565" s="17" t="s">
        <v>82</v>
      </c>
    </row>
    <row r="566" spans="2:65" s="1" customFormat="1">
      <c r="B566" s="32"/>
      <c r="D566" s="150" t="s">
        <v>164</v>
      </c>
      <c r="F566" s="151" t="s">
        <v>635</v>
      </c>
      <c r="I566" s="148"/>
      <c r="L566" s="32"/>
      <c r="M566" s="149"/>
      <c r="T566" s="56"/>
      <c r="AT566" s="17" t="s">
        <v>164</v>
      </c>
      <c r="AU566" s="17" t="s">
        <v>82</v>
      </c>
    </row>
    <row r="567" spans="2:65" s="1" customFormat="1" ht="16.5" customHeight="1">
      <c r="B567" s="131"/>
      <c r="C567" s="132" t="s">
        <v>1431</v>
      </c>
      <c r="D567" s="132" t="s">
        <v>156</v>
      </c>
      <c r="E567" s="133" t="s">
        <v>637</v>
      </c>
      <c r="F567" s="134" t="s">
        <v>638</v>
      </c>
      <c r="G567" s="135" t="s">
        <v>626</v>
      </c>
      <c r="H567" s="136">
        <v>1</v>
      </c>
      <c r="I567" s="137"/>
      <c r="J567" s="138">
        <f>ROUND(I567*H567,2)</f>
        <v>0</v>
      </c>
      <c r="K567" s="139"/>
      <c r="L567" s="32"/>
      <c r="M567" s="140" t="s">
        <v>1</v>
      </c>
      <c r="N567" s="141" t="s">
        <v>37</v>
      </c>
      <c r="P567" s="142">
        <f>O567*H567</f>
        <v>0</v>
      </c>
      <c r="Q567" s="142">
        <v>0</v>
      </c>
      <c r="R567" s="142">
        <f>Q567*H567</f>
        <v>0</v>
      </c>
      <c r="S567" s="142">
        <v>0</v>
      </c>
      <c r="T567" s="143">
        <f>S567*H567</f>
        <v>0</v>
      </c>
      <c r="AR567" s="144" t="s">
        <v>627</v>
      </c>
      <c r="AT567" s="144" t="s">
        <v>156</v>
      </c>
      <c r="AU567" s="144" t="s">
        <v>82</v>
      </c>
      <c r="AY567" s="17" t="s">
        <v>155</v>
      </c>
      <c r="BE567" s="145">
        <f>IF(N567="základní",J567,0)</f>
        <v>0</v>
      </c>
      <c r="BF567" s="145">
        <f>IF(N567="snížená",J567,0)</f>
        <v>0</v>
      </c>
      <c r="BG567" s="145">
        <f>IF(N567="zákl. přenesená",J567,0)</f>
        <v>0</v>
      </c>
      <c r="BH567" s="145">
        <f>IF(N567="sníž. přenesená",J567,0)</f>
        <v>0</v>
      </c>
      <c r="BI567" s="145">
        <f>IF(N567="nulová",J567,0)</f>
        <v>0</v>
      </c>
      <c r="BJ567" s="17" t="s">
        <v>80</v>
      </c>
      <c r="BK567" s="145">
        <f>ROUND(I567*H567,2)</f>
        <v>0</v>
      </c>
      <c r="BL567" s="17" t="s">
        <v>627</v>
      </c>
      <c r="BM567" s="144" t="s">
        <v>1713</v>
      </c>
    </row>
    <row r="568" spans="2:65" s="1" customFormat="1">
      <c r="B568" s="32"/>
      <c r="D568" s="146" t="s">
        <v>162</v>
      </c>
      <c r="F568" s="147" t="s">
        <v>638</v>
      </c>
      <c r="I568" s="148"/>
      <c r="L568" s="32"/>
      <c r="M568" s="149"/>
      <c r="T568" s="56"/>
      <c r="AT568" s="17" t="s">
        <v>162</v>
      </c>
      <c r="AU568" s="17" t="s">
        <v>82</v>
      </c>
    </row>
    <row r="569" spans="2:65" s="1" customFormat="1">
      <c r="B569" s="32"/>
      <c r="D569" s="150" t="s">
        <v>164</v>
      </c>
      <c r="F569" s="151" t="s">
        <v>640</v>
      </c>
      <c r="I569" s="148"/>
      <c r="L569" s="32"/>
      <c r="M569" s="149"/>
      <c r="T569" s="56"/>
      <c r="AT569" s="17" t="s">
        <v>164</v>
      </c>
      <c r="AU569" s="17" t="s">
        <v>82</v>
      </c>
    </row>
    <row r="570" spans="2:65" s="1" customFormat="1" ht="16.5" customHeight="1">
      <c r="B570" s="131"/>
      <c r="C570" s="132" t="s">
        <v>1433</v>
      </c>
      <c r="D570" s="132" t="s">
        <v>156</v>
      </c>
      <c r="E570" s="133" t="s">
        <v>642</v>
      </c>
      <c r="F570" s="134" t="s">
        <v>643</v>
      </c>
      <c r="G570" s="135" t="s">
        <v>626</v>
      </c>
      <c r="H570" s="136">
        <v>1</v>
      </c>
      <c r="I570" s="137"/>
      <c r="J570" s="138">
        <f>ROUND(I570*H570,2)</f>
        <v>0</v>
      </c>
      <c r="K570" s="139"/>
      <c r="L570" s="32"/>
      <c r="M570" s="140" t="s">
        <v>1</v>
      </c>
      <c r="N570" s="141" t="s">
        <v>37</v>
      </c>
      <c r="P570" s="142">
        <f>O570*H570</f>
        <v>0</v>
      </c>
      <c r="Q570" s="142">
        <v>0</v>
      </c>
      <c r="R570" s="142">
        <f>Q570*H570</f>
        <v>0</v>
      </c>
      <c r="S570" s="142">
        <v>0</v>
      </c>
      <c r="T570" s="143">
        <f>S570*H570</f>
        <v>0</v>
      </c>
      <c r="AR570" s="144" t="s">
        <v>627</v>
      </c>
      <c r="AT570" s="144" t="s">
        <v>156</v>
      </c>
      <c r="AU570" s="144" t="s">
        <v>82</v>
      </c>
      <c r="AY570" s="17" t="s">
        <v>155</v>
      </c>
      <c r="BE570" s="145">
        <f>IF(N570="základní",J570,0)</f>
        <v>0</v>
      </c>
      <c r="BF570" s="145">
        <f>IF(N570="snížená",J570,0)</f>
        <v>0</v>
      </c>
      <c r="BG570" s="145">
        <f>IF(N570="zákl. přenesená",J570,0)</f>
        <v>0</v>
      </c>
      <c r="BH570" s="145">
        <f>IF(N570="sníž. přenesená",J570,0)</f>
        <v>0</v>
      </c>
      <c r="BI570" s="145">
        <f>IF(N570="nulová",J570,0)</f>
        <v>0</v>
      </c>
      <c r="BJ570" s="17" t="s">
        <v>80</v>
      </c>
      <c r="BK570" s="145">
        <f>ROUND(I570*H570,2)</f>
        <v>0</v>
      </c>
      <c r="BL570" s="17" t="s">
        <v>627</v>
      </c>
      <c r="BM570" s="144" t="s">
        <v>1714</v>
      </c>
    </row>
    <row r="571" spans="2:65" s="1" customFormat="1">
      <c r="B571" s="32"/>
      <c r="D571" s="146" t="s">
        <v>162</v>
      </c>
      <c r="F571" s="147" t="s">
        <v>643</v>
      </c>
      <c r="I571" s="148"/>
      <c r="L571" s="32"/>
      <c r="M571" s="149"/>
      <c r="T571" s="56"/>
      <c r="AT571" s="17" t="s">
        <v>162</v>
      </c>
      <c r="AU571" s="17" t="s">
        <v>82</v>
      </c>
    </row>
    <row r="572" spans="2:65" s="1" customFormat="1">
      <c r="B572" s="32"/>
      <c r="D572" s="150" t="s">
        <v>164</v>
      </c>
      <c r="F572" s="151" t="s">
        <v>645</v>
      </c>
      <c r="I572" s="148"/>
      <c r="L572" s="32"/>
      <c r="M572" s="149"/>
      <c r="T572" s="56"/>
      <c r="AT572" s="17" t="s">
        <v>164</v>
      </c>
      <c r="AU572" s="17" t="s">
        <v>82</v>
      </c>
    </row>
    <row r="573" spans="2:65" s="1" customFormat="1" ht="16.5" customHeight="1">
      <c r="B573" s="131"/>
      <c r="C573" s="132" t="s">
        <v>1060</v>
      </c>
      <c r="D573" s="132" t="s">
        <v>156</v>
      </c>
      <c r="E573" s="133" t="s">
        <v>647</v>
      </c>
      <c r="F573" s="134" t="s">
        <v>648</v>
      </c>
      <c r="G573" s="135" t="s">
        <v>626</v>
      </c>
      <c r="H573" s="136">
        <v>1</v>
      </c>
      <c r="I573" s="137"/>
      <c r="J573" s="138">
        <f>ROUND(I573*H573,2)</f>
        <v>0</v>
      </c>
      <c r="K573" s="139"/>
      <c r="L573" s="32"/>
      <c r="M573" s="140" t="s">
        <v>1</v>
      </c>
      <c r="N573" s="141" t="s">
        <v>37</v>
      </c>
      <c r="P573" s="142">
        <f>O573*H573</f>
        <v>0</v>
      </c>
      <c r="Q573" s="142">
        <v>0</v>
      </c>
      <c r="R573" s="142">
        <f>Q573*H573</f>
        <v>0</v>
      </c>
      <c r="S573" s="142">
        <v>0</v>
      </c>
      <c r="T573" s="143">
        <f>S573*H573</f>
        <v>0</v>
      </c>
      <c r="AR573" s="144" t="s">
        <v>627</v>
      </c>
      <c r="AT573" s="144" t="s">
        <v>156</v>
      </c>
      <c r="AU573" s="144" t="s">
        <v>82</v>
      </c>
      <c r="AY573" s="17" t="s">
        <v>155</v>
      </c>
      <c r="BE573" s="145">
        <f>IF(N573="základní",J573,0)</f>
        <v>0</v>
      </c>
      <c r="BF573" s="145">
        <f>IF(N573="snížená",J573,0)</f>
        <v>0</v>
      </c>
      <c r="BG573" s="145">
        <f>IF(N573="zákl. přenesená",J573,0)</f>
        <v>0</v>
      </c>
      <c r="BH573" s="145">
        <f>IF(N573="sníž. přenesená",J573,0)</f>
        <v>0</v>
      </c>
      <c r="BI573" s="145">
        <f>IF(N573="nulová",J573,0)</f>
        <v>0</v>
      </c>
      <c r="BJ573" s="17" t="s">
        <v>80</v>
      </c>
      <c r="BK573" s="145">
        <f>ROUND(I573*H573,2)</f>
        <v>0</v>
      </c>
      <c r="BL573" s="17" t="s">
        <v>627</v>
      </c>
      <c r="BM573" s="144" t="s">
        <v>1715</v>
      </c>
    </row>
    <row r="574" spans="2:65" s="1" customFormat="1">
      <c r="B574" s="32"/>
      <c r="D574" s="146" t="s">
        <v>162</v>
      </c>
      <c r="F574" s="147" t="s">
        <v>648</v>
      </c>
      <c r="I574" s="148"/>
      <c r="L574" s="32"/>
      <c r="M574" s="149"/>
      <c r="T574" s="56"/>
      <c r="AT574" s="17" t="s">
        <v>162</v>
      </c>
      <c r="AU574" s="17" t="s">
        <v>82</v>
      </c>
    </row>
    <row r="575" spans="2:65" s="1" customFormat="1">
      <c r="B575" s="32"/>
      <c r="D575" s="150" t="s">
        <v>164</v>
      </c>
      <c r="F575" s="151" t="s">
        <v>650</v>
      </c>
      <c r="I575" s="148"/>
      <c r="L575" s="32"/>
      <c r="M575" s="149"/>
      <c r="T575" s="56"/>
      <c r="AT575" s="17" t="s">
        <v>164</v>
      </c>
      <c r="AU575" s="17" t="s">
        <v>82</v>
      </c>
    </row>
    <row r="576" spans="2:65" s="11" customFormat="1" ht="22.9" customHeight="1">
      <c r="B576" s="121"/>
      <c r="D576" s="122" t="s">
        <v>71</v>
      </c>
      <c r="E576" s="183" t="s">
        <v>651</v>
      </c>
      <c r="F576" s="183" t="s">
        <v>652</v>
      </c>
      <c r="I576" s="124"/>
      <c r="J576" s="184">
        <f>BK576</f>
        <v>0</v>
      </c>
      <c r="L576" s="121"/>
      <c r="M576" s="126"/>
      <c r="P576" s="127">
        <f>SUM(P577:P579)</f>
        <v>0</v>
      </c>
      <c r="R576" s="127">
        <f>SUM(R577:R579)</f>
        <v>0</v>
      </c>
      <c r="T576" s="128">
        <f>SUM(T577:T579)</f>
        <v>0</v>
      </c>
      <c r="AR576" s="122" t="s">
        <v>191</v>
      </c>
      <c r="AT576" s="129" t="s">
        <v>71</v>
      </c>
      <c r="AU576" s="129" t="s">
        <v>80</v>
      </c>
      <c r="AY576" s="122" t="s">
        <v>155</v>
      </c>
      <c r="BK576" s="130">
        <f>SUM(BK577:BK579)</f>
        <v>0</v>
      </c>
    </row>
    <row r="577" spans="2:65" s="1" customFormat="1" ht="16.5" customHeight="1">
      <c r="B577" s="131"/>
      <c r="C577" s="132" t="s">
        <v>1436</v>
      </c>
      <c r="D577" s="132" t="s">
        <v>156</v>
      </c>
      <c r="E577" s="133" t="s">
        <v>654</v>
      </c>
      <c r="F577" s="134" t="s">
        <v>655</v>
      </c>
      <c r="G577" s="135" t="s">
        <v>626</v>
      </c>
      <c r="H577" s="136">
        <v>1</v>
      </c>
      <c r="I577" s="137"/>
      <c r="J577" s="138">
        <f>ROUND(I577*H577,2)</f>
        <v>0</v>
      </c>
      <c r="K577" s="139"/>
      <c r="L577" s="32"/>
      <c r="M577" s="140" t="s">
        <v>1</v>
      </c>
      <c r="N577" s="141" t="s">
        <v>37</v>
      </c>
      <c r="P577" s="142">
        <f>O577*H577</f>
        <v>0</v>
      </c>
      <c r="Q577" s="142">
        <v>0</v>
      </c>
      <c r="R577" s="142">
        <f>Q577*H577</f>
        <v>0</v>
      </c>
      <c r="S577" s="142">
        <v>0</v>
      </c>
      <c r="T577" s="143">
        <f>S577*H577</f>
        <v>0</v>
      </c>
      <c r="AR577" s="144" t="s">
        <v>627</v>
      </c>
      <c r="AT577" s="144" t="s">
        <v>156</v>
      </c>
      <c r="AU577" s="144" t="s">
        <v>82</v>
      </c>
      <c r="AY577" s="17" t="s">
        <v>155</v>
      </c>
      <c r="BE577" s="145">
        <f>IF(N577="základní",J577,0)</f>
        <v>0</v>
      </c>
      <c r="BF577" s="145">
        <f>IF(N577="snížená",J577,0)</f>
        <v>0</v>
      </c>
      <c r="BG577" s="145">
        <f>IF(N577="zákl. přenesená",J577,0)</f>
        <v>0</v>
      </c>
      <c r="BH577" s="145">
        <f>IF(N577="sníž. přenesená",J577,0)</f>
        <v>0</v>
      </c>
      <c r="BI577" s="145">
        <f>IF(N577="nulová",J577,0)</f>
        <v>0</v>
      </c>
      <c r="BJ577" s="17" t="s">
        <v>80</v>
      </c>
      <c r="BK577" s="145">
        <f>ROUND(I577*H577,2)</f>
        <v>0</v>
      </c>
      <c r="BL577" s="17" t="s">
        <v>627</v>
      </c>
      <c r="BM577" s="144" t="s">
        <v>1716</v>
      </c>
    </row>
    <row r="578" spans="2:65" s="1" customFormat="1">
      <c r="B578" s="32"/>
      <c r="D578" s="146" t="s">
        <v>162</v>
      </c>
      <c r="F578" s="147" t="s">
        <v>655</v>
      </c>
      <c r="I578" s="148"/>
      <c r="L578" s="32"/>
      <c r="M578" s="149"/>
      <c r="T578" s="56"/>
      <c r="AT578" s="17" t="s">
        <v>162</v>
      </c>
      <c r="AU578" s="17" t="s">
        <v>82</v>
      </c>
    </row>
    <row r="579" spans="2:65" s="1" customFormat="1">
      <c r="B579" s="32"/>
      <c r="D579" s="150" t="s">
        <v>164</v>
      </c>
      <c r="F579" s="151" t="s">
        <v>657</v>
      </c>
      <c r="I579" s="148"/>
      <c r="L579" s="32"/>
      <c r="M579" s="149"/>
      <c r="T579" s="56"/>
      <c r="AT579" s="17" t="s">
        <v>164</v>
      </c>
      <c r="AU579" s="17" t="s">
        <v>82</v>
      </c>
    </row>
    <row r="580" spans="2:65" s="11" customFormat="1" ht="22.9" customHeight="1">
      <c r="B580" s="121"/>
      <c r="D580" s="122" t="s">
        <v>71</v>
      </c>
      <c r="E580" s="183" t="s">
        <v>658</v>
      </c>
      <c r="F580" s="183" t="s">
        <v>659</v>
      </c>
      <c r="I580" s="124"/>
      <c r="J580" s="184">
        <f>BK580</f>
        <v>0</v>
      </c>
      <c r="L580" s="121"/>
      <c r="M580" s="126"/>
      <c r="P580" s="127">
        <f>SUM(P581:P583)</f>
        <v>0</v>
      </c>
      <c r="R580" s="127">
        <f>SUM(R581:R583)</f>
        <v>0</v>
      </c>
      <c r="T580" s="128">
        <f>SUM(T581:T583)</f>
        <v>0</v>
      </c>
      <c r="AR580" s="122" t="s">
        <v>191</v>
      </c>
      <c r="AT580" s="129" t="s">
        <v>71</v>
      </c>
      <c r="AU580" s="129" t="s">
        <v>80</v>
      </c>
      <c r="AY580" s="122" t="s">
        <v>155</v>
      </c>
      <c r="BK580" s="130">
        <f>SUM(BK581:BK583)</f>
        <v>0</v>
      </c>
    </row>
    <row r="581" spans="2:65" s="1" customFormat="1" ht="16.5" customHeight="1">
      <c r="B581" s="131"/>
      <c r="C581" s="132" t="s">
        <v>1717</v>
      </c>
      <c r="D581" s="132" t="s">
        <v>156</v>
      </c>
      <c r="E581" s="133" t="s">
        <v>661</v>
      </c>
      <c r="F581" s="134" t="s">
        <v>662</v>
      </c>
      <c r="G581" s="135" t="s">
        <v>626</v>
      </c>
      <c r="H581" s="136">
        <v>1</v>
      </c>
      <c r="I581" s="137"/>
      <c r="J581" s="138">
        <f>ROUND(I581*H581,2)</f>
        <v>0</v>
      </c>
      <c r="K581" s="139"/>
      <c r="L581" s="32"/>
      <c r="M581" s="140" t="s">
        <v>1</v>
      </c>
      <c r="N581" s="141" t="s">
        <v>37</v>
      </c>
      <c r="P581" s="142">
        <f>O581*H581</f>
        <v>0</v>
      </c>
      <c r="Q581" s="142">
        <v>0</v>
      </c>
      <c r="R581" s="142">
        <f>Q581*H581</f>
        <v>0</v>
      </c>
      <c r="S581" s="142">
        <v>0</v>
      </c>
      <c r="T581" s="143">
        <f>S581*H581</f>
        <v>0</v>
      </c>
      <c r="AR581" s="144" t="s">
        <v>627</v>
      </c>
      <c r="AT581" s="144" t="s">
        <v>156</v>
      </c>
      <c r="AU581" s="144" t="s">
        <v>82</v>
      </c>
      <c r="AY581" s="17" t="s">
        <v>155</v>
      </c>
      <c r="BE581" s="145">
        <f>IF(N581="základní",J581,0)</f>
        <v>0</v>
      </c>
      <c r="BF581" s="145">
        <f>IF(N581="snížená",J581,0)</f>
        <v>0</v>
      </c>
      <c r="BG581" s="145">
        <f>IF(N581="zákl. přenesená",J581,0)</f>
        <v>0</v>
      </c>
      <c r="BH581" s="145">
        <f>IF(N581="sníž. přenesená",J581,0)</f>
        <v>0</v>
      </c>
      <c r="BI581" s="145">
        <f>IF(N581="nulová",J581,0)</f>
        <v>0</v>
      </c>
      <c r="BJ581" s="17" t="s">
        <v>80</v>
      </c>
      <c r="BK581" s="145">
        <f>ROUND(I581*H581,2)</f>
        <v>0</v>
      </c>
      <c r="BL581" s="17" t="s">
        <v>627</v>
      </c>
      <c r="BM581" s="144" t="s">
        <v>1718</v>
      </c>
    </row>
    <row r="582" spans="2:65" s="1" customFormat="1">
      <c r="B582" s="32"/>
      <c r="D582" s="146" t="s">
        <v>162</v>
      </c>
      <c r="F582" s="147" t="s">
        <v>662</v>
      </c>
      <c r="I582" s="148"/>
      <c r="L582" s="32"/>
      <c r="M582" s="149"/>
      <c r="T582" s="56"/>
      <c r="AT582" s="17" t="s">
        <v>162</v>
      </c>
      <c r="AU582" s="17" t="s">
        <v>82</v>
      </c>
    </row>
    <row r="583" spans="2:65" s="1" customFormat="1">
      <c r="B583" s="32"/>
      <c r="D583" s="150" t="s">
        <v>164</v>
      </c>
      <c r="F583" s="151" t="s">
        <v>664</v>
      </c>
      <c r="I583" s="148"/>
      <c r="L583" s="32"/>
      <c r="M583" s="149"/>
      <c r="T583" s="56"/>
      <c r="AT583" s="17" t="s">
        <v>164</v>
      </c>
      <c r="AU583" s="17" t="s">
        <v>82</v>
      </c>
    </row>
    <row r="584" spans="2:65" s="11" customFormat="1" ht="22.9" customHeight="1">
      <c r="B584" s="121"/>
      <c r="D584" s="122" t="s">
        <v>71</v>
      </c>
      <c r="E584" s="183" t="s">
        <v>665</v>
      </c>
      <c r="F584" s="183" t="s">
        <v>666</v>
      </c>
      <c r="I584" s="124"/>
      <c r="J584" s="184">
        <f>BK584</f>
        <v>0</v>
      </c>
      <c r="L584" s="121"/>
      <c r="M584" s="126"/>
      <c r="P584" s="127">
        <f>SUM(P585:P587)</f>
        <v>0</v>
      </c>
      <c r="R584" s="127">
        <f>SUM(R585:R587)</f>
        <v>0</v>
      </c>
      <c r="T584" s="128">
        <f>SUM(T585:T587)</f>
        <v>0</v>
      </c>
      <c r="AR584" s="122" t="s">
        <v>191</v>
      </c>
      <c r="AT584" s="129" t="s">
        <v>71</v>
      </c>
      <c r="AU584" s="129" t="s">
        <v>80</v>
      </c>
      <c r="AY584" s="122" t="s">
        <v>155</v>
      </c>
      <c r="BK584" s="130">
        <f>SUM(BK585:BK587)</f>
        <v>0</v>
      </c>
    </row>
    <row r="585" spans="2:65" s="1" customFormat="1" ht="16.5" customHeight="1">
      <c r="B585" s="131"/>
      <c r="C585" s="132" t="s">
        <v>1719</v>
      </c>
      <c r="D585" s="132" t="s">
        <v>156</v>
      </c>
      <c r="E585" s="133" t="s">
        <v>668</v>
      </c>
      <c r="F585" s="134" t="s">
        <v>669</v>
      </c>
      <c r="G585" s="135" t="s">
        <v>626</v>
      </c>
      <c r="H585" s="136">
        <v>1</v>
      </c>
      <c r="I585" s="137"/>
      <c r="J585" s="138">
        <f>ROUND(I585*H585,2)</f>
        <v>0</v>
      </c>
      <c r="K585" s="139"/>
      <c r="L585" s="32"/>
      <c r="M585" s="140" t="s">
        <v>1</v>
      </c>
      <c r="N585" s="141" t="s">
        <v>37</v>
      </c>
      <c r="P585" s="142">
        <f>O585*H585</f>
        <v>0</v>
      </c>
      <c r="Q585" s="142">
        <v>0</v>
      </c>
      <c r="R585" s="142">
        <f>Q585*H585</f>
        <v>0</v>
      </c>
      <c r="S585" s="142">
        <v>0</v>
      </c>
      <c r="T585" s="143">
        <f>S585*H585</f>
        <v>0</v>
      </c>
      <c r="AR585" s="144" t="s">
        <v>627</v>
      </c>
      <c r="AT585" s="144" t="s">
        <v>156</v>
      </c>
      <c r="AU585" s="144" t="s">
        <v>82</v>
      </c>
      <c r="AY585" s="17" t="s">
        <v>155</v>
      </c>
      <c r="BE585" s="145">
        <f>IF(N585="základní",J585,0)</f>
        <v>0</v>
      </c>
      <c r="BF585" s="145">
        <f>IF(N585="snížená",J585,0)</f>
        <v>0</v>
      </c>
      <c r="BG585" s="145">
        <f>IF(N585="zákl. přenesená",J585,0)</f>
        <v>0</v>
      </c>
      <c r="BH585" s="145">
        <f>IF(N585="sníž. přenesená",J585,0)</f>
        <v>0</v>
      </c>
      <c r="BI585" s="145">
        <f>IF(N585="nulová",J585,0)</f>
        <v>0</v>
      </c>
      <c r="BJ585" s="17" t="s">
        <v>80</v>
      </c>
      <c r="BK585" s="145">
        <f>ROUND(I585*H585,2)</f>
        <v>0</v>
      </c>
      <c r="BL585" s="17" t="s">
        <v>627</v>
      </c>
      <c r="BM585" s="144" t="s">
        <v>1720</v>
      </c>
    </row>
    <row r="586" spans="2:65" s="1" customFormat="1">
      <c r="B586" s="32"/>
      <c r="D586" s="146" t="s">
        <v>162</v>
      </c>
      <c r="F586" s="147" t="s">
        <v>669</v>
      </c>
      <c r="I586" s="148"/>
      <c r="L586" s="32"/>
      <c r="M586" s="149"/>
      <c r="T586" s="56"/>
      <c r="AT586" s="17" t="s">
        <v>162</v>
      </c>
      <c r="AU586" s="17" t="s">
        <v>82</v>
      </c>
    </row>
    <row r="587" spans="2:65" s="1" customFormat="1">
      <c r="B587" s="32"/>
      <c r="D587" s="150" t="s">
        <v>164</v>
      </c>
      <c r="F587" s="151" t="s">
        <v>671</v>
      </c>
      <c r="I587" s="148"/>
      <c r="L587" s="32"/>
      <c r="M587" s="186"/>
      <c r="N587" s="187"/>
      <c r="O587" s="187"/>
      <c r="P587" s="187"/>
      <c r="Q587" s="187"/>
      <c r="R587" s="187"/>
      <c r="S587" s="187"/>
      <c r="T587" s="188"/>
      <c r="AT587" s="17" t="s">
        <v>164</v>
      </c>
      <c r="AU587" s="17" t="s">
        <v>82</v>
      </c>
    </row>
    <row r="588" spans="2:65" s="1" customFormat="1" ht="6.95" customHeight="1">
      <c r="B588" s="44"/>
      <c r="C588" s="45"/>
      <c r="D588" s="45"/>
      <c r="E588" s="45"/>
      <c r="F588" s="45"/>
      <c r="G588" s="45"/>
      <c r="H588" s="45"/>
      <c r="I588" s="45"/>
      <c r="J588" s="45"/>
      <c r="K588" s="45"/>
      <c r="L588" s="32"/>
    </row>
  </sheetData>
  <autoFilter ref="C132:K587" xr:uid="{00000000-0009-0000-0000-000006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 xr:uid="{00000000-0004-0000-0600-000000000000}"/>
    <hyperlink ref="F142" r:id="rId2" xr:uid="{00000000-0004-0000-0600-000001000000}"/>
    <hyperlink ref="F146" r:id="rId3" xr:uid="{00000000-0004-0000-0600-000002000000}"/>
    <hyperlink ref="F150" r:id="rId4" xr:uid="{00000000-0004-0000-0600-000003000000}"/>
    <hyperlink ref="F154" r:id="rId5" xr:uid="{00000000-0004-0000-0600-000004000000}"/>
    <hyperlink ref="F158" r:id="rId6" xr:uid="{00000000-0004-0000-0600-000005000000}"/>
    <hyperlink ref="F162" r:id="rId7" xr:uid="{00000000-0004-0000-0600-000006000000}"/>
    <hyperlink ref="F166" r:id="rId8" xr:uid="{00000000-0004-0000-0600-000007000000}"/>
    <hyperlink ref="F173" r:id="rId9" xr:uid="{00000000-0004-0000-0600-000008000000}"/>
    <hyperlink ref="F177" r:id="rId10" xr:uid="{00000000-0004-0000-0600-000009000000}"/>
    <hyperlink ref="F181" r:id="rId11" xr:uid="{00000000-0004-0000-0600-00000A000000}"/>
    <hyperlink ref="F185" r:id="rId12" xr:uid="{00000000-0004-0000-0600-00000B000000}"/>
    <hyperlink ref="F189" r:id="rId13" xr:uid="{00000000-0004-0000-0600-00000C000000}"/>
    <hyperlink ref="F193" r:id="rId14" xr:uid="{00000000-0004-0000-0600-00000D000000}"/>
    <hyperlink ref="F200" r:id="rId15" xr:uid="{00000000-0004-0000-0600-00000E000000}"/>
    <hyperlink ref="F205" r:id="rId16" xr:uid="{00000000-0004-0000-0600-00000F000000}"/>
    <hyperlink ref="F209" r:id="rId17" xr:uid="{00000000-0004-0000-0600-000010000000}"/>
    <hyperlink ref="F213" r:id="rId18" xr:uid="{00000000-0004-0000-0600-000011000000}"/>
    <hyperlink ref="F223" r:id="rId19" xr:uid="{00000000-0004-0000-0600-000012000000}"/>
    <hyperlink ref="F227" r:id="rId20" xr:uid="{00000000-0004-0000-0600-000013000000}"/>
    <hyperlink ref="F236" r:id="rId21" xr:uid="{00000000-0004-0000-0600-000014000000}"/>
    <hyperlink ref="F241" r:id="rId22" xr:uid="{00000000-0004-0000-0600-000015000000}"/>
    <hyperlink ref="F245" r:id="rId23" xr:uid="{00000000-0004-0000-0600-000016000000}"/>
    <hyperlink ref="F251" r:id="rId24" xr:uid="{00000000-0004-0000-0600-000017000000}"/>
    <hyperlink ref="F255" r:id="rId25" xr:uid="{00000000-0004-0000-0600-000018000000}"/>
    <hyperlink ref="F277" r:id="rId26" xr:uid="{00000000-0004-0000-0600-000019000000}"/>
    <hyperlink ref="F283" r:id="rId27" xr:uid="{00000000-0004-0000-0600-00001A000000}"/>
    <hyperlink ref="F290" r:id="rId28" xr:uid="{00000000-0004-0000-0600-00001B000000}"/>
    <hyperlink ref="F294" r:id="rId29" xr:uid="{00000000-0004-0000-0600-00001C000000}"/>
    <hyperlink ref="F300" r:id="rId30" xr:uid="{00000000-0004-0000-0600-00001D000000}"/>
    <hyperlink ref="F305" r:id="rId31" xr:uid="{00000000-0004-0000-0600-00001E000000}"/>
    <hyperlink ref="F309" r:id="rId32" xr:uid="{00000000-0004-0000-0600-00001F000000}"/>
    <hyperlink ref="F313" r:id="rId33" xr:uid="{00000000-0004-0000-0600-000020000000}"/>
    <hyperlink ref="F321" r:id="rId34" xr:uid="{00000000-0004-0000-0600-000021000000}"/>
    <hyperlink ref="F325" r:id="rId35" xr:uid="{00000000-0004-0000-0600-000022000000}"/>
    <hyperlink ref="F329" r:id="rId36" xr:uid="{00000000-0004-0000-0600-000023000000}"/>
    <hyperlink ref="F333" r:id="rId37" xr:uid="{00000000-0004-0000-0600-000024000000}"/>
    <hyperlink ref="F337" r:id="rId38" xr:uid="{00000000-0004-0000-0600-000025000000}"/>
    <hyperlink ref="F351" r:id="rId39" xr:uid="{00000000-0004-0000-0600-000026000000}"/>
    <hyperlink ref="F355" r:id="rId40" xr:uid="{00000000-0004-0000-0600-000027000000}"/>
    <hyperlink ref="F366" r:id="rId41" xr:uid="{00000000-0004-0000-0600-000028000000}"/>
    <hyperlink ref="F370" r:id="rId42" xr:uid="{00000000-0004-0000-0600-000029000000}"/>
    <hyperlink ref="F378" r:id="rId43" xr:uid="{00000000-0004-0000-0600-00002A000000}"/>
    <hyperlink ref="F382" r:id="rId44" xr:uid="{00000000-0004-0000-0600-00002B000000}"/>
    <hyperlink ref="F386" r:id="rId45" xr:uid="{00000000-0004-0000-0600-00002C000000}"/>
    <hyperlink ref="F391" r:id="rId46" xr:uid="{00000000-0004-0000-0600-00002D000000}"/>
    <hyperlink ref="F396" r:id="rId47" xr:uid="{00000000-0004-0000-0600-00002E000000}"/>
    <hyperlink ref="F402" r:id="rId48" xr:uid="{00000000-0004-0000-0600-00002F000000}"/>
    <hyperlink ref="F407" r:id="rId49" xr:uid="{00000000-0004-0000-0600-000030000000}"/>
    <hyperlink ref="F411" r:id="rId50" xr:uid="{00000000-0004-0000-0600-000031000000}"/>
    <hyperlink ref="F416" r:id="rId51" xr:uid="{00000000-0004-0000-0600-000032000000}"/>
    <hyperlink ref="F421" r:id="rId52" xr:uid="{00000000-0004-0000-0600-000033000000}"/>
    <hyperlink ref="F425" r:id="rId53" xr:uid="{00000000-0004-0000-0600-000034000000}"/>
    <hyperlink ref="F429" r:id="rId54" xr:uid="{00000000-0004-0000-0600-000035000000}"/>
    <hyperlink ref="F435" r:id="rId55" xr:uid="{00000000-0004-0000-0600-000036000000}"/>
    <hyperlink ref="F439" r:id="rId56" xr:uid="{00000000-0004-0000-0600-000037000000}"/>
    <hyperlink ref="F443" r:id="rId57" xr:uid="{00000000-0004-0000-0600-000038000000}"/>
    <hyperlink ref="F447" r:id="rId58" xr:uid="{00000000-0004-0000-0600-000039000000}"/>
    <hyperlink ref="F455" r:id="rId59" xr:uid="{00000000-0004-0000-0600-00003A000000}"/>
    <hyperlink ref="F459" r:id="rId60" xr:uid="{00000000-0004-0000-0600-00003B000000}"/>
    <hyperlink ref="F464" r:id="rId61" xr:uid="{00000000-0004-0000-0600-00003C000000}"/>
    <hyperlink ref="F468" r:id="rId62" xr:uid="{00000000-0004-0000-0600-00003D000000}"/>
    <hyperlink ref="F476" r:id="rId63" xr:uid="{00000000-0004-0000-0600-00003E000000}"/>
    <hyperlink ref="F480" r:id="rId64" xr:uid="{00000000-0004-0000-0600-00003F000000}"/>
    <hyperlink ref="F484" r:id="rId65" xr:uid="{00000000-0004-0000-0600-000040000000}"/>
    <hyperlink ref="F491" r:id="rId66" xr:uid="{00000000-0004-0000-0600-000041000000}"/>
    <hyperlink ref="F495" r:id="rId67" xr:uid="{00000000-0004-0000-0600-000042000000}"/>
    <hyperlink ref="F500" r:id="rId68" xr:uid="{00000000-0004-0000-0600-000043000000}"/>
    <hyperlink ref="F503" r:id="rId69" xr:uid="{00000000-0004-0000-0600-000044000000}"/>
    <hyperlink ref="F506" r:id="rId70" xr:uid="{00000000-0004-0000-0600-000045000000}"/>
    <hyperlink ref="F509" r:id="rId71" xr:uid="{00000000-0004-0000-0600-000046000000}"/>
    <hyperlink ref="F513" r:id="rId72" xr:uid="{00000000-0004-0000-0600-000047000000}"/>
    <hyperlink ref="F516" r:id="rId73" xr:uid="{00000000-0004-0000-0600-000048000000}"/>
    <hyperlink ref="F520" r:id="rId74" xr:uid="{00000000-0004-0000-0600-000049000000}"/>
    <hyperlink ref="F528" r:id="rId75" xr:uid="{00000000-0004-0000-0600-00004A000000}"/>
    <hyperlink ref="F538" r:id="rId76" xr:uid="{00000000-0004-0000-0600-00004B000000}"/>
    <hyperlink ref="F546" r:id="rId77" xr:uid="{00000000-0004-0000-0600-00004C000000}"/>
    <hyperlink ref="F550" r:id="rId78" xr:uid="{00000000-0004-0000-0600-00004D000000}"/>
    <hyperlink ref="F557" r:id="rId79" xr:uid="{00000000-0004-0000-0600-00004E000000}"/>
    <hyperlink ref="F562" r:id="rId80" xr:uid="{00000000-0004-0000-0600-00004F000000}"/>
    <hyperlink ref="F566" r:id="rId81" xr:uid="{00000000-0004-0000-0600-000050000000}"/>
    <hyperlink ref="F569" r:id="rId82" xr:uid="{00000000-0004-0000-0600-000051000000}"/>
    <hyperlink ref="F572" r:id="rId83" xr:uid="{00000000-0004-0000-0600-000052000000}"/>
    <hyperlink ref="F575" r:id="rId84" xr:uid="{00000000-0004-0000-0600-000053000000}"/>
    <hyperlink ref="F579" r:id="rId85" xr:uid="{00000000-0004-0000-0600-000054000000}"/>
    <hyperlink ref="F583" r:id="rId86" xr:uid="{00000000-0004-0000-0600-000055000000}"/>
    <hyperlink ref="F587" r:id="rId87" xr:uid="{00000000-0004-0000-0600-00005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334"/>
  <sheetViews>
    <sheetView showGridLines="0" topLeftCell="A285" workbookViewId="0">
      <selection activeCell="H304" sqref="H30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100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1721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ROUND(J130,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ROUND((SUM(BE130:BE333)),  2)</f>
        <v>0</v>
      </c>
      <c r="I33" s="92">
        <v>0.21</v>
      </c>
      <c r="J33" s="91">
        <f>ROUND(((SUM(BE130:BE333))*I33),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ROUND((SUM(BF130:BF333)),  2)</f>
        <v>0</v>
      </c>
      <c r="I34" s="92">
        <v>0.15</v>
      </c>
      <c r="J34" s="91">
        <f>ROUND(((SUM(BF130:BF333))*I34),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ROUND((SUM(BG130:BG333)),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ROUND((SUM(BH130:BH333)),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ROUND((SUM(BI130:BI333)),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01-21-05 - Železniční propustek v km 159,123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J130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8" customFormat="1" ht="24.95" customHeight="1">
      <c r="B98" s="104"/>
      <c r="D98" s="105" t="s">
        <v>870</v>
      </c>
      <c r="E98" s="106"/>
      <c r="F98" s="106"/>
      <c r="G98" s="106"/>
      <c r="H98" s="106"/>
      <c r="I98" s="106"/>
      <c r="J98" s="107">
        <f>J197</f>
        <v>0</v>
      </c>
      <c r="L98" s="104"/>
    </row>
    <row r="99" spans="2:12" s="9" customFormat="1" ht="19.899999999999999" customHeight="1">
      <c r="B99" s="108"/>
      <c r="D99" s="109" t="s">
        <v>127</v>
      </c>
      <c r="E99" s="110"/>
      <c r="F99" s="110"/>
      <c r="G99" s="110"/>
      <c r="H99" s="110"/>
      <c r="I99" s="110"/>
      <c r="J99" s="111">
        <f>J218</f>
        <v>0</v>
      </c>
      <c r="L99" s="108"/>
    </row>
    <row r="100" spans="2:12" s="8" customFormat="1" ht="24.95" customHeight="1">
      <c r="B100" s="104"/>
      <c r="D100" s="105" t="s">
        <v>1439</v>
      </c>
      <c r="E100" s="106"/>
      <c r="F100" s="106"/>
      <c r="G100" s="106"/>
      <c r="H100" s="106"/>
      <c r="I100" s="106"/>
      <c r="J100" s="107">
        <f>J244</f>
        <v>0</v>
      </c>
      <c r="L100" s="104"/>
    </row>
    <row r="101" spans="2:12" s="8" customFormat="1" ht="24.95" customHeight="1">
      <c r="B101" s="104"/>
      <c r="D101" s="105" t="s">
        <v>871</v>
      </c>
      <c r="E101" s="106"/>
      <c r="F101" s="106"/>
      <c r="G101" s="106"/>
      <c r="H101" s="106"/>
      <c r="I101" s="106"/>
      <c r="J101" s="107">
        <f>J252</f>
        <v>0</v>
      </c>
      <c r="L101" s="104"/>
    </row>
    <row r="102" spans="2:12" s="8" customFormat="1" ht="24.95" customHeight="1">
      <c r="B102" s="104"/>
      <c r="D102" s="105" t="s">
        <v>872</v>
      </c>
      <c r="E102" s="106"/>
      <c r="F102" s="106"/>
      <c r="G102" s="106"/>
      <c r="H102" s="106"/>
      <c r="I102" s="106"/>
      <c r="J102" s="107">
        <f>J273</f>
        <v>0</v>
      </c>
      <c r="L102" s="104"/>
    </row>
    <row r="103" spans="2:12" s="8" customFormat="1" ht="24.95" customHeight="1">
      <c r="B103" s="104"/>
      <c r="D103" s="105" t="s">
        <v>874</v>
      </c>
      <c r="E103" s="106"/>
      <c r="F103" s="106"/>
      <c r="G103" s="106"/>
      <c r="H103" s="106"/>
      <c r="I103" s="106"/>
      <c r="J103" s="107">
        <f>J285</f>
        <v>0</v>
      </c>
      <c r="L103" s="104"/>
    </row>
    <row r="104" spans="2:12" s="8" customFormat="1" ht="24.95" customHeight="1">
      <c r="B104" s="104"/>
      <c r="D104" s="105" t="s">
        <v>1440</v>
      </c>
      <c r="E104" s="106"/>
      <c r="F104" s="106"/>
      <c r="G104" s="106"/>
      <c r="H104" s="106"/>
      <c r="I104" s="106"/>
      <c r="J104" s="107">
        <f>J289</f>
        <v>0</v>
      </c>
      <c r="L104" s="104"/>
    </row>
    <row r="105" spans="2:12" s="8" customFormat="1" ht="24.95" customHeight="1">
      <c r="B105" s="104"/>
      <c r="D105" s="105" t="s">
        <v>1441</v>
      </c>
      <c r="E105" s="106"/>
      <c r="F105" s="106"/>
      <c r="G105" s="106"/>
      <c r="H105" s="106"/>
      <c r="I105" s="106"/>
      <c r="J105" s="107">
        <f>J307</f>
        <v>0</v>
      </c>
      <c r="L105" s="104"/>
    </row>
    <row r="106" spans="2:12" s="8" customFormat="1" ht="24.95" customHeight="1">
      <c r="B106" s="104"/>
      <c r="D106" s="105" t="s">
        <v>125</v>
      </c>
      <c r="E106" s="106"/>
      <c r="F106" s="106"/>
      <c r="G106" s="106"/>
      <c r="H106" s="106"/>
      <c r="I106" s="106"/>
      <c r="J106" s="107">
        <f>J311</f>
        <v>0</v>
      </c>
      <c r="L106" s="104"/>
    </row>
    <row r="107" spans="2:12" s="9" customFormat="1" ht="19.899999999999999" customHeight="1">
      <c r="B107" s="108"/>
      <c r="D107" s="109" t="s">
        <v>129</v>
      </c>
      <c r="E107" s="110"/>
      <c r="F107" s="110"/>
      <c r="G107" s="110"/>
      <c r="H107" s="110"/>
      <c r="I107" s="110"/>
      <c r="J107" s="111">
        <f>J312</f>
        <v>0</v>
      </c>
      <c r="L107" s="108"/>
    </row>
    <row r="108" spans="2:12" s="8" customFormat="1" ht="24.95" customHeight="1">
      <c r="B108" s="104"/>
      <c r="D108" s="105" t="s">
        <v>135</v>
      </c>
      <c r="E108" s="106"/>
      <c r="F108" s="106"/>
      <c r="G108" s="106"/>
      <c r="H108" s="106"/>
      <c r="I108" s="106"/>
      <c r="J108" s="107">
        <f>J316</f>
        <v>0</v>
      </c>
      <c r="L108" s="104"/>
    </row>
    <row r="109" spans="2:12" s="9" customFormat="1" ht="19.899999999999999" customHeight="1">
      <c r="B109" s="108"/>
      <c r="D109" s="109" t="s">
        <v>137</v>
      </c>
      <c r="E109" s="110"/>
      <c r="F109" s="110"/>
      <c r="G109" s="110"/>
      <c r="H109" s="110"/>
      <c r="I109" s="110"/>
      <c r="J109" s="111">
        <f>J317</f>
        <v>0</v>
      </c>
      <c r="L109" s="108"/>
    </row>
    <row r="110" spans="2:12" s="9" customFormat="1" ht="19.899999999999999" customHeight="1">
      <c r="B110" s="108"/>
      <c r="D110" s="109" t="s">
        <v>140</v>
      </c>
      <c r="E110" s="110"/>
      <c r="F110" s="110"/>
      <c r="G110" s="110"/>
      <c r="H110" s="110"/>
      <c r="I110" s="110"/>
      <c r="J110" s="111">
        <f>J330</f>
        <v>0</v>
      </c>
      <c r="L110" s="108"/>
    </row>
    <row r="111" spans="2:12" s="1" customFormat="1" ht="21.75" customHeight="1">
      <c r="B111" s="32"/>
      <c r="L111" s="32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141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36" t="str">
        <f>E7</f>
        <v>Oprava trati v úseku Blatno – Petrohrad_OPRAVA č.1</v>
      </c>
      <c r="F120" s="237"/>
      <c r="G120" s="237"/>
      <c r="H120" s="237"/>
      <c r="L120" s="32"/>
    </row>
    <row r="121" spans="2:12" s="1" customFormat="1" ht="12" customHeight="1">
      <c r="B121" s="32"/>
      <c r="C121" s="27" t="s">
        <v>117</v>
      </c>
      <c r="L121" s="32"/>
    </row>
    <row r="122" spans="2:12" s="1" customFormat="1" ht="16.5" customHeight="1">
      <c r="B122" s="32"/>
      <c r="E122" s="231" t="str">
        <f>E9</f>
        <v>SO 01-21-05 - Železniční propustek v km 159,123</v>
      </c>
      <c r="F122" s="235"/>
      <c r="G122" s="235"/>
      <c r="H122" s="235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19</v>
      </c>
      <c r="F124" s="25" t="str">
        <f>F12</f>
        <v xml:space="preserve"> </v>
      </c>
      <c r="I124" s="27" t="s">
        <v>21</v>
      </c>
      <c r="J124" s="52" t="str">
        <f>IF(J12="","",J12)</f>
        <v>30. 8. 2022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23</v>
      </c>
      <c r="F126" s="25" t="str">
        <f>E15</f>
        <v xml:space="preserve"> </v>
      </c>
      <c r="I126" s="27" t="s">
        <v>28</v>
      </c>
      <c r="J126" s="30" t="str">
        <f>E21</f>
        <v xml:space="preserve"> </v>
      </c>
      <c r="L126" s="32"/>
    </row>
    <row r="127" spans="2:12" s="1" customFormat="1" ht="15.2" customHeight="1">
      <c r="B127" s="32"/>
      <c r="C127" s="27" t="s">
        <v>26</v>
      </c>
      <c r="F127" s="25" t="str">
        <f>IF(E18="","",E18)</f>
        <v>Vyplň údaj</v>
      </c>
      <c r="I127" s="27" t="s">
        <v>30</v>
      </c>
      <c r="J127" s="30" t="str">
        <f>E24</f>
        <v xml:space="preserve"> 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2"/>
      <c r="C129" s="113" t="s">
        <v>142</v>
      </c>
      <c r="D129" s="114" t="s">
        <v>57</v>
      </c>
      <c r="E129" s="114" t="s">
        <v>53</v>
      </c>
      <c r="F129" s="114" t="s">
        <v>54</v>
      </c>
      <c r="G129" s="114" t="s">
        <v>143</v>
      </c>
      <c r="H129" s="114" t="s">
        <v>144</v>
      </c>
      <c r="I129" s="114" t="s">
        <v>145</v>
      </c>
      <c r="J129" s="115" t="s">
        <v>121</v>
      </c>
      <c r="K129" s="116" t="s">
        <v>146</v>
      </c>
      <c r="L129" s="112"/>
      <c r="M129" s="59" t="s">
        <v>1</v>
      </c>
      <c r="N129" s="60" t="s">
        <v>36</v>
      </c>
      <c r="O129" s="60" t="s">
        <v>147</v>
      </c>
      <c r="P129" s="60" t="s">
        <v>148</v>
      </c>
      <c r="Q129" s="60" t="s">
        <v>149</v>
      </c>
      <c r="R129" s="60" t="s">
        <v>150</v>
      </c>
      <c r="S129" s="60" t="s">
        <v>151</v>
      </c>
      <c r="T129" s="61" t="s">
        <v>152</v>
      </c>
    </row>
    <row r="130" spans="2:65" s="1" customFormat="1" ht="22.9" customHeight="1">
      <c r="B130" s="32"/>
      <c r="C130" s="64" t="s">
        <v>153</v>
      </c>
      <c r="J130" s="117">
        <f>BK130</f>
        <v>0</v>
      </c>
      <c r="L130" s="32"/>
      <c r="M130" s="62"/>
      <c r="N130" s="53"/>
      <c r="O130" s="53"/>
      <c r="P130" s="118">
        <f>P131+P197+P244+P252+P273+P285+P289+P307+P311+P316</f>
        <v>0</v>
      </c>
      <c r="Q130" s="53"/>
      <c r="R130" s="118">
        <f>R131+R197+R244+R252+R273+R285+R289+R307+R311+R316</f>
        <v>178.80643452794402</v>
      </c>
      <c r="S130" s="53"/>
      <c r="T130" s="119">
        <f>T131+T197+T244+T252+T273+T285+T289+T307+T311+T316</f>
        <v>28.316000000000003</v>
      </c>
      <c r="AT130" s="17" t="s">
        <v>71</v>
      </c>
      <c r="AU130" s="17" t="s">
        <v>123</v>
      </c>
      <c r="BK130" s="120">
        <f>BK131+BK197+BK244+BK252+BK273+BK285+BK289+BK307+BK311+BK316</f>
        <v>0</v>
      </c>
    </row>
    <row r="131" spans="2:65" s="11" customFormat="1" ht="25.9" customHeight="1">
      <c r="B131" s="121"/>
      <c r="D131" s="122" t="s">
        <v>71</v>
      </c>
      <c r="E131" s="123" t="s">
        <v>80</v>
      </c>
      <c r="F131" s="123" t="s">
        <v>154</v>
      </c>
      <c r="I131" s="124"/>
      <c r="J131" s="125">
        <f>BK131</f>
        <v>0</v>
      </c>
      <c r="L131" s="121"/>
      <c r="M131" s="126"/>
      <c r="P131" s="127">
        <f>SUM(P132:P196)</f>
        <v>0</v>
      </c>
      <c r="R131" s="127">
        <f>SUM(R132:R196)</f>
        <v>66.765349999999998</v>
      </c>
      <c r="T131" s="128">
        <f>SUM(T132:T196)</f>
        <v>0</v>
      </c>
      <c r="AR131" s="122" t="s">
        <v>80</v>
      </c>
      <c r="AT131" s="129" t="s">
        <v>71</v>
      </c>
      <c r="AU131" s="129" t="s">
        <v>72</v>
      </c>
      <c r="AY131" s="122" t="s">
        <v>155</v>
      </c>
      <c r="BK131" s="130">
        <f>SUM(BK132:BK196)</f>
        <v>0</v>
      </c>
    </row>
    <row r="132" spans="2:65" s="1" customFormat="1" ht="33" customHeight="1">
      <c r="B132" s="131"/>
      <c r="C132" s="132" t="s">
        <v>80</v>
      </c>
      <c r="D132" s="132" t="s">
        <v>156</v>
      </c>
      <c r="E132" s="133" t="s">
        <v>157</v>
      </c>
      <c r="F132" s="134" t="s">
        <v>158</v>
      </c>
      <c r="G132" s="135" t="s">
        <v>159</v>
      </c>
      <c r="H132" s="136">
        <v>40</v>
      </c>
      <c r="I132" s="137"/>
      <c r="J132" s="138">
        <f>ROUND(I132*H132,2)</f>
        <v>0</v>
      </c>
      <c r="K132" s="139"/>
      <c r="L132" s="32"/>
      <c r="M132" s="140" t="s">
        <v>1</v>
      </c>
      <c r="N132" s="141" t="s">
        <v>37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160</v>
      </c>
      <c r="AT132" s="144" t="s">
        <v>156</v>
      </c>
      <c r="AU132" s="144" t="s">
        <v>80</v>
      </c>
      <c r="AY132" s="17" t="s">
        <v>155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80</v>
      </c>
      <c r="BK132" s="145">
        <f>ROUND(I132*H132,2)</f>
        <v>0</v>
      </c>
      <c r="BL132" s="17" t="s">
        <v>160</v>
      </c>
      <c r="BM132" s="144" t="s">
        <v>1722</v>
      </c>
    </row>
    <row r="133" spans="2:65" s="1" customFormat="1" ht="29.25">
      <c r="B133" s="32"/>
      <c r="D133" s="146" t="s">
        <v>162</v>
      </c>
      <c r="F133" s="147" t="s">
        <v>163</v>
      </c>
      <c r="I133" s="148"/>
      <c r="L133" s="32"/>
      <c r="M133" s="149"/>
      <c r="T133" s="56"/>
      <c r="AT133" s="17" t="s">
        <v>162</v>
      </c>
      <c r="AU133" s="17" t="s">
        <v>80</v>
      </c>
    </row>
    <row r="134" spans="2:65" s="1" customFormat="1">
      <c r="B134" s="32"/>
      <c r="D134" s="150" t="s">
        <v>164</v>
      </c>
      <c r="F134" s="151" t="s">
        <v>165</v>
      </c>
      <c r="I134" s="148"/>
      <c r="L134" s="32"/>
      <c r="M134" s="149"/>
      <c r="T134" s="56"/>
      <c r="AT134" s="17" t="s">
        <v>164</v>
      </c>
      <c r="AU134" s="17" t="s">
        <v>80</v>
      </c>
    </row>
    <row r="135" spans="2:65" s="13" customFormat="1">
      <c r="B135" s="158"/>
      <c r="D135" s="146" t="s">
        <v>166</v>
      </c>
      <c r="E135" s="159" t="s">
        <v>1</v>
      </c>
      <c r="F135" s="160" t="s">
        <v>1723</v>
      </c>
      <c r="H135" s="161">
        <v>40</v>
      </c>
      <c r="I135" s="162"/>
      <c r="L135" s="158"/>
      <c r="M135" s="163"/>
      <c r="T135" s="164"/>
      <c r="AT135" s="159" t="s">
        <v>166</v>
      </c>
      <c r="AU135" s="159" t="s">
        <v>80</v>
      </c>
      <c r="AV135" s="13" t="s">
        <v>82</v>
      </c>
      <c r="AW135" s="13" t="s">
        <v>29</v>
      </c>
      <c r="AX135" s="13" t="s">
        <v>80</v>
      </c>
      <c r="AY135" s="159" t="s">
        <v>155</v>
      </c>
    </row>
    <row r="136" spans="2:65" s="1" customFormat="1" ht="24.2" customHeight="1">
      <c r="B136" s="131"/>
      <c r="C136" s="132" t="s">
        <v>82</v>
      </c>
      <c r="D136" s="132" t="s">
        <v>156</v>
      </c>
      <c r="E136" s="133" t="s">
        <v>878</v>
      </c>
      <c r="F136" s="134" t="s">
        <v>879</v>
      </c>
      <c r="G136" s="135" t="s">
        <v>275</v>
      </c>
      <c r="H136" s="136">
        <v>32</v>
      </c>
      <c r="I136" s="137"/>
      <c r="J136" s="138">
        <f>ROUND(I136*H136,2)</f>
        <v>0</v>
      </c>
      <c r="K136" s="139"/>
      <c r="L136" s="32"/>
      <c r="M136" s="140" t="s">
        <v>1</v>
      </c>
      <c r="N136" s="141" t="s">
        <v>37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160</v>
      </c>
      <c r="AT136" s="144" t="s">
        <v>156</v>
      </c>
      <c r="AU136" s="144" t="s">
        <v>80</v>
      </c>
      <c r="AY136" s="17" t="s">
        <v>155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80</v>
      </c>
      <c r="BK136" s="145">
        <f>ROUND(I136*H136,2)</f>
        <v>0</v>
      </c>
      <c r="BL136" s="17" t="s">
        <v>160</v>
      </c>
      <c r="BM136" s="144" t="s">
        <v>1724</v>
      </c>
    </row>
    <row r="137" spans="2:65" s="1" customFormat="1" ht="19.5">
      <c r="B137" s="32"/>
      <c r="D137" s="146" t="s">
        <v>162</v>
      </c>
      <c r="F137" s="147" t="s">
        <v>881</v>
      </c>
      <c r="I137" s="148"/>
      <c r="L137" s="32"/>
      <c r="M137" s="149"/>
      <c r="T137" s="56"/>
      <c r="AT137" s="17" t="s">
        <v>162</v>
      </c>
      <c r="AU137" s="17" t="s">
        <v>80</v>
      </c>
    </row>
    <row r="138" spans="2:65" s="1" customFormat="1">
      <c r="B138" s="32"/>
      <c r="D138" s="150" t="s">
        <v>164</v>
      </c>
      <c r="F138" s="151" t="s">
        <v>882</v>
      </c>
      <c r="I138" s="148"/>
      <c r="L138" s="32"/>
      <c r="M138" s="149"/>
      <c r="T138" s="56"/>
      <c r="AT138" s="17" t="s">
        <v>164</v>
      </c>
      <c r="AU138" s="17" t="s">
        <v>80</v>
      </c>
    </row>
    <row r="139" spans="2:65" s="13" customFormat="1">
      <c r="B139" s="158"/>
      <c r="D139" s="146" t="s">
        <v>166</v>
      </c>
      <c r="E139" s="159" t="s">
        <v>1</v>
      </c>
      <c r="F139" s="160" t="s">
        <v>1451</v>
      </c>
      <c r="H139" s="161">
        <v>32</v>
      </c>
      <c r="I139" s="162"/>
      <c r="L139" s="158"/>
      <c r="M139" s="163"/>
      <c r="T139" s="164"/>
      <c r="AT139" s="159" t="s">
        <v>166</v>
      </c>
      <c r="AU139" s="159" t="s">
        <v>80</v>
      </c>
      <c r="AV139" s="13" t="s">
        <v>82</v>
      </c>
      <c r="AW139" s="13" t="s">
        <v>29</v>
      </c>
      <c r="AX139" s="13" t="s">
        <v>80</v>
      </c>
      <c r="AY139" s="159" t="s">
        <v>155</v>
      </c>
    </row>
    <row r="140" spans="2:65" s="1" customFormat="1" ht="24.2" customHeight="1">
      <c r="B140" s="131"/>
      <c r="C140" s="132" t="s">
        <v>176</v>
      </c>
      <c r="D140" s="132" t="s">
        <v>156</v>
      </c>
      <c r="E140" s="133" t="s">
        <v>884</v>
      </c>
      <c r="F140" s="134" t="s">
        <v>885</v>
      </c>
      <c r="G140" s="135" t="s">
        <v>886</v>
      </c>
      <c r="H140" s="136">
        <v>6</v>
      </c>
      <c r="I140" s="137"/>
      <c r="J140" s="138">
        <f>ROUND(I140*H140,2)</f>
        <v>0</v>
      </c>
      <c r="K140" s="139"/>
      <c r="L140" s="32"/>
      <c r="M140" s="140" t="s">
        <v>1</v>
      </c>
      <c r="N140" s="141" t="s">
        <v>37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160</v>
      </c>
      <c r="AT140" s="144" t="s">
        <v>156</v>
      </c>
      <c r="AU140" s="144" t="s">
        <v>80</v>
      </c>
      <c r="AY140" s="17" t="s">
        <v>155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80</v>
      </c>
      <c r="BK140" s="145">
        <f>ROUND(I140*H140,2)</f>
        <v>0</v>
      </c>
      <c r="BL140" s="17" t="s">
        <v>160</v>
      </c>
      <c r="BM140" s="144" t="s">
        <v>1725</v>
      </c>
    </row>
    <row r="141" spans="2:65" s="1" customFormat="1" ht="19.5">
      <c r="B141" s="32"/>
      <c r="D141" s="146" t="s">
        <v>162</v>
      </c>
      <c r="F141" s="147" t="s">
        <v>888</v>
      </c>
      <c r="I141" s="148"/>
      <c r="L141" s="32"/>
      <c r="M141" s="149"/>
      <c r="T141" s="56"/>
      <c r="AT141" s="17" t="s">
        <v>162</v>
      </c>
      <c r="AU141" s="17" t="s">
        <v>80</v>
      </c>
    </row>
    <row r="142" spans="2:65" s="1" customFormat="1">
      <c r="B142" s="32"/>
      <c r="D142" s="150" t="s">
        <v>164</v>
      </c>
      <c r="F142" s="151" t="s">
        <v>889</v>
      </c>
      <c r="I142" s="148"/>
      <c r="L142" s="32"/>
      <c r="M142" s="149"/>
      <c r="T142" s="56"/>
      <c r="AT142" s="17" t="s">
        <v>164</v>
      </c>
      <c r="AU142" s="17" t="s">
        <v>80</v>
      </c>
    </row>
    <row r="143" spans="2:65" s="13" customFormat="1">
      <c r="B143" s="158"/>
      <c r="D143" s="146" t="s">
        <v>166</v>
      </c>
      <c r="E143" s="159" t="s">
        <v>1</v>
      </c>
      <c r="F143" s="160" t="s">
        <v>198</v>
      </c>
      <c r="H143" s="161">
        <v>6</v>
      </c>
      <c r="I143" s="162"/>
      <c r="L143" s="158"/>
      <c r="M143" s="163"/>
      <c r="T143" s="164"/>
      <c r="AT143" s="159" t="s">
        <v>166</v>
      </c>
      <c r="AU143" s="159" t="s">
        <v>80</v>
      </c>
      <c r="AV143" s="13" t="s">
        <v>82</v>
      </c>
      <c r="AW143" s="13" t="s">
        <v>29</v>
      </c>
      <c r="AX143" s="13" t="s">
        <v>72</v>
      </c>
      <c r="AY143" s="159" t="s">
        <v>155</v>
      </c>
    </row>
    <row r="144" spans="2:65" s="14" customFormat="1">
      <c r="B144" s="165"/>
      <c r="D144" s="146" t="s">
        <v>166</v>
      </c>
      <c r="E144" s="166" t="s">
        <v>1</v>
      </c>
      <c r="F144" s="167" t="s">
        <v>170</v>
      </c>
      <c r="H144" s="168">
        <v>6</v>
      </c>
      <c r="I144" s="169"/>
      <c r="L144" s="165"/>
      <c r="M144" s="170"/>
      <c r="T144" s="171"/>
      <c r="AT144" s="166" t="s">
        <v>166</v>
      </c>
      <c r="AU144" s="166" t="s">
        <v>80</v>
      </c>
      <c r="AV144" s="14" t="s">
        <v>160</v>
      </c>
      <c r="AW144" s="14" t="s">
        <v>29</v>
      </c>
      <c r="AX144" s="14" t="s">
        <v>80</v>
      </c>
      <c r="AY144" s="166" t="s">
        <v>155</v>
      </c>
    </row>
    <row r="145" spans="2:65" s="1" customFormat="1" ht="24.2" customHeight="1">
      <c r="B145" s="131"/>
      <c r="C145" s="132" t="s">
        <v>160</v>
      </c>
      <c r="D145" s="132" t="s">
        <v>156</v>
      </c>
      <c r="E145" s="133" t="s">
        <v>890</v>
      </c>
      <c r="F145" s="134" t="s">
        <v>891</v>
      </c>
      <c r="G145" s="135" t="s">
        <v>159</v>
      </c>
      <c r="H145" s="136">
        <v>40</v>
      </c>
      <c r="I145" s="137"/>
      <c r="J145" s="138">
        <f>ROUND(I145*H145,2)</f>
        <v>0</v>
      </c>
      <c r="K145" s="139"/>
      <c r="L145" s="32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160</v>
      </c>
      <c r="AT145" s="144" t="s">
        <v>156</v>
      </c>
      <c r="AU145" s="144" t="s">
        <v>80</v>
      </c>
      <c r="AY145" s="17" t="s">
        <v>155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80</v>
      </c>
      <c r="BK145" s="145">
        <f>ROUND(I145*H145,2)</f>
        <v>0</v>
      </c>
      <c r="BL145" s="17" t="s">
        <v>160</v>
      </c>
      <c r="BM145" s="144" t="s">
        <v>1726</v>
      </c>
    </row>
    <row r="146" spans="2:65" s="1" customFormat="1" ht="19.5">
      <c r="B146" s="32"/>
      <c r="D146" s="146" t="s">
        <v>162</v>
      </c>
      <c r="F146" s="147" t="s">
        <v>893</v>
      </c>
      <c r="I146" s="148"/>
      <c r="L146" s="32"/>
      <c r="M146" s="149"/>
      <c r="T146" s="56"/>
      <c r="AT146" s="17" t="s">
        <v>162</v>
      </c>
      <c r="AU146" s="17" t="s">
        <v>80</v>
      </c>
    </row>
    <row r="147" spans="2:65" s="1" customFormat="1">
      <c r="B147" s="32"/>
      <c r="D147" s="150" t="s">
        <v>164</v>
      </c>
      <c r="F147" s="151" t="s">
        <v>894</v>
      </c>
      <c r="I147" s="148"/>
      <c r="L147" s="32"/>
      <c r="M147" s="149"/>
      <c r="T147" s="56"/>
      <c r="AT147" s="17" t="s">
        <v>164</v>
      </c>
      <c r="AU147" s="17" t="s">
        <v>80</v>
      </c>
    </row>
    <row r="148" spans="2:65" s="13" customFormat="1">
      <c r="B148" s="158"/>
      <c r="D148" s="146" t="s">
        <v>166</v>
      </c>
      <c r="E148" s="159" t="s">
        <v>1</v>
      </c>
      <c r="F148" s="160" t="s">
        <v>452</v>
      </c>
      <c r="H148" s="161">
        <v>40</v>
      </c>
      <c r="I148" s="162"/>
      <c r="L148" s="158"/>
      <c r="M148" s="163"/>
      <c r="T148" s="164"/>
      <c r="AT148" s="159" t="s">
        <v>166</v>
      </c>
      <c r="AU148" s="159" t="s">
        <v>80</v>
      </c>
      <c r="AV148" s="13" t="s">
        <v>82</v>
      </c>
      <c r="AW148" s="13" t="s">
        <v>29</v>
      </c>
      <c r="AX148" s="13" t="s">
        <v>80</v>
      </c>
      <c r="AY148" s="159" t="s">
        <v>155</v>
      </c>
    </row>
    <row r="149" spans="2:65" s="1" customFormat="1" ht="33" customHeight="1">
      <c r="B149" s="131"/>
      <c r="C149" s="132" t="s">
        <v>191</v>
      </c>
      <c r="D149" s="132" t="s">
        <v>156</v>
      </c>
      <c r="E149" s="133" t="s">
        <v>897</v>
      </c>
      <c r="F149" s="134" t="s">
        <v>898</v>
      </c>
      <c r="G149" s="135" t="s">
        <v>179</v>
      </c>
      <c r="H149" s="136">
        <v>35.219000000000001</v>
      </c>
      <c r="I149" s="137"/>
      <c r="J149" s="138">
        <f>ROUND(I149*H149,2)</f>
        <v>0</v>
      </c>
      <c r="K149" s="139"/>
      <c r="L149" s="32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160</v>
      </c>
      <c r="AT149" s="144" t="s">
        <v>156</v>
      </c>
      <c r="AU149" s="144" t="s">
        <v>80</v>
      </c>
      <c r="AY149" s="17" t="s">
        <v>155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80</v>
      </c>
      <c r="BK149" s="145">
        <f>ROUND(I149*H149,2)</f>
        <v>0</v>
      </c>
      <c r="BL149" s="17" t="s">
        <v>160</v>
      </c>
      <c r="BM149" s="144" t="s">
        <v>1727</v>
      </c>
    </row>
    <row r="150" spans="2:65" s="1" customFormat="1" ht="29.25">
      <c r="B150" s="32"/>
      <c r="D150" s="146" t="s">
        <v>162</v>
      </c>
      <c r="F150" s="147" t="s">
        <v>900</v>
      </c>
      <c r="I150" s="148"/>
      <c r="L150" s="32"/>
      <c r="M150" s="149"/>
      <c r="T150" s="56"/>
      <c r="AT150" s="17" t="s">
        <v>162</v>
      </c>
      <c r="AU150" s="17" t="s">
        <v>80</v>
      </c>
    </row>
    <row r="151" spans="2:65" s="1" customFormat="1">
      <c r="B151" s="32"/>
      <c r="D151" s="150" t="s">
        <v>164</v>
      </c>
      <c r="F151" s="151" t="s">
        <v>901</v>
      </c>
      <c r="I151" s="148"/>
      <c r="L151" s="32"/>
      <c r="M151" s="149"/>
      <c r="T151" s="56"/>
      <c r="AT151" s="17" t="s">
        <v>164</v>
      </c>
      <c r="AU151" s="17" t="s">
        <v>80</v>
      </c>
    </row>
    <row r="152" spans="2:65" s="13" customFormat="1">
      <c r="B152" s="158"/>
      <c r="D152" s="146" t="s">
        <v>166</v>
      </c>
      <c r="E152" s="159" t="s">
        <v>1</v>
      </c>
      <c r="F152" s="160" t="s">
        <v>1728</v>
      </c>
      <c r="H152" s="161">
        <v>35.219000000000001</v>
      </c>
      <c r="I152" s="162"/>
      <c r="L152" s="158"/>
      <c r="M152" s="163"/>
      <c r="T152" s="164"/>
      <c r="AT152" s="159" t="s">
        <v>166</v>
      </c>
      <c r="AU152" s="159" t="s">
        <v>80</v>
      </c>
      <c r="AV152" s="13" t="s">
        <v>82</v>
      </c>
      <c r="AW152" s="13" t="s">
        <v>29</v>
      </c>
      <c r="AX152" s="13" t="s">
        <v>80</v>
      </c>
      <c r="AY152" s="159" t="s">
        <v>155</v>
      </c>
    </row>
    <row r="153" spans="2:65" s="1" customFormat="1" ht="37.9" customHeight="1">
      <c r="B153" s="131"/>
      <c r="C153" s="132" t="s">
        <v>198</v>
      </c>
      <c r="D153" s="132" t="s">
        <v>156</v>
      </c>
      <c r="E153" s="133" t="s">
        <v>186</v>
      </c>
      <c r="F153" s="134" t="s">
        <v>187</v>
      </c>
      <c r="G153" s="135" t="s">
        <v>179</v>
      </c>
      <c r="H153" s="136">
        <v>35.219000000000001</v>
      </c>
      <c r="I153" s="137"/>
      <c r="J153" s="138">
        <f>ROUND(I153*H153,2)</f>
        <v>0</v>
      </c>
      <c r="K153" s="139"/>
      <c r="L153" s="32"/>
      <c r="M153" s="140" t="s">
        <v>1</v>
      </c>
      <c r="N153" s="141" t="s">
        <v>37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160</v>
      </c>
      <c r="AT153" s="144" t="s">
        <v>156</v>
      </c>
      <c r="AU153" s="144" t="s">
        <v>80</v>
      </c>
      <c r="AY153" s="17" t="s">
        <v>155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80</v>
      </c>
      <c r="BK153" s="145">
        <f>ROUND(I153*H153,2)</f>
        <v>0</v>
      </c>
      <c r="BL153" s="17" t="s">
        <v>160</v>
      </c>
      <c r="BM153" s="144" t="s">
        <v>1729</v>
      </c>
    </row>
    <row r="154" spans="2:65" s="1" customFormat="1" ht="39">
      <c r="B154" s="32"/>
      <c r="D154" s="146" t="s">
        <v>162</v>
      </c>
      <c r="F154" s="147" t="s">
        <v>189</v>
      </c>
      <c r="I154" s="148"/>
      <c r="L154" s="32"/>
      <c r="M154" s="149"/>
      <c r="T154" s="56"/>
      <c r="AT154" s="17" t="s">
        <v>162</v>
      </c>
      <c r="AU154" s="17" t="s">
        <v>80</v>
      </c>
    </row>
    <row r="155" spans="2:65" s="1" customFormat="1">
      <c r="B155" s="32"/>
      <c r="D155" s="150" t="s">
        <v>164</v>
      </c>
      <c r="F155" s="151" t="s">
        <v>190</v>
      </c>
      <c r="I155" s="148"/>
      <c r="L155" s="32"/>
      <c r="M155" s="149"/>
      <c r="T155" s="56"/>
      <c r="AT155" s="17" t="s">
        <v>164</v>
      </c>
      <c r="AU155" s="17" t="s">
        <v>80</v>
      </c>
    </row>
    <row r="156" spans="2:65" s="12" customFormat="1">
      <c r="B156" s="152"/>
      <c r="D156" s="146" t="s">
        <v>166</v>
      </c>
      <c r="E156" s="153" t="s">
        <v>1</v>
      </c>
      <c r="F156" s="154" t="s">
        <v>1730</v>
      </c>
      <c r="H156" s="153" t="s">
        <v>1</v>
      </c>
      <c r="I156" s="155"/>
      <c r="L156" s="152"/>
      <c r="M156" s="156"/>
      <c r="T156" s="157"/>
      <c r="AT156" s="153" t="s">
        <v>166</v>
      </c>
      <c r="AU156" s="153" t="s">
        <v>80</v>
      </c>
      <c r="AV156" s="12" t="s">
        <v>80</v>
      </c>
      <c r="AW156" s="12" t="s">
        <v>29</v>
      </c>
      <c r="AX156" s="12" t="s">
        <v>72</v>
      </c>
      <c r="AY156" s="153" t="s">
        <v>155</v>
      </c>
    </row>
    <row r="157" spans="2:65" s="13" customFormat="1">
      <c r="B157" s="158"/>
      <c r="D157" s="146" t="s">
        <v>166</v>
      </c>
      <c r="E157" s="159" t="s">
        <v>1</v>
      </c>
      <c r="F157" s="160" t="s">
        <v>1731</v>
      </c>
      <c r="H157" s="161">
        <v>35.219000000000001</v>
      </c>
      <c r="I157" s="162"/>
      <c r="L157" s="158"/>
      <c r="M157" s="163"/>
      <c r="T157" s="164"/>
      <c r="AT157" s="159" t="s">
        <v>166</v>
      </c>
      <c r="AU157" s="159" t="s">
        <v>80</v>
      </c>
      <c r="AV157" s="13" t="s">
        <v>82</v>
      </c>
      <c r="AW157" s="13" t="s">
        <v>29</v>
      </c>
      <c r="AX157" s="13" t="s">
        <v>80</v>
      </c>
      <c r="AY157" s="159" t="s">
        <v>155</v>
      </c>
    </row>
    <row r="158" spans="2:65" s="1" customFormat="1" ht="37.9" customHeight="1">
      <c r="B158" s="131"/>
      <c r="C158" s="132" t="s">
        <v>205</v>
      </c>
      <c r="D158" s="132" t="s">
        <v>156</v>
      </c>
      <c r="E158" s="133" t="s">
        <v>192</v>
      </c>
      <c r="F158" s="134" t="s">
        <v>193</v>
      </c>
      <c r="G158" s="135" t="s">
        <v>179</v>
      </c>
      <c r="H158" s="136">
        <v>880.47500000000002</v>
      </c>
      <c r="I158" s="137"/>
      <c r="J158" s="138">
        <f>ROUND(I158*H158,2)</f>
        <v>0</v>
      </c>
      <c r="K158" s="139"/>
      <c r="L158" s="32"/>
      <c r="M158" s="140" t="s">
        <v>1</v>
      </c>
      <c r="N158" s="141" t="s">
        <v>37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160</v>
      </c>
      <c r="AT158" s="144" t="s">
        <v>156</v>
      </c>
      <c r="AU158" s="144" t="s">
        <v>80</v>
      </c>
      <c r="AY158" s="17" t="s">
        <v>155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80</v>
      </c>
      <c r="BK158" s="145">
        <f>ROUND(I158*H158,2)</f>
        <v>0</v>
      </c>
      <c r="BL158" s="17" t="s">
        <v>160</v>
      </c>
      <c r="BM158" s="144" t="s">
        <v>1732</v>
      </c>
    </row>
    <row r="159" spans="2:65" s="1" customFormat="1" ht="48.75">
      <c r="B159" s="32"/>
      <c r="D159" s="146" t="s">
        <v>162</v>
      </c>
      <c r="F159" s="147" t="s">
        <v>195</v>
      </c>
      <c r="I159" s="148"/>
      <c r="L159" s="32"/>
      <c r="M159" s="149"/>
      <c r="T159" s="56"/>
      <c r="AT159" s="17" t="s">
        <v>162</v>
      </c>
      <c r="AU159" s="17" t="s">
        <v>80</v>
      </c>
    </row>
    <row r="160" spans="2:65" s="1" customFormat="1">
      <c r="B160" s="32"/>
      <c r="D160" s="150" t="s">
        <v>164</v>
      </c>
      <c r="F160" s="151" t="s">
        <v>196</v>
      </c>
      <c r="I160" s="148"/>
      <c r="L160" s="32"/>
      <c r="M160" s="149"/>
      <c r="T160" s="56"/>
      <c r="AT160" s="17" t="s">
        <v>164</v>
      </c>
      <c r="AU160" s="17" t="s">
        <v>80</v>
      </c>
    </row>
    <row r="161" spans="2:65" s="13" customFormat="1">
      <c r="B161" s="158"/>
      <c r="D161" s="146" t="s">
        <v>166</v>
      </c>
      <c r="E161" s="159" t="s">
        <v>1</v>
      </c>
      <c r="F161" s="160" t="s">
        <v>1733</v>
      </c>
      <c r="H161" s="161">
        <v>880.47500000000002</v>
      </c>
      <c r="I161" s="162"/>
      <c r="L161" s="158"/>
      <c r="M161" s="163"/>
      <c r="T161" s="164"/>
      <c r="AT161" s="159" t="s">
        <v>166</v>
      </c>
      <c r="AU161" s="159" t="s">
        <v>80</v>
      </c>
      <c r="AV161" s="13" t="s">
        <v>82</v>
      </c>
      <c r="AW161" s="13" t="s">
        <v>29</v>
      </c>
      <c r="AX161" s="13" t="s">
        <v>80</v>
      </c>
      <c r="AY161" s="159" t="s">
        <v>155</v>
      </c>
    </row>
    <row r="162" spans="2:65" s="1" customFormat="1" ht="24.2" customHeight="1">
      <c r="B162" s="131"/>
      <c r="C162" s="132" t="s">
        <v>213</v>
      </c>
      <c r="D162" s="132" t="s">
        <v>156</v>
      </c>
      <c r="E162" s="133" t="s">
        <v>199</v>
      </c>
      <c r="F162" s="134" t="s">
        <v>200</v>
      </c>
      <c r="G162" s="135" t="s">
        <v>159</v>
      </c>
      <c r="H162" s="136">
        <v>40</v>
      </c>
      <c r="I162" s="137"/>
      <c r="J162" s="138">
        <f>ROUND(I162*H162,2)</f>
        <v>0</v>
      </c>
      <c r="K162" s="139"/>
      <c r="L162" s="32"/>
      <c r="M162" s="140" t="s">
        <v>1</v>
      </c>
      <c r="N162" s="141" t="s">
        <v>37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160</v>
      </c>
      <c r="AT162" s="144" t="s">
        <v>156</v>
      </c>
      <c r="AU162" s="144" t="s">
        <v>80</v>
      </c>
      <c r="AY162" s="17" t="s">
        <v>155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80</v>
      </c>
      <c r="BK162" s="145">
        <f>ROUND(I162*H162,2)</f>
        <v>0</v>
      </c>
      <c r="BL162" s="17" t="s">
        <v>160</v>
      </c>
      <c r="BM162" s="144" t="s">
        <v>1734</v>
      </c>
    </row>
    <row r="163" spans="2:65" s="1" customFormat="1" ht="19.5">
      <c r="B163" s="32"/>
      <c r="D163" s="146" t="s">
        <v>162</v>
      </c>
      <c r="F163" s="147" t="s">
        <v>202</v>
      </c>
      <c r="I163" s="148"/>
      <c r="L163" s="32"/>
      <c r="M163" s="149"/>
      <c r="T163" s="56"/>
      <c r="AT163" s="17" t="s">
        <v>162</v>
      </c>
      <c r="AU163" s="17" t="s">
        <v>80</v>
      </c>
    </row>
    <row r="164" spans="2:65" s="1" customFormat="1">
      <c r="B164" s="32"/>
      <c r="D164" s="150" t="s">
        <v>164</v>
      </c>
      <c r="F164" s="151" t="s">
        <v>203</v>
      </c>
      <c r="I164" s="148"/>
      <c r="L164" s="32"/>
      <c r="M164" s="149"/>
      <c r="T164" s="56"/>
      <c r="AT164" s="17" t="s">
        <v>164</v>
      </c>
      <c r="AU164" s="17" t="s">
        <v>80</v>
      </c>
    </row>
    <row r="165" spans="2:65" s="13" customFormat="1">
      <c r="B165" s="158"/>
      <c r="D165" s="146" t="s">
        <v>166</v>
      </c>
      <c r="E165" s="159" t="s">
        <v>1</v>
      </c>
      <c r="F165" s="160" t="s">
        <v>452</v>
      </c>
      <c r="H165" s="161">
        <v>40</v>
      </c>
      <c r="I165" s="162"/>
      <c r="L165" s="158"/>
      <c r="M165" s="163"/>
      <c r="T165" s="164"/>
      <c r="AT165" s="159" t="s">
        <v>166</v>
      </c>
      <c r="AU165" s="159" t="s">
        <v>80</v>
      </c>
      <c r="AV165" s="13" t="s">
        <v>82</v>
      </c>
      <c r="AW165" s="13" t="s">
        <v>29</v>
      </c>
      <c r="AX165" s="13" t="s">
        <v>80</v>
      </c>
      <c r="AY165" s="159" t="s">
        <v>155</v>
      </c>
    </row>
    <row r="166" spans="2:65" s="1" customFormat="1" ht="33" customHeight="1">
      <c r="B166" s="131"/>
      <c r="C166" s="132" t="s">
        <v>221</v>
      </c>
      <c r="D166" s="132" t="s">
        <v>156</v>
      </c>
      <c r="E166" s="133" t="s">
        <v>206</v>
      </c>
      <c r="F166" s="134" t="s">
        <v>207</v>
      </c>
      <c r="G166" s="135" t="s">
        <v>208</v>
      </c>
      <c r="H166" s="136">
        <v>63.36</v>
      </c>
      <c r="I166" s="137"/>
      <c r="J166" s="138">
        <f>ROUND(I166*H166,2)</f>
        <v>0</v>
      </c>
      <c r="K166" s="139"/>
      <c r="L166" s="32"/>
      <c r="M166" s="140" t="s">
        <v>1</v>
      </c>
      <c r="N166" s="141" t="s">
        <v>37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160</v>
      </c>
      <c r="AT166" s="144" t="s">
        <v>156</v>
      </c>
      <c r="AU166" s="144" t="s">
        <v>80</v>
      </c>
      <c r="AY166" s="17" t="s">
        <v>155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80</v>
      </c>
      <c r="BK166" s="145">
        <f>ROUND(I166*H166,2)</f>
        <v>0</v>
      </c>
      <c r="BL166" s="17" t="s">
        <v>160</v>
      </c>
      <c r="BM166" s="144" t="s">
        <v>1735</v>
      </c>
    </row>
    <row r="167" spans="2:65" s="1" customFormat="1" ht="29.25">
      <c r="B167" s="32"/>
      <c r="D167" s="146" t="s">
        <v>162</v>
      </c>
      <c r="F167" s="147" t="s">
        <v>210</v>
      </c>
      <c r="I167" s="148"/>
      <c r="L167" s="32"/>
      <c r="M167" s="149"/>
      <c r="T167" s="56"/>
      <c r="AT167" s="17" t="s">
        <v>162</v>
      </c>
      <c r="AU167" s="17" t="s">
        <v>80</v>
      </c>
    </row>
    <row r="168" spans="2:65" s="1" customFormat="1">
      <c r="B168" s="32"/>
      <c r="D168" s="150" t="s">
        <v>164</v>
      </c>
      <c r="F168" s="151" t="s">
        <v>211</v>
      </c>
      <c r="I168" s="148"/>
      <c r="L168" s="32"/>
      <c r="M168" s="149"/>
      <c r="T168" s="56"/>
      <c r="AT168" s="17" t="s">
        <v>164</v>
      </c>
      <c r="AU168" s="17" t="s">
        <v>80</v>
      </c>
    </row>
    <row r="169" spans="2:65" s="13" customFormat="1">
      <c r="B169" s="158"/>
      <c r="D169" s="146" t="s">
        <v>166</v>
      </c>
      <c r="E169" s="159" t="s">
        <v>1</v>
      </c>
      <c r="F169" s="160" t="s">
        <v>1736</v>
      </c>
      <c r="H169" s="161">
        <v>63.36</v>
      </c>
      <c r="I169" s="162"/>
      <c r="L169" s="158"/>
      <c r="M169" s="163"/>
      <c r="T169" s="164"/>
      <c r="AT169" s="159" t="s">
        <v>166</v>
      </c>
      <c r="AU169" s="159" t="s">
        <v>80</v>
      </c>
      <c r="AV169" s="13" t="s">
        <v>82</v>
      </c>
      <c r="AW169" s="13" t="s">
        <v>29</v>
      </c>
      <c r="AX169" s="13" t="s">
        <v>80</v>
      </c>
      <c r="AY169" s="159" t="s">
        <v>155</v>
      </c>
    </row>
    <row r="170" spans="2:65" s="1" customFormat="1" ht="24.2" customHeight="1">
      <c r="B170" s="131"/>
      <c r="C170" s="132" t="s">
        <v>228</v>
      </c>
      <c r="D170" s="132" t="s">
        <v>156</v>
      </c>
      <c r="E170" s="133" t="s">
        <v>214</v>
      </c>
      <c r="F170" s="134" t="s">
        <v>215</v>
      </c>
      <c r="G170" s="135" t="s">
        <v>179</v>
      </c>
      <c r="H170" s="136">
        <v>37.091000000000001</v>
      </c>
      <c r="I170" s="137"/>
      <c r="J170" s="138">
        <f>ROUND(I170*H170,2)</f>
        <v>0</v>
      </c>
      <c r="K170" s="139"/>
      <c r="L170" s="32"/>
      <c r="M170" s="140" t="s">
        <v>1</v>
      </c>
      <c r="N170" s="141" t="s">
        <v>37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160</v>
      </c>
      <c r="AT170" s="144" t="s">
        <v>156</v>
      </c>
      <c r="AU170" s="144" t="s">
        <v>80</v>
      </c>
      <c r="AY170" s="17" t="s">
        <v>155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80</v>
      </c>
      <c r="BK170" s="145">
        <f>ROUND(I170*H170,2)</f>
        <v>0</v>
      </c>
      <c r="BL170" s="17" t="s">
        <v>160</v>
      </c>
      <c r="BM170" s="144" t="s">
        <v>1737</v>
      </c>
    </row>
    <row r="171" spans="2:65" s="1" customFormat="1" ht="19.5">
      <c r="B171" s="32"/>
      <c r="D171" s="146" t="s">
        <v>162</v>
      </c>
      <c r="F171" s="147" t="s">
        <v>217</v>
      </c>
      <c r="I171" s="148"/>
      <c r="L171" s="32"/>
      <c r="M171" s="149"/>
      <c r="T171" s="56"/>
      <c r="AT171" s="17" t="s">
        <v>162</v>
      </c>
      <c r="AU171" s="17" t="s">
        <v>80</v>
      </c>
    </row>
    <row r="172" spans="2:65" s="1" customFormat="1">
      <c r="B172" s="32"/>
      <c r="D172" s="150" t="s">
        <v>164</v>
      </c>
      <c r="F172" s="151" t="s">
        <v>218</v>
      </c>
      <c r="I172" s="148"/>
      <c r="L172" s="32"/>
      <c r="M172" s="149"/>
      <c r="T172" s="56"/>
      <c r="AT172" s="17" t="s">
        <v>164</v>
      </c>
      <c r="AU172" s="17" t="s">
        <v>80</v>
      </c>
    </row>
    <row r="173" spans="2:65" s="12" customFormat="1">
      <c r="B173" s="152"/>
      <c r="D173" s="146" t="s">
        <v>166</v>
      </c>
      <c r="E173" s="153" t="s">
        <v>1</v>
      </c>
      <c r="F173" s="154" t="s">
        <v>1738</v>
      </c>
      <c r="H173" s="153" t="s">
        <v>1</v>
      </c>
      <c r="I173" s="155"/>
      <c r="L173" s="152"/>
      <c r="M173" s="156"/>
      <c r="T173" s="157"/>
      <c r="AT173" s="153" t="s">
        <v>166</v>
      </c>
      <c r="AU173" s="153" t="s">
        <v>80</v>
      </c>
      <c r="AV173" s="12" t="s">
        <v>80</v>
      </c>
      <c r="AW173" s="12" t="s">
        <v>29</v>
      </c>
      <c r="AX173" s="12" t="s">
        <v>72</v>
      </c>
      <c r="AY173" s="153" t="s">
        <v>155</v>
      </c>
    </row>
    <row r="174" spans="2:65" s="13" customFormat="1">
      <c r="B174" s="158"/>
      <c r="D174" s="146" t="s">
        <v>166</v>
      </c>
      <c r="E174" s="159" t="s">
        <v>1</v>
      </c>
      <c r="F174" s="160" t="s">
        <v>1739</v>
      </c>
      <c r="H174" s="161">
        <v>37.091000000000001</v>
      </c>
      <c r="I174" s="162"/>
      <c r="L174" s="158"/>
      <c r="M174" s="163"/>
      <c r="T174" s="164"/>
      <c r="AT174" s="159" t="s">
        <v>166</v>
      </c>
      <c r="AU174" s="159" t="s">
        <v>80</v>
      </c>
      <c r="AV174" s="13" t="s">
        <v>82</v>
      </c>
      <c r="AW174" s="13" t="s">
        <v>29</v>
      </c>
      <c r="AX174" s="13" t="s">
        <v>80</v>
      </c>
      <c r="AY174" s="159" t="s">
        <v>155</v>
      </c>
    </row>
    <row r="175" spans="2:65" s="1" customFormat="1" ht="16.5" customHeight="1">
      <c r="B175" s="131"/>
      <c r="C175" s="172" t="s">
        <v>234</v>
      </c>
      <c r="D175" s="172" t="s">
        <v>241</v>
      </c>
      <c r="E175" s="173" t="s">
        <v>1740</v>
      </c>
      <c r="F175" s="174" t="s">
        <v>1131</v>
      </c>
      <c r="G175" s="175" t="s">
        <v>208</v>
      </c>
      <c r="H175" s="176">
        <v>66.763999999999996</v>
      </c>
      <c r="I175" s="177"/>
      <c r="J175" s="178">
        <f>ROUND(I175*H175,2)</f>
        <v>0</v>
      </c>
      <c r="K175" s="179"/>
      <c r="L175" s="180"/>
      <c r="M175" s="181" t="s">
        <v>1</v>
      </c>
      <c r="N175" s="182" t="s">
        <v>37</v>
      </c>
      <c r="P175" s="142">
        <f>O175*H175</f>
        <v>0</v>
      </c>
      <c r="Q175" s="142">
        <v>1</v>
      </c>
      <c r="R175" s="142">
        <f>Q175*H175</f>
        <v>66.763999999999996</v>
      </c>
      <c r="S175" s="142">
        <v>0</v>
      </c>
      <c r="T175" s="143">
        <f>S175*H175</f>
        <v>0</v>
      </c>
      <c r="AR175" s="144" t="s">
        <v>213</v>
      </c>
      <c r="AT175" s="144" t="s">
        <v>241</v>
      </c>
      <c r="AU175" s="144" t="s">
        <v>80</v>
      </c>
      <c r="AY175" s="17" t="s">
        <v>155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80</v>
      </c>
      <c r="BK175" s="145">
        <f>ROUND(I175*H175,2)</f>
        <v>0</v>
      </c>
      <c r="BL175" s="17" t="s">
        <v>160</v>
      </c>
      <c r="BM175" s="144" t="s">
        <v>1741</v>
      </c>
    </row>
    <row r="176" spans="2:65" s="1" customFormat="1" ht="29.25">
      <c r="B176" s="32"/>
      <c r="D176" s="146" t="s">
        <v>162</v>
      </c>
      <c r="F176" s="147" t="s">
        <v>1742</v>
      </c>
      <c r="I176" s="148"/>
      <c r="L176" s="32"/>
      <c r="M176" s="149"/>
      <c r="T176" s="56"/>
      <c r="AT176" s="17" t="s">
        <v>162</v>
      </c>
      <c r="AU176" s="17" t="s">
        <v>80</v>
      </c>
    </row>
    <row r="177" spans="2:65" s="13" customFormat="1">
      <c r="B177" s="158"/>
      <c r="D177" s="146" t="s">
        <v>166</v>
      </c>
      <c r="E177" s="159" t="s">
        <v>1</v>
      </c>
      <c r="F177" s="160" t="s">
        <v>1743</v>
      </c>
      <c r="H177" s="161">
        <v>66.763999999999996</v>
      </c>
      <c r="I177" s="162"/>
      <c r="L177" s="158"/>
      <c r="M177" s="163"/>
      <c r="T177" s="164"/>
      <c r="AT177" s="159" t="s">
        <v>166</v>
      </c>
      <c r="AU177" s="159" t="s">
        <v>80</v>
      </c>
      <c r="AV177" s="13" t="s">
        <v>82</v>
      </c>
      <c r="AW177" s="13" t="s">
        <v>29</v>
      </c>
      <c r="AX177" s="13" t="s">
        <v>80</v>
      </c>
      <c r="AY177" s="159" t="s">
        <v>155</v>
      </c>
    </row>
    <row r="178" spans="2:65" s="1" customFormat="1" ht="24.2" customHeight="1">
      <c r="B178" s="131"/>
      <c r="C178" s="132" t="s">
        <v>240</v>
      </c>
      <c r="D178" s="132" t="s">
        <v>156</v>
      </c>
      <c r="E178" s="133" t="s">
        <v>927</v>
      </c>
      <c r="F178" s="134" t="s">
        <v>928</v>
      </c>
      <c r="G178" s="135" t="s">
        <v>159</v>
      </c>
      <c r="H178" s="136">
        <v>67</v>
      </c>
      <c r="I178" s="137"/>
      <c r="J178" s="138">
        <f>ROUND(I178*H178,2)</f>
        <v>0</v>
      </c>
      <c r="K178" s="139"/>
      <c r="L178" s="32"/>
      <c r="M178" s="140" t="s">
        <v>1</v>
      </c>
      <c r="N178" s="141" t="s">
        <v>37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160</v>
      </c>
      <c r="AT178" s="144" t="s">
        <v>156</v>
      </c>
      <c r="AU178" s="144" t="s">
        <v>80</v>
      </c>
      <c r="AY178" s="17" t="s">
        <v>155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80</v>
      </c>
      <c r="BK178" s="145">
        <f>ROUND(I178*H178,2)</f>
        <v>0</v>
      </c>
      <c r="BL178" s="17" t="s">
        <v>160</v>
      </c>
      <c r="BM178" s="144" t="s">
        <v>1744</v>
      </c>
    </row>
    <row r="179" spans="2:65" s="1" customFormat="1" ht="19.5">
      <c r="B179" s="32"/>
      <c r="D179" s="146" t="s">
        <v>162</v>
      </c>
      <c r="F179" s="147" t="s">
        <v>930</v>
      </c>
      <c r="I179" s="148"/>
      <c r="L179" s="32"/>
      <c r="M179" s="149"/>
      <c r="T179" s="56"/>
      <c r="AT179" s="17" t="s">
        <v>162</v>
      </c>
      <c r="AU179" s="17" t="s">
        <v>80</v>
      </c>
    </row>
    <row r="180" spans="2:65" s="1" customFormat="1">
      <c r="B180" s="32"/>
      <c r="D180" s="150" t="s">
        <v>164</v>
      </c>
      <c r="F180" s="151" t="s">
        <v>931</v>
      </c>
      <c r="I180" s="148"/>
      <c r="L180" s="32"/>
      <c r="M180" s="149"/>
      <c r="T180" s="56"/>
      <c r="AT180" s="17" t="s">
        <v>164</v>
      </c>
      <c r="AU180" s="17" t="s">
        <v>80</v>
      </c>
    </row>
    <row r="181" spans="2:65" s="13" customFormat="1">
      <c r="B181" s="158"/>
      <c r="D181" s="146" t="s">
        <v>166</v>
      </c>
      <c r="E181" s="159" t="s">
        <v>1</v>
      </c>
      <c r="F181" s="160" t="s">
        <v>1467</v>
      </c>
      <c r="H181" s="161">
        <v>67</v>
      </c>
      <c r="I181" s="162"/>
      <c r="L181" s="158"/>
      <c r="M181" s="163"/>
      <c r="T181" s="164"/>
      <c r="AT181" s="159" t="s">
        <v>166</v>
      </c>
      <c r="AU181" s="159" t="s">
        <v>80</v>
      </c>
      <c r="AV181" s="13" t="s">
        <v>82</v>
      </c>
      <c r="AW181" s="13" t="s">
        <v>29</v>
      </c>
      <c r="AX181" s="13" t="s">
        <v>80</v>
      </c>
      <c r="AY181" s="159" t="s">
        <v>155</v>
      </c>
    </row>
    <row r="182" spans="2:65" s="1" customFormat="1" ht="33" customHeight="1">
      <c r="B182" s="131"/>
      <c r="C182" s="132" t="s">
        <v>250</v>
      </c>
      <c r="D182" s="132" t="s">
        <v>156</v>
      </c>
      <c r="E182" s="133" t="s">
        <v>222</v>
      </c>
      <c r="F182" s="134" t="s">
        <v>223</v>
      </c>
      <c r="G182" s="135" t="s">
        <v>159</v>
      </c>
      <c r="H182" s="136">
        <v>40</v>
      </c>
      <c r="I182" s="137"/>
      <c r="J182" s="138">
        <f>ROUND(I182*H182,2)</f>
        <v>0</v>
      </c>
      <c r="K182" s="139"/>
      <c r="L182" s="32"/>
      <c r="M182" s="140" t="s">
        <v>1</v>
      </c>
      <c r="N182" s="141" t="s">
        <v>37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160</v>
      </c>
      <c r="AT182" s="144" t="s">
        <v>156</v>
      </c>
      <c r="AU182" s="144" t="s">
        <v>80</v>
      </c>
      <c r="AY182" s="17" t="s">
        <v>155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80</v>
      </c>
      <c r="BK182" s="145">
        <f>ROUND(I182*H182,2)</f>
        <v>0</v>
      </c>
      <c r="BL182" s="17" t="s">
        <v>160</v>
      </c>
      <c r="BM182" s="144" t="s">
        <v>1745</v>
      </c>
    </row>
    <row r="183" spans="2:65" s="1" customFormat="1" ht="29.25">
      <c r="B183" s="32"/>
      <c r="D183" s="146" t="s">
        <v>162</v>
      </c>
      <c r="F183" s="147" t="s">
        <v>225</v>
      </c>
      <c r="I183" s="148"/>
      <c r="L183" s="32"/>
      <c r="M183" s="149"/>
      <c r="T183" s="56"/>
      <c r="AT183" s="17" t="s">
        <v>162</v>
      </c>
      <c r="AU183" s="17" t="s">
        <v>80</v>
      </c>
    </row>
    <row r="184" spans="2:65" s="1" customFormat="1">
      <c r="B184" s="32"/>
      <c r="D184" s="150" t="s">
        <v>164</v>
      </c>
      <c r="F184" s="151" t="s">
        <v>226</v>
      </c>
      <c r="I184" s="148"/>
      <c r="L184" s="32"/>
      <c r="M184" s="149"/>
      <c r="T184" s="56"/>
      <c r="AT184" s="17" t="s">
        <v>164</v>
      </c>
      <c r="AU184" s="17" t="s">
        <v>80</v>
      </c>
    </row>
    <row r="185" spans="2:65" s="13" customFormat="1">
      <c r="B185" s="158"/>
      <c r="D185" s="146" t="s">
        <v>166</v>
      </c>
      <c r="E185" s="159" t="s">
        <v>1</v>
      </c>
      <c r="F185" s="160" t="s">
        <v>452</v>
      </c>
      <c r="H185" s="161">
        <v>40</v>
      </c>
      <c r="I185" s="162"/>
      <c r="L185" s="158"/>
      <c r="M185" s="163"/>
      <c r="T185" s="164"/>
      <c r="AT185" s="159" t="s">
        <v>166</v>
      </c>
      <c r="AU185" s="159" t="s">
        <v>80</v>
      </c>
      <c r="AV185" s="13" t="s">
        <v>82</v>
      </c>
      <c r="AW185" s="13" t="s">
        <v>29</v>
      </c>
      <c r="AX185" s="13" t="s">
        <v>80</v>
      </c>
      <c r="AY185" s="159" t="s">
        <v>155</v>
      </c>
    </row>
    <row r="186" spans="2:65" s="1" customFormat="1" ht="24.2" customHeight="1">
      <c r="B186" s="131"/>
      <c r="C186" s="132" t="s">
        <v>259</v>
      </c>
      <c r="D186" s="132" t="s">
        <v>156</v>
      </c>
      <c r="E186" s="133" t="s">
        <v>934</v>
      </c>
      <c r="F186" s="134" t="s">
        <v>935</v>
      </c>
      <c r="G186" s="135" t="s">
        <v>159</v>
      </c>
      <c r="H186" s="136">
        <v>90</v>
      </c>
      <c r="I186" s="137"/>
      <c r="J186" s="138">
        <f>ROUND(I186*H186,2)</f>
        <v>0</v>
      </c>
      <c r="K186" s="139"/>
      <c r="L186" s="32"/>
      <c r="M186" s="140" t="s">
        <v>1</v>
      </c>
      <c r="N186" s="141" t="s">
        <v>37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160</v>
      </c>
      <c r="AT186" s="144" t="s">
        <v>156</v>
      </c>
      <c r="AU186" s="144" t="s">
        <v>80</v>
      </c>
      <c r="AY186" s="17" t="s">
        <v>155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80</v>
      </c>
      <c r="BK186" s="145">
        <f>ROUND(I186*H186,2)</f>
        <v>0</v>
      </c>
      <c r="BL186" s="17" t="s">
        <v>160</v>
      </c>
      <c r="BM186" s="144" t="s">
        <v>1746</v>
      </c>
    </row>
    <row r="187" spans="2:65" s="1" customFormat="1" ht="19.5">
      <c r="B187" s="32"/>
      <c r="D187" s="146" t="s">
        <v>162</v>
      </c>
      <c r="F187" s="147" t="s">
        <v>937</v>
      </c>
      <c r="I187" s="148"/>
      <c r="L187" s="32"/>
      <c r="M187" s="149"/>
      <c r="T187" s="56"/>
      <c r="AT187" s="17" t="s">
        <v>162</v>
      </c>
      <c r="AU187" s="17" t="s">
        <v>80</v>
      </c>
    </row>
    <row r="188" spans="2:65" s="1" customFormat="1">
      <c r="B188" s="32"/>
      <c r="D188" s="150" t="s">
        <v>164</v>
      </c>
      <c r="F188" s="151" t="s">
        <v>938</v>
      </c>
      <c r="I188" s="148"/>
      <c r="L188" s="32"/>
      <c r="M188" s="149"/>
      <c r="T188" s="56"/>
      <c r="AT188" s="17" t="s">
        <v>164</v>
      </c>
      <c r="AU188" s="17" t="s">
        <v>80</v>
      </c>
    </row>
    <row r="189" spans="2:65" s="13" customFormat="1">
      <c r="B189" s="158"/>
      <c r="D189" s="146" t="s">
        <v>166</v>
      </c>
      <c r="E189" s="159" t="s">
        <v>1</v>
      </c>
      <c r="F189" s="160" t="s">
        <v>1409</v>
      </c>
      <c r="H189" s="161">
        <v>90</v>
      </c>
      <c r="I189" s="162"/>
      <c r="L189" s="158"/>
      <c r="M189" s="163"/>
      <c r="T189" s="164"/>
      <c r="AT189" s="159" t="s">
        <v>166</v>
      </c>
      <c r="AU189" s="159" t="s">
        <v>80</v>
      </c>
      <c r="AV189" s="13" t="s">
        <v>82</v>
      </c>
      <c r="AW189" s="13" t="s">
        <v>29</v>
      </c>
      <c r="AX189" s="13" t="s">
        <v>80</v>
      </c>
      <c r="AY189" s="159" t="s">
        <v>155</v>
      </c>
    </row>
    <row r="190" spans="2:65" s="1" customFormat="1" ht="16.5" customHeight="1">
      <c r="B190" s="131"/>
      <c r="C190" s="172" t="s">
        <v>8</v>
      </c>
      <c r="D190" s="172" t="s">
        <v>241</v>
      </c>
      <c r="E190" s="173" t="s">
        <v>940</v>
      </c>
      <c r="F190" s="174" t="s">
        <v>941</v>
      </c>
      <c r="G190" s="175" t="s">
        <v>244</v>
      </c>
      <c r="H190" s="176">
        <v>1.35</v>
      </c>
      <c r="I190" s="177"/>
      <c r="J190" s="178">
        <f>ROUND(I190*H190,2)</f>
        <v>0</v>
      </c>
      <c r="K190" s="179"/>
      <c r="L190" s="180"/>
      <c r="M190" s="181" t="s">
        <v>1</v>
      </c>
      <c r="N190" s="182" t="s">
        <v>37</v>
      </c>
      <c r="P190" s="142">
        <f>O190*H190</f>
        <v>0</v>
      </c>
      <c r="Q190" s="142">
        <v>1E-3</v>
      </c>
      <c r="R190" s="142">
        <f>Q190*H190</f>
        <v>1.3500000000000001E-3</v>
      </c>
      <c r="S190" s="142">
        <v>0</v>
      </c>
      <c r="T190" s="143">
        <f>S190*H190</f>
        <v>0</v>
      </c>
      <c r="AR190" s="144" t="s">
        <v>213</v>
      </c>
      <c r="AT190" s="144" t="s">
        <v>241</v>
      </c>
      <c r="AU190" s="144" t="s">
        <v>80</v>
      </c>
      <c r="AY190" s="17" t="s">
        <v>155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80</v>
      </c>
      <c r="BK190" s="145">
        <f>ROUND(I190*H190,2)</f>
        <v>0</v>
      </c>
      <c r="BL190" s="17" t="s">
        <v>160</v>
      </c>
      <c r="BM190" s="144" t="s">
        <v>1747</v>
      </c>
    </row>
    <row r="191" spans="2:65" s="1" customFormat="1">
      <c r="B191" s="32"/>
      <c r="D191" s="146" t="s">
        <v>162</v>
      </c>
      <c r="F191" s="147" t="s">
        <v>941</v>
      </c>
      <c r="I191" s="148"/>
      <c r="L191" s="32"/>
      <c r="M191" s="149"/>
      <c r="T191" s="56"/>
      <c r="AT191" s="17" t="s">
        <v>162</v>
      </c>
      <c r="AU191" s="17" t="s">
        <v>80</v>
      </c>
    </row>
    <row r="192" spans="2:65" s="13" customFormat="1">
      <c r="B192" s="158"/>
      <c r="D192" s="146" t="s">
        <v>166</v>
      </c>
      <c r="E192" s="159" t="s">
        <v>1</v>
      </c>
      <c r="F192" s="160" t="s">
        <v>1748</v>
      </c>
      <c r="H192" s="161">
        <v>1.35</v>
      </c>
      <c r="I192" s="162"/>
      <c r="L192" s="158"/>
      <c r="M192" s="163"/>
      <c r="T192" s="164"/>
      <c r="AT192" s="159" t="s">
        <v>166</v>
      </c>
      <c r="AU192" s="159" t="s">
        <v>80</v>
      </c>
      <c r="AV192" s="13" t="s">
        <v>82</v>
      </c>
      <c r="AW192" s="13" t="s">
        <v>29</v>
      </c>
      <c r="AX192" s="13" t="s">
        <v>80</v>
      </c>
      <c r="AY192" s="159" t="s">
        <v>155</v>
      </c>
    </row>
    <row r="193" spans="2:65" s="1" customFormat="1" ht="16.5" customHeight="1">
      <c r="B193" s="131"/>
      <c r="C193" s="132" t="s">
        <v>272</v>
      </c>
      <c r="D193" s="132" t="s">
        <v>156</v>
      </c>
      <c r="E193" s="133" t="s">
        <v>229</v>
      </c>
      <c r="F193" s="134" t="s">
        <v>230</v>
      </c>
      <c r="G193" s="135" t="s">
        <v>159</v>
      </c>
      <c r="H193" s="136">
        <v>40</v>
      </c>
      <c r="I193" s="137"/>
      <c r="J193" s="138">
        <f>ROUND(I193*H193,2)</f>
        <v>0</v>
      </c>
      <c r="K193" s="139"/>
      <c r="L193" s="32"/>
      <c r="M193" s="140" t="s">
        <v>1</v>
      </c>
      <c r="N193" s="141" t="s">
        <v>37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160</v>
      </c>
      <c r="AT193" s="144" t="s">
        <v>156</v>
      </c>
      <c r="AU193" s="144" t="s">
        <v>80</v>
      </c>
      <c r="AY193" s="17" t="s">
        <v>155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80</v>
      </c>
      <c r="BK193" s="145">
        <f>ROUND(I193*H193,2)</f>
        <v>0</v>
      </c>
      <c r="BL193" s="17" t="s">
        <v>160</v>
      </c>
      <c r="BM193" s="144" t="s">
        <v>1749</v>
      </c>
    </row>
    <row r="194" spans="2:65" s="1" customFormat="1" ht="29.25">
      <c r="B194" s="32"/>
      <c r="D194" s="146" t="s">
        <v>162</v>
      </c>
      <c r="F194" s="147" t="s">
        <v>232</v>
      </c>
      <c r="I194" s="148"/>
      <c r="L194" s="32"/>
      <c r="M194" s="149"/>
      <c r="T194" s="56"/>
      <c r="AT194" s="17" t="s">
        <v>162</v>
      </c>
      <c r="AU194" s="17" t="s">
        <v>80</v>
      </c>
    </row>
    <row r="195" spans="2:65" s="1" customFormat="1">
      <c r="B195" s="32"/>
      <c r="D195" s="150" t="s">
        <v>164</v>
      </c>
      <c r="F195" s="151" t="s">
        <v>233</v>
      </c>
      <c r="I195" s="148"/>
      <c r="L195" s="32"/>
      <c r="M195" s="149"/>
      <c r="T195" s="56"/>
      <c r="AT195" s="17" t="s">
        <v>164</v>
      </c>
      <c r="AU195" s="17" t="s">
        <v>80</v>
      </c>
    </row>
    <row r="196" spans="2:65" s="13" customFormat="1">
      <c r="B196" s="158"/>
      <c r="D196" s="146" t="s">
        <v>166</v>
      </c>
      <c r="E196" s="159" t="s">
        <v>1</v>
      </c>
      <c r="F196" s="160" t="s">
        <v>452</v>
      </c>
      <c r="H196" s="161">
        <v>40</v>
      </c>
      <c r="I196" s="162"/>
      <c r="L196" s="158"/>
      <c r="M196" s="163"/>
      <c r="T196" s="164"/>
      <c r="AT196" s="159" t="s">
        <v>166</v>
      </c>
      <c r="AU196" s="159" t="s">
        <v>80</v>
      </c>
      <c r="AV196" s="13" t="s">
        <v>82</v>
      </c>
      <c r="AW196" s="13" t="s">
        <v>29</v>
      </c>
      <c r="AX196" s="13" t="s">
        <v>80</v>
      </c>
      <c r="AY196" s="159" t="s">
        <v>155</v>
      </c>
    </row>
    <row r="197" spans="2:65" s="11" customFormat="1" ht="25.9" customHeight="1">
      <c r="B197" s="121"/>
      <c r="D197" s="122" t="s">
        <v>71</v>
      </c>
      <c r="E197" s="123" t="s">
        <v>82</v>
      </c>
      <c r="F197" s="123" t="s">
        <v>249</v>
      </c>
      <c r="I197" s="124"/>
      <c r="J197" s="125">
        <f>BK197</f>
        <v>0</v>
      </c>
      <c r="L197" s="121"/>
      <c r="M197" s="126"/>
      <c r="P197" s="127">
        <f>P198+SUM(P199:P218)</f>
        <v>0</v>
      </c>
      <c r="R197" s="127">
        <f>R198+SUM(R199:R218)</f>
        <v>80.181438994600001</v>
      </c>
      <c r="T197" s="128">
        <f>T198+SUM(T199:T218)</f>
        <v>0</v>
      </c>
      <c r="AR197" s="122" t="s">
        <v>80</v>
      </c>
      <c r="AT197" s="129" t="s">
        <v>71</v>
      </c>
      <c r="AU197" s="129" t="s">
        <v>72</v>
      </c>
      <c r="AY197" s="122" t="s">
        <v>155</v>
      </c>
      <c r="BK197" s="130">
        <f>BK198+SUM(BK199:BK218)</f>
        <v>0</v>
      </c>
    </row>
    <row r="198" spans="2:65" s="1" customFormat="1" ht="16.5" customHeight="1">
      <c r="B198" s="131"/>
      <c r="C198" s="132" t="s">
        <v>280</v>
      </c>
      <c r="D198" s="132" t="s">
        <v>156</v>
      </c>
      <c r="E198" s="133" t="s">
        <v>1750</v>
      </c>
      <c r="F198" s="134" t="s">
        <v>1751</v>
      </c>
      <c r="G198" s="135" t="s">
        <v>179</v>
      </c>
      <c r="H198" s="136">
        <v>2.0299999999999998</v>
      </c>
      <c r="I198" s="137"/>
      <c r="J198" s="138">
        <f>ROUND(I198*H198,2)</f>
        <v>0</v>
      </c>
      <c r="K198" s="139"/>
      <c r="L198" s="32"/>
      <c r="M198" s="140" t="s">
        <v>1</v>
      </c>
      <c r="N198" s="141" t="s">
        <v>37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160</v>
      </c>
      <c r="AT198" s="144" t="s">
        <v>156</v>
      </c>
      <c r="AU198" s="144" t="s">
        <v>80</v>
      </c>
      <c r="AY198" s="17" t="s">
        <v>155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80</v>
      </c>
      <c r="BK198" s="145">
        <f>ROUND(I198*H198,2)</f>
        <v>0</v>
      </c>
      <c r="BL198" s="17" t="s">
        <v>160</v>
      </c>
      <c r="BM198" s="144" t="s">
        <v>1752</v>
      </c>
    </row>
    <row r="199" spans="2:65" s="1" customFormat="1" ht="19.5">
      <c r="B199" s="32"/>
      <c r="D199" s="146" t="s">
        <v>162</v>
      </c>
      <c r="F199" s="147" t="s">
        <v>1753</v>
      </c>
      <c r="I199" s="148"/>
      <c r="L199" s="32"/>
      <c r="M199" s="149"/>
      <c r="T199" s="56"/>
      <c r="AT199" s="17" t="s">
        <v>162</v>
      </c>
      <c r="AU199" s="17" t="s">
        <v>80</v>
      </c>
    </row>
    <row r="200" spans="2:65" s="1" customFormat="1">
      <c r="B200" s="32"/>
      <c r="D200" s="150" t="s">
        <v>164</v>
      </c>
      <c r="F200" s="151" t="s">
        <v>1754</v>
      </c>
      <c r="I200" s="148"/>
      <c r="L200" s="32"/>
      <c r="M200" s="149"/>
      <c r="T200" s="56"/>
      <c r="AT200" s="17" t="s">
        <v>164</v>
      </c>
      <c r="AU200" s="17" t="s">
        <v>80</v>
      </c>
    </row>
    <row r="201" spans="2:65" s="13" customFormat="1">
      <c r="B201" s="158"/>
      <c r="D201" s="146" t="s">
        <v>166</v>
      </c>
      <c r="E201" s="159" t="s">
        <v>1</v>
      </c>
      <c r="F201" s="160" t="s">
        <v>1755</v>
      </c>
      <c r="H201" s="161">
        <v>2.0299999999999998</v>
      </c>
      <c r="I201" s="162"/>
      <c r="L201" s="158"/>
      <c r="M201" s="163"/>
      <c r="T201" s="164"/>
      <c r="AT201" s="159" t="s">
        <v>166</v>
      </c>
      <c r="AU201" s="159" t="s">
        <v>80</v>
      </c>
      <c r="AV201" s="13" t="s">
        <v>82</v>
      </c>
      <c r="AW201" s="13" t="s">
        <v>29</v>
      </c>
      <c r="AX201" s="13" t="s">
        <v>80</v>
      </c>
      <c r="AY201" s="159" t="s">
        <v>155</v>
      </c>
    </row>
    <row r="202" spans="2:65" s="1" customFormat="1" ht="16.5" customHeight="1">
      <c r="B202" s="131"/>
      <c r="C202" s="132" t="s">
        <v>287</v>
      </c>
      <c r="D202" s="132" t="s">
        <v>156</v>
      </c>
      <c r="E202" s="133" t="s">
        <v>951</v>
      </c>
      <c r="F202" s="134" t="s">
        <v>1756</v>
      </c>
      <c r="G202" s="135" t="s">
        <v>179</v>
      </c>
      <c r="H202" s="136">
        <v>3.61</v>
      </c>
      <c r="I202" s="137"/>
      <c r="J202" s="138">
        <f>ROUND(I202*H202,2)</f>
        <v>0</v>
      </c>
      <c r="K202" s="139"/>
      <c r="L202" s="32"/>
      <c r="M202" s="140" t="s">
        <v>1</v>
      </c>
      <c r="N202" s="141" t="s">
        <v>37</v>
      </c>
      <c r="P202" s="142">
        <f>O202*H202</f>
        <v>0</v>
      </c>
      <c r="Q202" s="142">
        <v>2.5262479999999998</v>
      </c>
      <c r="R202" s="142">
        <f>Q202*H202</f>
        <v>9.1197552799999997</v>
      </c>
      <c r="S202" s="142">
        <v>0</v>
      </c>
      <c r="T202" s="143">
        <f>S202*H202</f>
        <v>0</v>
      </c>
      <c r="AR202" s="144" t="s">
        <v>160</v>
      </c>
      <c r="AT202" s="144" t="s">
        <v>156</v>
      </c>
      <c r="AU202" s="144" t="s">
        <v>80</v>
      </c>
      <c r="AY202" s="17" t="s">
        <v>155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80</v>
      </c>
      <c r="BK202" s="145">
        <f>ROUND(I202*H202,2)</f>
        <v>0</v>
      </c>
      <c r="BL202" s="17" t="s">
        <v>160</v>
      </c>
      <c r="BM202" s="144" t="s">
        <v>1757</v>
      </c>
    </row>
    <row r="203" spans="2:65" s="1" customFormat="1" ht="19.5">
      <c r="B203" s="32"/>
      <c r="D203" s="146" t="s">
        <v>162</v>
      </c>
      <c r="F203" s="147" t="s">
        <v>954</v>
      </c>
      <c r="I203" s="148"/>
      <c r="L203" s="32"/>
      <c r="M203" s="149"/>
      <c r="T203" s="56"/>
      <c r="AT203" s="17" t="s">
        <v>162</v>
      </c>
      <c r="AU203" s="17" t="s">
        <v>80</v>
      </c>
    </row>
    <row r="204" spans="2:65" s="1" customFormat="1">
      <c r="B204" s="32"/>
      <c r="D204" s="150" t="s">
        <v>164</v>
      </c>
      <c r="F204" s="151" t="s">
        <v>955</v>
      </c>
      <c r="I204" s="148"/>
      <c r="L204" s="32"/>
      <c r="M204" s="149"/>
      <c r="T204" s="56"/>
      <c r="AT204" s="17" t="s">
        <v>164</v>
      </c>
      <c r="AU204" s="17" t="s">
        <v>80</v>
      </c>
    </row>
    <row r="205" spans="2:65" s="13" customFormat="1">
      <c r="B205" s="158"/>
      <c r="D205" s="146" t="s">
        <v>166</v>
      </c>
      <c r="E205" s="159" t="s">
        <v>1</v>
      </c>
      <c r="F205" s="160" t="s">
        <v>1758</v>
      </c>
      <c r="H205" s="161">
        <v>3.61</v>
      </c>
      <c r="I205" s="162"/>
      <c r="L205" s="158"/>
      <c r="M205" s="163"/>
      <c r="T205" s="164"/>
      <c r="AT205" s="159" t="s">
        <v>166</v>
      </c>
      <c r="AU205" s="159" t="s">
        <v>80</v>
      </c>
      <c r="AV205" s="13" t="s">
        <v>82</v>
      </c>
      <c r="AW205" s="13" t="s">
        <v>29</v>
      </c>
      <c r="AX205" s="13" t="s">
        <v>80</v>
      </c>
      <c r="AY205" s="159" t="s">
        <v>155</v>
      </c>
    </row>
    <row r="206" spans="2:65" s="1" customFormat="1" ht="16.5" customHeight="1">
      <c r="B206" s="131"/>
      <c r="C206" s="132" t="s">
        <v>295</v>
      </c>
      <c r="D206" s="132" t="s">
        <v>156</v>
      </c>
      <c r="E206" s="133" t="s">
        <v>957</v>
      </c>
      <c r="F206" s="134" t="s">
        <v>958</v>
      </c>
      <c r="G206" s="135" t="s">
        <v>159</v>
      </c>
      <c r="H206" s="136">
        <v>6.3419999999999996</v>
      </c>
      <c r="I206" s="137"/>
      <c r="J206" s="138">
        <f>ROUND(I206*H206,2)</f>
        <v>0</v>
      </c>
      <c r="K206" s="139"/>
      <c r="L206" s="32"/>
      <c r="M206" s="140" t="s">
        <v>1</v>
      </c>
      <c r="N206" s="141" t="s">
        <v>37</v>
      </c>
      <c r="P206" s="142">
        <f>O206*H206</f>
        <v>0</v>
      </c>
      <c r="Q206" s="142">
        <v>1.4357E-3</v>
      </c>
      <c r="R206" s="142">
        <f>Q206*H206</f>
        <v>9.1052093999999997E-3</v>
      </c>
      <c r="S206" s="142">
        <v>0</v>
      </c>
      <c r="T206" s="143">
        <f>S206*H206</f>
        <v>0</v>
      </c>
      <c r="AR206" s="144" t="s">
        <v>160</v>
      </c>
      <c r="AT206" s="144" t="s">
        <v>156</v>
      </c>
      <c r="AU206" s="144" t="s">
        <v>80</v>
      </c>
      <c r="AY206" s="17" t="s">
        <v>155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80</v>
      </c>
      <c r="BK206" s="145">
        <f>ROUND(I206*H206,2)</f>
        <v>0</v>
      </c>
      <c r="BL206" s="17" t="s">
        <v>160</v>
      </c>
      <c r="BM206" s="144" t="s">
        <v>1759</v>
      </c>
    </row>
    <row r="207" spans="2:65" s="1" customFormat="1">
      <c r="B207" s="32"/>
      <c r="D207" s="146" t="s">
        <v>162</v>
      </c>
      <c r="F207" s="147" t="s">
        <v>960</v>
      </c>
      <c r="I207" s="148"/>
      <c r="L207" s="32"/>
      <c r="M207" s="149"/>
      <c r="T207" s="56"/>
      <c r="AT207" s="17" t="s">
        <v>162</v>
      </c>
      <c r="AU207" s="17" t="s">
        <v>80</v>
      </c>
    </row>
    <row r="208" spans="2:65" s="1" customFormat="1">
      <c r="B208" s="32"/>
      <c r="D208" s="150" t="s">
        <v>164</v>
      </c>
      <c r="F208" s="151" t="s">
        <v>961</v>
      </c>
      <c r="I208" s="148"/>
      <c r="L208" s="32"/>
      <c r="M208" s="149"/>
      <c r="T208" s="56"/>
      <c r="AT208" s="17" t="s">
        <v>164</v>
      </c>
      <c r="AU208" s="17" t="s">
        <v>80</v>
      </c>
    </row>
    <row r="209" spans="2:65" s="13" customFormat="1">
      <c r="B209" s="158"/>
      <c r="D209" s="146" t="s">
        <v>166</v>
      </c>
      <c r="E209" s="159" t="s">
        <v>1</v>
      </c>
      <c r="F209" s="160" t="s">
        <v>1760</v>
      </c>
      <c r="H209" s="161">
        <v>6.3419999999999996</v>
      </c>
      <c r="I209" s="162"/>
      <c r="L209" s="158"/>
      <c r="M209" s="163"/>
      <c r="T209" s="164"/>
      <c r="AT209" s="159" t="s">
        <v>166</v>
      </c>
      <c r="AU209" s="159" t="s">
        <v>80</v>
      </c>
      <c r="AV209" s="13" t="s">
        <v>82</v>
      </c>
      <c r="AW209" s="13" t="s">
        <v>29</v>
      </c>
      <c r="AX209" s="13" t="s">
        <v>80</v>
      </c>
      <c r="AY209" s="159" t="s">
        <v>155</v>
      </c>
    </row>
    <row r="210" spans="2:65" s="1" customFormat="1" ht="16.5" customHeight="1">
      <c r="B210" s="131"/>
      <c r="C210" s="132" t="s">
        <v>304</v>
      </c>
      <c r="D210" s="132" t="s">
        <v>156</v>
      </c>
      <c r="E210" s="133" t="s">
        <v>964</v>
      </c>
      <c r="F210" s="134" t="s">
        <v>965</v>
      </c>
      <c r="G210" s="135" t="s">
        <v>159</v>
      </c>
      <c r="H210" s="136">
        <v>6.3419999999999996</v>
      </c>
      <c r="I210" s="137"/>
      <c r="J210" s="138">
        <f>ROUND(I210*H210,2)</f>
        <v>0</v>
      </c>
      <c r="K210" s="139"/>
      <c r="L210" s="32"/>
      <c r="M210" s="140" t="s">
        <v>1</v>
      </c>
      <c r="N210" s="141" t="s">
        <v>37</v>
      </c>
      <c r="P210" s="142">
        <f>O210*H210</f>
        <v>0</v>
      </c>
      <c r="Q210" s="142">
        <v>3.6000000000000001E-5</v>
      </c>
      <c r="R210" s="142">
        <f>Q210*H210</f>
        <v>2.2831199999999999E-4</v>
      </c>
      <c r="S210" s="142">
        <v>0</v>
      </c>
      <c r="T210" s="143">
        <f>S210*H210</f>
        <v>0</v>
      </c>
      <c r="AR210" s="144" t="s">
        <v>160</v>
      </c>
      <c r="AT210" s="144" t="s">
        <v>156</v>
      </c>
      <c r="AU210" s="144" t="s">
        <v>80</v>
      </c>
      <c r="AY210" s="17" t="s">
        <v>155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80</v>
      </c>
      <c r="BK210" s="145">
        <f>ROUND(I210*H210,2)</f>
        <v>0</v>
      </c>
      <c r="BL210" s="17" t="s">
        <v>160</v>
      </c>
      <c r="BM210" s="144" t="s">
        <v>1761</v>
      </c>
    </row>
    <row r="211" spans="2:65" s="1" customFormat="1">
      <c r="B211" s="32"/>
      <c r="D211" s="146" t="s">
        <v>162</v>
      </c>
      <c r="F211" s="147" t="s">
        <v>967</v>
      </c>
      <c r="I211" s="148"/>
      <c r="L211" s="32"/>
      <c r="M211" s="149"/>
      <c r="T211" s="56"/>
      <c r="AT211" s="17" t="s">
        <v>162</v>
      </c>
      <c r="AU211" s="17" t="s">
        <v>80</v>
      </c>
    </row>
    <row r="212" spans="2:65" s="1" customFormat="1">
      <c r="B212" s="32"/>
      <c r="D212" s="150" t="s">
        <v>164</v>
      </c>
      <c r="F212" s="151" t="s">
        <v>968</v>
      </c>
      <c r="I212" s="148"/>
      <c r="L212" s="32"/>
      <c r="M212" s="149"/>
      <c r="T212" s="56"/>
      <c r="AT212" s="17" t="s">
        <v>164</v>
      </c>
      <c r="AU212" s="17" t="s">
        <v>80</v>
      </c>
    </row>
    <row r="213" spans="2:65" s="13" customFormat="1">
      <c r="B213" s="158"/>
      <c r="D213" s="146" t="s">
        <v>166</v>
      </c>
      <c r="E213" s="159" t="s">
        <v>1</v>
      </c>
      <c r="F213" s="160" t="s">
        <v>1762</v>
      </c>
      <c r="H213" s="161">
        <v>6.3419999999999996</v>
      </c>
      <c r="I213" s="162"/>
      <c r="L213" s="158"/>
      <c r="M213" s="163"/>
      <c r="T213" s="164"/>
      <c r="AT213" s="159" t="s">
        <v>166</v>
      </c>
      <c r="AU213" s="159" t="s">
        <v>80</v>
      </c>
      <c r="AV213" s="13" t="s">
        <v>82</v>
      </c>
      <c r="AW213" s="13" t="s">
        <v>29</v>
      </c>
      <c r="AX213" s="13" t="s">
        <v>80</v>
      </c>
      <c r="AY213" s="159" t="s">
        <v>155</v>
      </c>
    </row>
    <row r="214" spans="2:65" s="1" customFormat="1" ht="24.2" customHeight="1">
      <c r="B214" s="131"/>
      <c r="C214" s="132" t="s">
        <v>7</v>
      </c>
      <c r="D214" s="132" t="s">
        <v>156</v>
      </c>
      <c r="E214" s="133" t="s">
        <v>1763</v>
      </c>
      <c r="F214" s="134" t="s">
        <v>1764</v>
      </c>
      <c r="G214" s="135" t="s">
        <v>208</v>
      </c>
      <c r="H214" s="136">
        <v>0.38100000000000001</v>
      </c>
      <c r="I214" s="137"/>
      <c r="J214" s="138">
        <f>ROUND(I214*H214,2)</f>
        <v>0</v>
      </c>
      <c r="K214" s="139"/>
      <c r="L214" s="32"/>
      <c r="M214" s="140" t="s">
        <v>1</v>
      </c>
      <c r="N214" s="141" t="s">
        <v>37</v>
      </c>
      <c r="P214" s="142">
        <f>O214*H214</f>
        <v>0</v>
      </c>
      <c r="Q214" s="142">
        <v>1.0606640000000001</v>
      </c>
      <c r="R214" s="142">
        <f>Q214*H214</f>
        <v>0.40411298400000001</v>
      </c>
      <c r="S214" s="142">
        <v>0</v>
      </c>
      <c r="T214" s="143">
        <f>S214*H214</f>
        <v>0</v>
      </c>
      <c r="AR214" s="144" t="s">
        <v>160</v>
      </c>
      <c r="AT214" s="144" t="s">
        <v>156</v>
      </c>
      <c r="AU214" s="144" t="s">
        <v>80</v>
      </c>
      <c r="AY214" s="17" t="s">
        <v>155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7" t="s">
        <v>80</v>
      </c>
      <c r="BK214" s="145">
        <f>ROUND(I214*H214,2)</f>
        <v>0</v>
      </c>
      <c r="BL214" s="17" t="s">
        <v>160</v>
      </c>
      <c r="BM214" s="144" t="s">
        <v>1765</v>
      </c>
    </row>
    <row r="215" spans="2:65" s="1" customFormat="1" ht="19.5">
      <c r="B215" s="32"/>
      <c r="D215" s="146" t="s">
        <v>162</v>
      </c>
      <c r="F215" s="147" t="s">
        <v>1766</v>
      </c>
      <c r="I215" s="148"/>
      <c r="L215" s="32"/>
      <c r="M215" s="149"/>
      <c r="T215" s="56"/>
      <c r="AT215" s="17" t="s">
        <v>162</v>
      </c>
      <c r="AU215" s="17" t="s">
        <v>80</v>
      </c>
    </row>
    <row r="216" spans="2:65" s="1" customFormat="1">
      <c r="B216" s="32"/>
      <c r="D216" s="150" t="s">
        <v>164</v>
      </c>
      <c r="F216" s="151" t="s">
        <v>1767</v>
      </c>
      <c r="I216" s="148"/>
      <c r="L216" s="32"/>
      <c r="M216" s="149"/>
      <c r="T216" s="56"/>
      <c r="AT216" s="17" t="s">
        <v>164</v>
      </c>
      <c r="AU216" s="17" t="s">
        <v>80</v>
      </c>
    </row>
    <row r="217" spans="2:65" s="13" customFormat="1">
      <c r="B217" s="158"/>
      <c r="D217" s="146" t="s">
        <v>166</v>
      </c>
      <c r="E217" s="159" t="s">
        <v>1</v>
      </c>
      <c r="F217" s="160" t="s">
        <v>1768</v>
      </c>
      <c r="H217" s="161">
        <v>0.38100000000000001</v>
      </c>
      <c r="I217" s="162"/>
      <c r="L217" s="158"/>
      <c r="M217" s="163"/>
      <c r="T217" s="164"/>
      <c r="AT217" s="159" t="s">
        <v>166</v>
      </c>
      <c r="AU217" s="159" t="s">
        <v>80</v>
      </c>
      <c r="AV217" s="13" t="s">
        <v>82</v>
      </c>
      <c r="AW217" s="13" t="s">
        <v>29</v>
      </c>
      <c r="AX217" s="13" t="s">
        <v>80</v>
      </c>
      <c r="AY217" s="159" t="s">
        <v>155</v>
      </c>
    </row>
    <row r="218" spans="2:65" s="11" customFormat="1" ht="22.9" customHeight="1">
      <c r="B218" s="121"/>
      <c r="D218" s="122" t="s">
        <v>71</v>
      </c>
      <c r="E218" s="183" t="s">
        <v>176</v>
      </c>
      <c r="F218" s="183" t="s">
        <v>311</v>
      </c>
      <c r="I218" s="124"/>
      <c r="J218" s="184">
        <f>BK218</f>
        <v>0</v>
      </c>
      <c r="L218" s="121"/>
      <c r="M218" s="126"/>
      <c r="P218" s="127">
        <f>SUM(P219:P243)</f>
        <v>0</v>
      </c>
      <c r="R218" s="127">
        <f>SUM(R219:R243)</f>
        <v>70.648237209200005</v>
      </c>
      <c r="T218" s="128">
        <f>SUM(T219:T243)</f>
        <v>0</v>
      </c>
      <c r="AR218" s="122" t="s">
        <v>80</v>
      </c>
      <c r="AT218" s="129" t="s">
        <v>71</v>
      </c>
      <c r="AU218" s="129" t="s">
        <v>80</v>
      </c>
      <c r="AY218" s="122" t="s">
        <v>155</v>
      </c>
      <c r="BK218" s="130">
        <f>SUM(BK219:BK243)</f>
        <v>0</v>
      </c>
    </row>
    <row r="219" spans="2:65" s="1" customFormat="1" ht="16.5" customHeight="1">
      <c r="B219" s="131"/>
      <c r="C219" s="132" t="s">
        <v>320</v>
      </c>
      <c r="D219" s="132" t="s">
        <v>156</v>
      </c>
      <c r="E219" s="133" t="s">
        <v>312</v>
      </c>
      <c r="F219" s="134" t="s">
        <v>313</v>
      </c>
      <c r="G219" s="135" t="s">
        <v>179</v>
      </c>
      <c r="H219" s="136">
        <v>2.5299999999999998</v>
      </c>
      <c r="I219" s="137"/>
      <c r="J219" s="138">
        <f>ROUND(I219*H219,2)</f>
        <v>0</v>
      </c>
      <c r="K219" s="139"/>
      <c r="L219" s="32"/>
      <c r="M219" s="140" t="s">
        <v>1</v>
      </c>
      <c r="N219" s="141" t="s">
        <v>37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160</v>
      </c>
      <c r="AT219" s="144" t="s">
        <v>156</v>
      </c>
      <c r="AU219" s="144" t="s">
        <v>82</v>
      </c>
      <c r="AY219" s="17" t="s">
        <v>155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80</v>
      </c>
      <c r="BK219" s="145">
        <f>ROUND(I219*H219,2)</f>
        <v>0</v>
      </c>
      <c r="BL219" s="17" t="s">
        <v>160</v>
      </c>
      <c r="BM219" s="144" t="s">
        <v>1769</v>
      </c>
    </row>
    <row r="220" spans="2:65" s="1" customFormat="1">
      <c r="B220" s="32"/>
      <c r="D220" s="146" t="s">
        <v>162</v>
      </c>
      <c r="F220" s="147" t="s">
        <v>315</v>
      </c>
      <c r="I220" s="148"/>
      <c r="L220" s="32"/>
      <c r="M220" s="149"/>
      <c r="T220" s="56"/>
      <c r="AT220" s="17" t="s">
        <v>162</v>
      </c>
      <c r="AU220" s="17" t="s">
        <v>82</v>
      </c>
    </row>
    <row r="221" spans="2:65" s="1" customFormat="1">
      <c r="B221" s="32"/>
      <c r="D221" s="150" t="s">
        <v>164</v>
      </c>
      <c r="F221" s="151" t="s">
        <v>316</v>
      </c>
      <c r="I221" s="148"/>
      <c r="L221" s="32"/>
      <c r="M221" s="149"/>
      <c r="T221" s="56"/>
      <c r="AT221" s="17" t="s">
        <v>164</v>
      </c>
      <c r="AU221" s="17" t="s">
        <v>82</v>
      </c>
    </row>
    <row r="222" spans="2:65" s="13" customFormat="1">
      <c r="B222" s="158"/>
      <c r="D222" s="146" t="s">
        <v>166</v>
      </c>
      <c r="E222" s="159" t="s">
        <v>1</v>
      </c>
      <c r="F222" s="160" t="s">
        <v>1770</v>
      </c>
      <c r="H222" s="161">
        <v>2.5299999999999998</v>
      </c>
      <c r="I222" s="162"/>
      <c r="L222" s="158"/>
      <c r="M222" s="163"/>
      <c r="T222" s="164"/>
      <c r="AT222" s="159" t="s">
        <v>166</v>
      </c>
      <c r="AU222" s="159" t="s">
        <v>82</v>
      </c>
      <c r="AV222" s="13" t="s">
        <v>82</v>
      </c>
      <c r="AW222" s="13" t="s">
        <v>29</v>
      </c>
      <c r="AX222" s="13" t="s">
        <v>80</v>
      </c>
      <c r="AY222" s="159" t="s">
        <v>155</v>
      </c>
    </row>
    <row r="223" spans="2:65" s="1" customFormat="1" ht="16.5" customHeight="1">
      <c r="B223" s="131"/>
      <c r="C223" s="132" t="s">
        <v>328</v>
      </c>
      <c r="D223" s="132" t="s">
        <v>156</v>
      </c>
      <c r="E223" s="133" t="s">
        <v>321</v>
      </c>
      <c r="F223" s="134" t="s">
        <v>322</v>
      </c>
      <c r="G223" s="135" t="s">
        <v>159</v>
      </c>
      <c r="H223" s="136">
        <v>24</v>
      </c>
      <c r="I223" s="137"/>
      <c r="J223" s="138">
        <f>ROUND(I223*H223,2)</f>
        <v>0</v>
      </c>
      <c r="K223" s="139"/>
      <c r="L223" s="32"/>
      <c r="M223" s="140" t="s">
        <v>1</v>
      </c>
      <c r="N223" s="141" t="s">
        <v>37</v>
      </c>
      <c r="P223" s="142">
        <f>O223*H223</f>
        <v>0</v>
      </c>
      <c r="Q223" s="142">
        <v>4.1744200000000002E-2</v>
      </c>
      <c r="R223" s="142">
        <f>Q223*H223</f>
        <v>1.0018608</v>
      </c>
      <c r="S223" s="142">
        <v>0</v>
      </c>
      <c r="T223" s="143">
        <f>S223*H223</f>
        <v>0</v>
      </c>
      <c r="AR223" s="144" t="s">
        <v>160</v>
      </c>
      <c r="AT223" s="144" t="s">
        <v>156</v>
      </c>
      <c r="AU223" s="144" t="s">
        <v>82</v>
      </c>
      <c r="AY223" s="17" t="s">
        <v>155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80</v>
      </c>
      <c r="BK223" s="145">
        <f>ROUND(I223*H223,2)</f>
        <v>0</v>
      </c>
      <c r="BL223" s="17" t="s">
        <v>160</v>
      </c>
      <c r="BM223" s="144" t="s">
        <v>1771</v>
      </c>
    </row>
    <row r="224" spans="2:65" s="1" customFormat="1">
      <c r="B224" s="32"/>
      <c r="D224" s="146" t="s">
        <v>162</v>
      </c>
      <c r="F224" s="147" t="s">
        <v>324</v>
      </c>
      <c r="I224" s="148"/>
      <c r="L224" s="32"/>
      <c r="M224" s="149"/>
      <c r="T224" s="56"/>
      <c r="AT224" s="17" t="s">
        <v>162</v>
      </c>
      <c r="AU224" s="17" t="s">
        <v>82</v>
      </c>
    </row>
    <row r="225" spans="2:65" s="1" customFormat="1">
      <c r="B225" s="32"/>
      <c r="D225" s="150" t="s">
        <v>164</v>
      </c>
      <c r="F225" s="151" t="s">
        <v>325</v>
      </c>
      <c r="I225" s="148"/>
      <c r="L225" s="32"/>
      <c r="M225" s="149"/>
      <c r="T225" s="56"/>
      <c r="AT225" s="17" t="s">
        <v>164</v>
      </c>
      <c r="AU225" s="17" t="s">
        <v>82</v>
      </c>
    </row>
    <row r="226" spans="2:65" s="13" customFormat="1">
      <c r="B226" s="158"/>
      <c r="D226" s="146" t="s">
        <v>166</v>
      </c>
      <c r="E226" s="159" t="s">
        <v>1</v>
      </c>
      <c r="F226" s="160" t="s">
        <v>335</v>
      </c>
      <c r="H226" s="161">
        <v>24</v>
      </c>
      <c r="I226" s="162"/>
      <c r="L226" s="158"/>
      <c r="M226" s="163"/>
      <c r="T226" s="164"/>
      <c r="AT226" s="159" t="s">
        <v>166</v>
      </c>
      <c r="AU226" s="159" t="s">
        <v>82</v>
      </c>
      <c r="AV226" s="13" t="s">
        <v>82</v>
      </c>
      <c r="AW226" s="13" t="s">
        <v>29</v>
      </c>
      <c r="AX226" s="13" t="s">
        <v>80</v>
      </c>
      <c r="AY226" s="159" t="s">
        <v>155</v>
      </c>
    </row>
    <row r="227" spans="2:65" s="1" customFormat="1" ht="16.5" customHeight="1">
      <c r="B227" s="131"/>
      <c r="C227" s="132" t="s">
        <v>335</v>
      </c>
      <c r="D227" s="132" t="s">
        <v>156</v>
      </c>
      <c r="E227" s="133" t="s">
        <v>329</v>
      </c>
      <c r="F227" s="134" t="s">
        <v>330</v>
      </c>
      <c r="G227" s="135" t="s">
        <v>159</v>
      </c>
      <c r="H227" s="136">
        <v>24</v>
      </c>
      <c r="I227" s="137"/>
      <c r="J227" s="138">
        <f>ROUND(I227*H227,2)</f>
        <v>0</v>
      </c>
      <c r="K227" s="139"/>
      <c r="L227" s="32"/>
      <c r="M227" s="140" t="s">
        <v>1</v>
      </c>
      <c r="N227" s="141" t="s">
        <v>37</v>
      </c>
      <c r="P227" s="142">
        <f>O227*H227</f>
        <v>0</v>
      </c>
      <c r="Q227" s="142">
        <v>1.5E-5</v>
      </c>
      <c r="R227" s="142">
        <f>Q227*H227</f>
        <v>3.6000000000000002E-4</v>
      </c>
      <c r="S227" s="142">
        <v>0</v>
      </c>
      <c r="T227" s="143">
        <f>S227*H227</f>
        <v>0</v>
      </c>
      <c r="AR227" s="144" t="s">
        <v>160</v>
      </c>
      <c r="AT227" s="144" t="s">
        <v>156</v>
      </c>
      <c r="AU227" s="144" t="s">
        <v>82</v>
      </c>
      <c r="AY227" s="17" t="s">
        <v>155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80</v>
      </c>
      <c r="BK227" s="145">
        <f>ROUND(I227*H227,2)</f>
        <v>0</v>
      </c>
      <c r="BL227" s="17" t="s">
        <v>160</v>
      </c>
      <c r="BM227" s="144" t="s">
        <v>1772</v>
      </c>
    </row>
    <row r="228" spans="2:65" s="1" customFormat="1">
      <c r="B228" s="32"/>
      <c r="D228" s="146" t="s">
        <v>162</v>
      </c>
      <c r="F228" s="147" t="s">
        <v>332</v>
      </c>
      <c r="I228" s="148"/>
      <c r="L228" s="32"/>
      <c r="M228" s="149"/>
      <c r="T228" s="56"/>
      <c r="AT228" s="17" t="s">
        <v>162</v>
      </c>
      <c r="AU228" s="17" t="s">
        <v>82</v>
      </c>
    </row>
    <row r="229" spans="2:65" s="1" customFormat="1">
      <c r="B229" s="32"/>
      <c r="D229" s="150" t="s">
        <v>164</v>
      </c>
      <c r="F229" s="151" t="s">
        <v>333</v>
      </c>
      <c r="I229" s="148"/>
      <c r="L229" s="32"/>
      <c r="M229" s="149"/>
      <c r="T229" s="56"/>
      <c r="AT229" s="17" t="s">
        <v>164</v>
      </c>
      <c r="AU229" s="17" t="s">
        <v>82</v>
      </c>
    </row>
    <row r="230" spans="2:65" s="13" customFormat="1">
      <c r="B230" s="158"/>
      <c r="D230" s="146" t="s">
        <v>166</v>
      </c>
      <c r="E230" s="159" t="s">
        <v>1</v>
      </c>
      <c r="F230" s="160" t="s">
        <v>335</v>
      </c>
      <c r="H230" s="161">
        <v>24</v>
      </c>
      <c r="I230" s="162"/>
      <c r="L230" s="158"/>
      <c r="M230" s="163"/>
      <c r="T230" s="164"/>
      <c r="AT230" s="159" t="s">
        <v>166</v>
      </c>
      <c r="AU230" s="159" t="s">
        <v>82</v>
      </c>
      <c r="AV230" s="13" t="s">
        <v>82</v>
      </c>
      <c r="AW230" s="13" t="s">
        <v>29</v>
      </c>
      <c r="AX230" s="13" t="s">
        <v>80</v>
      </c>
      <c r="AY230" s="159" t="s">
        <v>155</v>
      </c>
    </row>
    <row r="231" spans="2:65" s="1" customFormat="1" ht="16.5" customHeight="1">
      <c r="B231" s="131"/>
      <c r="C231" s="132" t="s">
        <v>343</v>
      </c>
      <c r="D231" s="132" t="s">
        <v>156</v>
      </c>
      <c r="E231" s="133" t="s">
        <v>336</v>
      </c>
      <c r="F231" s="134" t="s">
        <v>337</v>
      </c>
      <c r="G231" s="135" t="s">
        <v>208</v>
      </c>
      <c r="H231" s="136">
        <v>0.47099999999999997</v>
      </c>
      <c r="I231" s="137"/>
      <c r="J231" s="138">
        <f>ROUND(I231*H231,2)</f>
        <v>0</v>
      </c>
      <c r="K231" s="139"/>
      <c r="L231" s="32"/>
      <c r="M231" s="140" t="s">
        <v>1</v>
      </c>
      <c r="N231" s="141" t="s">
        <v>37</v>
      </c>
      <c r="P231" s="142">
        <f>O231*H231</f>
        <v>0</v>
      </c>
      <c r="Q231" s="142">
        <v>1.0487652000000001</v>
      </c>
      <c r="R231" s="142">
        <f>Q231*H231</f>
        <v>0.49396840920000001</v>
      </c>
      <c r="S231" s="142">
        <v>0</v>
      </c>
      <c r="T231" s="143">
        <f>S231*H231</f>
        <v>0</v>
      </c>
      <c r="AR231" s="144" t="s">
        <v>160</v>
      </c>
      <c r="AT231" s="144" t="s">
        <v>156</v>
      </c>
      <c r="AU231" s="144" t="s">
        <v>82</v>
      </c>
      <c r="AY231" s="17" t="s">
        <v>155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80</v>
      </c>
      <c r="BK231" s="145">
        <f>ROUND(I231*H231,2)</f>
        <v>0</v>
      </c>
      <c r="BL231" s="17" t="s">
        <v>160</v>
      </c>
      <c r="BM231" s="144" t="s">
        <v>1773</v>
      </c>
    </row>
    <row r="232" spans="2:65" s="1" customFormat="1" ht="19.5">
      <c r="B232" s="32"/>
      <c r="D232" s="146" t="s">
        <v>162</v>
      </c>
      <c r="F232" s="147" t="s">
        <v>339</v>
      </c>
      <c r="I232" s="148"/>
      <c r="L232" s="32"/>
      <c r="M232" s="149"/>
      <c r="T232" s="56"/>
      <c r="AT232" s="17" t="s">
        <v>162</v>
      </c>
      <c r="AU232" s="17" t="s">
        <v>82</v>
      </c>
    </row>
    <row r="233" spans="2:65" s="1" customFormat="1">
      <c r="B233" s="32"/>
      <c r="D233" s="150" t="s">
        <v>164</v>
      </c>
      <c r="F233" s="151" t="s">
        <v>340</v>
      </c>
      <c r="I233" s="148"/>
      <c r="L233" s="32"/>
      <c r="M233" s="149"/>
      <c r="T233" s="56"/>
      <c r="AT233" s="17" t="s">
        <v>164</v>
      </c>
      <c r="AU233" s="17" t="s">
        <v>82</v>
      </c>
    </row>
    <row r="234" spans="2:65" s="13" customFormat="1">
      <c r="B234" s="158"/>
      <c r="D234" s="146" t="s">
        <v>166</v>
      </c>
      <c r="E234" s="159" t="s">
        <v>1</v>
      </c>
      <c r="F234" s="160" t="s">
        <v>1200</v>
      </c>
      <c r="H234" s="161">
        <v>0.34799999999999998</v>
      </c>
      <c r="I234" s="162"/>
      <c r="L234" s="158"/>
      <c r="M234" s="163"/>
      <c r="T234" s="164"/>
      <c r="AT234" s="159" t="s">
        <v>166</v>
      </c>
      <c r="AU234" s="159" t="s">
        <v>82</v>
      </c>
      <c r="AV234" s="13" t="s">
        <v>82</v>
      </c>
      <c r="AW234" s="13" t="s">
        <v>29</v>
      </c>
      <c r="AX234" s="13" t="s">
        <v>72</v>
      </c>
      <c r="AY234" s="159" t="s">
        <v>155</v>
      </c>
    </row>
    <row r="235" spans="2:65" s="13" customFormat="1">
      <c r="B235" s="158"/>
      <c r="D235" s="146" t="s">
        <v>166</v>
      </c>
      <c r="E235" s="159" t="s">
        <v>1</v>
      </c>
      <c r="F235" s="160" t="s">
        <v>1774</v>
      </c>
      <c r="H235" s="161">
        <v>0.123</v>
      </c>
      <c r="I235" s="162"/>
      <c r="L235" s="158"/>
      <c r="M235" s="163"/>
      <c r="T235" s="164"/>
      <c r="AT235" s="159" t="s">
        <v>166</v>
      </c>
      <c r="AU235" s="159" t="s">
        <v>82</v>
      </c>
      <c r="AV235" s="13" t="s">
        <v>82</v>
      </c>
      <c r="AW235" s="13" t="s">
        <v>29</v>
      </c>
      <c r="AX235" s="13" t="s">
        <v>72</v>
      </c>
      <c r="AY235" s="159" t="s">
        <v>155</v>
      </c>
    </row>
    <row r="236" spans="2:65" s="14" customFormat="1">
      <c r="B236" s="165"/>
      <c r="D236" s="146" t="s">
        <v>166</v>
      </c>
      <c r="E236" s="166" t="s">
        <v>1</v>
      </c>
      <c r="F236" s="167" t="s">
        <v>170</v>
      </c>
      <c r="H236" s="168">
        <v>0.47099999999999997</v>
      </c>
      <c r="I236" s="169"/>
      <c r="L236" s="165"/>
      <c r="M236" s="170"/>
      <c r="T236" s="171"/>
      <c r="AT236" s="166" t="s">
        <v>166</v>
      </c>
      <c r="AU236" s="166" t="s">
        <v>82</v>
      </c>
      <c r="AV236" s="14" t="s">
        <v>160</v>
      </c>
      <c r="AW236" s="14" t="s">
        <v>29</v>
      </c>
      <c r="AX236" s="14" t="s">
        <v>80</v>
      </c>
      <c r="AY236" s="166" t="s">
        <v>155</v>
      </c>
    </row>
    <row r="237" spans="2:65" s="1" customFormat="1" ht="24.2" customHeight="1">
      <c r="B237" s="131"/>
      <c r="C237" s="132" t="s">
        <v>350</v>
      </c>
      <c r="D237" s="132" t="s">
        <v>156</v>
      </c>
      <c r="E237" s="133" t="s">
        <v>989</v>
      </c>
      <c r="F237" s="134" t="s">
        <v>990</v>
      </c>
      <c r="G237" s="135" t="s">
        <v>413</v>
      </c>
      <c r="H237" s="136">
        <v>8</v>
      </c>
      <c r="I237" s="137"/>
      <c r="J237" s="138">
        <f>ROUND(I237*H237,2)</f>
        <v>0</v>
      </c>
      <c r="K237" s="139"/>
      <c r="L237" s="32"/>
      <c r="M237" s="140" t="s">
        <v>1</v>
      </c>
      <c r="N237" s="141" t="s">
        <v>37</v>
      </c>
      <c r="P237" s="142">
        <f>O237*H237</f>
        <v>0</v>
      </c>
      <c r="Q237" s="142">
        <v>0.144006</v>
      </c>
      <c r="R237" s="142">
        <f>Q237*H237</f>
        <v>1.152048</v>
      </c>
      <c r="S237" s="142">
        <v>0</v>
      </c>
      <c r="T237" s="143">
        <f>S237*H237</f>
        <v>0</v>
      </c>
      <c r="AR237" s="144" t="s">
        <v>160</v>
      </c>
      <c r="AT237" s="144" t="s">
        <v>156</v>
      </c>
      <c r="AU237" s="144" t="s">
        <v>82</v>
      </c>
      <c r="AY237" s="17" t="s">
        <v>155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80</v>
      </c>
      <c r="BK237" s="145">
        <f>ROUND(I237*H237,2)</f>
        <v>0</v>
      </c>
      <c r="BL237" s="17" t="s">
        <v>160</v>
      </c>
      <c r="BM237" s="144" t="s">
        <v>1775</v>
      </c>
    </row>
    <row r="238" spans="2:65" s="1" customFormat="1" ht="19.5">
      <c r="B238" s="32"/>
      <c r="D238" s="146" t="s">
        <v>162</v>
      </c>
      <c r="F238" s="147" t="s">
        <v>992</v>
      </c>
      <c r="I238" s="148"/>
      <c r="L238" s="32"/>
      <c r="M238" s="149"/>
      <c r="T238" s="56"/>
      <c r="AT238" s="17" t="s">
        <v>162</v>
      </c>
      <c r="AU238" s="17" t="s">
        <v>82</v>
      </c>
    </row>
    <row r="239" spans="2:65" s="1" customFormat="1">
      <c r="B239" s="32"/>
      <c r="D239" s="150" t="s">
        <v>164</v>
      </c>
      <c r="F239" s="151" t="s">
        <v>993</v>
      </c>
      <c r="I239" s="148"/>
      <c r="L239" s="32"/>
      <c r="M239" s="149"/>
      <c r="T239" s="56"/>
      <c r="AT239" s="17" t="s">
        <v>164</v>
      </c>
      <c r="AU239" s="17" t="s">
        <v>82</v>
      </c>
    </row>
    <row r="240" spans="2:65" s="1" customFormat="1" ht="16.5" customHeight="1">
      <c r="B240" s="131"/>
      <c r="C240" s="172" t="s">
        <v>359</v>
      </c>
      <c r="D240" s="172" t="s">
        <v>241</v>
      </c>
      <c r="E240" s="173" t="s">
        <v>1776</v>
      </c>
      <c r="F240" s="174" t="s">
        <v>1777</v>
      </c>
      <c r="G240" s="175" t="s">
        <v>413</v>
      </c>
      <c r="H240" s="176">
        <v>6</v>
      </c>
      <c r="I240" s="177"/>
      <c r="J240" s="178">
        <f>ROUND(I240*H240,2)</f>
        <v>0</v>
      </c>
      <c r="K240" s="179"/>
      <c r="L240" s="180"/>
      <c r="M240" s="181" t="s">
        <v>1</v>
      </c>
      <c r="N240" s="182" t="s">
        <v>37</v>
      </c>
      <c r="P240" s="142">
        <f>O240*H240</f>
        <v>0</v>
      </c>
      <c r="Q240" s="142">
        <v>8.5</v>
      </c>
      <c r="R240" s="142">
        <f>Q240*H240</f>
        <v>51</v>
      </c>
      <c r="S240" s="142">
        <v>0</v>
      </c>
      <c r="T240" s="143">
        <f>S240*H240</f>
        <v>0</v>
      </c>
      <c r="AR240" s="144" t="s">
        <v>213</v>
      </c>
      <c r="AT240" s="144" t="s">
        <v>241</v>
      </c>
      <c r="AU240" s="144" t="s">
        <v>82</v>
      </c>
      <c r="AY240" s="17" t="s">
        <v>155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80</v>
      </c>
      <c r="BK240" s="145">
        <f>ROUND(I240*H240,2)</f>
        <v>0</v>
      </c>
      <c r="BL240" s="17" t="s">
        <v>160</v>
      </c>
      <c r="BM240" s="144" t="s">
        <v>1778</v>
      </c>
    </row>
    <row r="241" spans="2:65" s="1" customFormat="1">
      <c r="B241" s="32"/>
      <c r="D241" s="146" t="s">
        <v>162</v>
      </c>
      <c r="F241" s="147"/>
      <c r="I241" s="148"/>
      <c r="L241" s="32"/>
      <c r="M241" s="149"/>
      <c r="T241" s="56"/>
      <c r="AT241" s="17" t="s">
        <v>162</v>
      </c>
      <c r="AU241" s="17" t="s">
        <v>82</v>
      </c>
    </row>
    <row r="242" spans="2:65" s="1" customFormat="1" ht="24.2" customHeight="1">
      <c r="B242" s="131"/>
      <c r="C242" s="172" t="s">
        <v>369</v>
      </c>
      <c r="D242" s="172" t="s">
        <v>241</v>
      </c>
      <c r="E242" s="173" t="s">
        <v>1779</v>
      </c>
      <c r="F242" s="174" t="s">
        <v>1780</v>
      </c>
      <c r="G242" s="175" t="s">
        <v>413</v>
      </c>
      <c r="H242" s="176">
        <v>2</v>
      </c>
      <c r="I242" s="177"/>
      <c r="J242" s="178">
        <f>ROUND(I242*H242,2)</f>
        <v>0</v>
      </c>
      <c r="K242" s="179"/>
      <c r="L242" s="180"/>
      <c r="M242" s="181" t="s">
        <v>1</v>
      </c>
      <c r="N242" s="182" t="s">
        <v>37</v>
      </c>
      <c r="P242" s="142">
        <f>O242*H242</f>
        <v>0</v>
      </c>
      <c r="Q242" s="142">
        <v>8.5</v>
      </c>
      <c r="R242" s="142">
        <f>Q242*H242</f>
        <v>17</v>
      </c>
      <c r="S242" s="142">
        <v>0</v>
      </c>
      <c r="T242" s="143">
        <f>S242*H242</f>
        <v>0</v>
      </c>
      <c r="AR242" s="144" t="s">
        <v>213</v>
      </c>
      <c r="AT242" s="144" t="s">
        <v>241</v>
      </c>
      <c r="AU242" s="144" t="s">
        <v>82</v>
      </c>
      <c r="AY242" s="17" t="s">
        <v>155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80</v>
      </c>
      <c r="BK242" s="145">
        <f>ROUND(I242*H242,2)</f>
        <v>0</v>
      </c>
      <c r="BL242" s="17" t="s">
        <v>160</v>
      </c>
      <c r="BM242" s="144" t="s">
        <v>1781</v>
      </c>
    </row>
    <row r="243" spans="2:65" s="1" customFormat="1">
      <c r="B243" s="32"/>
      <c r="D243" s="146" t="s">
        <v>162</v>
      </c>
      <c r="F243" s="147"/>
      <c r="I243" s="148"/>
      <c r="L243" s="32"/>
      <c r="M243" s="149"/>
      <c r="T243" s="56"/>
      <c r="AT243" s="17" t="s">
        <v>162</v>
      </c>
      <c r="AU243" s="17" t="s">
        <v>82</v>
      </c>
    </row>
    <row r="244" spans="2:65" s="11" customFormat="1" ht="25.9" customHeight="1">
      <c r="B244" s="121"/>
      <c r="D244" s="122" t="s">
        <v>71</v>
      </c>
      <c r="E244" s="123" t="s">
        <v>160</v>
      </c>
      <c r="F244" s="123" t="s">
        <v>358</v>
      </c>
      <c r="I244" s="124"/>
      <c r="J244" s="125">
        <f>BK244</f>
        <v>0</v>
      </c>
      <c r="L244" s="121"/>
      <c r="M244" s="126"/>
      <c r="P244" s="127">
        <f>SUM(P245:P251)</f>
        <v>0</v>
      </c>
      <c r="R244" s="127">
        <f>SUM(R245:R251)</f>
        <v>30.16055704</v>
      </c>
      <c r="T244" s="128">
        <f>SUM(T245:T251)</f>
        <v>0</v>
      </c>
      <c r="AR244" s="122" t="s">
        <v>80</v>
      </c>
      <c r="AT244" s="129" t="s">
        <v>71</v>
      </c>
      <c r="AU244" s="129" t="s">
        <v>72</v>
      </c>
      <c r="AY244" s="122" t="s">
        <v>155</v>
      </c>
      <c r="BK244" s="130">
        <f>SUM(BK245:BK251)</f>
        <v>0</v>
      </c>
    </row>
    <row r="245" spans="2:65" s="1" customFormat="1" ht="33" customHeight="1">
      <c r="B245" s="131"/>
      <c r="C245" s="132" t="s">
        <v>376</v>
      </c>
      <c r="D245" s="132" t="s">
        <v>156</v>
      </c>
      <c r="E245" s="133" t="s">
        <v>1482</v>
      </c>
      <c r="F245" s="134" t="s">
        <v>1483</v>
      </c>
      <c r="G245" s="135" t="s">
        <v>159</v>
      </c>
      <c r="H245" s="136">
        <v>23.42</v>
      </c>
      <c r="I245" s="137"/>
      <c r="J245" s="138">
        <f>ROUND(I245*H245,2)</f>
        <v>0</v>
      </c>
      <c r="K245" s="139"/>
      <c r="L245" s="32"/>
      <c r="M245" s="140" t="s">
        <v>1</v>
      </c>
      <c r="N245" s="141" t="s">
        <v>37</v>
      </c>
      <c r="P245" s="142">
        <f>O245*H245</f>
        <v>0</v>
      </c>
      <c r="Q245" s="142">
        <v>1.287812</v>
      </c>
      <c r="R245" s="142">
        <f>Q245*H245</f>
        <v>30.16055704</v>
      </c>
      <c r="S245" s="142">
        <v>0</v>
      </c>
      <c r="T245" s="143">
        <f>S245*H245</f>
        <v>0</v>
      </c>
      <c r="AR245" s="144" t="s">
        <v>160</v>
      </c>
      <c r="AT245" s="144" t="s">
        <v>156</v>
      </c>
      <c r="AU245" s="144" t="s">
        <v>80</v>
      </c>
      <c r="AY245" s="17" t="s">
        <v>155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7" t="s">
        <v>80</v>
      </c>
      <c r="BK245" s="145">
        <f>ROUND(I245*H245,2)</f>
        <v>0</v>
      </c>
      <c r="BL245" s="17" t="s">
        <v>160</v>
      </c>
      <c r="BM245" s="144" t="s">
        <v>1782</v>
      </c>
    </row>
    <row r="246" spans="2:65" s="1" customFormat="1" ht="29.25">
      <c r="B246" s="32"/>
      <c r="D246" s="146" t="s">
        <v>162</v>
      </c>
      <c r="F246" s="147" t="s">
        <v>1485</v>
      </c>
      <c r="I246" s="148"/>
      <c r="L246" s="32"/>
      <c r="M246" s="149"/>
      <c r="T246" s="56"/>
      <c r="AT246" s="17" t="s">
        <v>162</v>
      </c>
      <c r="AU246" s="17" t="s">
        <v>80</v>
      </c>
    </row>
    <row r="247" spans="2:65" s="1" customFormat="1">
      <c r="B247" s="32"/>
      <c r="D247" s="150" t="s">
        <v>164</v>
      </c>
      <c r="F247" s="151" t="s">
        <v>1486</v>
      </c>
      <c r="I247" s="148"/>
      <c r="L247" s="32"/>
      <c r="M247" s="149"/>
      <c r="T247" s="56"/>
      <c r="AT247" s="17" t="s">
        <v>164</v>
      </c>
      <c r="AU247" s="17" t="s">
        <v>80</v>
      </c>
    </row>
    <row r="248" spans="2:65" s="13" customFormat="1">
      <c r="B248" s="158"/>
      <c r="D248" s="146" t="s">
        <v>166</v>
      </c>
      <c r="E248" s="159" t="s">
        <v>1</v>
      </c>
      <c r="F248" s="160" t="s">
        <v>1783</v>
      </c>
      <c r="H248" s="161">
        <v>10.92</v>
      </c>
      <c r="I248" s="162"/>
      <c r="L248" s="158"/>
      <c r="M248" s="163"/>
      <c r="T248" s="164"/>
      <c r="AT248" s="159" t="s">
        <v>166</v>
      </c>
      <c r="AU248" s="159" t="s">
        <v>80</v>
      </c>
      <c r="AV248" s="13" t="s">
        <v>82</v>
      </c>
      <c r="AW248" s="13" t="s">
        <v>29</v>
      </c>
      <c r="AX248" s="13" t="s">
        <v>72</v>
      </c>
      <c r="AY248" s="159" t="s">
        <v>155</v>
      </c>
    </row>
    <row r="249" spans="2:65" s="13" customFormat="1">
      <c r="B249" s="158"/>
      <c r="D249" s="146" t="s">
        <v>166</v>
      </c>
      <c r="E249" s="159" t="s">
        <v>1</v>
      </c>
      <c r="F249" s="160" t="s">
        <v>1784</v>
      </c>
      <c r="H249" s="161">
        <v>8.1999999999999993</v>
      </c>
      <c r="I249" s="162"/>
      <c r="L249" s="158"/>
      <c r="M249" s="163"/>
      <c r="T249" s="164"/>
      <c r="AT249" s="159" t="s">
        <v>166</v>
      </c>
      <c r="AU249" s="159" t="s">
        <v>80</v>
      </c>
      <c r="AV249" s="13" t="s">
        <v>82</v>
      </c>
      <c r="AW249" s="13" t="s">
        <v>29</v>
      </c>
      <c r="AX249" s="13" t="s">
        <v>72</v>
      </c>
      <c r="AY249" s="159" t="s">
        <v>155</v>
      </c>
    </row>
    <row r="250" spans="2:65" s="13" customFormat="1">
      <c r="B250" s="158"/>
      <c r="D250" s="146" t="s">
        <v>166</v>
      </c>
      <c r="E250" s="159" t="s">
        <v>1</v>
      </c>
      <c r="F250" s="160" t="s">
        <v>1785</v>
      </c>
      <c r="H250" s="161">
        <v>4.3</v>
      </c>
      <c r="I250" s="162"/>
      <c r="L250" s="158"/>
      <c r="M250" s="163"/>
      <c r="T250" s="164"/>
      <c r="AT250" s="159" t="s">
        <v>166</v>
      </c>
      <c r="AU250" s="159" t="s">
        <v>80</v>
      </c>
      <c r="AV250" s="13" t="s">
        <v>82</v>
      </c>
      <c r="AW250" s="13" t="s">
        <v>29</v>
      </c>
      <c r="AX250" s="13" t="s">
        <v>72</v>
      </c>
      <c r="AY250" s="159" t="s">
        <v>155</v>
      </c>
    </row>
    <row r="251" spans="2:65" s="14" customFormat="1">
      <c r="B251" s="165"/>
      <c r="D251" s="146" t="s">
        <v>166</v>
      </c>
      <c r="E251" s="166" t="s">
        <v>1</v>
      </c>
      <c r="F251" s="167" t="s">
        <v>170</v>
      </c>
      <c r="H251" s="168">
        <v>23.419999999999998</v>
      </c>
      <c r="I251" s="169"/>
      <c r="L251" s="165"/>
      <c r="M251" s="170"/>
      <c r="T251" s="171"/>
      <c r="AT251" s="166" t="s">
        <v>166</v>
      </c>
      <c r="AU251" s="166" t="s">
        <v>80</v>
      </c>
      <c r="AV251" s="14" t="s">
        <v>160</v>
      </c>
      <c r="AW251" s="14" t="s">
        <v>29</v>
      </c>
      <c r="AX251" s="14" t="s">
        <v>80</v>
      </c>
      <c r="AY251" s="166" t="s">
        <v>155</v>
      </c>
    </row>
    <row r="252" spans="2:65" s="11" customFormat="1" ht="25.9" customHeight="1">
      <c r="B252" s="121"/>
      <c r="D252" s="122" t="s">
        <v>71</v>
      </c>
      <c r="E252" s="123" t="s">
        <v>599</v>
      </c>
      <c r="F252" s="123" t="s">
        <v>600</v>
      </c>
      <c r="I252" s="124"/>
      <c r="J252" s="125">
        <f>BK252</f>
        <v>0</v>
      </c>
      <c r="L252" s="121"/>
      <c r="M252" s="126"/>
      <c r="P252" s="127">
        <f>SUM(P253:P272)</f>
        <v>0</v>
      </c>
      <c r="R252" s="127">
        <f>SUM(R253:R272)</f>
        <v>4.1000000000000002E-2</v>
      </c>
      <c r="T252" s="128">
        <f>SUM(T253:T272)</f>
        <v>0</v>
      </c>
      <c r="AR252" s="122" t="s">
        <v>80</v>
      </c>
      <c r="AT252" s="129" t="s">
        <v>71</v>
      </c>
      <c r="AU252" s="129" t="s">
        <v>72</v>
      </c>
      <c r="AY252" s="122" t="s">
        <v>155</v>
      </c>
      <c r="BK252" s="130">
        <f>SUM(BK253:BK272)</f>
        <v>0</v>
      </c>
    </row>
    <row r="253" spans="2:65" s="1" customFormat="1" ht="24.2" customHeight="1">
      <c r="B253" s="131"/>
      <c r="C253" s="132" t="s">
        <v>384</v>
      </c>
      <c r="D253" s="132" t="s">
        <v>156</v>
      </c>
      <c r="E253" s="133" t="s">
        <v>1004</v>
      </c>
      <c r="F253" s="134" t="s">
        <v>1005</v>
      </c>
      <c r="G253" s="135" t="s">
        <v>159</v>
      </c>
      <c r="H253" s="136">
        <v>39.728000000000002</v>
      </c>
      <c r="I253" s="137"/>
      <c r="J253" s="138">
        <f>ROUND(I253*H253,2)</f>
        <v>0</v>
      </c>
      <c r="K253" s="139"/>
      <c r="L253" s="32"/>
      <c r="M253" s="140" t="s">
        <v>1</v>
      </c>
      <c r="N253" s="141" t="s">
        <v>37</v>
      </c>
      <c r="P253" s="142">
        <f>O253*H253</f>
        <v>0</v>
      </c>
      <c r="Q253" s="142">
        <v>0</v>
      </c>
      <c r="R253" s="142">
        <f>Q253*H253</f>
        <v>0</v>
      </c>
      <c r="S253" s="142">
        <v>0</v>
      </c>
      <c r="T253" s="143">
        <f>S253*H253</f>
        <v>0</v>
      </c>
      <c r="AR253" s="144" t="s">
        <v>160</v>
      </c>
      <c r="AT253" s="144" t="s">
        <v>156</v>
      </c>
      <c r="AU253" s="144" t="s">
        <v>80</v>
      </c>
      <c r="AY253" s="17" t="s">
        <v>155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7" t="s">
        <v>80</v>
      </c>
      <c r="BK253" s="145">
        <f>ROUND(I253*H253,2)</f>
        <v>0</v>
      </c>
      <c r="BL253" s="17" t="s">
        <v>160</v>
      </c>
      <c r="BM253" s="144" t="s">
        <v>1786</v>
      </c>
    </row>
    <row r="254" spans="2:65" s="1" customFormat="1" ht="19.5">
      <c r="B254" s="32"/>
      <c r="D254" s="146" t="s">
        <v>162</v>
      </c>
      <c r="F254" s="147" t="s">
        <v>1007</v>
      </c>
      <c r="I254" s="148"/>
      <c r="L254" s="32"/>
      <c r="M254" s="149"/>
      <c r="T254" s="56"/>
      <c r="AT254" s="17" t="s">
        <v>162</v>
      </c>
      <c r="AU254" s="17" t="s">
        <v>80</v>
      </c>
    </row>
    <row r="255" spans="2:65" s="1" customFormat="1">
      <c r="B255" s="32"/>
      <c r="D255" s="150" t="s">
        <v>164</v>
      </c>
      <c r="F255" s="151" t="s">
        <v>1008</v>
      </c>
      <c r="I255" s="148"/>
      <c r="L255" s="32"/>
      <c r="M255" s="149"/>
      <c r="T255" s="56"/>
      <c r="AT255" s="17" t="s">
        <v>164</v>
      </c>
      <c r="AU255" s="17" t="s">
        <v>80</v>
      </c>
    </row>
    <row r="256" spans="2:65" s="13" customFormat="1">
      <c r="B256" s="158"/>
      <c r="D256" s="146" t="s">
        <v>166</v>
      </c>
      <c r="E256" s="159" t="s">
        <v>1</v>
      </c>
      <c r="F256" s="160" t="s">
        <v>1787</v>
      </c>
      <c r="H256" s="161">
        <v>39.728000000000002</v>
      </c>
      <c r="I256" s="162"/>
      <c r="L256" s="158"/>
      <c r="M256" s="163"/>
      <c r="T256" s="164"/>
      <c r="AT256" s="159" t="s">
        <v>166</v>
      </c>
      <c r="AU256" s="159" t="s">
        <v>80</v>
      </c>
      <c r="AV256" s="13" t="s">
        <v>82</v>
      </c>
      <c r="AW256" s="13" t="s">
        <v>29</v>
      </c>
      <c r="AX256" s="13" t="s">
        <v>80</v>
      </c>
      <c r="AY256" s="159" t="s">
        <v>155</v>
      </c>
    </row>
    <row r="257" spans="2:65" s="1" customFormat="1" ht="16.5" customHeight="1">
      <c r="B257" s="131"/>
      <c r="C257" s="172" t="s">
        <v>391</v>
      </c>
      <c r="D257" s="172" t="s">
        <v>241</v>
      </c>
      <c r="E257" s="173" t="s">
        <v>1010</v>
      </c>
      <c r="F257" s="174" t="s">
        <v>1011</v>
      </c>
      <c r="G257" s="175" t="s">
        <v>208</v>
      </c>
      <c r="H257" s="176">
        <v>1.2999999999999999E-2</v>
      </c>
      <c r="I257" s="177"/>
      <c r="J257" s="178">
        <f>ROUND(I257*H257,2)</f>
        <v>0</v>
      </c>
      <c r="K257" s="179"/>
      <c r="L257" s="180"/>
      <c r="M257" s="181" t="s">
        <v>1</v>
      </c>
      <c r="N257" s="182" t="s">
        <v>37</v>
      </c>
      <c r="P257" s="142">
        <f>O257*H257</f>
        <v>0</v>
      </c>
      <c r="Q257" s="142">
        <v>1</v>
      </c>
      <c r="R257" s="142">
        <f>Q257*H257</f>
        <v>1.2999999999999999E-2</v>
      </c>
      <c r="S257" s="142">
        <v>0</v>
      </c>
      <c r="T257" s="143">
        <f>S257*H257</f>
        <v>0</v>
      </c>
      <c r="AR257" s="144" t="s">
        <v>213</v>
      </c>
      <c r="AT257" s="144" t="s">
        <v>241</v>
      </c>
      <c r="AU257" s="144" t="s">
        <v>80</v>
      </c>
      <c r="AY257" s="17" t="s">
        <v>155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80</v>
      </c>
      <c r="BK257" s="145">
        <f>ROUND(I257*H257,2)</f>
        <v>0</v>
      </c>
      <c r="BL257" s="17" t="s">
        <v>160</v>
      </c>
      <c r="BM257" s="144" t="s">
        <v>1788</v>
      </c>
    </row>
    <row r="258" spans="2:65" s="1" customFormat="1">
      <c r="B258" s="32"/>
      <c r="D258" s="146" t="s">
        <v>162</v>
      </c>
      <c r="F258" s="147" t="s">
        <v>1011</v>
      </c>
      <c r="I258" s="148"/>
      <c r="L258" s="32"/>
      <c r="M258" s="149"/>
      <c r="T258" s="56"/>
      <c r="AT258" s="17" t="s">
        <v>162</v>
      </c>
      <c r="AU258" s="17" t="s">
        <v>80</v>
      </c>
    </row>
    <row r="259" spans="2:65" s="1" customFormat="1" ht="19.5">
      <c r="B259" s="32"/>
      <c r="D259" s="146" t="s">
        <v>301</v>
      </c>
      <c r="F259" s="185" t="s">
        <v>1013</v>
      </c>
      <c r="I259" s="148"/>
      <c r="L259" s="32"/>
      <c r="M259" s="149"/>
      <c r="T259" s="56"/>
      <c r="AT259" s="17" t="s">
        <v>301</v>
      </c>
      <c r="AU259" s="17" t="s">
        <v>80</v>
      </c>
    </row>
    <row r="260" spans="2:65" s="13" customFormat="1">
      <c r="B260" s="158"/>
      <c r="D260" s="146" t="s">
        <v>166</v>
      </c>
      <c r="E260" s="159" t="s">
        <v>1</v>
      </c>
      <c r="F260" s="160" t="s">
        <v>1789</v>
      </c>
      <c r="H260" s="161">
        <v>1.2999999999999999E-2</v>
      </c>
      <c r="I260" s="162"/>
      <c r="L260" s="158"/>
      <c r="M260" s="163"/>
      <c r="T260" s="164"/>
      <c r="AT260" s="159" t="s">
        <v>166</v>
      </c>
      <c r="AU260" s="159" t="s">
        <v>80</v>
      </c>
      <c r="AV260" s="13" t="s">
        <v>82</v>
      </c>
      <c r="AW260" s="13" t="s">
        <v>29</v>
      </c>
      <c r="AX260" s="13" t="s">
        <v>80</v>
      </c>
      <c r="AY260" s="159" t="s">
        <v>155</v>
      </c>
    </row>
    <row r="261" spans="2:65" s="1" customFormat="1" ht="24.2" customHeight="1">
      <c r="B261" s="131"/>
      <c r="C261" s="132" t="s">
        <v>397</v>
      </c>
      <c r="D261" s="132" t="s">
        <v>156</v>
      </c>
      <c r="E261" s="133" t="s">
        <v>1014</v>
      </c>
      <c r="F261" s="134" t="s">
        <v>1015</v>
      </c>
      <c r="G261" s="135" t="s">
        <v>159</v>
      </c>
      <c r="H261" s="136">
        <v>79.456000000000003</v>
      </c>
      <c r="I261" s="137"/>
      <c r="J261" s="138">
        <f>ROUND(I261*H261,2)</f>
        <v>0</v>
      </c>
      <c r="K261" s="139"/>
      <c r="L261" s="32"/>
      <c r="M261" s="140" t="s">
        <v>1</v>
      </c>
      <c r="N261" s="141" t="s">
        <v>37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160</v>
      </c>
      <c r="AT261" s="144" t="s">
        <v>156</v>
      </c>
      <c r="AU261" s="144" t="s">
        <v>80</v>
      </c>
      <c r="AY261" s="17" t="s">
        <v>155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7" t="s">
        <v>80</v>
      </c>
      <c r="BK261" s="145">
        <f>ROUND(I261*H261,2)</f>
        <v>0</v>
      </c>
      <c r="BL261" s="17" t="s">
        <v>160</v>
      </c>
      <c r="BM261" s="144" t="s">
        <v>1790</v>
      </c>
    </row>
    <row r="262" spans="2:65" s="1" customFormat="1" ht="19.5">
      <c r="B262" s="32"/>
      <c r="D262" s="146" t="s">
        <v>162</v>
      </c>
      <c r="F262" s="147" t="s">
        <v>1017</v>
      </c>
      <c r="I262" s="148"/>
      <c r="L262" s="32"/>
      <c r="M262" s="149"/>
      <c r="T262" s="56"/>
      <c r="AT262" s="17" t="s">
        <v>162</v>
      </c>
      <c r="AU262" s="17" t="s">
        <v>80</v>
      </c>
    </row>
    <row r="263" spans="2:65" s="1" customFormat="1">
      <c r="B263" s="32"/>
      <c r="D263" s="150" t="s">
        <v>164</v>
      </c>
      <c r="F263" s="151" t="s">
        <v>1018</v>
      </c>
      <c r="I263" s="148"/>
      <c r="L263" s="32"/>
      <c r="M263" s="149"/>
      <c r="T263" s="56"/>
      <c r="AT263" s="17" t="s">
        <v>164</v>
      </c>
      <c r="AU263" s="17" t="s">
        <v>80</v>
      </c>
    </row>
    <row r="264" spans="2:65" s="13" customFormat="1">
      <c r="B264" s="158"/>
      <c r="D264" s="146" t="s">
        <v>166</v>
      </c>
      <c r="E264" s="159" t="s">
        <v>1</v>
      </c>
      <c r="F264" s="160" t="s">
        <v>1791</v>
      </c>
      <c r="H264" s="161">
        <v>79.456000000000003</v>
      </c>
      <c r="I264" s="162"/>
      <c r="L264" s="158"/>
      <c r="M264" s="163"/>
      <c r="T264" s="164"/>
      <c r="AT264" s="159" t="s">
        <v>166</v>
      </c>
      <c r="AU264" s="159" t="s">
        <v>80</v>
      </c>
      <c r="AV264" s="13" t="s">
        <v>82</v>
      </c>
      <c r="AW264" s="13" t="s">
        <v>29</v>
      </c>
      <c r="AX264" s="13" t="s">
        <v>72</v>
      </c>
      <c r="AY264" s="159" t="s">
        <v>155</v>
      </c>
    </row>
    <row r="265" spans="2:65" s="14" customFormat="1">
      <c r="B265" s="165"/>
      <c r="D265" s="146" t="s">
        <v>166</v>
      </c>
      <c r="E265" s="166" t="s">
        <v>1</v>
      </c>
      <c r="F265" s="167" t="s">
        <v>170</v>
      </c>
      <c r="H265" s="168">
        <v>79.456000000000003</v>
      </c>
      <c r="I265" s="169"/>
      <c r="L265" s="165"/>
      <c r="M265" s="170"/>
      <c r="T265" s="171"/>
      <c r="AT265" s="166" t="s">
        <v>166</v>
      </c>
      <c r="AU265" s="166" t="s">
        <v>80</v>
      </c>
      <c r="AV265" s="14" t="s">
        <v>160</v>
      </c>
      <c r="AW265" s="14" t="s">
        <v>29</v>
      </c>
      <c r="AX265" s="14" t="s">
        <v>80</v>
      </c>
      <c r="AY265" s="166" t="s">
        <v>155</v>
      </c>
    </row>
    <row r="266" spans="2:65" s="1" customFormat="1" ht="16.5" customHeight="1">
      <c r="B266" s="131"/>
      <c r="C266" s="172" t="s">
        <v>403</v>
      </c>
      <c r="D266" s="172" t="s">
        <v>241</v>
      </c>
      <c r="E266" s="173" t="s">
        <v>1020</v>
      </c>
      <c r="F266" s="174" t="s">
        <v>1021</v>
      </c>
      <c r="G266" s="175" t="s">
        <v>208</v>
      </c>
      <c r="H266" s="176">
        <v>2.8000000000000001E-2</v>
      </c>
      <c r="I266" s="177"/>
      <c r="J266" s="178">
        <f>ROUND(I266*H266,2)</f>
        <v>0</v>
      </c>
      <c r="K266" s="179"/>
      <c r="L266" s="180"/>
      <c r="M266" s="181" t="s">
        <v>1</v>
      </c>
      <c r="N266" s="182" t="s">
        <v>37</v>
      </c>
      <c r="P266" s="142">
        <f>O266*H266</f>
        <v>0</v>
      </c>
      <c r="Q266" s="142">
        <v>1</v>
      </c>
      <c r="R266" s="142">
        <f>Q266*H266</f>
        <v>2.8000000000000001E-2</v>
      </c>
      <c r="S266" s="142">
        <v>0</v>
      </c>
      <c r="T266" s="143">
        <f>S266*H266</f>
        <v>0</v>
      </c>
      <c r="AR266" s="144" t="s">
        <v>213</v>
      </c>
      <c r="AT266" s="144" t="s">
        <v>241</v>
      </c>
      <c r="AU266" s="144" t="s">
        <v>80</v>
      </c>
      <c r="AY266" s="17" t="s">
        <v>155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7" t="s">
        <v>80</v>
      </c>
      <c r="BK266" s="145">
        <f>ROUND(I266*H266,2)</f>
        <v>0</v>
      </c>
      <c r="BL266" s="17" t="s">
        <v>160</v>
      </c>
      <c r="BM266" s="144" t="s">
        <v>1792</v>
      </c>
    </row>
    <row r="267" spans="2:65" s="1" customFormat="1">
      <c r="B267" s="32"/>
      <c r="D267" s="146" t="s">
        <v>162</v>
      </c>
      <c r="F267" s="147" t="s">
        <v>1021</v>
      </c>
      <c r="I267" s="148"/>
      <c r="L267" s="32"/>
      <c r="M267" s="149"/>
      <c r="T267" s="56"/>
      <c r="AT267" s="17" t="s">
        <v>162</v>
      </c>
      <c r="AU267" s="17" t="s">
        <v>80</v>
      </c>
    </row>
    <row r="268" spans="2:65" s="1" customFormat="1" ht="19.5">
      <c r="B268" s="32"/>
      <c r="D268" s="146" t="s">
        <v>301</v>
      </c>
      <c r="F268" s="185" t="s">
        <v>605</v>
      </c>
      <c r="I268" s="148"/>
      <c r="L268" s="32"/>
      <c r="M268" s="149"/>
      <c r="T268" s="56"/>
      <c r="AT268" s="17" t="s">
        <v>301</v>
      </c>
      <c r="AU268" s="17" t="s">
        <v>80</v>
      </c>
    </row>
    <row r="269" spans="2:65" s="13" customFormat="1">
      <c r="B269" s="158"/>
      <c r="D269" s="146" t="s">
        <v>166</v>
      </c>
      <c r="E269" s="159" t="s">
        <v>1</v>
      </c>
      <c r="F269" s="160" t="s">
        <v>1793</v>
      </c>
      <c r="H269" s="161">
        <v>2.8000000000000001E-2</v>
      </c>
      <c r="I269" s="162"/>
      <c r="L269" s="158"/>
      <c r="M269" s="163"/>
      <c r="T269" s="164"/>
      <c r="AT269" s="159" t="s">
        <v>166</v>
      </c>
      <c r="AU269" s="159" t="s">
        <v>80</v>
      </c>
      <c r="AV269" s="13" t="s">
        <v>82</v>
      </c>
      <c r="AW269" s="13" t="s">
        <v>29</v>
      </c>
      <c r="AX269" s="13" t="s">
        <v>80</v>
      </c>
      <c r="AY269" s="159" t="s">
        <v>155</v>
      </c>
    </row>
    <row r="270" spans="2:65" s="1" customFormat="1" ht="24.2" customHeight="1">
      <c r="B270" s="131"/>
      <c r="C270" s="132" t="s">
        <v>410</v>
      </c>
      <c r="D270" s="132" t="s">
        <v>156</v>
      </c>
      <c r="E270" s="133" t="s">
        <v>614</v>
      </c>
      <c r="F270" s="134" t="s">
        <v>615</v>
      </c>
      <c r="G270" s="135" t="s">
        <v>208</v>
      </c>
      <c r="H270" s="136">
        <v>0.06</v>
      </c>
      <c r="I270" s="137"/>
      <c r="J270" s="138">
        <f>ROUND(I270*H270,2)</f>
        <v>0</v>
      </c>
      <c r="K270" s="139"/>
      <c r="L270" s="32"/>
      <c r="M270" s="140" t="s">
        <v>1</v>
      </c>
      <c r="N270" s="141" t="s">
        <v>37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272</v>
      </c>
      <c r="AT270" s="144" t="s">
        <v>156</v>
      </c>
      <c r="AU270" s="144" t="s">
        <v>80</v>
      </c>
      <c r="AY270" s="17" t="s">
        <v>155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80</v>
      </c>
      <c r="BK270" s="145">
        <f>ROUND(I270*H270,2)</f>
        <v>0</v>
      </c>
      <c r="BL270" s="17" t="s">
        <v>272</v>
      </c>
      <c r="BM270" s="144" t="s">
        <v>1794</v>
      </c>
    </row>
    <row r="271" spans="2:65" s="1" customFormat="1" ht="29.25">
      <c r="B271" s="32"/>
      <c r="D271" s="146" t="s">
        <v>162</v>
      </c>
      <c r="F271" s="147" t="s">
        <v>617</v>
      </c>
      <c r="I271" s="148"/>
      <c r="L271" s="32"/>
      <c r="M271" s="149"/>
      <c r="T271" s="56"/>
      <c r="AT271" s="17" t="s">
        <v>162</v>
      </c>
      <c r="AU271" s="17" t="s">
        <v>80</v>
      </c>
    </row>
    <row r="272" spans="2:65" s="1" customFormat="1">
      <c r="B272" s="32"/>
      <c r="D272" s="150" t="s">
        <v>164</v>
      </c>
      <c r="F272" s="151" t="s">
        <v>618</v>
      </c>
      <c r="I272" s="148"/>
      <c r="L272" s="32"/>
      <c r="M272" s="149"/>
      <c r="T272" s="56"/>
      <c r="AT272" s="17" t="s">
        <v>164</v>
      </c>
      <c r="AU272" s="17" t="s">
        <v>80</v>
      </c>
    </row>
    <row r="273" spans="2:65" s="11" customFormat="1" ht="25.9" customHeight="1">
      <c r="B273" s="121"/>
      <c r="D273" s="122" t="s">
        <v>71</v>
      </c>
      <c r="E273" s="123" t="s">
        <v>221</v>
      </c>
      <c r="F273" s="123" t="s">
        <v>383</v>
      </c>
      <c r="I273" s="124"/>
      <c r="J273" s="125">
        <f>BK273</f>
        <v>0</v>
      </c>
      <c r="L273" s="121"/>
      <c r="M273" s="126"/>
      <c r="P273" s="127">
        <f>SUM(P274:P284)</f>
        <v>0</v>
      </c>
      <c r="R273" s="127">
        <f>SUM(R274:R284)</f>
        <v>1.532396093344</v>
      </c>
      <c r="T273" s="128">
        <f>SUM(T274:T284)</f>
        <v>28.316000000000003</v>
      </c>
      <c r="AR273" s="122" t="s">
        <v>80</v>
      </c>
      <c r="AT273" s="129" t="s">
        <v>71</v>
      </c>
      <c r="AU273" s="129" t="s">
        <v>72</v>
      </c>
      <c r="AY273" s="122" t="s">
        <v>155</v>
      </c>
      <c r="BK273" s="130">
        <f>SUM(BK274:BK284)</f>
        <v>0</v>
      </c>
    </row>
    <row r="274" spans="2:65" s="1" customFormat="1" ht="24.2" customHeight="1">
      <c r="B274" s="131"/>
      <c r="C274" s="132" t="s">
        <v>417</v>
      </c>
      <c r="D274" s="132" t="s">
        <v>156</v>
      </c>
      <c r="E274" s="133" t="s">
        <v>411</v>
      </c>
      <c r="F274" s="134" t="s">
        <v>412</v>
      </c>
      <c r="G274" s="135" t="s">
        <v>413</v>
      </c>
      <c r="H274" s="136">
        <v>2</v>
      </c>
      <c r="I274" s="137"/>
      <c r="J274" s="138">
        <f>ROUND(I274*H274,2)</f>
        <v>0</v>
      </c>
      <c r="K274" s="139"/>
      <c r="L274" s="32"/>
      <c r="M274" s="140" t="s">
        <v>1</v>
      </c>
      <c r="N274" s="141" t="s">
        <v>37</v>
      </c>
      <c r="P274" s="142">
        <f>O274*H274</f>
        <v>0</v>
      </c>
      <c r="Q274" s="142">
        <v>6.4850000000000003E-3</v>
      </c>
      <c r="R274" s="142">
        <f>Q274*H274</f>
        <v>1.2970000000000001E-2</v>
      </c>
      <c r="S274" s="142">
        <v>0</v>
      </c>
      <c r="T274" s="143">
        <f>S274*H274</f>
        <v>0</v>
      </c>
      <c r="AR274" s="144" t="s">
        <v>160</v>
      </c>
      <c r="AT274" s="144" t="s">
        <v>156</v>
      </c>
      <c r="AU274" s="144" t="s">
        <v>80</v>
      </c>
      <c r="AY274" s="17" t="s">
        <v>155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80</v>
      </c>
      <c r="BK274" s="145">
        <f>ROUND(I274*H274,2)</f>
        <v>0</v>
      </c>
      <c r="BL274" s="17" t="s">
        <v>160</v>
      </c>
      <c r="BM274" s="144" t="s">
        <v>1795</v>
      </c>
    </row>
    <row r="275" spans="2:65" s="1" customFormat="1" ht="19.5">
      <c r="B275" s="32"/>
      <c r="D275" s="146" t="s">
        <v>162</v>
      </c>
      <c r="F275" s="147" t="s">
        <v>415</v>
      </c>
      <c r="I275" s="148"/>
      <c r="L275" s="32"/>
      <c r="M275" s="149"/>
      <c r="T275" s="56"/>
      <c r="AT275" s="17" t="s">
        <v>162</v>
      </c>
      <c r="AU275" s="17" t="s">
        <v>80</v>
      </c>
    </row>
    <row r="276" spans="2:65" s="1" customFormat="1">
      <c r="B276" s="32"/>
      <c r="D276" s="150" t="s">
        <v>164</v>
      </c>
      <c r="F276" s="151" t="s">
        <v>416</v>
      </c>
      <c r="I276" s="148"/>
      <c r="L276" s="32"/>
      <c r="M276" s="149"/>
      <c r="T276" s="56"/>
      <c r="AT276" s="17" t="s">
        <v>164</v>
      </c>
      <c r="AU276" s="17" t="s">
        <v>80</v>
      </c>
    </row>
    <row r="277" spans="2:65" s="1" customFormat="1" ht="16.5" customHeight="1">
      <c r="B277" s="131"/>
      <c r="C277" s="132" t="s">
        <v>424</v>
      </c>
      <c r="D277" s="132" t="s">
        <v>156</v>
      </c>
      <c r="E277" s="133" t="s">
        <v>1037</v>
      </c>
      <c r="F277" s="134" t="s">
        <v>1038</v>
      </c>
      <c r="G277" s="135" t="s">
        <v>179</v>
      </c>
      <c r="H277" s="136">
        <v>9.8960000000000008</v>
      </c>
      <c r="I277" s="137"/>
      <c r="J277" s="138">
        <f>ROUND(I277*H277,2)</f>
        <v>0</v>
      </c>
      <c r="K277" s="139"/>
      <c r="L277" s="32"/>
      <c r="M277" s="140" t="s">
        <v>1</v>
      </c>
      <c r="N277" s="141" t="s">
        <v>37</v>
      </c>
      <c r="P277" s="142">
        <f>O277*H277</f>
        <v>0</v>
      </c>
      <c r="Q277" s="142">
        <v>0.12</v>
      </c>
      <c r="R277" s="142">
        <f>Q277*H277</f>
        <v>1.1875200000000001</v>
      </c>
      <c r="S277" s="142">
        <v>2.2000000000000002</v>
      </c>
      <c r="T277" s="143">
        <f>S277*H277</f>
        <v>21.771200000000004</v>
      </c>
      <c r="AR277" s="144" t="s">
        <v>160</v>
      </c>
      <c r="AT277" s="144" t="s">
        <v>156</v>
      </c>
      <c r="AU277" s="144" t="s">
        <v>80</v>
      </c>
      <c r="AY277" s="17" t="s">
        <v>155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7" t="s">
        <v>80</v>
      </c>
      <c r="BK277" s="145">
        <f>ROUND(I277*H277,2)</f>
        <v>0</v>
      </c>
      <c r="BL277" s="17" t="s">
        <v>160</v>
      </c>
      <c r="BM277" s="144" t="s">
        <v>1796</v>
      </c>
    </row>
    <row r="278" spans="2:65" s="1" customFormat="1">
      <c r="B278" s="32"/>
      <c r="D278" s="146" t="s">
        <v>162</v>
      </c>
      <c r="F278" s="147" t="s">
        <v>1040</v>
      </c>
      <c r="I278" s="148"/>
      <c r="L278" s="32"/>
      <c r="M278" s="149"/>
      <c r="T278" s="56"/>
      <c r="AT278" s="17" t="s">
        <v>162</v>
      </c>
      <c r="AU278" s="17" t="s">
        <v>80</v>
      </c>
    </row>
    <row r="279" spans="2:65" s="1" customFormat="1">
      <c r="B279" s="32"/>
      <c r="D279" s="150" t="s">
        <v>164</v>
      </c>
      <c r="F279" s="151" t="s">
        <v>1041</v>
      </c>
      <c r="I279" s="148"/>
      <c r="L279" s="32"/>
      <c r="M279" s="149"/>
      <c r="T279" s="56"/>
      <c r="AT279" s="17" t="s">
        <v>164</v>
      </c>
      <c r="AU279" s="17" t="s">
        <v>80</v>
      </c>
    </row>
    <row r="280" spans="2:65" s="13" customFormat="1">
      <c r="B280" s="158"/>
      <c r="D280" s="146" t="s">
        <v>166</v>
      </c>
      <c r="E280" s="159" t="s">
        <v>1</v>
      </c>
      <c r="F280" s="160" t="s">
        <v>1797</v>
      </c>
      <c r="H280" s="161">
        <v>9.8960000000000008</v>
      </c>
      <c r="I280" s="162"/>
      <c r="L280" s="158"/>
      <c r="M280" s="163"/>
      <c r="T280" s="164"/>
      <c r="AT280" s="159" t="s">
        <v>166</v>
      </c>
      <c r="AU280" s="159" t="s">
        <v>80</v>
      </c>
      <c r="AV280" s="13" t="s">
        <v>82</v>
      </c>
      <c r="AW280" s="13" t="s">
        <v>29</v>
      </c>
      <c r="AX280" s="13" t="s">
        <v>80</v>
      </c>
      <c r="AY280" s="159" t="s">
        <v>155</v>
      </c>
    </row>
    <row r="281" spans="2:65" s="1" customFormat="1" ht="16.5" customHeight="1">
      <c r="B281" s="131"/>
      <c r="C281" s="132" t="s">
        <v>432</v>
      </c>
      <c r="D281" s="132" t="s">
        <v>156</v>
      </c>
      <c r="E281" s="133" t="s">
        <v>1488</v>
      </c>
      <c r="F281" s="134" t="s">
        <v>1489</v>
      </c>
      <c r="G281" s="135" t="s">
        <v>179</v>
      </c>
      <c r="H281" s="136">
        <v>2.7269999999999999</v>
      </c>
      <c r="I281" s="137"/>
      <c r="J281" s="138">
        <f>ROUND(I281*H281,2)</f>
        <v>0</v>
      </c>
      <c r="K281" s="139"/>
      <c r="L281" s="32"/>
      <c r="M281" s="140" t="s">
        <v>1</v>
      </c>
      <c r="N281" s="141" t="s">
        <v>37</v>
      </c>
      <c r="P281" s="142">
        <f>O281*H281</f>
        <v>0</v>
      </c>
      <c r="Q281" s="142">
        <v>0.121711072</v>
      </c>
      <c r="R281" s="142">
        <f>Q281*H281</f>
        <v>0.33190609334400001</v>
      </c>
      <c r="S281" s="142">
        <v>2.4</v>
      </c>
      <c r="T281" s="143">
        <f>S281*H281</f>
        <v>6.5447999999999995</v>
      </c>
      <c r="AR281" s="144" t="s">
        <v>160</v>
      </c>
      <c r="AT281" s="144" t="s">
        <v>156</v>
      </c>
      <c r="AU281" s="144" t="s">
        <v>80</v>
      </c>
      <c r="AY281" s="17" t="s">
        <v>155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7" t="s">
        <v>80</v>
      </c>
      <c r="BK281" s="145">
        <f>ROUND(I281*H281,2)</f>
        <v>0</v>
      </c>
      <c r="BL281" s="17" t="s">
        <v>160</v>
      </c>
      <c r="BM281" s="144" t="s">
        <v>1798</v>
      </c>
    </row>
    <row r="282" spans="2:65" s="1" customFormat="1" ht="19.5">
      <c r="B282" s="32"/>
      <c r="D282" s="146" t="s">
        <v>162</v>
      </c>
      <c r="F282" s="147" t="s">
        <v>1491</v>
      </c>
      <c r="I282" s="148"/>
      <c r="L282" s="32"/>
      <c r="M282" s="149"/>
      <c r="T282" s="56"/>
      <c r="AT282" s="17" t="s">
        <v>162</v>
      </c>
      <c r="AU282" s="17" t="s">
        <v>80</v>
      </c>
    </row>
    <row r="283" spans="2:65" s="1" customFormat="1">
      <c r="B283" s="32"/>
      <c r="D283" s="150" t="s">
        <v>164</v>
      </c>
      <c r="F283" s="151" t="s">
        <v>1492</v>
      </c>
      <c r="I283" s="148"/>
      <c r="L283" s="32"/>
      <c r="M283" s="149"/>
      <c r="T283" s="56"/>
      <c r="AT283" s="17" t="s">
        <v>164</v>
      </c>
      <c r="AU283" s="17" t="s">
        <v>80</v>
      </c>
    </row>
    <row r="284" spans="2:65" s="13" customFormat="1" ht="22.5">
      <c r="B284" s="158"/>
      <c r="D284" s="146" t="s">
        <v>166</v>
      </c>
      <c r="E284" s="159" t="s">
        <v>1</v>
      </c>
      <c r="F284" s="160" t="s">
        <v>1799</v>
      </c>
      <c r="H284" s="161">
        <v>2.7269999999999999</v>
      </c>
      <c r="I284" s="162"/>
      <c r="L284" s="158"/>
      <c r="M284" s="163"/>
      <c r="T284" s="164"/>
      <c r="AT284" s="159" t="s">
        <v>166</v>
      </c>
      <c r="AU284" s="159" t="s">
        <v>80</v>
      </c>
      <c r="AV284" s="13" t="s">
        <v>82</v>
      </c>
      <c r="AW284" s="13" t="s">
        <v>29</v>
      </c>
      <c r="AX284" s="13" t="s">
        <v>80</v>
      </c>
      <c r="AY284" s="159" t="s">
        <v>155</v>
      </c>
    </row>
    <row r="285" spans="2:65" s="11" customFormat="1" ht="25.9" customHeight="1">
      <c r="B285" s="121"/>
      <c r="D285" s="122" t="s">
        <v>71</v>
      </c>
      <c r="E285" s="123" t="s">
        <v>1060</v>
      </c>
      <c r="F285" s="123" t="s">
        <v>1061</v>
      </c>
      <c r="I285" s="124"/>
      <c r="J285" s="125">
        <f>BK285</f>
        <v>0</v>
      </c>
      <c r="L285" s="121"/>
      <c r="M285" s="126"/>
      <c r="P285" s="127">
        <f>SUM(P286:P288)</f>
        <v>0</v>
      </c>
      <c r="R285" s="127">
        <f>SUM(R286:R288)</f>
        <v>2.2176000000000001E-2</v>
      </c>
      <c r="T285" s="128">
        <f>SUM(T286:T288)</f>
        <v>0</v>
      </c>
      <c r="AR285" s="122" t="s">
        <v>80</v>
      </c>
      <c r="AT285" s="129" t="s">
        <v>71</v>
      </c>
      <c r="AU285" s="129" t="s">
        <v>72</v>
      </c>
      <c r="AY285" s="122" t="s">
        <v>155</v>
      </c>
      <c r="BK285" s="130">
        <f>SUM(BK286:BK288)</f>
        <v>0</v>
      </c>
    </row>
    <row r="286" spans="2:65" s="1" customFormat="1" ht="24.2" customHeight="1">
      <c r="B286" s="131"/>
      <c r="C286" s="132" t="s">
        <v>439</v>
      </c>
      <c r="D286" s="132" t="s">
        <v>156</v>
      </c>
      <c r="E286" s="133" t="s">
        <v>1062</v>
      </c>
      <c r="F286" s="134" t="s">
        <v>1063</v>
      </c>
      <c r="G286" s="135" t="s">
        <v>413</v>
      </c>
      <c r="H286" s="136">
        <v>8</v>
      </c>
      <c r="I286" s="137"/>
      <c r="J286" s="138">
        <f>ROUND(I286*H286,2)</f>
        <v>0</v>
      </c>
      <c r="K286" s="139"/>
      <c r="L286" s="32"/>
      <c r="M286" s="140" t="s">
        <v>1</v>
      </c>
      <c r="N286" s="141" t="s">
        <v>37</v>
      </c>
      <c r="P286" s="142">
        <f>O286*H286</f>
        <v>0</v>
      </c>
      <c r="Q286" s="142">
        <v>2.7720000000000002E-3</v>
      </c>
      <c r="R286" s="142">
        <f>Q286*H286</f>
        <v>2.2176000000000001E-2</v>
      </c>
      <c r="S286" s="142">
        <v>0</v>
      </c>
      <c r="T286" s="143">
        <f>S286*H286</f>
        <v>0</v>
      </c>
      <c r="AR286" s="144" t="s">
        <v>160</v>
      </c>
      <c r="AT286" s="144" t="s">
        <v>156</v>
      </c>
      <c r="AU286" s="144" t="s">
        <v>80</v>
      </c>
      <c r="AY286" s="17" t="s">
        <v>155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7" t="s">
        <v>80</v>
      </c>
      <c r="BK286" s="145">
        <f>ROUND(I286*H286,2)</f>
        <v>0</v>
      </c>
      <c r="BL286" s="17" t="s">
        <v>160</v>
      </c>
      <c r="BM286" s="144" t="s">
        <v>1800</v>
      </c>
    </row>
    <row r="287" spans="2:65" s="1" customFormat="1" ht="19.5">
      <c r="B287" s="32"/>
      <c r="D287" s="146" t="s">
        <v>162</v>
      </c>
      <c r="F287" s="147" t="s">
        <v>1065</v>
      </c>
      <c r="I287" s="148"/>
      <c r="L287" s="32"/>
      <c r="M287" s="149"/>
      <c r="T287" s="56"/>
      <c r="AT287" s="17" t="s">
        <v>162</v>
      </c>
      <c r="AU287" s="17" t="s">
        <v>80</v>
      </c>
    </row>
    <row r="288" spans="2:65" s="1" customFormat="1">
      <c r="B288" s="32"/>
      <c r="D288" s="150" t="s">
        <v>164</v>
      </c>
      <c r="F288" s="151" t="s">
        <v>1066</v>
      </c>
      <c r="I288" s="148"/>
      <c r="L288" s="32"/>
      <c r="M288" s="149"/>
      <c r="T288" s="56"/>
      <c r="AT288" s="17" t="s">
        <v>164</v>
      </c>
      <c r="AU288" s="17" t="s">
        <v>80</v>
      </c>
    </row>
    <row r="289" spans="2:65" s="11" customFormat="1" ht="25.9" customHeight="1">
      <c r="B289" s="121"/>
      <c r="D289" s="122" t="s">
        <v>71</v>
      </c>
      <c r="E289" s="123" t="s">
        <v>552</v>
      </c>
      <c r="F289" s="123" t="s">
        <v>553</v>
      </c>
      <c r="I289" s="124"/>
      <c r="J289" s="125">
        <f>BK289</f>
        <v>0</v>
      </c>
      <c r="L289" s="121"/>
      <c r="M289" s="126"/>
      <c r="P289" s="127">
        <f>SUM(P290:P306)</f>
        <v>0</v>
      </c>
      <c r="R289" s="127">
        <f>SUM(R290:R306)</f>
        <v>0</v>
      </c>
      <c r="T289" s="128">
        <f>SUM(T290:T306)</f>
        <v>0</v>
      </c>
      <c r="AR289" s="122" t="s">
        <v>80</v>
      </c>
      <c r="AT289" s="129" t="s">
        <v>71</v>
      </c>
      <c r="AU289" s="129" t="s">
        <v>72</v>
      </c>
      <c r="AY289" s="122" t="s">
        <v>155</v>
      </c>
      <c r="BK289" s="130">
        <f>SUM(BK290:BK306)</f>
        <v>0</v>
      </c>
    </row>
    <row r="290" spans="2:65" s="1" customFormat="1" ht="16.5" customHeight="1">
      <c r="B290" s="131"/>
      <c r="C290" s="132" t="s">
        <v>445</v>
      </c>
      <c r="D290" s="132" t="s">
        <v>156</v>
      </c>
      <c r="E290" s="133" t="s">
        <v>555</v>
      </c>
      <c r="F290" s="134" t="s">
        <v>556</v>
      </c>
      <c r="G290" s="135" t="s">
        <v>208</v>
      </c>
      <c r="H290" s="136">
        <v>28.315999999999999</v>
      </c>
      <c r="I290" s="137"/>
      <c r="J290" s="138">
        <f>ROUND(I290*H290,2)</f>
        <v>0</v>
      </c>
      <c r="K290" s="139"/>
      <c r="L290" s="32"/>
      <c r="M290" s="140" t="s">
        <v>1</v>
      </c>
      <c r="N290" s="141" t="s">
        <v>37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160</v>
      </c>
      <c r="AT290" s="144" t="s">
        <v>156</v>
      </c>
      <c r="AU290" s="144" t="s">
        <v>80</v>
      </c>
      <c r="AY290" s="17" t="s">
        <v>155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80</v>
      </c>
      <c r="BK290" s="145">
        <f>ROUND(I290*H290,2)</f>
        <v>0</v>
      </c>
      <c r="BL290" s="17" t="s">
        <v>160</v>
      </c>
      <c r="BM290" s="144" t="s">
        <v>1801</v>
      </c>
    </row>
    <row r="291" spans="2:65" s="1" customFormat="1" ht="29.25">
      <c r="B291" s="32"/>
      <c r="D291" s="146" t="s">
        <v>162</v>
      </c>
      <c r="F291" s="147" t="s">
        <v>558</v>
      </c>
      <c r="I291" s="148"/>
      <c r="L291" s="32"/>
      <c r="M291" s="149"/>
      <c r="T291" s="56"/>
      <c r="AT291" s="17" t="s">
        <v>162</v>
      </c>
      <c r="AU291" s="17" t="s">
        <v>80</v>
      </c>
    </row>
    <row r="292" spans="2:65" s="1" customFormat="1">
      <c r="B292" s="32"/>
      <c r="D292" s="150" t="s">
        <v>164</v>
      </c>
      <c r="F292" s="151" t="s">
        <v>559</v>
      </c>
      <c r="I292" s="148"/>
      <c r="L292" s="32"/>
      <c r="M292" s="149"/>
      <c r="T292" s="56"/>
      <c r="AT292" s="17" t="s">
        <v>164</v>
      </c>
      <c r="AU292" s="17" t="s">
        <v>80</v>
      </c>
    </row>
    <row r="293" spans="2:65" s="1" customFormat="1" ht="24.2" customHeight="1">
      <c r="B293" s="131"/>
      <c r="C293" s="132" t="s">
        <v>452</v>
      </c>
      <c r="D293" s="132" t="s">
        <v>156</v>
      </c>
      <c r="E293" s="133" t="s">
        <v>567</v>
      </c>
      <c r="F293" s="134" t="s">
        <v>568</v>
      </c>
      <c r="G293" s="135" t="s">
        <v>208</v>
      </c>
      <c r="H293" s="136">
        <v>28.315999999999999</v>
      </c>
      <c r="I293" s="137"/>
      <c r="J293" s="138">
        <f>ROUND(I293*H293,2)</f>
        <v>0</v>
      </c>
      <c r="K293" s="139"/>
      <c r="L293" s="32"/>
      <c r="M293" s="140" t="s">
        <v>1</v>
      </c>
      <c r="N293" s="141" t="s">
        <v>37</v>
      </c>
      <c r="P293" s="142">
        <f>O293*H293</f>
        <v>0</v>
      </c>
      <c r="Q293" s="142">
        <v>0</v>
      </c>
      <c r="R293" s="142">
        <f>Q293*H293</f>
        <v>0</v>
      </c>
      <c r="S293" s="142">
        <v>0</v>
      </c>
      <c r="T293" s="143">
        <f>S293*H293</f>
        <v>0</v>
      </c>
      <c r="AR293" s="144" t="s">
        <v>160</v>
      </c>
      <c r="AT293" s="144" t="s">
        <v>156</v>
      </c>
      <c r="AU293" s="144" t="s">
        <v>80</v>
      </c>
      <c r="AY293" s="17" t="s">
        <v>155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80</v>
      </c>
      <c r="BK293" s="145">
        <f>ROUND(I293*H293,2)</f>
        <v>0</v>
      </c>
      <c r="BL293" s="17" t="s">
        <v>160</v>
      </c>
      <c r="BM293" s="144" t="s">
        <v>1802</v>
      </c>
    </row>
    <row r="294" spans="2:65" s="1" customFormat="1" ht="19.5">
      <c r="B294" s="32"/>
      <c r="D294" s="146" t="s">
        <v>162</v>
      </c>
      <c r="F294" s="147" t="s">
        <v>570</v>
      </c>
      <c r="I294" s="148"/>
      <c r="L294" s="32"/>
      <c r="M294" s="149"/>
      <c r="T294" s="56"/>
      <c r="AT294" s="17" t="s">
        <v>162</v>
      </c>
      <c r="AU294" s="17" t="s">
        <v>80</v>
      </c>
    </row>
    <row r="295" spans="2:65" s="1" customFormat="1">
      <c r="B295" s="32"/>
      <c r="D295" s="150" t="s">
        <v>164</v>
      </c>
      <c r="F295" s="151" t="s">
        <v>571</v>
      </c>
      <c r="I295" s="148"/>
      <c r="L295" s="32"/>
      <c r="M295" s="149"/>
      <c r="T295" s="56"/>
      <c r="AT295" s="17" t="s">
        <v>164</v>
      </c>
      <c r="AU295" s="17" t="s">
        <v>80</v>
      </c>
    </row>
    <row r="296" spans="2:65" s="1" customFormat="1" ht="16.5" customHeight="1">
      <c r="B296" s="131"/>
      <c r="C296" s="132" t="s">
        <v>459</v>
      </c>
      <c r="D296" s="132" t="s">
        <v>156</v>
      </c>
      <c r="E296" s="133" t="s">
        <v>573</v>
      </c>
      <c r="F296" s="134" t="s">
        <v>574</v>
      </c>
      <c r="G296" s="135" t="s">
        <v>208</v>
      </c>
      <c r="H296" s="136">
        <v>566.32000000000005</v>
      </c>
      <c r="I296" s="137"/>
      <c r="J296" s="138">
        <f>ROUND(I296*H296,2)</f>
        <v>0</v>
      </c>
      <c r="K296" s="139"/>
      <c r="L296" s="32"/>
      <c r="M296" s="140" t="s">
        <v>1</v>
      </c>
      <c r="N296" s="141" t="s">
        <v>37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160</v>
      </c>
      <c r="AT296" s="144" t="s">
        <v>156</v>
      </c>
      <c r="AU296" s="144" t="s">
        <v>80</v>
      </c>
      <c r="AY296" s="17" t="s">
        <v>155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80</v>
      </c>
      <c r="BK296" s="145">
        <f>ROUND(I296*H296,2)</f>
        <v>0</v>
      </c>
      <c r="BL296" s="17" t="s">
        <v>160</v>
      </c>
      <c r="BM296" s="144" t="s">
        <v>1803</v>
      </c>
    </row>
    <row r="297" spans="2:65" s="1" customFormat="1" ht="29.25">
      <c r="B297" s="32"/>
      <c r="D297" s="146" t="s">
        <v>162</v>
      </c>
      <c r="F297" s="147" t="s">
        <v>576</v>
      </c>
      <c r="I297" s="148"/>
      <c r="L297" s="32"/>
      <c r="M297" s="149"/>
      <c r="T297" s="56"/>
      <c r="AT297" s="17" t="s">
        <v>162</v>
      </c>
      <c r="AU297" s="17" t="s">
        <v>80</v>
      </c>
    </row>
    <row r="298" spans="2:65" s="1" customFormat="1">
      <c r="B298" s="32"/>
      <c r="D298" s="150" t="s">
        <v>164</v>
      </c>
      <c r="F298" s="151" t="s">
        <v>577</v>
      </c>
      <c r="I298" s="148"/>
      <c r="L298" s="32"/>
      <c r="M298" s="149"/>
      <c r="T298" s="56"/>
      <c r="AT298" s="17" t="s">
        <v>164</v>
      </c>
      <c r="AU298" s="17" t="s">
        <v>80</v>
      </c>
    </row>
    <row r="299" spans="2:65" s="13" customFormat="1">
      <c r="B299" s="158"/>
      <c r="D299" s="146" t="s">
        <v>166</v>
      </c>
      <c r="E299" s="159" t="s">
        <v>1</v>
      </c>
      <c r="F299" s="160" t="s">
        <v>1804</v>
      </c>
      <c r="H299" s="161">
        <v>566.32000000000005</v>
      </c>
      <c r="I299" s="162"/>
      <c r="L299" s="158"/>
      <c r="M299" s="163"/>
      <c r="T299" s="164"/>
      <c r="AT299" s="159" t="s">
        <v>166</v>
      </c>
      <c r="AU299" s="159" t="s">
        <v>80</v>
      </c>
      <c r="AV299" s="13" t="s">
        <v>82</v>
      </c>
      <c r="AW299" s="13" t="s">
        <v>29</v>
      </c>
      <c r="AX299" s="13" t="s">
        <v>80</v>
      </c>
      <c r="AY299" s="159" t="s">
        <v>155</v>
      </c>
    </row>
    <row r="300" spans="2:65" s="1" customFormat="1" ht="24.2" customHeight="1">
      <c r="B300" s="131"/>
      <c r="C300" s="132" t="s">
        <v>466</v>
      </c>
      <c r="D300" s="132" t="s">
        <v>156</v>
      </c>
      <c r="E300" s="133" t="s">
        <v>580</v>
      </c>
      <c r="F300" s="134" t="s">
        <v>581</v>
      </c>
      <c r="G300" s="135" t="s">
        <v>208</v>
      </c>
      <c r="H300" s="136">
        <v>28.315999999999999</v>
      </c>
      <c r="I300" s="137"/>
      <c r="J300" s="138">
        <f>ROUND(I300*H300,2)</f>
        <v>0</v>
      </c>
      <c r="K300" s="139"/>
      <c r="L300" s="32"/>
      <c r="M300" s="140" t="s">
        <v>1</v>
      </c>
      <c r="N300" s="141" t="s">
        <v>37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160</v>
      </c>
      <c r="AT300" s="144" t="s">
        <v>156</v>
      </c>
      <c r="AU300" s="144" t="s">
        <v>80</v>
      </c>
      <c r="AY300" s="17" t="s">
        <v>155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80</v>
      </c>
      <c r="BK300" s="145">
        <f>ROUND(I300*H300,2)</f>
        <v>0</v>
      </c>
      <c r="BL300" s="17" t="s">
        <v>160</v>
      </c>
      <c r="BM300" s="144" t="s">
        <v>1805</v>
      </c>
    </row>
    <row r="301" spans="2:65" s="1" customFormat="1" ht="19.5">
      <c r="B301" s="32"/>
      <c r="D301" s="146" t="s">
        <v>162</v>
      </c>
      <c r="F301" s="147" t="s">
        <v>583</v>
      </c>
      <c r="I301" s="148"/>
      <c r="L301" s="32"/>
      <c r="M301" s="149"/>
      <c r="T301" s="56"/>
      <c r="AT301" s="17" t="s">
        <v>162</v>
      </c>
      <c r="AU301" s="17" t="s">
        <v>80</v>
      </c>
    </row>
    <row r="302" spans="2:65" s="1" customFormat="1">
      <c r="B302" s="32"/>
      <c r="D302" s="150" t="s">
        <v>164</v>
      </c>
      <c r="F302" s="151" t="s">
        <v>584</v>
      </c>
      <c r="I302" s="148"/>
      <c r="L302" s="32"/>
      <c r="M302" s="149"/>
      <c r="T302" s="56"/>
      <c r="AT302" s="17" t="s">
        <v>164</v>
      </c>
      <c r="AU302" s="17" t="s">
        <v>80</v>
      </c>
    </row>
    <row r="303" spans="2:65" s="13" customFormat="1">
      <c r="B303" s="158"/>
      <c r="D303" s="146" t="s">
        <v>166</v>
      </c>
      <c r="E303" s="159" t="s">
        <v>1</v>
      </c>
      <c r="F303" s="160" t="s">
        <v>1806</v>
      </c>
      <c r="H303" s="161">
        <v>28.315999999999999</v>
      </c>
      <c r="I303" s="162"/>
      <c r="L303" s="158"/>
      <c r="M303" s="163"/>
      <c r="T303" s="164"/>
      <c r="AT303" s="159" t="s">
        <v>166</v>
      </c>
      <c r="AU303" s="159" t="s">
        <v>80</v>
      </c>
      <c r="AV303" s="13" t="s">
        <v>82</v>
      </c>
      <c r="AW303" s="13" t="s">
        <v>29</v>
      </c>
      <c r="AX303" s="13" t="s">
        <v>80</v>
      </c>
      <c r="AY303" s="159" t="s">
        <v>155</v>
      </c>
    </row>
    <row r="304" spans="2:65" s="1" customFormat="1" ht="44.25" customHeight="1">
      <c r="B304" s="131"/>
      <c r="C304" s="132" t="s">
        <v>473</v>
      </c>
      <c r="D304" s="132" t="s">
        <v>156</v>
      </c>
      <c r="E304" s="133" t="s">
        <v>586</v>
      </c>
      <c r="F304" s="134" t="s">
        <v>210</v>
      </c>
      <c r="G304" s="135" t="s">
        <v>208</v>
      </c>
      <c r="H304" s="136">
        <v>28.315999999999999</v>
      </c>
      <c r="I304" s="137"/>
      <c r="J304" s="138">
        <f>ROUND(I304*H304,2)</f>
        <v>0</v>
      </c>
      <c r="K304" s="139"/>
      <c r="L304" s="32"/>
      <c r="M304" s="140" t="s">
        <v>1</v>
      </c>
      <c r="N304" s="141" t="s">
        <v>37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160</v>
      </c>
      <c r="AT304" s="144" t="s">
        <v>156</v>
      </c>
      <c r="AU304" s="144" t="s">
        <v>80</v>
      </c>
      <c r="AY304" s="17" t="s">
        <v>155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80</v>
      </c>
      <c r="BK304" s="145">
        <f>ROUND(I304*H304,2)</f>
        <v>0</v>
      </c>
      <c r="BL304" s="17" t="s">
        <v>160</v>
      </c>
      <c r="BM304" s="144" t="s">
        <v>1807</v>
      </c>
    </row>
    <row r="305" spans="2:65" s="1" customFormat="1" ht="29.25">
      <c r="B305" s="32"/>
      <c r="D305" s="146" t="s">
        <v>162</v>
      </c>
      <c r="F305" s="147" t="s">
        <v>210</v>
      </c>
      <c r="I305" s="148"/>
      <c r="L305" s="32"/>
      <c r="M305" s="149"/>
      <c r="T305" s="56"/>
      <c r="AT305" s="17" t="s">
        <v>162</v>
      </c>
      <c r="AU305" s="17" t="s">
        <v>80</v>
      </c>
    </row>
    <row r="306" spans="2:65" s="1" customFormat="1">
      <c r="B306" s="32"/>
      <c r="D306" s="150" t="s">
        <v>164</v>
      </c>
      <c r="F306" s="151" t="s">
        <v>588</v>
      </c>
      <c r="I306" s="148"/>
      <c r="L306" s="32"/>
      <c r="M306" s="149"/>
      <c r="T306" s="56"/>
      <c r="AT306" s="17" t="s">
        <v>164</v>
      </c>
      <c r="AU306" s="17" t="s">
        <v>80</v>
      </c>
    </row>
    <row r="307" spans="2:65" s="11" customFormat="1" ht="25.9" customHeight="1">
      <c r="B307" s="121"/>
      <c r="D307" s="122" t="s">
        <v>71</v>
      </c>
      <c r="E307" s="123" t="s">
        <v>589</v>
      </c>
      <c r="F307" s="123" t="s">
        <v>590</v>
      </c>
      <c r="I307" s="124"/>
      <c r="J307" s="125">
        <f>BK307</f>
        <v>0</v>
      </c>
      <c r="L307" s="121"/>
      <c r="M307" s="126"/>
      <c r="P307" s="127">
        <f>SUM(P308:P310)</f>
        <v>0</v>
      </c>
      <c r="R307" s="127">
        <f>SUM(R308:R310)</f>
        <v>0</v>
      </c>
      <c r="T307" s="128">
        <f>SUM(T308:T310)</f>
        <v>0</v>
      </c>
      <c r="AR307" s="122" t="s">
        <v>80</v>
      </c>
      <c r="AT307" s="129" t="s">
        <v>71</v>
      </c>
      <c r="AU307" s="129" t="s">
        <v>72</v>
      </c>
      <c r="AY307" s="122" t="s">
        <v>155</v>
      </c>
      <c r="BK307" s="130">
        <f>SUM(BK308:BK310)</f>
        <v>0</v>
      </c>
    </row>
    <row r="308" spans="2:65" s="1" customFormat="1" ht="24.2" customHeight="1">
      <c r="B308" s="131"/>
      <c r="C308" s="132" t="s">
        <v>479</v>
      </c>
      <c r="D308" s="132" t="s">
        <v>156</v>
      </c>
      <c r="E308" s="133" t="s">
        <v>592</v>
      </c>
      <c r="F308" s="134" t="s">
        <v>593</v>
      </c>
      <c r="G308" s="135" t="s">
        <v>208</v>
      </c>
      <c r="H308" s="136">
        <v>178.80600000000001</v>
      </c>
      <c r="I308" s="137"/>
      <c r="J308" s="138">
        <f>ROUND(I308*H308,2)</f>
        <v>0</v>
      </c>
      <c r="K308" s="139"/>
      <c r="L308" s="32"/>
      <c r="M308" s="140" t="s">
        <v>1</v>
      </c>
      <c r="N308" s="141" t="s">
        <v>37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160</v>
      </c>
      <c r="AT308" s="144" t="s">
        <v>156</v>
      </c>
      <c r="AU308" s="144" t="s">
        <v>80</v>
      </c>
      <c r="AY308" s="17" t="s">
        <v>155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80</v>
      </c>
      <c r="BK308" s="145">
        <f>ROUND(I308*H308,2)</f>
        <v>0</v>
      </c>
      <c r="BL308" s="17" t="s">
        <v>160</v>
      </c>
      <c r="BM308" s="144" t="s">
        <v>1808</v>
      </c>
    </row>
    <row r="309" spans="2:65" s="1" customFormat="1" ht="29.25">
      <c r="B309" s="32"/>
      <c r="D309" s="146" t="s">
        <v>162</v>
      </c>
      <c r="F309" s="147" t="s">
        <v>595</v>
      </c>
      <c r="I309" s="148"/>
      <c r="L309" s="32"/>
      <c r="M309" s="149"/>
      <c r="T309" s="56"/>
      <c r="AT309" s="17" t="s">
        <v>162</v>
      </c>
      <c r="AU309" s="17" t="s">
        <v>80</v>
      </c>
    </row>
    <row r="310" spans="2:65" s="1" customFormat="1">
      <c r="B310" s="32"/>
      <c r="D310" s="150" t="s">
        <v>164</v>
      </c>
      <c r="F310" s="151" t="s">
        <v>596</v>
      </c>
      <c r="I310" s="148"/>
      <c r="L310" s="32"/>
      <c r="M310" s="149"/>
      <c r="T310" s="56"/>
      <c r="AT310" s="17" t="s">
        <v>164</v>
      </c>
      <c r="AU310" s="17" t="s">
        <v>80</v>
      </c>
    </row>
    <row r="311" spans="2:65" s="11" customFormat="1" ht="25.9" customHeight="1">
      <c r="B311" s="121"/>
      <c r="D311" s="122" t="s">
        <v>71</v>
      </c>
      <c r="E311" s="123" t="s">
        <v>247</v>
      </c>
      <c r="F311" s="123" t="s">
        <v>248</v>
      </c>
      <c r="I311" s="124"/>
      <c r="J311" s="125">
        <f>BK311</f>
        <v>0</v>
      </c>
      <c r="L311" s="121"/>
      <c r="M311" s="126"/>
      <c r="P311" s="127">
        <f>P312</f>
        <v>0</v>
      </c>
      <c r="R311" s="127">
        <f>R312</f>
        <v>0.10351640000000001</v>
      </c>
      <c r="T311" s="128">
        <f>T312</f>
        <v>0</v>
      </c>
      <c r="AR311" s="122" t="s">
        <v>80</v>
      </c>
      <c r="AT311" s="129" t="s">
        <v>71</v>
      </c>
      <c r="AU311" s="129" t="s">
        <v>72</v>
      </c>
      <c r="AY311" s="122" t="s">
        <v>155</v>
      </c>
      <c r="BK311" s="130">
        <f>BK312</f>
        <v>0</v>
      </c>
    </row>
    <row r="312" spans="2:65" s="11" customFormat="1" ht="22.9" customHeight="1">
      <c r="B312" s="121"/>
      <c r="D312" s="122" t="s">
        <v>71</v>
      </c>
      <c r="E312" s="183" t="s">
        <v>198</v>
      </c>
      <c r="F312" s="183" t="s">
        <v>368</v>
      </c>
      <c r="I312" s="124"/>
      <c r="J312" s="184">
        <f>BK312</f>
        <v>0</v>
      </c>
      <c r="L312" s="121"/>
      <c r="M312" s="126"/>
      <c r="P312" s="127">
        <f>SUM(P313:P315)</f>
        <v>0</v>
      </c>
      <c r="R312" s="127">
        <f>SUM(R313:R315)</f>
        <v>0.10351640000000001</v>
      </c>
      <c r="T312" s="128">
        <f>SUM(T313:T315)</f>
        <v>0</v>
      </c>
      <c r="AR312" s="122" t="s">
        <v>80</v>
      </c>
      <c r="AT312" s="129" t="s">
        <v>71</v>
      </c>
      <c r="AU312" s="129" t="s">
        <v>80</v>
      </c>
      <c r="AY312" s="122" t="s">
        <v>155</v>
      </c>
      <c r="BK312" s="130">
        <f>SUM(BK313:BK315)</f>
        <v>0</v>
      </c>
    </row>
    <row r="313" spans="2:65" s="1" customFormat="1" ht="16.5" customHeight="1">
      <c r="B313" s="131"/>
      <c r="C313" s="172" t="s">
        <v>487</v>
      </c>
      <c r="D313" s="172" t="s">
        <v>241</v>
      </c>
      <c r="E313" s="173" t="s">
        <v>776</v>
      </c>
      <c r="F313" s="174" t="s">
        <v>777</v>
      </c>
      <c r="G313" s="175" t="s">
        <v>159</v>
      </c>
      <c r="H313" s="176">
        <v>23.42</v>
      </c>
      <c r="I313" s="177"/>
      <c r="J313" s="178">
        <f>ROUND(I313*H313,2)</f>
        <v>0</v>
      </c>
      <c r="K313" s="179"/>
      <c r="L313" s="180"/>
      <c r="M313" s="181" t="s">
        <v>1</v>
      </c>
      <c r="N313" s="182" t="s">
        <v>37</v>
      </c>
      <c r="P313" s="142">
        <f>O313*H313</f>
        <v>0</v>
      </c>
      <c r="Q313" s="142">
        <v>4.4200000000000003E-3</v>
      </c>
      <c r="R313" s="142">
        <f>Q313*H313</f>
        <v>0.10351640000000001</v>
      </c>
      <c r="S313" s="142">
        <v>0</v>
      </c>
      <c r="T313" s="143">
        <f>S313*H313</f>
        <v>0</v>
      </c>
      <c r="AR313" s="144" t="s">
        <v>213</v>
      </c>
      <c r="AT313" s="144" t="s">
        <v>241</v>
      </c>
      <c r="AU313" s="144" t="s">
        <v>82</v>
      </c>
      <c r="AY313" s="17" t="s">
        <v>155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7" t="s">
        <v>80</v>
      </c>
      <c r="BK313" s="145">
        <f>ROUND(I313*H313,2)</f>
        <v>0</v>
      </c>
      <c r="BL313" s="17" t="s">
        <v>160</v>
      </c>
      <c r="BM313" s="144" t="s">
        <v>1809</v>
      </c>
    </row>
    <row r="314" spans="2:65" s="1" customFormat="1" ht="19.5">
      <c r="B314" s="32"/>
      <c r="D314" s="146" t="s">
        <v>162</v>
      </c>
      <c r="F314" s="147" t="s">
        <v>779</v>
      </c>
      <c r="I314" s="148"/>
      <c r="L314" s="32"/>
      <c r="M314" s="149"/>
      <c r="T314" s="56"/>
      <c r="AT314" s="17" t="s">
        <v>162</v>
      </c>
      <c r="AU314" s="17" t="s">
        <v>82</v>
      </c>
    </row>
    <row r="315" spans="2:65" s="13" customFormat="1">
      <c r="B315" s="158"/>
      <c r="D315" s="146" t="s">
        <v>166</v>
      </c>
      <c r="E315" s="159" t="s">
        <v>1</v>
      </c>
      <c r="F315" s="160" t="s">
        <v>1810</v>
      </c>
      <c r="H315" s="161">
        <v>23.42</v>
      </c>
      <c r="I315" s="162"/>
      <c r="L315" s="158"/>
      <c r="M315" s="163"/>
      <c r="T315" s="164"/>
      <c r="AT315" s="159" t="s">
        <v>166</v>
      </c>
      <c r="AU315" s="159" t="s">
        <v>82</v>
      </c>
      <c r="AV315" s="13" t="s">
        <v>82</v>
      </c>
      <c r="AW315" s="13" t="s">
        <v>29</v>
      </c>
      <c r="AX315" s="13" t="s">
        <v>80</v>
      </c>
      <c r="AY315" s="159" t="s">
        <v>155</v>
      </c>
    </row>
    <row r="316" spans="2:65" s="11" customFormat="1" ht="25.9" customHeight="1">
      <c r="B316" s="121"/>
      <c r="D316" s="122" t="s">
        <v>71</v>
      </c>
      <c r="E316" s="123" t="s">
        <v>619</v>
      </c>
      <c r="F316" s="123" t="s">
        <v>620</v>
      </c>
      <c r="I316" s="124"/>
      <c r="J316" s="125">
        <f>BK316</f>
        <v>0</v>
      </c>
      <c r="L316" s="121"/>
      <c r="M316" s="126"/>
      <c r="P316" s="127">
        <f>P317+P330</f>
        <v>0</v>
      </c>
      <c r="R316" s="127">
        <f>R317+R330</f>
        <v>0</v>
      </c>
      <c r="T316" s="128">
        <f>T317+T330</f>
        <v>0</v>
      </c>
      <c r="AR316" s="122" t="s">
        <v>191</v>
      </c>
      <c r="AT316" s="129" t="s">
        <v>71</v>
      </c>
      <c r="AU316" s="129" t="s">
        <v>72</v>
      </c>
      <c r="AY316" s="122" t="s">
        <v>155</v>
      </c>
      <c r="BK316" s="130">
        <f>BK317+BK330</f>
        <v>0</v>
      </c>
    </row>
    <row r="317" spans="2:65" s="11" customFormat="1" ht="22.9" customHeight="1">
      <c r="B317" s="121"/>
      <c r="D317" s="122" t="s">
        <v>71</v>
      </c>
      <c r="E317" s="183" t="s">
        <v>630</v>
      </c>
      <c r="F317" s="183" t="s">
        <v>631</v>
      </c>
      <c r="I317" s="124"/>
      <c r="J317" s="184">
        <f>BK317</f>
        <v>0</v>
      </c>
      <c r="L317" s="121"/>
      <c r="M317" s="126"/>
      <c r="P317" s="127">
        <f>SUM(P318:P329)</f>
        <v>0</v>
      </c>
      <c r="R317" s="127">
        <f>SUM(R318:R329)</f>
        <v>0</v>
      </c>
      <c r="T317" s="128">
        <f>SUM(T318:T329)</f>
        <v>0</v>
      </c>
      <c r="AR317" s="122" t="s">
        <v>191</v>
      </c>
      <c r="AT317" s="129" t="s">
        <v>71</v>
      </c>
      <c r="AU317" s="129" t="s">
        <v>80</v>
      </c>
      <c r="AY317" s="122" t="s">
        <v>155</v>
      </c>
      <c r="BK317" s="130">
        <f>SUM(BK318:BK329)</f>
        <v>0</v>
      </c>
    </row>
    <row r="318" spans="2:65" s="1" customFormat="1" ht="16.5" customHeight="1">
      <c r="B318" s="131"/>
      <c r="C318" s="132" t="s">
        <v>495</v>
      </c>
      <c r="D318" s="132" t="s">
        <v>156</v>
      </c>
      <c r="E318" s="133" t="s">
        <v>633</v>
      </c>
      <c r="F318" s="134" t="s">
        <v>631</v>
      </c>
      <c r="G318" s="135" t="s">
        <v>626</v>
      </c>
      <c r="H318" s="136">
        <v>1</v>
      </c>
      <c r="I318" s="137"/>
      <c r="J318" s="138">
        <f>ROUND(I318*H318,2)</f>
        <v>0</v>
      </c>
      <c r="K318" s="139"/>
      <c r="L318" s="32"/>
      <c r="M318" s="140" t="s">
        <v>1</v>
      </c>
      <c r="N318" s="141" t="s">
        <v>37</v>
      </c>
      <c r="P318" s="142">
        <f>O318*H318</f>
        <v>0</v>
      </c>
      <c r="Q318" s="142">
        <v>0</v>
      </c>
      <c r="R318" s="142">
        <f>Q318*H318</f>
        <v>0</v>
      </c>
      <c r="S318" s="142">
        <v>0</v>
      </c>
      <c r="T318" s="143">
        <f>S318*H318</f>
        <v>0</v>
      </c>
      <c r="AR318" s="144" t="s">
        <v>627</v>
      </c>
      <c r="AT318" s="144" t="s">
        <v>156</v>
      </c>
      <c r="AU318" s="144" t="s">
        <v>82</v>
      </c>
      <c r="AY318" s="17" t="s">
        <v>155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7" t="s">
        <v>80</v>
      </c>
      <c r="BK318" s="145">
        <f>ROUND(I318*H318,2)</f>
        <v>0</v>
      </c>
      <c r="BL318" s="17" t="s">
        <v>627</v>
      </c>
      <c r="BM318" s="144" t="s">
        <v>1811</v>
      </c>
    </row>
    <row r="319" spans="2:65" s="1" customFormat="1">
      <c r="B319" s="32"/>
      <c r="D319" s="146" t="s">
        <v>162</v>
      </c>
      <c r="F319" s="147" t="s">
        <v>631</v>
      </c>
      <c r="I319" s="148"/>
      <c r="L319" s="32"/>
      <c r="M319" s="149"/>
      <c r="T319" s="56"/>
      <c r="AT319" s="17" t="s">
        <v>162</v>
      </c>
      <c r="AU319" s="17" t="s">
        <v>82</v>
      </c>
    </row>
    <row r="320" spans="2:65" s="1" customFormat="1">
      <c r="B320" s="32"/>
      <c r="D320" s="150" t="s">
        <v>164</v>
      </c>
      <c r="F320" s="151" t="s">
        <v>635</v>
      </c>
      <c r="I320" s="148"/>
      <c r="L320" s="32"/>
      <c r="M320" s="149"/>
      <c r="T320" s="56"/>
      <c r="AT320" s="17" t="s">
        <v>164</v>
      </c>
      <c r="AU320" s="17" t="s">
        <v>82</v>
      </c>
    </row>
    <row r="321" spans="2:65" s="1" customFormat="1" ht="16.5" customHeight="1">
      <c r="B321" s="131"/>
      <c r="C321" s="132" t="s">
        <v>500</v>
      </c>
      <c r="D321" s="132" t="s">
        <v>156</v>
      </c>
      <c r="E321" s="133" t="s">
        <v>637</v>
      </c>
      <c r="F321" s="134" t="s">
        <v>638</v>
      </c>
      <c r="G321" s="135" t="s">
        <v>626</v>
      </c>
      <c r="H321" s="136">
        <v>1</v>
      </c>
      <c r="I321" s="137"/>
      <c r="J321" s="138">
        <f>ROUND(I321*H321,2)</f>
        <v>0</v>
      </c>
      <c r="K321" s="139"/>
      <c r="L321" s="32"/>
      <c r="M321" s="140" t="s">
        <v>1</v>
      </c>
      <c r="N321" s="141" t="s">
        <v>37</v>
      </c>
      <c r="P321" s="142">
        <f>O321*H321</f>
        <v>0</v>
      </c>
      <c r="Q321" s="142">
        <v>0</v>
      </c>
      <c r="R321" s="142">
        <f>Q321*H321</f>
        <v>0</v>
      </c>
      <c r="S321" s="142">
        <v>0</v>
      </c>
      <c r="T321" s="143">
        <f>S321*H321</f>
        <v>0</v>
      </c>
      <c r="AR321" s="144" t="s">
        <v>627</v>
      </c>
      <c r="AT321" s="144" t="s">
        <v>156</v>
      </c>
      <c r="AU321" s="144" t="s">
        <v>82</v>
      </c>
      <c r="AY321" s="17" t="s">
        <v>155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7" t="s">
        <v>80</v>
      </c>
      <c r="BK321" s="145">
        <f>ROUND(I321*H321,2)</f>
        <v>0</v>
      </c>
      <c r="BL321" s="17" t="s">
        <v>627</v>
      </c>
      <c r="BM321" s="144" t="s">
        <v>1812</v>
      </c>
    </row>
    <row r="322" spans="2:65" s="1" customFormat="1">
      <c r="B322" s="32"/>
      <c r="D322" s="146" t="s">
        <v>162</v>
      </c>
      <c r="F322" s="147" t="s">
        <v>638</v>
      </c>
      <c r="I322" s="148"/>
      <c r="L322" s="32"/>
      <c r="M322" s="149"/>
      <c r="T322" s="56"/>
      <c r="AT322" s="17" t="s">
        <v>162</v>
      </c>
      <c r="AU322" s="17" t="s">
        <v>82</v>
      </c>
    </row>
    <row r="323" spans="2:65" s="1" customFormat="1">
      <c r="B323" s="32"/>
      <c r="D323" s="150" t="s">
        <v>164</v>
      </c>
      <c r="F323" s="151" t="s">
        <v>640</v>
      </c>
      <c r="I323" s="148"/>
      <c r="L323" s="32"/>
      <c r="M323" s="149"/>
      <c r="T323" s="56"/>
      <c r="AT323" s="17" t="s">
        <v>164</v>
      </c>
      <c r="AU323" s="17" t="s">
        <v>82</v>
      </c>
    </row>
    <row r="324" spans="2:65" s="1" customFormat="1" ht="16.5" customHeight="1">
      <c r="B324" s="131"/>
      <c r="C324" s="132" t="s">
        <v>423</v>
      </c>
      <c r="D324" s="132" t="s">
        <v>156</v>
      </c>
      <c r="E324" s="133" t="s">
        <v>642</v>
      </c>
      <c r="F324" s="134" t="s">
        <v>643</v>
      </c>
      <c r="G324" s="135" t="s">
        <v>626</v>
      </c>
      <c r="H324" s="136">
        <v>1</v>
      </c>
      <c r="I324" s="137"/>
      <c r="J324" s="138">
        <f>ROUND(I324*H324,2)</f>
        <v>0</v>
      </c>
      <c r="K324" s="139"/>
      <c r="L324" s="32"/>
      <c r="M324" s="140" t="s">
        <v>1</v>
      </c>
      <c r="N324" s="141" t="s">
        <v>37</v>
      </c>
      <c r="P324" s="142">
        <f>O324*H324</f>
        <v>0</v>
      </c>
      <c r="Q324" s="142">
        <v>0</v>
      </c>
      <c r="R324" s="142">
        <f>Q324*H324</f>
        <v>0</v>
      </c>
      <c r="S324" s="142">
        <v>0</v>
      </c>
      <c r="T324" s="143">
        <f>S324*H324</f>
        <v>0</v>
      </c>
      <c r="AR324" s="144" t="s">
        <v>627</v>
      </c>
      <c r="AT324" s="144" t="s">
        <v>156</v>
      </c>
      <c r="AU324" s="144" t="s">
        <v>82</v>
      </c>
      <c r="AY324" s="17" t="s">
        <v>155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7" t="s">
        <v>80</v>
      </c>
      <c r="BK324" s="145">
        <f>ROUND(I324*H324,2)</f>
        <v>0</v>
      </c>
      <c r="BL324" s="17" t="s">
        <v>627</v>
      </c>
      <c r="BM324" s="144" t="s">
        <v>1813</v>
      </c>
    </row>
    <row r="325" spans="2:65" s="1" customFormat="1">
      <c r="B325" s="32"/>
      <c r="D325" s="146" t="s">
        <v>162</v>
      </c>
      <c r="F325" s="147" t="s">
        <v>643</v>
      </c>
      <c r="I325" s="148"/>
      <c r="L325" s="32"/>
      <c r="M325" s="149"/>
      <c r="T325" s="56"/>
      <c r="AT325" s="17" t="s">
        <v>162</v>
      </c>
      <c r="AU325" s="17" t="s">
        <v>82</v>
      </c>
    </row>
    <row r="326" spans="2:65" s="1" customFormat="1">
      <c r="B326" s="32"/>
      <c r="D326" s="150" t="s">
        <v>164</v>
      </c>
      <c r="F326" s="151" t="s">
        <v>645</v>
      </c>
      <c r="I326" s="148"/>
      <c r="L326" s="32"/>
      <c r="M326" s="149"/>
      <c r="T326" s="56"/>
      <c r="AT326" s="17" t="s">
        <v>164</v>
      </c>
      <c r="AU326" s="17" t="s">
        <v>82</v>
      </c>
    </row>
    <row r="327" spans="2:65" s="1" customFormat="1" ht="16.5" customHeight="1">
      <c r="B327" s="131"/>
      <c r="C327" s="132" t="s">
        <v>515</v>
      </c>
      <c r="D327" s="132" t="s">
        <v>156</v>
      </c>
      <c r="E327" s="133" t="s">
        <v>647</v>
      </c>
      <c r="F327" s="134" t="s">
        <v>648</v>
      </c>
      <c r="G327" s="135" t="s">
        <v>626</v>
      </c>
      <c r="H327" s="136">
        <v>1</v>
      </c>
      <c r="I327" s="137"/>
      <c r="J327" s="138">
        <f>ROUND(I327*H327,2)</f>
        <v>0</v>
      </c>
      <c r="K327" s="139"/>
      <c r="L327" s="32"/>
      <c r="M327" s="140" t="s">
        <v>1</v>
      </c>
      <c r="N327" s="141" t="s">
        <v>37</v>
      </c>
      <c r="P327" s="142">
        <f>O327*H327</f>
        <v>0</v>
      </c>
      <c r="Q327" s="142">
        <v>0</v>
      </c>
      <c r="R327" s="142">
        <f>Q327*H327</f>
        <v>0</v>
      </c>
      <c r="S327" s="142">
        <v>0</v>
      </c>
      <c r="T327" s="143">
        <f>S327*H327</f>
        <v>0</v>
      </c>
      <c r="AR327" s="144" t="s">
        <v>627</v>
      </c>
      <c r="AT327" s="144" t="s">
        <v>156</v>
      </c>
      <c r="AU327" s="144" t="s">
        <v>82</v>
      </c>
      <c r="AY327" s="17" t="s">
        <v>155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7" t="s">
        <v>80</v>
      </c>
      <c r="BK327" s="145">
        <f>ROUND(I327*H327,2)</f>
        <v>0</v>
      </c>
      <c r="BL327" s="17" t="s">
        <v>627</v>
      </c>
      <c r="BM327" s="144" t="s">
        <v>1814</v>
      </c>
    </row>
    <row r="328" spans="2:65" s="1" customFormat="1">
      <c r="B328" s="32"/>
      <c r="D328" s="146" t="s">
        <v>162</v>
      </c>
      <c r="F328" s="147" t="s">
        <v>648</v>
      </c>
      <c r="I328" s="148"/>
      <c r="L328" s="32"/>
      <c r="M328" s="149"/>
      <c r="T328" s="56"/>
      <c r="AT328" s="17" t="s">
        <v>162</v>
      </c>
      <c r="AU328" s="17" t="s">
        <v>82</v>
      </c>
    </row>
    <row r="329" spans="2:65" s="1" customFormat="1">
      <c r="B329" s="32"/>
      <c r="D329" s="150" t="s">
        <v>164</v>
      </c>
      <c r="F329" s="151" t="s">
        <v>650</v>
      </c>
      <c r="I329" s="148"/>
      <c r="L329" s="32"/>
      <c r="M329" s="149"/>
      <c r="T329" s="56"/>
      <c r="AT329" s="17" t="s">
        <v>164</v>
      </c>
      <c r="AU329" s="17" t="s">
        <v>82</v>
      </c>
    </row>
    <row r="330" spans="2:65" s="11" customFormat="1" ht="22.9" customHeight="1">
      <c r="B330" s="121"/>
      <c r="D330" s="122" t="s">
        <v>71</v>
      </c>
      <c r="E330" s="183" t="s">
        <v>665</v>
      </c>
      <c r="F330" s="183" t="s">
        <v>666</v>
      </c>
      <c r="I330" s="124"/>
      <c r="J330" s="184">
        <f>BK330</f>
        <v>0</v>
      </c>
      <c r="L330" s="121"/>
      <c r="M330" s="126"/>
      <c r="P330" s="127">
        <f>SUM(P331:P333)</f>
        <v>0</v>
      </c>
      <c r="R330" s="127">
        <f>SUM(R331:R333)</f>
        <v>0</v>
      </c>
      <c r="T330" s="128">
        <f>SUM(T331:T333)</f>
        <v>0</v>
      </c>
      <c r="AR330" s="122" t="s">
        <v>191</v>
      </c>
      <c r="AT330" s="129" t="s">
        <v>71</v>
      </c>
      <c r="AU330" s="129" t="s">
        <v>80</v>
      </c>
      <c r="AY330" s="122" t="s">
        <v>155</v>
      </c>
      <c r="BK330" s="130">
        <f>SUM(BK331:BK333)</f>
        <v>0</v>
      </c>
    </row>
    <row r="331" spans="2:65" s="1" customFormat="1" ht="16.5" customHeight="1">
      <c r="B331" s="131"/>
      <c r="C331" s="132" t="s">
        <v>522</v>
      </c>
      <c r="D331" s="132" t="s">
        <v>156</v>
      </c>
      <c r="E331" s="133" t="s">
        <v>668</v>
      </c>
      <c r="F331" s="134" t="s">
        <v>669</v>
      </c>
      <c r="G331" s="135" t="s">
        <v>626</v>
      </c>
      <c r="H331" s="136">
        <v>1</v>
      </c>
      <c r="I331" s="137"/>
      <c r="J331" s="138">
        <f>ROUND(I331*H331,2)</f>
        <v>0</v>
      </c>
      <c r="K331" s="139"/>
      <c r="L331" s="32"/>
      <c r="M331" s="140" t="s">
        <v>1</v>
      </c>
      <c r="N331" s="141" t="s">
        <v>37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627</v>
      </c>
      <c r="AT331" s="144" t="s">
        <v>156</v>
      </c>
      <c r="AU331" s="144" t="s">
        <v>82</v>
      </c>
      <c r="AY331" s="17" t="s">
        <v>155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80</v>
      </c>
      <c r="BK331" s="145">
        <f>ROUND(I331*H331,2)</f>
        <v>0</v>
      </c>
      <c r="BL331" s="17" t="s">
        <v>627</v>
      </c>
      <c r="BM331" s="144" t="s">
        <v>1815</v>
      </c>
    </row>
    <row r="332" spans="2:65" s="1" customFormat="1">
      <c r="B332" s="32"/>
      <c r="D332" s="146" t="s">
        <v>162</v>
      </c>
      <c r="F332" s="147" t="s">
        <v>669</v>
      </c>
      <c r="I332" s="148"/>
      <c r="L332" s="32"/>
      <c r="M332" s="149"/>
      <c r="T332" s="56"/>
      <c r="AT332" s="17" t="s">
        <v>162</v>
      </c>
      <c r="AU332" s="17" t="s">
        <v>82</v>
      </c>
    </row>
    <row r="333" spans="2:65" s="1" customFormat="1">
      <c r="B333" s="32"/>
      <c r="D333" s="150" t="s">
        <v>164</v>
      </c>
      <c r="F333" s="151" t="s">
        <v>671</v>
      </c>
      <c r="I333" s="148"/>
      <c r="L333" s="32"/>
      <c r="M333" s="186"/>
      <c r="N333" s="187"/>
      <c r="O333" s="187"/>
      <c r="P333" s="187"/>
      <c r="Q333" s="187"/>
      <c r="R333" s="187"/>
      <c r="S333" s="187"/>
      <c r="T333" s="188"/>
      <c r="AT333" s="17" t="s">
        <v>164</v>
      </c>
      <c r="AU333" s="17" t="s">
        <v>82</v>
      </c>
    </row>
    <row r="334" spans="2:65" s="1" customFormat="1" ht="6.95" customHeight="1">
      <c r="B334" s="44"/>
      <c r="C334" s="45"/>
      <c r="D334" s="45"/>
      <c r="E334" s="45"/>
      <c r="F334" s="45"/>
      <c r="G334" s="45"/>
      <c r="H334" s="45"/>
      <c r="I334" s="45"/>
      <c r="J334" s="45"/>
      <c r="K334" s="45"/>
      <c r="L334" s="32"/>
    </row>
  </sheetData>
  <autoFilter ref="C129:K333" xr:uid="{00000000-0009-0000-0000-000007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4" r:id="rId1" xr:uid="{00000000-0004-0000-0700-000000000000}"/>
    <hyperlink ref="F138" r:id="rId2" xr:uid="{00000000-0004-0000-0700-000001000000}"/>
    <hyperlink ref="F142" r:id="rId3" xr:uid="{00000000-0004-0000-0700-000002000000}"/>
    <hyperlink ref="F147" r:id="rId4" xr:uid="{00000000-0004-0000-0700-000003000000}"/>
    <hyperlink ref="F151" r:id="rId5" xr:uid="{00000000-0004-0000-0700-000004000000}"/>
    <hyperlink ref="F155" r:id="rId6" xr:uid="{00000000-0004-0000-0700-000005000000}"/>
    <hyperlink ref="F160" r:id="rId7" xr:uid="{00000000-0004-0000-0700-000006000000}"/>
    <hyperlink ref="F164" r:id="rId8" xr:uid="{00000000-0004-0000-0700-000007000000}"/>
    <hyperlink ref="F168" r:id="rId9" xr:uid="{00000000-0004-0000-0700-000008000000}"/>
    <hyperlink ref="F172" r:id="rId10" xr:uid="{00000000-0004-0000-0700-000009000000}"/>
    <hyperlink ref="F180" r:id="rId11" xr:uid="{00000000-0004-0000-0700-00000A000000}"/>
    <hyperlink ref="F184" r:id="rId12" xr:uid="{00000000-0004-0000-0700-00000B000000}"/>
    <hyperlink ref="F188" r:id="rId13" xr:uid="{00000000-0004-0000-0700-00000C000000}"/>
    <hyperlink ref="F195" r:id="rId14" xr:uid="{00000000-0004-0000-0700-00000D000000}"/>
    <hyperlink ref="F200" r:id="rId15" xr:uid="{00000000-0004-0000-0700-00000E000000}"/>
    <hyperlink ref="F204" r:id="rId16" xr:uid="{00000000-0004-0000-0700-00000F000000}"/>
    <hyperlink ref="F208" r:id="rId17" xr:uid="{00000000-0004-0000-0700-000010000000}"/>
    <hyperlink ref="F212" r:id="rId18" xr:uid="{00000000-0004-0000-0700-000011000000}"/>
    <hyperlink ref="F216" r:id="rId19" xr:uid="{00000000-0004-0000-0700-000012000000}"/>
    <hyperlink ref="F221" r:id="rId20" xr:uid="{00000000-0004-0000-0700-000013000000}"/>
    <hyperlink ref="F225" r:id="rId21" xr:uid="{00000000-0004-0000-0700-000014000000}"/>
    <hyperlink ref="F229" r:id="rId22" xr:uid="{00000000-0004-0000-0700-000015000000}"/>
    <hyperlink ref="F233" r:id="rId23" xr:uid="{00000000-0004-0000-0700-000016000000}"/>
    <hyperlink ref="F239" r:id="rId24" xr:uid="{00000000-0004-0000-0700-000017000000}"/>
    <hyperlink ref="F247" r:id="rId25" xr:uid="{00000000-0004-0000-0700-000018000000}"/>
    <hyperlink ref="F255" r:id="rId26" xr:uid="{00000000-0004-0000-0700-000019000000}"/>
    <hyperlink ref="F263" r:id="rId27" xr:uid="{00000000-0004-0000-0700-00001A000000}"/>
    <hyperlink ref="F272" r:id="rId28" xr:uid="{00000000-0004-0000-0700-00001B000000}"/>
    <hyperlink ref="F276" r:id="rId29" xr:uid="{00000000-0004-0000-0700-00001C000000}"/>
    <hyperlink ref="F279" r:id="rId30" xr:uid="{00000000-0004-0000-0700-00001D000000}"/>
    <hyperlink ref="F283" r:id="rId31" xr:uid="{00000000-0004-0000-0700-00001E000000}"/>
    <hyperlink ref="F288" r:id="rId32" xr:uid="{00000000-0004-0000-0700-00001F000000}"/>
    <hyperlink ref="F292" r:id="rId33" xr:uid="{00000000-0004-0000-0700-000020000000}"/>
    <hyperlink ref="F295" r:id="rId34" xr:uid="{00000000-0004-0000-0700-000021000000}"/>
    <hyperlink ref="F298" r:id="rId35" xr:uid="{00000000-0004-0000-0700-000022000000}"/>
    <hyperlink ref="F302" r:id="rId36" xr:uid="{00000000-0004-0000-0700-000023000000}"/>
    <hyperlink ref="F306" r:id="rId37" xr:uid="{00000000-0004-0000-0700-000024000000}"/>
    <hyperlink ref="F310" r:id="rId38" xr:uid="{00000000-0004-0000-0700-000025000000}"/>
    <hyperlink ref="F320" r:id="rId39" xr:uid="{00000000-0004-0000-0700-000026000000}"/>
    <hyperlink ref="F323" r:id="rId40" xr:uid="{00000000-0004-0000-0700-000027000000}"/>
    <hyperlink ref="F326" r:id="rId41" xr:uid="{00000000-0004-0000-0700-000028000000}"/>
    <hyperlink ref="F329" r:id="rId42" xr:uid="{00000000-0004-0000-0700-000029000000}"/>
    <hyperlink ref="F333" r:id="rId43" xr:uid="{00000000-0004-0000-0700-00002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34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116</v>
      </c>
      <c r="L4" s="20"/>
      <c r="M4" s="88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6" t="str">
        <f>'Rekapitulace stavby'!K6</f>
        <v>Oprava trati v úseku Blatno – Petrohrad_OPRAVA č.1</v>
      </c>
      <c r="F7" s="237"/>
      <c r="G7" s="237"/>
      <c r="H7" s="237"/>
      <c r="L7" s="20"/>
    </row>
    <row r="8" spans="2:46" s="1" customFormat="1" ht="12" customHeight="1">
      <c r="B8" s="32"/>
      <c r="D8" s="27" t="s">
        <v>117</v>
      </c>
      <c r="L8" s="32"/>
    </row>
    <row r="9" spans="2:46" s="1" customFormat="1" ht="16.5" customHeight="1">
      <c r="B9" s="32"/>
      <c r="E9" s="231" t="s">
        <v>1816</v>
      </c>
      <c r="F9" s="235"/>
      <c r="G9" s="235"/>
      <c r="H9" s="23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27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27" t="s">
        <v>21</v>
      </c>
      <c r="J12" s="52" t="str">
        <f>'Rekapitulace stavby'!AN8</f>
        <v>30. 8. 2022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23</v>
      </c>
      <c r="I14" s="27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20</v>
      </c>
      <c r="I15" s="27" t="s">
        <v>25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26</v>
      </c>
      <c r="I17" s="27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8" t="str">
        <f>'Rekapitulace stavby'!E14</f>
        <v>Vyplň údaj</v>
      </c>
      <c r="F18" s="223"/>
      <c r="G18" s="223"/>
      <c r="H18" s="223"/>
      <c r="I18" s="27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28</v>
      </c>
      <c r="I20" s="27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20</v>
      </c>
      <c r="I21" s="27" t="s">
        <v>25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30</v>
      </c>
      <c r="I23" s="27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20</v>
      </c>
      <c r="I24" s="27" t="s">
        <v>25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31</v>
      </c>
      <c r="L26" s="32"/>
    </row>
    <row r="27" spans="2:12" s="7" customFormat="1" ht="16.5" customHeight="1">
      <c r="B27" s="89"/>
      <c r="E27" s="227" t="s">
        <v>1</v>
      </c>
      <c r="F27" s="227"/>
      <c r="G27" s="227"/>
      <c r="H27" s="227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32</v>
      </c>
      <c r="J30" s="66">
        <f>ROUND(J129,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34</v>
      </c>
      <c r="I32" s="35" t="s">
        <v>33</v>
      </c>
      <c r="J32" s="35" t="s">
        <v>35</v>
      </c>
      <c r="L32" s="32"/>
    </row>
    <row r="33" spans="2:12" s="1" customFormat="1" ht="14.45" customHeight="1">
      <c r="B33" s="32"/>
      <c r="D33" s="55" t="s">
        <v>36</v>
      </c>
      <c r="E33" s="27" t="s">
        <v>37</v>
      </c>
      <c r="F33" s="91">
        <f>ROUND((SUM(BE129:BE343)),  2)</f>
        <v>0</v>
      </c>
      <c r="I33" s="92">
        <v>0.21</v>
      </c>
      <c r="J33" s="91">
        <f>ROUND(((SUM(BE129:BE343))*I33),  2)</f>
        <v>0</v>
      </c>
      <c r="L33" s="32"/>
    </row>
    <row r="34" spans="2:12" s="1" customFormat="1" ht="14.45" customHeight="1">
      <c r="B34" s="32"/>
      <c r="E34" s="27" t="s">
        <v>38</v>
      </c>
      <c r="F34" s="91">
        <f>ROUND((SUM(BF129:BF343)),  2)</f>
        <v>0</v>
      </c>
      <c r="I34" s="92">
        <v>0.15</v>
      </c>
      <c r="J34" s="91">
        <f>ROUND(((SUM(BF129:BF343))*I34),  2)</f>
        <v>0</v>
      </c>
      <c r="L34" s="32"/>
    </row>
    <row r="35" spans="2:12" s="1" customFormat="1" ht="14.45" hidden="1" customHeight="1">
      <c r="B35" s="32"/>
      <c r="E35" s="27" t="s">
        <v>39</v>
      </c>
      <c r="F35" s="91">
        <f>ROUND((SUM(BG129:BG343)),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40</v>
      </c>
      <c r="F36" s="91">
        <f>ROUND((SUM(BH129:BH343)),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41</v>
      </c>
      <c r="F37" s="91">
        <f>ROUND((SUM(BI129:BI343)),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42</v>
      </c>
      <c r="E39" s="57"/>
      <c r="F39" s="57"/>
      <c r="G39" s="95" t="s">
        <v>43</v>
      </c>
      <c r="H39" s="96" t="s">
        <v>44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47</v>
      </c>
      <c r="E61" s="34"/>
      <c r="F61" s="99" t="s">
        <v>48</v>
      </c>
      <c r="G61" s="43" t="s">
        <v>47</v>
      </c>
      <c r="H61" s="34"/>
      <c r="I61" s="34"/>
      <c r="J61" s="100" t="s">
        <v>48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49</v>
      </c>
      <c r="E65" s="42"/>
      <c r="F65" s="42"/>
      <c r="G65" s="41" t="s">
        <v>50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47</v>
      </c>
      <c r="E76" s="34"/>
      <c r="F76" s="99" t="s">
        <v>48</v>
      </c>
      <c r="G76" s="43" t="s">
        <v>47</v>
      </c>
      <c r="H76" s="34"/>
      <c r="I76" s="34"/>
      <c r="J76" s="100" t="s">
        <v>48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119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6" t="str">
        <f>E7</f>
        <v>Oprava trati v úseku Blatno – Petrohrad_OPRAVA č.1</v>
      </c>
      <c r="F85" s="237"/>
      <c r="G85" s="237"/>
      <c r="H85" s="237"/>
      <c r="L85" s="32"/>
    </row>
    <row r="86" spans="2:47" s="1" customFormat="1" ht="12" customHeight="1">
      <c r="B86" s="32"/>
      <c r="C86" s="27" t="s">
        <v>117</v>
      </c>
      <c r="L86" s="32"/>
    </row>
    <row r="87" spans="2:47" s="1" customFormat="1" ht="16.5" customHeight="1">
      <c r="B87" s="32"/>
      <c r="E87" s="231" t="str">
        <f>E9</f>
        <v>SO 01-21-06 - Železniční propustek v km 159,671</v>
      </c>
      <c r="F87" s="235"/>
      <c r="G87" s="235"/>
      <c r="H87" s="235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27" t="s">
        <v>21</v>
      </c>
      <c r="J89" s="52" t="str">
        <f>IF(J12="","",J12)</f>
        <v>30. 8. 2022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27" t="s">
        <v>28</v>
      </c>
      <c r="J91" s="30" t="str">
        <f>E21</f>
        <v xml:space="preserve"> </v>
      </c>
      <c r="L91" s="32"/>
    </row>
    <row r="92" spans="2:47" s="1" customFormat="1" ht="15.2" customHeight="1">
      <c r="B92" s="32"/>
      <c r="C92" s="27" t="s">
        <v>26</v>
      </c>
      <c r="F92" s="25" t="str">
        <f>IF(E18="","",E18)</f>
        <v>Vyplň údaj</v>
      </c>
      <c r="I92" s="27" t="s">
        <v>30</v>
      </c>
      <c r="J92" s="30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120</v>
      </c>
      <c r="D94" s="93"/>
      <c r="E94" s="93"/>
      <c r="F94" s="93"/>
      <c r="G94" s="93"/>
      <c r="H94" s="93"/>
      <c r="I94" s="93"/>
      <c r="J94" s="102" t="s">
        <v>121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122</v>
      </c>
      <c r="J96" s="66">
        <f>J129</f>
        <v>0</v>
      </c>
      <c r="L96" s="32"/>
      <c r="AU96" s="17" t="s">
        <v>123</v>
      </c>
    </row>
    <row r="97" spans="2:12" s="8" customFormat="1" ht="24.95" customHeight="1">
      <c r="B97" s="104"/>
      <c r="D97" s="105" t="s">
        <v>124</v>
      </c>
      <c r="E97" s="106"/>
      <c r="F97" s="106"/>
      <c r="G97" s="106"/>
      <c r="H97" s="106"/>
      <c r="I97" s="106"/>
      <c r="J97" s="107">
        <f>J130</f>
        <v>0</v>
      </c>
      <c r="L97" s="104"/>
    </row>
    <row r="98" spans="2:12" s="8" customFormat="1" ht="24.95" customHeight="1">
      <c r="B98" s="104"/>
      <c r="D98" s="105" t="s">
        <v>870</v>
      </c>
      <c r="E98" s="106"/>
      <c r="F98" s="106"/>
      <c r="G98" s="106"/>
      <c r="H98" s="106"/>
      <c r="I98" s="106"/>
      <c r="J98" s="107">
        <f>J207</f>
        <v>0</v>
      </c>
      <c r="L98" s="104"/>
    </row>
    <row r="99" spans="2:12" s="9" customFormat="1" ht="19.899999999999999" customHeight="1">
      <c r="B99" s="108"/>
      <c r="D99" s="109" t="s">
        <v>127</v>
      </c>
      <c r="E99" s="110"/>
      <c r="F99" s="110"/>
      <c r="G99" s="110"/>
      <c r="H99" s="110"/>
      <c r="I99" s="110"/>
      <c r="J99" s="111">
        <f>J234</f>
        <v>0</v>
      </c>
      <c r="L99" s="108"/>
    </row>
    <row r="100" spans="2:12" s="8" customFormat="1" ht="24.95" customHeight="1">
      <c r="B100" s="104"/>
      <c r="D100" s="105" t="s">
        <v>1439</v>
      </c>
      <c r="E100" s="106"/>
      <c r="F100" s="106"/>
      <c r="G100" s="106"/>
      <c r="H100" s="106"/>
      <c r="I100" s="106"/>
      <c r="J100" s="107">
        <f>J242</f>
        <v>0</v>
      </c>
      <c r="L100" s="104"/>
    </row>
    <row r="101" spans="2:12" s="8" customFormat="1" ht="24.95" customHeight="1">
      <c r="B101" s="104"/>
      <c r="D101" s="105" t="s">
        <v>871</v>
      </c>
      <c r="E101" s="106"/>
      <c r="F101" s="106"/>
      <c r="G101" s="106"/>
      <c r="H101" s="106"/>
      <c r="I101" s="106"/>
      <c r="J101" s="107">
        <f>J253</f>
        <v>0</v>
      </c>
      <c r="L101" s="104"/>
    </row>
    <row r="102" spans="2:12" s="8" customFormat="1" ht="24.95" customHeight="1">
      <c r="B102" s="104"/>
      <c r="D102" s="105" t="s">
        <v>872</v>
      </c>
      <c r="E102" s="106"/>
      <c r="F102" s="106"/>
      <c r="G102" s="106"/>
      <c r="H102" s="106"/>
      <c r="I102" s="106"/>
      <c r="J102" s="107">
        <f>J273</f>
        <v>0</v>
      </c>
      <c r="L102" s="104"/>
    </row>
    <row r="103" spans="2:12" s="8" customFormat="1" ht="24.95" customHeight="1">
      <c r="B103" s="104"/>
      <c r="D103" s="105" t="s">
        <v>873</v>
      </c>
      <c r="E103" s="106"/>
      <c r="F103" s="106"/>
      <c r="G103" s="106"/>
      <c r="H103" s="106"/>
      <c r="I103" s="106"/>
      <c r="J103" s="107">
        <f>J287</f>
        <v>0</v>
      </c>
      <c r="L103" s="104"/>
    </row>
    <row r="104" spans="2:12" s="8" customFormat="1" ht="24.95" customHeight="1">
      <c r="B104" s="104"/>
      <c r="D104" s="105" t="s">
        <v>874</v>
      </c>
      <c r="E104" s="106"/>
      <c r="F104" s="106"/>
      <c r="G104" s="106"/>
      <c r="H104" s="106"/>
      <c r="I104" s="106"/>
      <c r="J104" s="107">
        <f>J293</f>
        <v>0</v>
      </c>
      <c r="L104" s="104"/>
    </row>
    <row r="105" spans="2:12" s="8" customFormat="1" ht="24.95" customHeight="1">
      <c r="B105" s="104"/>
      <c r="D105" s="105" t="s">
        <v>1440</v>
      </c>
      <c r="E105" s="106"/>
      <c r="F105" s="106"/>
      <c r="G105" s="106"/>
      <c r="H105" s="106"/>
      <c r="I105" s="106"/>
      <c r="J105" s="107">
        <f>J297</f>
        <v>0</v>
      </c>
      <c r="L105" s="104"/>
    </row>
    <row r="106" spans="2:12" s="8" customFormat="1" ht="24.95" customHeight="1">
      <c r="B106" s="104"/>
      <c r="D106" s="105" t="s">
        <v>1441</v>
      </c>
      <c r="E106" s="106"/>
      <c r="F106" s="106"/>
      <c r="G106" s="106"/>
      <c r="H106" s="106"/>
      <c r="I106" s="106"/>
      <c r="J106" s="107">
        <f>J322</f>
        <v>0</v>
      </c>
      <c r="L106" s="104"/>
    </row>
    <row r="107" spans="2:12" s="8" customFormat="1" ht="24.95" customHeight="1">
      <c r="B107" s="104"/>
      <c r="D107" s="105" t="s">
        <v>135</v>
      </c>
      <c r="E107" s="106"/>
      <c r="F107" s="106"/>
      <c r="G107" s="106"/>
      <c r="H107" s="106"/>
      <c r="I107" s="106"/>
      <c r="J107" s="107">
        <f>J326</f>
        <v>0</v>
      </c>
      <c r="L107" s="104"/>
    </row>
    <row r="108" spans="2:12" s="9" customFormat="1" ht="19.899999999999999" customHeight="1">
      <c r="B108" s="108"/>
      <c r="D108" s="109" t="s">
        <v>137</v>
      </c>
      <c r="E108" s="110"/>
      <c r="F108" s="110"/>
      <c r="G108" s="110"/>
      <c r="H108" s="110"/>
      <c r="I108" s="110"/>
      <c r="J108" s="111">
        <f>J327</f>
        <v>0</v>
      </c>
      <c r="L108" s="108"/>
    </row>
    <row r="109" spans="2:12" s="9" customFormat="1" ht="19.899999999999999" customHeight="1">
      <c r="B109" s="108"/>
      <c r="D109" s="109" t="s">
        <v>140</v>
      </c>
      <c r="E109" s="110"/>
      <c r="F109" s="110"/>
      <c r="G109" s="110"/>
      <c r="H109" s="110"/>
      <c r="I109" s="110"/>
      <c r="J109" s="111">
        <f>J340</f>
        <v>0</v>
      </c>
      <c r="L109" s="108"/>
    </row>
    <row r="110" spans="2:12" s="1" customFormat="1" ht="21.75" customHeight="1">
      <c r="B110" s="32"/>
      <c r="L110" s="32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2"/>
    </row>
    <row r="115" spans="2:20" s="1" customFormat="1" ht="6.95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2"/>
    </row>
    <row r="116" spans="2:20" s="1" customFormat="1" ht="24.95" customHeight="1">
      <c r="B116" s="32"/>
      <c r="C116" s="21" t="s">
        <v>141</v>
      </c>
      <c r="L116" s="32"/>
    </row>
    <row r="117" spans="2:20" s="1" customFormat="1" ht="6.95" customHeight="1">
      <c r="B117" s="32"/>
      <c r="L117" s="32"/>
    </row>
    <row r="118" spans="2:20" s="1" customFormat="1" ht="12" customHeight="1">
      <c r="B118" s="32"/>
      <c r="C118" s="27" t="s">
        <v>16</v>
      </c>
      <c r="L118" s="32"/>
    </row>
    <row r="119" spans="2:20" s="1" customFormat="1" ht="16.5" customHeight="1">
      <c r="B119" s="32"/>
      <c r="E119" s="236" t="str">
        <f>E7</f>
        <v>Oprava trati v úseku Blatno – Petrohrad_OPRAVA č.1</v>
      </c>
      <c r="F119" s="237"/>
      <c r="G119" s="237"/>
      <c r="H119" s="237"/>
      <c r="L119" s="32"/>
    </row>
    <row r="120" spans="2:20" s="1" customFormat="1" ht="12" customHeight="1">
      <c r="B120" s="32"/>
      <c r="C120" s="27" t="s">
        <v>117</v>
      </c>
      <c r="L120" s="32"/>
    </row>
    <row r="121" spans="2:20" s="1" customFormat="1" ht="16.5" customHeight="1">
      <c r="B121" s="32"/>
      <c r="E121" s="231" t="str">
        <f>E9</f>
        <v>SO 01-21-06 - Železniční propustek v km 159,671</v>
      </c>
      <c r="F121" s="235"/>
      <c r="G121" s="235"/>
      <c r="H121" s="235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7" t="s">
        <v>19</v>
      </c>
      <c r="F123" s="25" t="str">
        <f>F12</f>
        <v xml:space="preserve"> </v>
      </c>
      <c r="I123" s="27" t="s">
        <v>21</v>
      </c>
      <c r="J123" s="52" t="str">
        <f>IF(J12="","",J12)</f>
        <v>30. 8. 2022</v>
      </c>
      <c r="L123" s="32"/>
    </row>
    <row r="124" spans="2:20" s="1" customFormat="1" ht="6.95" customHeight="1">
      <c r="B124" s="32"/>
      <c r="L124" s="32"/>
    </row>
    <row r="125" spans="2:20" s="1" customFormat="1" ht="15.2" customHeight="1">
      <c r="B125" s="32"/>
      <c r="C125" s="27" t="s">
        <v>23</v>
      </c>
      <c r="F125" s="25" t="str">
        <f>E15</f>
        <v xml:space="preserve"> </v>
      </c>
      <c r="I125" s="27" t="s">
        <v>28</v>
      </c>
      <c r="J125" s="30" t="str">
        <f>E21</f>
        <v xml:space="preserve"> </v>
      </c>
      <c r="L125" s="32"/>
    </row>
    <row r="126" spans="2:20" s="1" customFormat="1" ht="15.2" customHeight="1">
      <c r="B126" s="32"/>
      <c r="C126" s="27" t="s">
        <v>26</v>
      </c>
      <c r="F126" s="25" t="str">
        <f>IF(E18="","",E18)</f>
        <v>Vyplň údaj</v>
      </c>
      <c r="I126" s="27" t="s">
        <v>30</v>
      </c>
      <c r="J126" s="30" t="str">
        <f>E24</f>
        <v xml:space="preserve"> 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12"/>
      <c r="C128" s="113" t="s">
        <v>142</v>
      </c>
      <c r="D128" s="114" t="s">
        <v>57</v>
      </c>
      <c r="E128" s="114" t="s">
        <v>53</v>
      </c>
      <c r="F128" s="114" t="s">
        <v>54</v>
      </c>
      <c r="G128" s="114" t="s">
        <v>143</v>
      </c>
      <c r="H128" s="114" t="s">
        <v>144</v>
      </c>
      <c r="I128" s="114" t="s">
        <v>145</v>
      </c>
      <c r="J128" s="115" t="s">
        <v>121</v>
      </c>
      <c r="K128" s="116" t="s">
        <v>146</v>
      </c>
      <c r="L128" s="112"/>
      <c r="M128" s="59" t="s">
        <v>1</v>
      </c>
      <c r="N128" s="60" t="s">
        <v>36</v>
      </c>
      <c r="O128" s="60" t="s">
        <v>147</v>
      </c>
      <c r="P128" s="60" t="s">
        <v>148</v>
      </c>
      <c r="Q128" s="60" t="s">
        <v>149</v>
      </c>
      <c r="R128" s="60" t="s">
        <v>150</v>
      </c>
      <c r="S128" s="60" t="s">
        <v>151</v>
      </c>
      <c r="T128" s="61" t="s">
        <v>152</v>
      </c>
    </row>
    <row r="129" spans="2:65" s="1" customFormat="1" ht="22.9" customHeight="1">
      <c r="B129" s="32"/>
      <c r="C129" s="64" t="s">
        <v>153</v>
      </c>
      <c r="J129" s="117">
        <f>BK129</f>
        <v>0</v>
      </c>
      <c r="L129" s="32"/>
      <c r="M129" s="62"/>
      <c r="N129" s="53"/>
      <c r="O129" s="53"/>
      <c r="P129" s="118">
        <f>P130+P207+P242+P253+P273+P287+P293+P297+P322+P326</f>
        <v>0</v>
      </c>
      <c r="Q129" s="53"/>
      <c r="R129" s="118">
        <f>R130+R207+R242+R253+R273+R287+R293+R297+R322+R326</f>
        <v>112.46904845642</v>
      </c>
      <c r="S129" s="53"/>
      <c r="T129" s="119">
        <f>T130+T207+T242+T253+T273+T287+T293+T297+T322+T326</f>
        <v>44.093370000000007</v>
      </c>
      <c r="AT129" s="17" t="s">
        <v>71</v>
      </c>
      <c r="AU129" s="17" t="s">
        <v>123</v>
      </c>
      <c r="BK129" s="120">
        <f>BK130+BK207+BK242+BK253+BK273+BK287+BK293+BK297+BK322+BK326</f>
        <v>0</v>
      </c>
    </row>
    <row r="130" spans="2:65" s="11" customFormat="1" ht="25.9" customHeight="1">
      <c r="B130" s="121"/>
      <c r="D130" s="122" t="s">
        <v>71</v>
      </c>
      <c r="E130" s="123" t="s">
        <v>80</v>
      </c>
      <c r="F130" s="123" t="s">
        <v>154</v>
      </c>
      <c r="I130" s="124"/>
      <c r="J130" s="125">
        <f>BK130</f>
        <v>0</v>
      </c>
      <c r="L130" s="121"/>
      <c r="M130" s="126"/>
      <c r="P130" s="127">
        <f>SUM(P131:P206)</f>
        <v>0</v>
      </c>
      <c r="R130" s="127">
        <f>SUM(R131:R206)</f>
        <v>25.587595250000003</v>
      </c>
      <c r="T130" s="128">
        <f>SUM(T131:T206)</f>
        <v>0</v>
      </c>
      <c r="AR130" s="122" t="s">
        <v>80</v>
      </c>
      <c r="AT130" s="129" t="s">
        <v>71</v>
      </c>
      <c r="AU130" s="129" t="s">
        <v>72</v>
      </c>
      <c r="AY130" s="122" t="s">
        <v>155</v>
      </c>
      <c r="BK130" s="130">
        <f>SUM(BK131:BK206)</f>
        <v>0</v>
      </c>
    </row>
    <row r="131" spans="2:65" s="1" customFormat="1" ht="16.5" customHeight="1">
      <c r="B131" s="131"/>
      <c r="C131" s="132" t="s">
        <v>80</v>
      </c>
      <c r="D131" s="132" t="s">
        <v>156</v>
      </c>
      <c r="E131" s="133" t="s">
        <v>1817</v>
      </c>
      <c r="F131" s="134" t="s">
        <v>1818</v>
      </c>
      <c r="G131" s="135" t="s">
        <v>159</v>
      </c>
      <c r="H131" s="136">
        <v>200</v>
      </c>
      <c r="I131" s="137"/>
      <c r="J131" s="138">
        <f>ROUND(I131*H131,2)</f>
        <v>0</v>
      </c>
      <c r="K131" s="139"/>
      <c r="L131" s="32"/>
      <c r="M131" s="140" t="s">
        <v>1</v>
      </c>
      <c r="N131" s="141" t="s">
        <v>37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160</v>
      </c>
      <c r="AT131" s="144" t="s">
        <v>156</v>
      </c>
      <c r="AU131" s="144" t="s">
        <v>80</v>
      </c>
      <c r="AY131" s="17" t="s">
        <v>155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80</v>
      </c>
      <c r="BK131" s="145">
        <f>ROUND(I131*H131,2)</f>
        <v>0</v>
      </c>
      <c r="BL131" s="17" t="s">
        <v>160</v>
      </c>
      <c r="BM131" s="144" t="s">
        <v>1819</v>
      </c>
    </row>
    <row r="132" spans="2:65" s="1" customFormat="1" ht="19.5">
      <c r="B132" s="32"/>
      <c r="D132" s="146" t="s">
        <v>162</v>
      </c>
      <c r="F132" s="147" t="s">
        <v>1820</v>
      </c>
      <c r="I132" s="148"/>
      <c r="L132" s="32"/>
      <c r="M132" s="149"/>
      <c r="T132" s="56"/>
      <c r="AT132" s="17" t="s">
        <v>162</v>
      </c>
      <c r="AU132" s="17" t="s">
        <v>80</v>
      </c>
    </row>
    <row r="133" spans="2:65" s="1" customFormat="1">
      <c r="B133" s="32"/>
      <c r="D133" s="150" t="s">
        <v>164</v>
      </c>
      <c r="F133" s="151" t="s">
        <v>1821</v>
      </c>
      <c r="I133" s="148"/>
      <c r="L133" s="32"/>
      <c r="M133" s="149"/>
      <c r="T133" s="56"/>
      <c r="AT133" s="17" t="s">
        <v>164</v>
      </c>
      <c r="AU133" s="17" t="s">
        <v>80</v>
      </c>
    </row>
    <row r="134" spans="2:65" s="13" customFormat="1">
      <c r="B134" s="158"/>
      <c r="D134" s="146" t="s">
        <v>166</v>
      </c>
      <c r="E134" s="159" t="s">
        <v>1</v>
      </c>
      <c r="F134" s="160" t="s">
        <v>1822</v>
      </c>
      <c r="H134" s="161">
        <v>200</v>
      </c>
      <c r="I134" s="162"/>
      <c r="L134" s="158"/>
      <c r="M134" s="163"/>
      <c r="T134" s="164"/>
      <c r="AT134" s="159" t="s">
        <v>166</v>
      </c>
      <c r="AU134" s="159" t="s">
        <v>80</v>
      </c>
      <c r="AV134" s="13" t="s">
        <v>82</v>
      </c>
      <c r="AW134" s="13" t="s">
        <v>29</v>
      </c>
      <c r="AX134" s="13" t="s">
        <v>80</v>
      </c>
      <c r="AY134" s="159" t="s">
        <v>155</v>
      </c>
    </row>
    <row r="135" spans="2:65" s="1" customFormat="1" ht="33" customHeight="1">
      <c r="B135" s="131"/>
      <c r="C135" s="132" t="s">
        <v>82</v>
      </c>
      <c r="D135" s="132" t="s">
        <v>156</v>
      </c>
      <c r="E135" s="133" t="s">
        <v>157</v>
      </c>
      <c r="F135" s="134" t="s">
        <v>158</v>
      </c>
      <c r="G135" s="135" t="s">
        <v>159</v>
      </c>
      <c r="H135" s="136">
        <v>120</v>
      </c>
      <c r="I135" s="137"/>
      <c r="J135" s="138">
        <f>ROUND(I135*H135,2)</f>
        <v>0</v>
      </c>
      <c r="K135" s="139"/>
      <c r="L135" s="32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160</v>
      </c>
      <c r="AT135" s="144" t="s">
        <v>156</v>
      </c>
      <c r="AU135" s="144" t="s">
        <v>80</v>
      </c>
      <c r="AY135" s="17" t="s">
        <v>155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80</v>
      </c>
      <c r="BK135" s="145">
        <f>ROUND(I135*H135,2)</f>
        <v>0</v>
      </c>
      <c r="BL135" s="17" t="s">
        <v>160</v>
      </c>
      <c r="BM135" s="144" t="s">
        <v>1823</v>
      </c>
    </row>
    <row r="136" spans="2:65" s="1" customFormat="1" ht="29.25">
      <c r="B136" s="32"/>
      <c r="D136" s="146" t="s">
        <v>162</v>
      </c>
      <c r="F136" s="147" t="s">
        <v>163</v>
      </c>
      <c r="I136" s="148"/>
      <c r="L136" s="32"/>
      <c r="M136" s="149"/>
      <c r="T136" s="56"/>
      <c r="AT136" s="17" t="s">
        <v>162</v>
      </c>
      <c r="AU136" s="17" t="s">
        <v>80</v>
      </c>
    </row>
    <row r="137" spans="2:65" s="1" customFormat="1">
      <c r="B137" s="32"/>
      <c r="D137" s="150" t="s">
        <v>164</v>
      </c>
      <c r="F137" s="151" t="s">
        <v>165</v>
      </c>
      <c r="I137" s="148"/>
      <c r="L137" s="32"/>
      <c r="M137" s="149"/>
      <c r="T137" s="56"/>
      <c r="AT137" s="17" t="s">
        <v>164</v>
      </c>
      <c r="AU137" s="17" t="s">
        <v>80</v>
      </c>
    </row>
    <row r="138" spans="2:65" s="13" customFormat="1">
      <c r="B138" s="158"/>
      <c r="D138" s="146" t="s">
        <v>166</v>
      </c>
      <c r="E138" s="159" t="s">
        <v>1</v>
      </c>
      <c r="F138" s="160" t="s">
        <v>1824</v>
      </c>
      <c r="H138" s="161">
        <v>120</v>
      </c>
      <c r="I138" s="162"/>
      <c r="L138" s="158"/>
      <c r="M138" s="163"/>
      <c r="T138" s="164"/>
      <c r="AT138" s="159" t="s">
        <v>166</v>
      </c>
      <c r="AU138" s="159" t="s">
        <v>80</v>
      </c>
      <c r="AV138" s="13" t="s">
        <v>82</v>
      </c>
      <c r="AW138" s="13" t="s">
        <v>29</v>
      </c>
      <c r="AX138" s="13" t="s">
        <v>80</v>
      </c>
      <c r="AY138" s="159" t="s">
        <v>155</v>
      </c>
    </row>
    <row r="139" spans="2:65" s="1" customFormat="1" ht="24.2" customHeight="1">
      <c r="B139" s="131"/>
      <c r="C139" s="132" t="s">
        <v>176</v>
      </c>
      <c r="D139" s="132" t="s">
        <v>156</v>
      </c>
      <c r="E139" s="133" t="s">
        <v>878</v>
      </c>
      <c r="F139" s="134" t="s">
        <v>879</v>
      </c>
      <c r="G139" s="135" t="s">
        <v>275</v>
      </c>
      <c r="H139" s="136">
        <v>32</v>
      </c>
      <c r="I139" s="137"/>
      <c r="J139" s="138">
        <f>ROUND(I139*H139,2)</f>
        <v>0</v>
      </c>
      <c r="K139" s="139"/>
      <c r="L139" s="32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160</v>
      </c>
      <c r="AT139" s="144" t="s">
        <v>156</v>
      </c>
      <c r="AU139" s="144" t="s">
        <v>80</v>
      </c>
      <c r="AY139" s="17" t="s">
        <v>155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80</v>
      </c>
      <c r="BK139" s="145">
        <f>ROUND(I139*H139,2)</f>
        <v>0</v>
      </c>
      <c r="BL139" s="17" t="s">
        <v>160</v>
      </c>
      <c r="BM139" s="144" t="s">
        <v>1825</v>
      </c>
    </row>
    <row r="140" spans="2:65" s="1" customFormat="1" ht="19.5">
      <c r="B140" s="32"/>
      <c r="D140" s="146" t="s">
        <v>162</v>
      </c>
      <c r="F140" s="147" t="s">
        <v>881</v>
      </c>
      <c r="I140" s="148"/>
      <c r="L140" s="32"/>
      <c r="M140" s="149"/>
      <c r="T140" s="56"/>
      <c r="AT140" s="17" t="s">
        <v>162</v>
      </c>
      <c r="AU140" s="17" t="s">
        <v>80</v>
      </c>
    </row>
    <row r="141" spans="2:65" s="1" customFormat="1">
      <c r="B141" s="32"/>
      <c r="D141" s="150" t="s">
        <v>164</v>
      </c>
      <c r="F141" s="151" t="s">
        <v>882</v>
      </c>
      <c r="I141" s="148"/>
      <c r="L141" s="32"/>
      <c r="M141" s="149"/>
      <c r="T141" s="56"/>
      <c r="AT141" s="17" t="s">
        <v>164</v>
      </c>
      <c r="AU141" s="17" t="s">
        <v>80</v>
      </c>
    </row>
    <row r="142" spans="2:65" s="13" customFormat="1">
      <c r="B142" s="158"/>
      <c r="D142" s="146" t="s">
        <v>166</v>
      </c>
      <c r="E142" s="159" t="s">
        <v>1</v>
      </c>
      <c r="F142" s="160" t="s">
        <v>1451</v>
      </c>
      <c r="H142" s="161">
        <v>32</v>
      </c>
      <c r="I142" s="162"/>
      <c r="L142" s="158"/>
      <c r="M142" s="163"/>
      <c r="T142" s="164"/>
      <c r="AT142" s="159" t="s">
        <v>166</v>
      </c>
      <c r="AU142" s="159" t="s">
        <v>80</v>
      </c>
      <c r="AV142" s="13" t="s">
        <v>82</v>
      </c>
      <c r="AW142" s="13" t="s">
        <v>29</v>
      </c>
      <c r="AX142" s="13" t="s">
        <v>80</v>
      </c>
      <c r="AY142" s="159" t="s">
        <v>155</v>
      </c>
    </row>
    <row r="143" spans="2:65" s="1" customFormat="1" ht="24.2" customHeight="1">
      <c r="B143" s="131"/>
      <c r="C143" s="132" t="s">
        <v>160</v>
      </c>
      <c r="D143" s="132" t="s">
        <v>156</v>
      </c>
      <c r="E143" s="133" t="s">
        <v>884</v>
      </c>
      <c r="F143" s="134" t="s">
        <v>885</v>
      </c>
      <c r="G143" s="135" t="s">
        <v>886</v>
      </c>
      <c r="H143" s="136">
        <v>6</v>
      </c>
      <c r="I143" s="137"/>
      <c r="J143" s="138">
        <f>ROUND(I143*H143,2)</f>
        <v>0</v>
      </c>
      <c r="K143" s="139"/>
      <c r="L143" s="32"/>
      <c r="M143" s="140" t="s">
        <v>1</v>
      </c>
      <c r="N143" s="141" t="s">
        <v>37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160</v>
      </c>
      <c r="AT143" s="144" t="s">
        <v>156</v>
      </c>
      <c r="AU143" s="144" t="s">
        <v>80</v>
      </c>
      <c r="AY143" s="17" t="s">
        <v>155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80</v>
      </c>
      <c r="BK143" s="145">
        <f>ROUND(I143*H143,2)</f>
        <v>0</v>
      </c>
      <c r="BL143" s="17" t="s">
        <v>160</v>
      </c>
      <c r="BM143" s="144" t="s">
        <v>1826</v>
      </c>
    </row>
    <row r="144" spans="2:65" s="1" customFormat="1" ht="19.5">
      <c r="B144" s="32"/>
      <c r="D144" s="146" t="s">
        <v>162</v>
      </c>
      <c r="F144" s="147" t="s">
        <v>888</v>
      </c>
      <c r="I144" s="148"/>
      <c r="L144" s="32"/>
      <c r="M144" s="149"/>
      <c r="T144" s="56"/>
      <c r="AT144" s="17" t="s">
        <v>162</v>
      </c>
      <c r="AU144" s="17" t="s">
        <v>80</v>
      </c>
    </row>
    <row r="145" spans="2:65" s="1" customFormat="1">
      <c r="B145" s="32"/>
      <c r="D145" s="150" t="s">
        <v>164</v>
      </c>
      <c r="F145" s="151" t="s">
        <v>889</v>
      </c>
      <c r="I145" s="148"/>
      <c r="L145" s="32"/>
      <c r="M145" s="149"/>
      <c r="T145" s="56"/>
      <c r="AT145" s="17" t="s">
        <v>164</v>
      </c>
      <c r="AU145" s="17" t="s">
        <v>80</v>
      </c>
    </row>
    <row r="146" spans="2:65" s="13" customFormat="1">
      <c r="B146" s="158"/>
      <c r="D146" s="146" t="s">
        <v>166</v>
      </c>
      <c r="E146" s="159" t="s">
        <v>1</v>
      </c>
      <c r="F146" s="160" t="s">
        <v>198</v>
      </c>
      <c r="H146" s="161">
        <v>6</v>
      </c>
      <c r="I146" s="162"/>
      <c r="L146" s="158"/>
      <c r="M146" s="163"/>
      <c r="T146" s="164"/>
      <c r="AT146" s="159" t="s">
        <v>166</v>
      </c>
      <c r="AU146" s="159" t="s">
        <v>80</v>
      </c>
      <c r="AV146" s="13" t="s">
        <v>82</v>
      </c>
      <c r="AW146" s="13" t="s">
        <v>29</v>
      </c>
      <c r="AX146" s="13" t="s">
        <v>72</v>
      </c>
      <c r="AY146" s="159" t="s">
        <v>155</v>
      </c>
    </row>
    <row r="147" spans="2:65" s="14" customFormat="1">
      <c r="B147" s="165"/>
      <c r="D147" s="146" t="s">
        <v>166</v>
      </c>
      <c r="E147" s="166" t="s">
        <v>1</v>
      </c>
      <c r="F147" s="167" t="s">
        <v>170</v>
      </c>
      <c r="H147" s="168">
        <v>6</v>
      </c>
      <c r="I147" s="169"/>
      <c r="L147" s="165"/>
      <c r="M147" s="170"/>
      <c r="T147" s="171"/>
      <c r="AT147" s="166" t="s">
        <v>166</v>
      </c>
      <c r="AU147" s="166" t="s">
        <v>80</v>
      </c>
      <c r="AV147" s="14" t="s">
        <v>160</v>
      </c>
      <c r="AW147" s="14" t="s">
        <v>29</v>
      </c>
      <c r="AX147" s="14" t="s">
        <v>80</v>
      </c>
      <c r="AY147" s="166" t="s">
        <v>155</v>
      </c>
    </row>
    <row r="148" spans="2:65" s="1" customFormat="1" ht="24.2" customHeight="1">
      <c r="B148" s="131"/>
      <c r="C148" s="132" t="s">
        <v>191</v>
      </c>
      <c r="D148" s="132" t="s">
        <v>156</v>
      </c>
      <c r="E148" s="133" t="s">
        <v>890</v>
      </c>
      <c r="F148" s="134" t="s">
        <v>891</v>
      </c>
      <c r="G148" s="135" t="s">
        <v>159</v>
      </c>
      <c r="H148" s="136">
        <v>67.5</v>
      </c>
      <c r="I148" s="137"/>
      <c r="J148" s="138">
        <f>ROUND(I148*H148,2)</f>
        <v>0</v>
      </c>
      <c r="K148" s="139"/>
      <c r="L148" s="32"/>
      <c r="M148" s="140" t="s">
        <v>1</v>
      </c>
      <c r="N148" s="141" t="s">
        <v>37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160</v>
      </c>
      <c r="AT148" s="144" t="s">
        <v>156</v>
      </c>
      <c r="AU148" s="144" t="s">
        <v>80</v>
      </c>
      <c r="AY148" s="17" t="s">
        <v>155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7" t="s">
        <v>80</v>
      </c>
      <c r="BK148" s="145">
        <f>ROUND(I148*H148,2)</f>
        <v>0</v>
      </c>
      <c r="BL148" s="17" t="s">
        <v>160</v>
      </c>
      <c r="BM148" s="144" t="s">
        <v>1827</v>
      </c>
    </row>
    <row r="149" spans="2:65" s="1" customFormat="1" ht="19.5">
      <c r="B149" s="32"/>
      <c r="D149" s="146" t="s">
        <v>162</v>
      </c>
      <c r="F149" s="147" t="s">
        <v>893</v>
      </c>
      <c r="I149" s="148"/>
      <c r="L149" s="32"/>
      <c r="M149" s="149"/>
      <c r="T149" s="56"/>
      <c r="AT149" s="17" t="s">
        <v>162</v>
      </c>
      <c r="AU149" s="17" t="s">
        <v>80</v>
      </c>
    </row>
    <row r="150" spans="2:65" s="1" customFormat="1">
      <c r="B150" s="32"/>
      <c r="D150" s="150" t="s">
        <v>164</v>
      </c>
      <c r="F150" s="151" t="s">
        <v>894</v>
      </c>
      <c r="I150" s="148"/>
      <c r="L150" s="32"/>
      <c r="M150" s="149"/>
      <c r="T150" s="56"/>
      <c r="AT150" s="17" t="s">
        <v>164</v>
      </c>
      <c r="AU150" s="17" t="s">
        <v>80</v>
      </c>
    </row>
    <row r="151" spans="2:65" s="13" customFormat="1">
      <c r="B151" s="158"/>
      <c r="D151" s="146" t="s">
        <v>166</v>
      </c>
      <c r="E151" s="159" t="s">
        <v>1</v>
      </c>
      <c r="F151" s="160" t="s">
        <v>1828</v>
      </c>
      <c r="H151" s="161">
        <v>33</v>
      </c>
      <c r="I151" s="162"/>
      <c r="L151" s="158"/>
      <c r="M151" s="163"/>
      <c r="T151" s="164"/>
      <c r="AT151" s="159" t="s">
        <v>166</v>
      </c>
      <c r="AU151" s="159" t="s">
        <v>80</v>
      </c>
      <c r="AV151" s="13" t="s">
        <v>82</v>
      </c>
      <c r="AW151" s="13" t="s">
        <v>29</v>
      </c>
      <c r="AX151" s="13" t="s">
        <v>72</v>
      </c>
      <c r="AY151" s="159" t="s">
        <v>155</v>
      </c>
    </row>
    <row r="152" spans="2:65" s="13" customFormat="1">
      <c r="B152" s="158"/>
      <c r="D152" s="146" t="s">
        <v>166</v>
      </c>
      <c r="E152" s="159" t="s">
        <v>1</v>
      </c>
      <c r="F152" s="160" t="s">
        <v>1829</v>
      </c>
      <c r="H152" s="161">
        <v>34.5</v>
      </c>
      <c r="I152" s="162"/>
      <c r="L152" s="158"/>
      <c r="M152" s="163"/>
      <c r="T152" s="164"/>
      <c r="AT152" s="159" t="s">
        <v>166</v>
      </c>
      <c r="AU152" s="159" t="s">
        <v>80</v>
      </c>
      <c r="AV152" s="13" t="s">
        <v>82</v>
      </c>
      <c r="AW152" s="13" t="s">
        <v>29</v>
      </c>
      <c r="AX152" s="13" t="s">
        <v>72</v>
      </c>
      <c r="AY152" s="159" t="s">
        <v>155</v>
      </c>
    </row>
    <row r="153" spans="2:65" s="14" customFormat="1">
      <c r="B153" s="165"/>
      <c r="D153" s="146" t="s">
        <v>166</v>
      </c>
      <c r="E153" s="166" t="s">
        <v>1</v>
      </c>
      <c r="F153" s="167" t="s">
        <v>170</v>
      </c>
      <c r="H153" s="168">
        <v>67.5</v>
      </c>
      <c r="I153" s="169"/>
      <c r="L153" s="165"/>
      <c r="M153" s="170"/>
      <c r="T153" s="171"/>
      <c r="AT153" s="166" t="s">
        <v>166</v>
      </c>
      <c r="AU153" s="166" t="s">
        <v>80</v>
      </c>
      <c r="AV153" s="14" t="s">
        <v>160</v>
      </c>
      <c r="AW153" s="14" t="s">
        <v>29</v>
      </c>
      <c r="AX153" s="14" t="s">
        <v>80</v>
      </c>
      <c r="AY153" s="166" t="s">
        <v>155</v>
      </c>
    </row>
    <row r="154" spans="2:65" s="1" customFormat="1" ht="33" customHeight="1">
      <c r="B154" s="131"/>
      <c r="C154" s="132" t="s">
        <v>198</v>
      </c>
      <c r="D154" s="132" t="s">
        <v>156</v>
      </c>
      <c r="E154" s="133" t="s">
        <v>897</v>
      </c>
      <c r="F154" s="134" t="s">
        <v>898</v>
      </c>
      <c r="G154" s="135" t="s">
        <v>179</v>
      </c>
      <c r="H154" s="136">
        <v>60.338999999999999</v>
      </c>
      <c r="I154" s="137"/>
      <c r="J154" s="138">
        <f>ROUND(I154*H154,2)</f>
        <v>0</v>
      </c>
      <c r="K154" s="139"/>
      <c r="L154" s="32"/>
      <c r="M154" s="140" t="s">
        <v>1</v>
      </c>
      <c r="N154" s="141" t="s">
        <v>37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160</v>
      </c>
      <c r="AT154" s="144" t="s">
        <v>156</v>
      </c>
      <c r="AU154" s="144" t="s">
        <v>80</v>
      </c>
      <c r="AY154" s="17" t="s">
        <v>155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7" t="s">
        <v>80</v>
      </c>
      <c r="BK154" s="145">
        <f>ROUND(I154*H154,2)</f>
        <v>0</v>
      </c>
      <c r="BL154" s="17" t="s">
        <v>160</v>
      </c>
      <c r="BM154" s="144" t="s">
        <v>1830</v>
      </c>
    </row>
    <row r="155" spans="2:65" s="1" customFormat="1" ht="29.25">
      <c r="B155" s="32"/>
      <c r="D155" s="146" t="s">
        <v>162</v>
      </c>
      <c r="F155" s="147" t="s">
        <v>900</v>
      </c>
      <c r="I155" s="148"/>
      <c r="L155" s="32"/>
      <c r="M155" s="149"/>
      <c r="T155" s="56"/>
      <c r="AT155" s="17" t="s">
        <v>162</v>
      </c>
      <c r="AU155" s="17" t="s">
        <v>80</v>
      </c>
    </row>
    <row r="156" spans="2:65" s="1" customFormat="1">
      <c r="B156" s="32"/>
      <c r="D156" s="150" t="s">
        <v>164</v>
      </c>
      <c r="F156" s="151" t="s">
        <v>901</v>
      </c>
      <c r="I156" s="148"/>
      <c r="L156" s="32"/>
      <c r="M156" s="149"/>
      <c r="T156" s="56"/>
      <c r="AT156" s="17" t="s">
        <v>164</v>
      </c>
      <c r="AU156" s="17" t="s">
        <v>80</v>
      </c>
    </row>
    <row r="157" spans="2:65" s="13" customFormat="1">
      <c r="B157" s="158"/>
      <c r="D157" s="146" t="s">
        <v>166</v>
      </c>
      <c r="E157" s="159" t="s">
        <v>1</v>
      </c>
      <c r="F157" s="160" t="s">
        <v>1831</v>
      </c>
      <c r="H157" s="161">
        <v>60.338999999999999</v>
      </c>
      <c r="I157" s="162"/>
      <c r="L157" s="158"/>
      <c r="M157" s="163"/>
      <c r="T157" s="164"/>
      <c r="AT157" s="159" t="s">
        <v>166</v>
      </c>
      <c r="AU157" s="159" t="s">
        <v>80</v>
      </c>
      <c r="AV157" s="13" t="s">
        <v>82</v>
      </c>
      <c r="AW157" s="13" t="s">
        <v>29</v>
      </c>
      <c r="AX157" s="13" t="s">
        <v>80</v>
      </c>
      <c r="AY157" s="159" t="s">
        <v>155</v>
      </c>
    </row>
    <row r="158" spans="2:65" s="1" customFormat="1" ht="37.9" customHeight="1">
      <c r="B158" s="131"/>
      <c r="C158" s="132" t="s">
        <v>205</v>
      </c>
      <c r="D158" s="132" t="s">
        <v>156</v>
      </c>
      <c r="E158" s="133" t="s">
        <v>186</v>
      </c>
      <c r="F158" s="134" t="s">
        <v>187</v>
      </c>
      <c r="G158" s="135" t="s">
        <v>179</v>
      </c>
      <c r="H158" s="136">
        <v>135.678</v>
      </c>
      <c r="I158" s="137"/>
      <c r="J158" s="138">
        <f>ROUND(I158*H158,2)</f>
        <v>0</v>
      </c>
      <c r="K158" s="139"/>
      <c r="L158" s="32"/>
      <c r="M158" s="140" t="s">
        <v>1</v>
      </c>
      <c r="N158" s="141" t="s">
        <v>37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160</v>
      </c>
      <c r="AT158" s="144" t="s">
        <v>156</v>
      </c>
      <c r="AU158" s="144" t="s">
        <v>80</v>
      </c>
      <c r="AY158" s="17" t="s">
        <v>155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80</v>
      </c>
      <c r="BK158" s="145">
        <f>ROUND(I158*H158,2)</f>
        <v>0</v>
      </c>
      <c r="BL158" s="17" t="s">
        <v>160</v>
      </c>
      <c r="BM158" s="144" t="s">
        <v>1832</v>
      </c>
    </row>
    <row r="159" spans="2:65" s="1" customFormat="1" ht="39">
      <c r="B159" s="32"/>
      <c r="D159" s="146" t="s">
        <v>162</v>
      </c>
      <c r="F159" s="147" t="s">
        <v>189</v>
      </c>
      <c r="I159" s="148"/>
      <c r="L159" s="32"/>
      <c r="M159" s="149"/>
      <c r="T159" s="56"/>
      <c r="AT159" s="17" t="s">
        <v>162</v>
      </c>
      <c r="AU159" s="17" t="s">
        <v>80</v>
      </c>
    </row>
    <row r="160" spans="2:65" s="1" customFormat="1">
      <c r="B160" s="32"/>
      <c r="D160" s="150" t="s">
        <v>164</v>
      </c>
      <c r="F160" s="151" t="s">
        <v>190</v>
      </c>
      <c r="I160" s="148"/>
      <c r="L160" s="32"/>
      <c r="M160" s="149"/>
      <c r="T160" s="56"/>
      <c r="AT160" s="17" t="s">
        <v>164</v>
      </c>
      <c r="AU160" s="17" t="s">
        <v>80</v>
      </c>
    </row>
    <row r="161" spans="2:65" s="12" customFormat="1">
      <c r="B161" s="152"/>
      <c r="D161" s="146" t="s">
        <v>166</v>
      </c>
      <c r="E161" s="153" t="s">
        <v>1</v>
      </c>
      <c r="F161" s="154" t="s">
        <v>1833</v>
      </c>
      <c r="H161" s="153" t="s">
        <v>1</v>
      </c>
      <c r="I161" s="155"/>
      <c r="L161" s="152"/>
      <c r="M161" s="156"/>
      <c r="T161" s="157"/>
      <c r="AT161" s="153" t="s">
        <v>166</v>
      </c>
      <c r="AU161" s="153" t="s">
        <v>80</v>
      </c>
      <c r="AV161" s="12" t="s">
        <v>80</v>
      </c>
      <c r="AW161" s="12" t="s">
        <v>29</v>
      </c>
      <c r="AX161" s="12" t="s">
        <v>72</v>
      </c>
      <c r="AY161" s="153" t="s">
        <v>155</v>
      </c>
    </row>
    <row r="162" spans="2:65" s="13" customFormat="1">
      <c r="B162" s="158"/>
      <c r="D162" s="146" t="s">
        <v>166</v>
      </c>
      <c r="E162" s="159" t="s">
        <v>1</v>
      </c>
      <c r="F162" s="160" t="s">
        <v>1834</v>
      </c>
      <c r="H162" s="161">
        <v>135.678</v>
      </c>
      <c r="I162" s="162"/>
      <c r="L162" s="158"/>
      <c r="M162" s="163"/>
      <c r="T162" s="164"/>
      <c r="AT162" s="159" t="s">
        <v>166</v>
      </c>
      <c r="AU162" s="159" t="s">
        <v>80</v>
      </c>
      <c r="AV162" s="13" t="s">
        <v>82</v>
      </c>
      <c r="AW162" s="13" t="s">
        <v>29</v>
      </c>
      <c r="AX162" s="13" t="s">
        <v>80</v>
      </c>
      <c r="AY162" s="159" t="s">
        <v>155</v>
      </c>
    </row>
    <row r="163" spans="2:65" s="1" customFormat="1" ht="24.2" customHeight="1">
      <c r="B163" s="131"/>
      <c r="C163" s="132" t="s">
        <v>213</v>
      </c>
      <c r="D163" s="132" t="s">
        <v>156</v>
      </c>
      <c r="E163" s="133" t="s">
        <v>199</v>
      </c>
      <c r="F163" s="134" t="s">
        <v>200</v>
      </c>
      <c r="G163" s="135" t="s">
        <v>159</v>
      </c>
      <c r="H163" s="136">
        <v>50</v>
      </c>
      <c r="I163" s="137"/>
      <c r="J163" s="138">
        <f>ROUND(I163*H163,2)</f>
        <v>0</v>
      </c>
      <c r="K163" s="139"/>
      <c r="L163" s="32"/>
      <c r="M163" s="140" t="s">
        <v>1</v>
      </c>
      <c r="N163" s="141" t="s">
        <v>37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160</v>
      </c>
      <c r="AT163" s="144" t="s">
        <v>156</v>
      </c>
      <c r="AU163" s="144" t="s">
        <v>80</v>
      </c>
      <c r="AY163" s="17" t="s">
        <v>155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80</v>
      </c>
      <c r="BK163" s="145">
        <f>ROUND(I163*H163,2)</f>
        <v>0</v>
      </c>
      <c r="BL163" s="17" t="s">
        <v>160</v>
      </c>
      <c r="BM163" s="144" t="s">
        <v>1835</v>
      </c>
    </row>
    <row r="164" spans="2:65" s="1" customFormat="1" ht="19.5">
      <c r="B164" s="32"/>
      <c r="D164" s="146" t="s">
        <v>162</v>
      </c>
      <c r="F164" s="147" t="s">
        <v>202</v>
      </c>
      <c r="I164" s="148"/>
      <c r="L164" s="32"/>
      <c r="M164" s="149"/>
      <c r="T164" s="56"/>
      <c r="AT164" s="17" t="s">
        <v>162</v>
      </c>
      <c r="AU164" s="17" t="s">
        <v>80</v>
      </c>
    </row>
    <row r="165" spans="2:65" s="1" customFormat="1">
      <c r="B165" s="32"/>
      <c r="D165" s="150" t="s">
        <v>164</v>
      </c>
      <c r="F165" s="151" t="s">
        <v>203</v>
      </c>
      <c r="I165" s="148"/>
      <c r="L165" s="32"/>
      <c r="M165" s="149"/>
      <c r="T165" s="56"/>
      <c r="AT165" s="17" t="s">
        <v>164</v>
      </c>
      <c r="AU165" s="17" t="s">
        <v>80</v>
      </c>
    </row>
    <row r="166" spans="2:65" s="12" customFormat="1">
      <c r="B166" s="152"/>
      <c r="D166" s="146" t="s">
        <v>166</v>
      </c>
      <c r="E166" s="153" t="s">
        <v>1</v>
      </c>
      <c r="F166" s="154" t="s">
        <v>1836</v>
      </c>
      <c r="H166" s="153" t="s">
        <v>1</v>
      </c>
      <c r="I166" s="155"/>
      <c r="L166" s="152"/>
      <c r="M166" s="156"/>
      <c r="T166" s="157"/>
      <c r="AT166" s="153" t="s">
        <v>166</v>
      </c>
      <c r="AU166" s="153" t="s">
        <v>80</v>
      </c>
      <c r="AV166" s="12" t="s">
        <v>80</v>
      </c>
      <c r="AW166" s="12" t="s">
        <v>29</v>
      </c>
      <c r="AX166" s="12" t="s">
        <v>72</v>
      </c>
      <c r="AY166" s="153" t="s">
        <v>155</v>
      </c>
    </row>
    <row r="167" spans="2:65" s="13" customFormat="1">
      <c r="B167" s="158"/>
      <c r="D167" s="146" t="s">
        <v>166</v>
      </c>
      <c r="E167" s="159" t="s">
        <v>1</v>
      </c>
      <c r="F167" s="160" t="s">
        <v>1837</v>
      </c>
      <c r="H167" s="161">
        <v>25</v>
      </c>
      <c r="I167" s="162"/>
      <c r="L167" s="158"/>
      <c r="M167" s="163"/>
      <c r="T167" s="164"/>
      <c r="AT167" s="159" t="s">
        <v>166</v>
      </c>
      <c r="AU167" s="159" t="s">
        <v>80</v>
      </c>
      <c r="AV167" s="13" t="s">
        <v>82</v>
      </c>
      <c r="AW167" s="13" t="s">
        <v>29</v>
      </c>
      <c r="AX167" s="13" t="s">
        <v>72</v>
      </c>
      <c r="AY167" s="159" t="s">
        <v>155</v>
      </c>
    </row>
    <row r="168" spans="2:65" s="13" customFormat="1">
      <c r="B168" s="158"/>
      <c r="D168" s="146" t="s">
        <v>166</v>
      </c>
      <c r="E168" s="159" t="s">
        <v>1</v>
      </c>
      <c r="F168" s="160" t="s">
        <v>1838</v>
      </c>
      <c r="H168" s="161">
        <v>25</v>
      </c>
      <c r="I168" s="162"/>
      <c r="L168" s="158"/>
      <c r="M168" s="163"/>
      <c r="T168" s="164"/>
      <c r="AT168" s="159" t="s">
        <v>166</v>
      </c>
      <c r="AU168" s="159" t="s">
        <v>80</v>
      </c>
      <c r="AV168" s="13" t="s">
        <v>82</v>
      </c>
      <c r="AW168" s="13" t="s">
        <v>29</v>
      </c>
      <c r="AX168" s="13" t="s">
        <v>72</v>
      </c>
      <c r="AY168" s="159" t="s">
        <v>155</v>
      </c>
    </row>
    <row r="169" spans="2:65" s="14" customFormat="1">
      <c r="B169" s="165"/>
      <c r="D169" s="146" t="s">
        <v>166</v>
      </c>
      <c r="E169" s="166" t="s">
        <v>1</v>
      </c>
      <c r="F169" s="167" t="s">
        <v>170</v>
      </c>
      <c r="H169" s="168">
        <v>50</v>
      </c>
      <c r="I169" s="169"/>
      <c r="L169" s="165"/>
      <c r="M169" s="170"/>
      <c r="T169" s="171"/>
      <c r="AT169" s="166" t="s">
        <v>166</v>
      </c>
      <c r="AU169" s="166" t="s">
        <v>80</v>
      </c>
      <c r="AV169" s="14" t="s">
        <v>160</v>
      </c>
      <c r="AW169" s="14" t="s">
        <v>29</v>
      </c>
      <c r="AX169" s="14" t="s">
        <v>80</v>
      </c>
      <c r="AY169" s="166" t="s">
        <v>155</v>
      </c>
    </row>
    <row r="170" spans="2:65" s="1" customFormat="1" ht="24.2" customHeight="1">
      <c r="B170" s="131"/>
      <c r="C170" s="132" t="s">
        <v>221</v>
      </c>
      <c r="D170" s="132" t="s">
        <v>156</v>
      </c>
      <c r="E170" s="133" t="s">
        <v>214</v>
      </c>
      <c r="F170" s="134" t="s">
        <v>215</v>
      </c>
      <c r="G170" s="135" t="s">
        <v>179</v>
      </c>
      <c r="H170" s="136">
        <v>75.338999999999999</v>
      </c>
      <c r="I170" s="137"/>
      <c r="J170" s="138">
        <f>ROUND(I170*H170,2)</f>
        <v>0</v>
      </c>
      <c r="K170" s="139"/>
      <c r="L170" s="32"/>
      <c r="M170" s="140" t="s">
        <v>1</v>
      </c>
      <c r="N170" s="141" t="s">
        <v>37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160</v>
      </c>
      <c r="AT170" s="144" t="s">
        <v>156</v>
      </c>
      <c r="AU170" s="144" t="s">
        <v>80</v>
      </c>
      <c r="AY170" s="17" t="s">
        <v>155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80</v>
      </c>
      <c r="BK170" s="145">
        <f>ROUND(I170*H170,2)</f>
        <v>0</v>
      </c>
      <c r="BL170" s="17" t="s">
        <v>160</v>
      </c>
      <c r="BM170" s="144" t="s">
        <v>1839</v>
      </c>
    </row>
    <row r="171" spans="2:65" s="1" customFormat="1" ht="19.5">
      <c r="B171" s="32"/>
      <c r="D171" s="146" t="s">
        <v>162</v>
      </c>
      <c r="F171" s="147" t="s">
        <v>217</v>
      </c>
      <c r="I171" s="148"/>
      <c r="L171" s="32"/>
      <c r="M171" s="149"/>
      <c r="T171" s="56"/>
      <c r="AT171" s="17" t="s">
        <v>162</v>
      </c>
      <c r="AU171" s="17" t="s">
        <v>80</v>
      </c>
    </row>
    <row r="172" spans="2:65" s="1" customFormat="1">
      <c r="B172" s="32"/>
      <c r="D172" s="150" t="s">
        <v>164</v>
      </c>
      <c r="F172" s="151" t="s">
        <v>218</v>
      </c>
      <c r="I172" s="148"/>
      <c r="L172" s="32"/>
      <c r="M172" s="149"/>
      <c r="T172" s="56"/>
      <c r="AT172" s="17" t="s">
        <v>164</v>
      </c>
      <c r="AU172" s="17" t="s">
        <v>80</v>
      </c>
    </row>
    <row r="173" spans="2:65" s="13" customFormat="1">
      <c r="B173" s="158"/>
      <c r="D173" s="146" t="s">
        <v>166</v>
      </c>
      <c r="E173" s="159" t="s">
        <v>1</v>
      </c>
      <c r="F173" s="160" t="s">
        <v>1840</v>
      </c>
      <c r="H173" s="161">
        <v>75.338999999999999</v>
      </c>
      <c r="I173" s="162"/>
      <c r="L173" s="158"/>
      <c r="M173" s="163"/>
      <c r="T173" s="164"/>
      <c r="AT173" s="159" t="s">
        <v>166</v>
      </c>
      <c r="AU173" s="159" t="s">
        <v>80</v>
      </c>
      <c r="AV173" s="13" t="s">
        <v>82</v>
      </c>
      <c r="AW173" s="13" t="s">
        <v>29</v>
      </c>
      <c r="AX173" s="13" t="s">
        <v>80</v>
      </c>
      <c r="AY173" s="159" t="s">
        <v>155</v>
      </c>
    </row>
    <row r="174" spans="2:65" s="1" customFormat="1" ht="16.5" customHeight="1">
      <c r="B174" s="131"/>
      <c r="C174" s="172" t="s">
        <v>228</v>
      </c>
      <c r="D174" s="172" t="s">
        <v>241</v>
      </c>
      <c r="E174" s="173" t="s">
        <v>1740</v>
      </c>
      <c r="F174" s="174" t="s">
        <v>1131</v>
      </c>
      <c r="G174" s="175" t="s">
        <v>208</v>
      </c>
      <c r="H174" s="176">
        <v>25.5</v>
      </c>
      <c r="I174" s="177"/>
      <c r="J174" s="178">
        <f>ROUND(I174*H174,2)</f>
        <v>0</v>
      </c>
      <c r="K174" s="179"/>
      <c r="L174" s="180"/>
      <c r="M174" s="181" t="s">
        <v>1</v>
      </c>
      <c r="N174" s="182" t="s">
        <v>37</v>
      </c>
      <c r="P174" s="142">
        <f>O174*H174</f>
        <v>0</v>
      </c>
      <c r="Q174" s="142">
        <v>1</v>
      </c>
      <c r="R174" s="142">
        <f>Q174*H174</f>
        <v>25.5</v>
      </c>
      <c r="S174" s="142">
        <v>0</v>
      </c>
      <c r="T174" s="143">
        <f>S174*H174</f>
        <v>0</v>
      </c>
      <c r="AR174" s="144" t="s">
        <v>213</v>
      </c>
      <c r="AT174" s="144" t="s">
        <v>241</v>
      </c>
      <c r="AU174" s="144" t="s">
        <v>80</v>
      </c>
      <c r="AY174" s="17" t="s">
        <v>155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80</v>
      </c>
      <c r="BK174" s="145">
        <f>ROUND(I174*H174,2)</f>
        <v>0</v>
      </c>
      <c r="BL174" s="17" t="s">
        <v>160</v>
      </c>
      <c r="BM174" s="144" t="s">
        <v>1841</v>
      </c>
    </row>
    <row r="175" spans="2:65" s="1" customFormat="1" ht="29.25">
      <c r="B175" s="32"/>
      <c r="D175" s="146" t="s">
        <v>162</v>
      </c>
      <c r="F175" s="147" t="s">
        <v>1742</v>
      </c>
      <c r="I175" s="148"/>
      <c r="L175" s="32"/>
      <c r="M175" s="149"/>
      <c r="T175" s="56"/>
      <c r="AT175" s="17" t="s">
        <v>162</v>
      </c>
      <c r="AU175" s="17" t="s">
        <v>80</v>
      </c>
    </row>
    <row r="176" spans="2:65" s="13" customFormat="1">
      <c r="B176" s="158"/>
      <c r="D176" s="146" t="s">
        <v>166</v>
      </c>
      <c r="E176" s="159" t="s">
        <v>1</v>
      </c>
      <c r="F176" s="160" t="s">
        <v>1842</v>
      </c>
      <c r="H176" s="161">
        <v>25.5</v>
      </c>
      <c r="I176" s="162"/>
      <c r="L176" s="158"/>
      <c r="M176" s="163"/>
      <c r="T176" s="164"/>
      <c r="AT176" s="159" t="s">
        <v>166</v>
      </c>
      <c r="AU176" s="159" t="s">
        <v>80</v>
      </c>
      <c r="AV176" s="13" t="s">
        <v>82</v>
      </c>
      <c r="AW176" s="13" t="s">
        <v>29</v>
      </c>
      <c r="AX176" s="13" t="s">
        <v>80</v>
      </c>
      <c r="AY176" s="159" t="s">
        <v>155</v>
      </c>
    </row>
    <row r="177" spans="2:65" s="1" customFormat="1" ht="24.2" customHeight="1">
      <c r="B177" s="131"/>
      <c r="C177" s="132" t="s">
        <v>234</v>
      </c>
      <c r="D177" s="132" t="s">
        <v>156</v>
      </c>
      <c r="E177" s="133" t="s">
        <v>1843</v>
      </c>
      <c r="F177" s="134" t="s">
        <v>1844</v>
      </c>
      <c r="G177" s="135" t="s">
        <v>179</v>
      </c>
      <c r="H177" s="136">
        <v>16.128</v>
      </c>
      <c r="I177" s="137"/>
      <c r="J177" s="138">
        <f>ROUND(I177*H177,2)</f>
        <v>0</v>
      </c>
      <c r="K177" s="139"/>
      <c r="L177" s="32"/>
      <c r="M177" s="140" t="s">
        <v>1</v>
      </c>
      <c r="N177" s="141" t="s">
        <v>37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160</v>
      </c>
      <c r="AT177" s="144" t="s">
        <v>156</v>
      </c>
      <c r="AU177" s="144" t="s">
        <v>80</v>
      </c>
      <c r="AY177" s="17" t="s">
        <v>155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80</v>
      </c>
      <c r="BK177" s="145">
        <f>ROUND(I177*H177,2)</f>
        <v>0</v>
      </c>
      <c r="BL177" s="17" t="s">
        <v>160</v>
      </c>
      <c r="BM177" s="144" t="s">
        <v>1845</v>
      </c>
    </row>
    <row r="178" spans="2:65" s="1" customFormat="1" ht="39">
      <c r="B178" s="32"/>
      <c r="D178" s="146" t="s">
        <v>162</v>
      </c>
      <c r="F178" s="147" t="s">
        <v>1846</v>
      </c>
      <c r="I178" s="148"/>
      <c r="L178" s="32"/>
      <c r="M178" s="149"/>
      <c r="T178" s="56"/>
      <c r="AT178" s="17" t="s">
        <v>162</v>
      </c>
      <c r="AU178" s="17" t="s">
        <v>80</v>
      </c>
    </row>
    <row r="179" spans="2:65" s="1" customFormat="1">
      <c r="B179" s="32"/>
      <c r="D179" s="150" t="s">
        <v>164</v>
      </c>
      <c r="F179" s="151" t="s">
        <v>1847</v>
      </c>
      <c r="I179" s="148"/>
      <c r="L179" s="32"/>
      <c r="M179" s="149"/>
      <c r="T179" s="56"/>
      <c r="AT179" s="17" t="s">
        <v>164</v>
      </c>
      <c r="AU179" s="17" t="s">
        <v>80</v>
      </c>
    </row>
    <row r="180" spans="2:65" s="13" customFormat="1">
      <c r="B180" s="158"/>
      <c r="D180" s="146" t="s">
        <v>166</v>
      </c>
      <c r="E180" s="159" t="s">
        <v>1</v>
      </c>
      <c r="F180" s="160" t="s">
        <v>1848</v>
      </c>
      <c r="H180" s="161">
        <v>16.128</v>
      </c>
      <c r="I180" s="162"/>
      <c r="L180" s="158"/>
      <c r="M180" s="163"/>
      <c r="T180" s="164"/>
      <c r="AT180" s="159" t="s">
        <v>166</v>
      </c>
      <c r="AU180" s="159" t="s">
        <v>80</v>
      </c>
      <c r="AV180" s="13" t="s">
        <v>82</v>
      </c>
      <c r="AW180" s="13" t="s">
        <v>29</v>
      </c>
      <c r="AX180" s="13" t="s">
        <v>80</v>
      </c>
      <c r="AY180" s="159" t="s">
        <v>155</v>
      </c>
    </row>
    <row r="181" spans="2:65" s="1" customFormat="1" ht="24.2" customHeight="1">
      <c r="B181" s="131"/>
      <c r="C181" s="132" t="s">
        <v>240</v>
      </c>
      <c r="D181" s="132" t="s">
        <v>156</v>
      </c>
      <c r="E181" s="133" t="s">
        <v>927</v>
      </c>
      <c r="F181" s="134" t="s">
        <v>928</v>
      </c>
      <c r="G181" s="135" t="s">
        <v>159</v>
      </c>
      <c r="H181" s="136">
        <v>65.66</v>
      </c>
      <c r="I181" s="137"/>
      <c r="J181" s="138">
        <f>ROUND(I181*H181,2)</f>
        <v>0</v>
      </c>
      <c r="K181" s="139"/>
      <c r="L181" s="32"/>
      <c r="M181" s="140" t="s">
        <v>1</v>
      </c>
      <c r="N181" s="141" t="s">
        <v>37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160</v>
      </c>
      <c r="AT181" s="144" t="s">
        <v>156</v>
      </c>
      <c r="AU181" s="144" t="s">
        <v>80</v>
      </c>
      <c r="AY181" s="17" t="s">
        <v>155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80</v>
      </c>
      <c r="BK181" s="145">
        <f>ROUND(I181*H181,2)</f>
        <v>0</v>
      </c>
      <c r="BL181" s="17" t="s">
        <v>160</v>
      </c>
      <c r="BM181" s="144" t="s">
        <v>1849</v>
      </c>
    </row>
    <row r="182" spans="2:65" s="1" customFormat="1" ht="19.5">
      <c r="B182" s="32"/>
      <c r="D182" s="146" t="s">
        <v>162</v>
      </c>
      <c r="F182" s="147" t="s">
        <v>930</v>
      </c>
      <c r="I182" s="148"/>
      <c r="L182" s="32"/>
      <c r="M182" s="149"/>
      <c r="T182" s="56"/>
      <c r="AT182" s="17" t="s">
        <v>162</v>
      </c>
      <c r="AU182" s="17" t="s">
        <v>80</v>
      </c>
    </row>
    <row r="183" spans="2:65" s="1" customFormat="1">
      <c r="B183" s="32"/>
      <c r="D183" s="150" t="s">
        <v>164</v>
      </c>
      <c r="F183" s="151" t="s">
        <v>931</v>
      </c>
      <c r="I183" s="148"/>
      <c r="L183" s="32"/>
      <c r="M183" s="149"/>
      <c r="T183" s="56"/>
      <c r="AT183" s="17" t="s">
        <v>164</v>
      </c>
      <c r="AU183" s="17" t="s">
        <v>80</v>
      </c>
    </row>
    <row r="184" spans="2:65" s="13" customFormat="1">
      <c r="B184" s="158"/>
      <c r="D184" s="146" t="s">
        <v>166</v>
      </c>
      <c r="E184" s="159" t="s">
        <v>1</v>
      </c>
      <c r="F184" s="160" t="s">
        <v>1850</v>
      </c>
      <c r="H184" s="161">
        <v>65.66</v>
      </c>
      <c r="I184" s="162"/>
      <c r="L184" s="158"/>
      <c r="M184" s="163"/>
      <c r="T184" s="164"/>
      <c r="AT184" s="159" t="s">
        <v>166</v>
      </c>
      <c r="AU184" s="159" t="s">
        <v>80</v>
      </c>
      <c r="AV184" s="13" t="s">
        <v>82</v>
      </c>
      <c r="AW184" s="13" t="s">
        <v>29</v>
      </c>
      <c r="AX184" s="13" t="s">
        <v>80</v>
      </c>
      <c r="AY184" s="159" t="s">
        <v>155</v>
      </c>
    </row>
    <row r="185" spans="2:65" s="1" customFormat="1" ht="33" customHeight="1">
      <c r="B185" s="131"/>
      <c r="C185" s="132" t="s">
        <v>250</v>
      </c>
      <c r="D185" s="132" t="s">
        <v>156</v>
      </c>
      <c r="E185" s="133" t="s">
        <v>222</v>
      </c>
      <c r="F185" s="134" t="s">
        <v>223</v>
      </c>
      <c r="G185" s="135" t="s">
        <v>159</v>
      </c>
      <c r="H185" s="136">
        <v>67.5</v>
      </c>
      <c r="I185" s="137"/>
      <c r="J185" s="138">
        <f>ROUND(I185*H185,2)</f>
        <v>0</v>
      </c>
      <c r="K185" s="139"/>
      <c r="L185" s="32"/>
      <c r="M185" s="140" t="s">
        <v>1</v>
      </c>
      <c r="N185" s="141" t="s">
        <v>37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160</v>
      </c>
      <c r="AT185" s="144" t="s">
        <v>156</v>
      </c>
      <c r="AU185" s="144" t="s">
        <v>80</v>
      </c>
      <c r="AY185" s="17" t="s">
        <v>155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80</v>
      </c>
      <c r="BK185" s="145">
        <f>ROUND(I185*H185,2)</f>
        <v>0</v>
      </c>
      <c r="BL185" s="17" t="s">
        <v>160</v>
      </c>
      <c r="BM185" s="144" t="s">
        <v>1851</v>
      </c>
    </row>
    <row r="186" spans="2:65" s="1" customFormat="1" ht="29.25">
      <c r="B186" s="32"/>
      <c r="D186" s="146" t="s">
        <v>162</v>
      </c>
      <c r="F186" s="147" t="s">
        <v>225</v>
      </c>
      <c r="I186" s="148"/>
      <c r="L186" s="32"/>
      <c r="M186" s="149"/>
      <c r="T186" s="56"/>
      <c r="AT186" s="17" t="s">
        <v>162</v>
      </c>
      <c r="AU186" s="17" t="s">
        <v>80</v>
      </c>
    </row>
    <row r="187" spans="2:65" s="1" customFormat="1">
      <c r="B187" s="32"/>
      <c r="D187" s="150" t="s">
        <v>164</v>
      </c>
      <c r="F187" s="151" t="s">
        <v>226</v>
      </c>
      <c r="I187" s="148"/>
      <c r="L187" s="32"/>
      <c r="M187" s="149"/>
      <c r="T187" s="56"/>
      <c r="AT187" s="17" t="s">
        <v>164</v>
      </c>
      <c r="AU187" s="17" t="s">
        <v>80</v>
      </c>
    </row>
    <row r="188" spans="2:65" s="13" customFormat="1">
      <c r="B188" s="158"/>
      <c r="D188" s="146" t="s">
        <v>166</v>
      </c>
      <c r="E188" s="159" t="s">
        <v>1</v>
      </c>
      <c r="F188" s="160" t="s">
        <v>1828</v>
      </c>
      <c r="H188" s="161">
        <v>33</v>
      </c>
      <c r="I188" s="162"/>
      <c r="L188" s="158"/>
      <c r="M188" s="163"/>
      <c r="T188" s="164"/>
      <c r="AT188" s="159" t="s">
        <v>166</v>
      </c>
      <c r="AU188" s="159" t="s">
        <v>80</v>
      </c>
      <c r="AV188" s="13" t="s">
        <v>82</v>
      </c>
      <c r="AW188" s="13" t="s">
        <v>29</v>
      </c>
      <c r="AX188" s="13" t="s">
        <v>72</v>
      </c>
      <c r="AY188" s="159" t="s">
        <v>155</v>
      </c>
    </row>
    <row r="189" spans="2:65" s="13" customFormat="1">
      <c r="B189" s="158"/>
      <c r="D189" s="146" t="s">
        <v>166</v>
      </c>
      <c r="E189" s="159" t="s">
        <v>1</v>
      </c>
      <c r="F189" s="160" t="s">
        <v>1829</v>
      </c>
      <c r="H189" s="161">
        <v>34.5</v>
      </c>
      <c r="I189" s="162"/>
      <c r="L189" s="158"/>
      <c r="M189" s="163"/>
      <c r="T189" s="164"/>
      <c r="AT189" s="159" t="s">
        <v>166</v>
      </c>
      <c r="AU189" s="159" t="s">
        <v>80</v>
      </c>
      <c r="AV189" s="13" t="s">
        <v>82</v>
      </c>
      <c r="AW189" s="13" t="s">
        <v>29</v>
      </c>
      <c r="AX189" s="13" t="s">
        <v>72</v>
      </c>
      <c r="AY189" s="159" t="s">
        <v>155</v>
      </c>
    </row>
    <row r="190" spans="2:65" s="14" customFormat="1">
      <c r="B190" s="165"/>
      <c r="D190" s="146" t="s">
        <v>166</v>
      </c>
      <c r="E190" s="166" t="s">
        <v>1</v>
      </c>
      <c r="F190" s="167" t="s">
        <v>170</v>
      </c>
      <c r="H190" s="168">
        <v>67.5</v>
      </c>
      <c r="I190" s="169"/>
      <c r="L190" s="165"/>
      <c r="M190" s="170"/>
      <c r="T190" s="171"/>
      <c r="AT190" s="166" t="s">
        <v>166</v>
      </c>
      <c r="AU190" s="166" t="s">
        <v>80</v>
      </c>
      <c r="AV190" s="14" t="s">
        <v>160</v>
      </c>
      <c r="AW190" s="14" t="s">
        <v>29</v>
      </c>
      <c r="AX190" s="14" t="s">
        <v>80</v>
      </c>
      <c r="AY190" s="166" t="s">
        <v>155</v>
      </c>
    </row>
    <row r="191" spans="2:65" s="1" customFormat="1" ht="16.5" customHeight="1">
      <c r="B191" s="131"/>
      <c r="C191" s="132" t="s">
        <v>259</v>
      </c>
      <c r="D191" s="132" t="s">
        <v>156</v>
      </c>
      <c r="E191" s="133" t="s">
        <v>229</v>
      </c>
      <c r="F191" s="134" t="s">
        <v>230</v>
      </c>
      <c r="G191" s="135" t="s">
        <v>159</v>
      </c>
      <c r="H191" s="136">
        <v>67.5</v>
      </c>
      <c r="I191" s="137"/>
      <c r="J191" s="138">
        <f>ROUND(I191*H191,2)</f>
        <v>0</v>
      </c>
      <c r="K191" s="139"/>
      <c r="L191" s="32"/>
      <c r="M191" s="140" t="s">
        <v>1</v>
      </c>
      <c r="N191" s="141" t="s">
        <v>37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160</v>
      </c>
      <c r="AT191" s="144" t="s">
        <v>156</v>
      </c>
      <c r="AU191" s="144" t="s">
        <v>80</v>
      </c>
      <c r="AY191" s="17" t="s">
        <v>155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7" t="s">
        <v>80</v>
      </c>
      <c r="BK191" s="145">
        <f>ROUND(I191*H191,2)</f>
        <v>0</v>
      </c>
      <c r="BL191" s="17" t="s">
        <v>160</v>
      </c>
      <c r="BM191" s="144" t="s">
        <v>1852</v>
      </c>
    </row>
    <row r="192" spans="2:65" s="1" customFormat="1" ht="29.25">
      <c r="B192" s="32"/>
      <c r="D192" s="146" t="s">
        <v>162</v>
      </c>
      <c r="F192" s="147" t="s">
        <v>232</v>
      </c>
      <c r="I192" s="148"/>
      <c r="L192" s="32"/>
      <c r="M192" s="149"/>
      <c r="T192" s="56"/>
      <c r="AT192" s="17" t="s">
        <v>162</v>
      </c>
      <c r="AU192" s="17" t="s">
        <v>80</v>
      </c>
    </row>
    <row r="193" spans="2:65" s="1" customFormat="1">
      <c r="B193" s="32"/>
      <c r="D193" s="150" t="s">
        <v>164</v>
      </c>
      <c r="F193" s="151" t="s">
        <v>233</v>
      </c>
      <c r="I193" s="148"/>
      <c r="L193" s="32"/>
      <c r="M193" s="149"/>
      <c r="T193" s="56"/>
      <c r="AT193" s="17" t="s">
        <v>164</v>
      </c>
      <c r="AU193" s="17" t="s">
        <v>80</v>
      </c>
    </row>
    <row r="194" spans="2:65" s="13" customFormat="1">
      <c r="B194" s="158"/>
      <c r="D194" s="146" t="s">
        <v>166</v>
      </c>
      <c r="E194" s="159" t="s">
        <v>1</v>
      </c>
      <c r="F194" s="160" t="s">
        <v>1828</v>
      </c>
      <c r="H194" s="161">
        <v>33</v>
      </c>
      <c r="I194" s="162"/>
      <c r="L194" s="158"/>
      <c r="M194" s="163"/>
      <c r="T194" s="164"/>
      <c r="AT194" s="159" t="s">
        <v>166</v>
      </c>
      <c r="AU194" s="159" t="s">
        <v>80</v>
      </c>
      <c r="AV194" s="13" t="s">
        <v>82</v>
      </c>
      <c r="AW194" s="13" t="s">
        <v>29</v>
      </c>
      <c r="AX194" s="13" t="s">
        <v>72</v>
      </c>
      <c r="AY194" s="159" t="s">
        <v>155</v>
      </c>
    </row>
    <row r="195" spans="2:65" s="13" customFormat="1">
      <c r="B195" s="158"/>
      <c r="D195" s="146" t="s">
        <v>166</v>
      </c>
      <c r="E195" s="159" t="s">
        <v>1</v>
      </c>
      <c r="F195" s="160" t="s">
        <v>1829</v>
      </c>
      <c r="H195" s="161">
        <v>34.5</v>
      </c>
      <c r="I195" s="162"/>
      <c r="L195" s="158"/>
      <c r="M195" s="163"/>
      <c r="T195" s="164"/>
      <c r="AT195" s="159" t="s">
        <v>166</v>
      </c>
      <c r="AU195" s="159" t="s">
        <v>80</v>
      </c>
      <c r="AV195" s="13" t="s">
        <v>82</v>
      </c>
      <c r="AW195" s="13" t="s">
        <v>29</v>
      </c>
      <c r="AX195" s="13" t="s">
        <v>72</v>
      </c>
      <c r="AY195" s="159" t="s">
        <v>155</v>
      </c>
    </row>
    <row r="196" spans="2:65" s="14" customFormat="1">
      <c r="B196" s="165"/>
      <c r="D196" s="146" t="s">
        <v>166</v>
      </c>
      <c r="E196" s="166" t="s">
        <v>1</v>
      </c>
      <c r="F196" s="167" t="s">
        <v>170</v>
      </c>
      <c r="H196" s="168">
        <v>67.5</v>
      </c>
      <c r="I196" s="169"/>
      <c r="L196" s="165"/>
      <c r="M196" s="170"/>
      <c r="T196" s="171"/>
      <c r="AT196" s="166" t="s">
        <v>166</v>
      </c>
      <c r="AU196" s="166" t="s">
        <v>80</v>
      </c>
      <c r="AV196" s="14" t="s">
        <v>160</v>
      </c>
      <c r="AW196" s="14" t="s">
        <v>29</v>
      </c>
      <c r="AX196" s="14" t="s">
        <v>80</v>
      </c>
      <c r="AY196" s="166" t="s">
        <v>155</v>
      </c>
    </row>
    <row r="197" spans="2:65" s="1" customFormat="1" ht="16.5" customHeight="1">
      <c r="B197" s="131"/>
      <c r="C197" s="132" t="s">
        <v>8</v>
      </c>
      <c r="D197" s="132" t="s">
        <v>156</v>
      </c>
      <c r="E197" s="133" t="s">
        <v>1470</v>
      </c>
      <c r="F197" s="134" t="s">
        <v>1471</v>
      </c>
      <c r="G197" s="135" t="s">
        <v>159</v>
      </c>
      <c r="H197" s="136">
        <v>67.5</v>
      </c>
      <c r="I197" s="137"/>
      <c r="J197" s="138">
        <f>ROUND(I197*H197,2)</f>
        <v>0</v>
      </c>
      <c r="K197" s="139"/>
      <c r="L197" s="32"/>
      <c r="M197" s="140" t="s">
        <v>1</v>
      </c>
      <c r="N197" s="141" t="s">
        <v>37</v>
      </c>
      <c r="P197" s="142">
        <f>O197*H197</f>
        <v>0</v>
      </c>
      <c r="Q197" s="142">
        <v>1.2727000000000001E-3</v>
      </c>
      <c r="R197" s="142">
        <f>Q197*H197</f>
        <v>8.5907250000000004E-2</v>
      </c>
      <c r="S197" s="142">
        <v>0</v>
      </c>
      <c r="T197" s="143">
        <f>S197*H197</f>
        <v>0</v>
      </c>
      <c r="AR197" s="144" t="s">
        <v>160</v>
      </c>
      <c r="AT197" s="144" t="s">
        <v>156</v>
      </c>
      <c r="AU197" s="144" t="s">
        <v>80</v>
      </c>
      <c r="AY197" s="17" t="s">
        <v>155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80</v>
      </c>
      <c r="BK197" s="145">
        <f>ROUND(I197*H197,2)</f>
        <v>0</v>
      </c>
      <c r="BL197" s="17" t="s">
        <v>160</v>
      </c>
      <c r="BM197" s="144" t="s">
        <v>1853</v>
      </c>
    </row>
    <row r="198" spans="2:65" s="1" customFormat="1">
      <c r="B198" s="32"/>
      <c r="D198" s="146" t="s">
        <v>162</v>
      </c>
      <c r="F198" s="147" t="s">
        <v>1471</v>
      </c>
      <c r="I198" s="148"/>
      <c r="L198" s="32"/>
      <c r="M198" s="149"/>
      <c r="T198" s="56"/>
      <c r="AT198" s="17" t="s">
        <v>162</v>
      </c>
      <c r="AU198" s="17" t="s">
        <v>80</v>
      </c>
    </row>
    <row r="199" spans="2:65" s="1" customFormat="1">
      <c r="B199" s="32"/>
      <c r="D199" s="150" t="s">
        <v>164</v>
      </c>
      <c r="F199" s="151" t="s">
        <v>1473</v>
      </c>
      <c r="I199" s="148"/>
      <c r="L199" s="32"/>
      <c r="M199" s="149"/>
      <c r="T199" s="56"/>
      <c r="AT199" s="17" t="s">
        <v>164</v>
      </c>
      <c r="AU199" s="17" t="s">
        <v>80</v>
      </c>
    </row>
    <row r="200" spans="2:65" s="13" customFormat="1">
      <c r="B200" s="158"/>
      <c r="D200" s="146" t="s">
        <v>166</v>
      </c>
      <c r="E200" s="159" t="s">
        <v>1</v>
      </c>
      <c r="F200" s="160" t="s">
        <v>1828</v>
      </c>
      <c r="H200" s="161">
        <v>33</v>
      </c>
      <c r="I200" s="162"/>
      <c r="L200" s="158"/>
      <c r="M200" s="163"/>
      <c r="T200" s="164"/>
      <c r="AT200" s="159" t="s">
        <v>166</v>
      </c>
      <c r="AU200" s="159" t="s">
        <v>80</v>
      </c>
      <c r="AV200" s="13" t="s">
        <v>82</v>
      </c>
      <c r="AW200" s="13" t="s">
        <v>29</v>
      </c>
      <c r="AX200" s="13" t="s">
        <v>72</v>
      </c>
      <c r="AY200" s="159" t="s">
        <v>155</v>
      </c>
    </row>
    <row r="201" spans="2:65" s="13" customFormat="1">
      <c r="B201" s="158"/>
      <c r="D201" s="146" t="s">
        <v>166</v>
      </c>
      <c r="E201" s="159" t="s">
        <v>1</v>
      </c>
      <c r="F201" s="160" t="s">
        <v>1829</v>
      </c>
      <c r="H201" s="161">
        <v>34.5</v>
      </c>
      <c r="I201" s="162"/>
      <c r="L201" s="158"/>
      <c r="M201" s="163"/>
      <c r="T201" s="164"/>
      <c r="AT201" s="159" t="s">
        <v>166</v>
      </c>
      <c r="AU201" s="159" t="s">
        <v>80</v>
      </c>
      <c r="AV201" s="13" t="s">
        <v>82</v>
      </c>
      <c r="AW201" s="13" t="s">
        <v>29</v>
      </c>
      <c r="AX201" s="13" t="s">
        <v>72</v>
      </c>
      <c r="AY201" s="159" t="s">
        <v>155</v>
      </c>
    </row>
    <row r="202" spans="2:65" s="14" customFormat="1">
      <c r="B202" s="165"/>
      <c r="D202" s="146" t="s">
        <v>166</v>
      </c>
      <c r="E202" s="166" t="s">
        <v>1</v>
      </c>
      <c r="F202" s="167" t="s">
        <v>170</v>
      </c>
      <c r="H202" s="168">
        <v>67.5</v>
      </c>
      <c r="I202" s="169"/>
      <c r="L202" s="165"/>
      <c r="M202" s="170"/>
      <c r="T202" s="171"/>
      <c r="AT202" s="166" t="s">
        <v>166</v>
      </c>
      <c r="AU202" s="166" t="s">
        <v>80</v>
      </c>
      <c r="AV202" s="14" t="s">
        <v>160</v>
      </c>
      <c r="AW202" s="14" t="s">
        <v>29</v>
      </c>
      <c r="AX202" s="14" t="s">
        <v>80</v>
      </c>
      <c r="AY202" s="166" t="s">
        <v>155</v>
      </c>
    </row>
    <row r="203" spans="2:65" s="1" customFormat="1" ht="16.5" customHeight="1">
      <c r="B203" s="131"/>
      <c r="C203" s="172" t="s">
        <v>272</v>
      </c>
      <c r="D203" s="172" t="s">
        <v>241</v>
      </c>
      <c r="E203" s="173" t="s">
        <v>1854</v>
      </c>
      <c r="F203" s="174" t="s">
        <v>1855</v>
      </c>
      <c r="G203" s="175" t="s">
        <v>244</v>
      </c>
      <c r="H203" s="176">
        <v>1.6879999999999999</v>
      </c>
      <c r="I203" s="177"/>
      <c r="J203" s="178">
        <f>ROUND(I203*H203,2)</f>
        <v>0</v>
      </c>
      <c r="K203" s="179"/>
      <c r="L203" s="180"/>
      <c r="M203" s="181" t="s">
        <v>1</v>
      </c>
      <c r="N203" s="182" t="s">
        <v>37</v>
      </c>
      <c r="P203" s="142">
        <f>O203*H203</f>
        <v>0</v>
      </c>
      <c r="Q203" s="142">
        <v>1E-3</v>
      </c>
      <c r="R203" s="142">
        <f>Q203*H203</f>
        <v>1.688E-3</v>
      </c>
      <c r="S203" s="142">
        <v>0</v>
      </c>
      <c r="T203" s="143">
        <f>S203*H203</f>
        <v>0</v>
      </c>
      <c r="AR203" s="144" t="s">
        <v>213</v>
      </c>
      <c r="AT203" s="144" t="s">
        <v>241</v>
      </c>
      <c r="AU203" s="144" t="s">
        <v>80</v>
      </c>
      <c r="AY203" s="17" t="s">
        <v>155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80</v>
      </c>
      <c r="BK203" s="145">
        <f>ROUND(I203*H203,2)</f>
        <v>0</v>
      </c>
      <c r="BL203" s="17" t="s">
        <v>160</v>
      </c>
      <c r="BM203" s="144" t="s">
        <v>1856</v>
      </c>
    </row>
    <row r="204" spans="2:65" s="1" customFormat="1" ht="19.5">
      <c r="B204" s="32"/>
      <c r="D204" s="146" t="s">
        <v>162</v>
      </c>
      <c r="F204" s="147" t="s">
        <v>1857</v>
      </c>
      <c r="I204" s="148"/>
      <c r="L204" s="32"/>
      <c r="M204" s="149"/>
      <c r="T204" s="56"/>
      <c r="AT204" s="17" t="s">
        <v>162</v>
      </c>
      <c r="AU204" s="17" t="s">
        <v>80</v>
      </c>
    </row>
    <row r="205" spans="2:65" s="13" customFormat="1">
      <c r="B205" s="158"/>
      <c r="D205" s="146" t="s">
        <v>166</v>
      </c>
      <c r="E205" s="159" t="s">
        <v>1</v>
      </c>
      <c r="F205" s="160" t="s">
        <v>1858</v>
      </c>
      <c r="H205" s="161">
        <v>67.5</v>
      </c>
      <c r="I205" s="162"/>
      <c r="L205" s="158"/>
      <c r="M205" s="163"/>
      <c r="T205" s="164"/>
      <c r="AT205" s="159" t="s">
        <v>166</v>
      </c>
      <c r="AU205" s="159" t="s">
        <v>80</v>
      </c>
      <c r="AV205" s="13" t="s">
        <v>82</v>
      </c>
      <c r="AW205" s="13" t="s">
        <v>29</v>
      </c>
      <c r="AX205" s="13" t="s">
        <v>72</v>
      </c>
      <c r="AY205" s="159" t="s">
        <v>155</v>
      </c>
    </row>
    <row r="206" spans="2:65" s="13" customFormat="1">
      <c r="B206" s="158"/>
      <c r="D206" s="146" t="s">
        <v>166</v>
      </c>
      <c r="E206" s="159" t="s">
        <v>1</v>
      </c>
      <c r="F206" s="160" t="s">
        <v>1859</v>
      </c>
      <c r="H206" s="161">
        <v>1.6879999999999999</v>
      </c>
      <c r="I206" s="162"/>
      <c r="L206" s="158"/>
      <c r="M206" s="163"/>
      <c r="T206" s="164"/>
      <c r="AT206" s="159" t="s">
        <v>166</v>
      </c>
      <c r="AU206" s="159" t="s">
        <v>80</v>
      </c>
      <c r="AV206" s="13" t="s">
        <v>82</v>
      </c>
      <c r="AW206" s="13" t="s">
        <v>29</v>
      </c>
      <c r="AX206" s="13" t="s">
        <v>80</v>
      </c>
      <c r="AY206" s="159" t="s">
        <v>155</v>
      </c>
    </row>
    <row r="207" spans="2:65" s="11" customFormat="1" ht="25.9" customHeight="1">
      <c r="B207" s="121"/>
      <c r="D207" s="122" t="s">
        <v>71</v>
      </c>
      <c r="E207" s="123" t="s">
        <v>82</v>
      </c>
      <c r="F207" s="123" t="s">
        <v>249</v>
      </c>
      <c r="I207" s="124"/>
      <c r="J207" s="125">
        <f>BK207</f>
        <v>0</v>
      </c>
      <c r="L207" s="121"/>
      <c r="M207" s="126"/>
      <c r="P207" s="127">
        <f>P208+SUM(P209:P234)</f>
        <v>0</v>
      </c>
      <c r="R207" s="127">
        <f>R208+SUM(R209:R234)</f>
        <v>18.166398506739998</v>
      </c>
      <c r="T207" s="128">
        <f>T208+SUM(T209:T234)</f>
        <v>0</v>
      </c>
      <c r="AR207" s="122" t="s">
        <v>80</v>
      </c>
      <c r="AT207" s="129" t="s">
        <v>71</v>
      </c>
      <c r="AU207" s="129" t="s">
        <v>72</v>
      </c>
      <c r="AY207" s="122" t="s">
        <v>155</v>
      </c>
      <c r="BK207" s="130">
        <f>BK208+SUM(BK209:BK234)</f>
        <v>0</v>
      </c>
    </row>
    <row r="208" spans="2:65" s="1" customFormat="1" ht="16.5" customHeight="1">
      <c r="B208" s="131"/>
      <c r="C208" s="132" t="s">
        <v>280</v>
      </c>
      <c r="D208" s="132" t="s">
        <v>156</v>
      </c>
      <c r="E208" s="133" t="s">
        <v>1750</v>
      </c>
      <c r="F208" s="134" t="s">
        <v>1751</v>
      </c>
      <c r="G208" s="135" t="s">
        <v>179</v>
      </c>
      <c r="H208" s="136">
        <v>1.9</v>
      </c>
      <c r="I208" s="137"/>
      <c r="J208" s="138">
        <f>ROUND(I208*H208,2)</f>
        <v>0</v>
      </c>
      <c r="K208" s="139"/>
      <c r="L208" s="32"/>
      <c r="M208" s="140" t="s">
        <v>1</v>
      </c>
      <c r="N208" s="141" t="s">
        <v>37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160</v>
      </c>
      <c r="AT208" s="144" t="s">
        <v>156</v>
      </c>
      <c r="AU208" s="144" t="s">
        <v>80</v>
      </c>
      <c r="AY208" s="17" t="s">
        <v>155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80</v>
      </c>
      <c r="BK208" s="145">
        <f>ROUND(I208*H208,2)</f>
        <v>0</v>
      </c>
      <c r="BL208" s="17" t="s">
        <v>160</v>
      </c>
      <c r="BM208" s="144" t="s">
        <v>1860</v>
      </c>
    </row>
    <row r="209" spans="2:65" s="1" customFormat="1" ht="19.5">
      <c r="B209" s="32"/>
      <c r="D209" s="146" t="s">
        <v>162</v>
      </c>
      <c r="F209" s="147" t="s">
        <v>1753</v>
      </c>
      <c r="I209" s="148"/>
      <c r="L209" s="32"/>
      <c r="M209" s="149"/>
      <c r="T209" s="56"/>
      <c r="AT209" s="17" t="s">
        <v>162</v>
      </c>
      <c r="AU209" s="17" t="s">
        <v>80</v>
      </c>
    </row>
    <row r="210" spans="2:65" s="1" customFormat="1">
      <c r="B210" s="32"/>
      <c r="D210" s="150" t="s">
        <v>164</v>
      </c>
      <c r="F210" s="151" t="s">
        <v>1754</v>
      </c>
      <c r="I210" s="148"/>
      <c r="L210" s="32"/>
      <c r="M210" s="149"/>
      <c r="T210" s="56"/>
      <c r="AT210" s="17" t="s">
        <v>164</v>
      </c>
      <c r="AU210" s="17" t="s">
        <v>80</v>
      </c>
    </row>
    <row r="211" spans="2:65" s="13" customFormat="1">
      <c r="B211" s="158"/>
      <c r="D211" s="146" t="s">
        <v>166</v>
      </c>
      <c r="E211" s="159" t="s">
        <v>1</v>
      </c>
      <c r="F211" s="160" t="s">
        <v>1861</v>
      </c>
      <c r="H211" s="161">
        <v>1.9</v>
      </c>
      <c r="I211" s="162"/>
      <c r="L211" s="158"/>
      <c r="M211" s="163"/>
      <c r="T211" s="164"/>
      <c r="AT211" s="159" t="s">
        <v>166</v>
      </c>
      <c r="AU211" s="159" t="s">
        <v>80</v>
      </c>
      <c r="AV211" s="13" t="s">
        <v>82</v>
      </c>
      <c r="AW211" s="13" t="s">
        <v>29</v>
      </c>
      <c r="AX211" s="13" t="s">
        <v>80</v>
      </c>
      <c r="AY211" s="159" t="s">
        <v>155</v>
      </c>
    </row>
    <row r="212" spans="2:65" s="1" customFormat="1" ht="16.5" customHeight="1">
      <c r="B212" s="131"/>
      <c r="C212" s="132" t="s">
        <v>287</v>
      </c>
      <c r="D212" s="132" t="s">
        <v>156</v>
      </c>
      <c r="E212" s="133" t="s">
        <v>951</v>
      </c>
      <c r="F212" s="134" t="s">
        <v>1756</v>
      </c>
      <c r="G212" s="135" t="s">
        <v>179</v>
      </c>
      <c r="H212" s="136">
        <v>5.8</v>
      </c>
      <c r="I212" s="137"/>
      <c r="J212" s="138">
        <f>ROUND(I212*H212,2)</f>
        <v>0</v>
      </c>
      <c r="K212" s="139"/>
      <c r="L212" s="32"/>
      <c r="M212" s="140" t="s">
        <v>1</v>
      </c>
      <c r="N212" s="141" t="s">
        <v>37</v>
      </c>
      <c r="P212" s="142">
        <f>O212*H212</f>
        <v>0</v>
      </c>
      <c r="Q212" s="142">
        <v>2.5262479999999998</v>
      </c>
      <c r="R212" s="142">
        <f>Q212*H212</f>
        <v>14.652238399999998</v>
      </c>
      <c r="S212" s="142">
        <v>0</v>
      </c>
      <c r="T212" s="143">
        <f>S212*H212</f>
        <v>0</v>
      </c>
      <c r="AR212" s="144" t="s">
        <v>160</v>
      </c>
      <c r="AT212" s="144" t="s">
        <v>156</v>
      </c>
      <c r="AU212" s="144" t="s">
        <v>80</v>
      </c>
      <c r="AY212" s="17" t="s">
        <v>155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80</v>
      </c>
      <c r="BK212" s="145">
        <f>ROUND(I212*H212,2)</f>
        <v>0</v>
      </c>
      <c r="BL212" s="17" t="s">
        <v>160</v>
      </c>
      <c r="BM212" s="144" t="s">
        <v>1862</v>
      </c>
    </row>
    <row r="213" spans="2:65" s="1" customFormat="1" ht="19.5">
      <c r="B213" s="32"/>
      <c r="D213" s="146" t="s">
        <v>162</v>
      </c>
      <c r="F213" s="147" t="s">
        <v>954</v>
      </c>
      <c r="I213" s="148"/>
      <c r="L213" s="32"/>
      <c r="M213" s="149"/>
      <c r="T213" s="56"/>
      <c r="AT213" s="17" t="s">
        <v>162</v>
      </c>
      <c r="AU213" s="17" t="s">
        <v>80</v>
      </c>
    </row>
    <row r="214" spans="2:65" s="1" customFormat="1">
      <c r="B214" s="32"/>
      <c r="D214" s="150" t="s">
        <v>164</v>
      </c>
      <c r="F214" s="151" t="s">
        <v>955</v>
      </c>
      <c r="I214" s="148"/>
      <c r="L214" s="32"/>
      <c r="M214" s="149"/>
      <c r="T214" s="56"/>
      <c r="AT214" s="17" t="s">
        <v>164</v>
      </c>
      <c r="AU214" s="17" t="s">
        <v>80</v>
      </c>
    </row>
    <row r="215" spans="2:65" s="13" customFormat="1">
      <c r="B215" s="158"/>
      <c r="D215" s="146" t="s">
        <v>166</v>
      </c>
      <c r="E215" s="159" t="s">
        <v>1</v>
      </c>
      <c r="F215" s="160" t="s">
        <v>1863</v>
      </c>
      <c r="H215" s="161">
        <v>5.8</v>
      </c>
      <c r="I215" s="162"/>
      <c r="L215" s="158"/>
      <c r="M215" s="163"/>
      <c r="T215" s="164"/>
      <c r="AT215" s="159" t="s">
        <v>166</v>
      </c>
      <c r="AU215" s="159" t="s">
        <v>80</v>
      </c>
      <c r="AV215" s="13" t="s">
        <v>82</v>
      </c>
      <c r="AW215" s="13" t="s">
        <v>29</v>
      </c>
      <c r="AX215" s="13" t="s">
        <v>80</v>
      </c>
      <c r="AY215" s="159" t="s">
        <v>155</v>
      </c>
    </row>
    <row r="216" spans="2:65" s="1" customFormat="1" ht="16.5" customHeight="1">
      <c r="B216" s="131"/>
      <c r="C216" s="132" t="s">
        <v>295</v>
      </c>
      <c r="D216" s="132" t="s">
        <v>156</v>
      </c>
      <c r="E216" s="133" t="s">
        <v>957</v>
      </c>
      <c r="F216" s="134" t="s">
        <v>958</v>
      </c>
      <c r="G216" s="135" t="s">
        <v>159</v>
      </c>
      <c r="H216" s="136">
        <v>17.795000000000002</v>
      </c>
      <c r="I216" s="137"/>
      <c r="J216" s="138">
        <f>ROUND(I216*H216,2)</f>
        <v>0</v>
      </c>
      <c r="K216" s="139"/>
      <c r="L216" s="32"/>
      <c r="M216" s="140" t="s">
        <v>1</v>
      </c>
      <c r="N216" s="141" t="s">
        <v>37</v>
      </c>
      <c r="P216" s="142">
        <f>O216*H216</f>
        <v>0</v>
      </c>
      <c r="Q216" s="142">
        <v>1.4357E-3</v>
      </c>
      <c r="R216" s="142">
        <f>Q216*H216</f>
        <v>2.5548281500000002E-2</v>
      </c>
      <c r="S216" s="142">
        <v>0</v>
      </c>
      <c r="T216" s="143">
        <f>S216*H216</f>
        <v>0</v>
      </c>
      <c r="AR216" s="144" t="s">
        <v>160</v>
      </c>
      <c r="AT216" s="144" t="s">
        <v>156</v>
      </c>
      <c r="AU216" s="144" t="s">
        <v>80</v>
      </c>
      <c r="AY216" s="17" t="s">
        <v>155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7" t="s">
        <v>80</v>
      </c>
      <c r="BK216" s="145">
        <f>ROUND(I216*H216,2)</f>
        <v>0</v>
      </c>
      <c r="BL216" s="17" t="s">
        <v>160</v>
      </c>
      <c r="BM216" s="144" t="s">
        <v>1864</v>
      </c>
    </row>
    <row r="217" spans="2:65" s="1" customFormat="1">
      <c r="B217" s="32"/>
      <c r="D217" s="146" t="s">
        <v>162</v>
      </c>
      <c r="F217" s="147" t="s">
        <v>960</v>
      </c>
      <c r="I217" s="148"/>
      <c r="L217" s="32"/>
      <c r="M217" s="149"/>
      <c r="T217" s="56"/>
      <c r="AT217" s="17" t="s">
        <v>162</v>
      </c>
      <c r="AU217" s="17" t="s">
        <v>80</v>
      </c>
    </row>
    <row r="218" spans="2:65" s="1" customFormat="1">
      <c r="B218" s="32"/>
      <c r="D218" s="150" t="s">
        <v>164</v>
      </c>
      <c r="F218" s="151" t="s">
        <v>961</v>
      </c>
      <c r="I218" s="148"/>
      <c r="L218" s="32"/>
      <c r="M218" s="149"/>
      <c r="T218" s="56"/>
      <c r="AT218" s="17" t="s">
        <v>164</v>
      </c>
      <c r="AU218" s="17" t="s">
        <v>80</v>
      </c>
    </row>
    <row r="219" spans="2:65" s="13" customFormat="1">
      <c r="B219" s="158"/>
      <c r="D219" s="146" t="s">
        <v>166</v>
      </c>
      <c r="E219" s="159" t="s">
        <v>1</v>
      </c>
      <c r="F219" s="160" t="s">
        <v>1865</v>
      </c>
      <c r="H219" s="161">
        <v>5.6</v>
      </c>
      <c r="I219" s="162"/>
      <c r="L219" s="158"/>
      <c r="M219" s="163"/>
      <c r="T219" s="164"/>
      <c r="AT219" s="159" t="s">
        <v>166</v>
      </c>
      <c r="AU219" s="159" t="s">
        <v>80</v>
      </c>
      <c r="AV219" s="13" t="s">
        <v>82</v>
      </c>
      <c r="AW219" s="13" t="s">
        <v>29</v>
      </c>
      <c r="AX219" s="13" t="s">
        <v>72</v>
      </c>
      <c r="AY219" s="159" t="s">
        <v>155</v>
      </c>
    </row>
    <row r="220" spans="2:65" s="13" customFormat="1" ht="22.5">
      <c r="B220" s="158"/>
      <c r="D220" s="146" t="s">
        <v>166</v>
      </c>
      <c r="E220" s="159" t="s">
        <v>1</v>
      </c>
      <c r="F220" s="160" t="s">
        <v>1866</v>
      </c>
      <c r="H220" s="161">
        <v>12.195</v>
      </c>
      <c r="I220" s="162"/>
      <c r="L220" s="158"/>
      <c r="M220" s="163"/>
      <c r="T220" s="164"/>
      <c r="AT220" s="159" t="s">
        <v>166</v>
      </c>
      <c r="AU220" s="159" t="s">
        <v>80</v>
      </c>
      <c r="AV220" s="13" t="s">
        <v>82</v>
      </c>
      <c r="AW220" s="13" t="s">
        <v>29</v>
      </c>
      <c r="AX220" s="13" t="s">
        <v>72</v>
      </c>
      <c r="AY220" s="159" t="s">
        <v>155</v>
      </c>
    </row>
    <row r="221" spans="2:65" s="14" customFormat="1">
      <c r="B221" s="165"/>
      <c r="D221" s="146" t="s">
        <v>166</v>
      </c>
      <c r="E221" s="166" t="s">
        <v>1</v>
      </c>
      <c r="F221" s="167" t="s">
        <v>170</v>
      </c>
      <c r="H221" s="168">
        <v>17.795000000000002</v>
      </c>
      <c r="I221" s="169"/>
      <c r="L221" s="165"/>
      <c r="M221" s="170"/>
      <c r="T221" s="171"/>
      <c r="AT221" s="166" t="s">
        <v>166</v>
      </c>
      <c r="AU221" s="166" t="s">
        <v>80</v>
      </c>
      <c r="AV221" s="14" t="s">
        <v>160</v>
      </c>
      <c r="AW221" s="14" t="s">
        <v>29</v>
      </c>
      <c r="AX221" s="14" t="s">
        <v>80</v>
      </c>
      <c r="AY221" s="166" t="s">
        <v>155</v>
      </c>
    </row>
    <row r="222" spans="2:65" s="1" customFormat="1" ht="16.5" customHeight="1">
      <c r="B222" s="131"/>
      <c r="C222" s="132" t="s">
        <v>304</v>
      </c>
      <c r="D222" s="132" t="s">
        <v>156</v>
      </c>
      <c r="E222" s="133" t="s">
        <v>964</v>
      </c>
      <c r="F222" s="134" t="s">
        <v>965</v>
      </c>
      <c r="G222" s="135" t="s">
        <v>159</v>
      </c>
      <c r="H222" s="136">
        <v>17.795000000000002</v>
      </c>
      <c r="I222" s="137"/>
      <c r="J222" s="138">
        <f>ROUND(I222*H222,2)</f>
        <v>0</v>
      </c>
      <c r="K222" s="139"/>
      <c r="L222" s="32"/>
      <c r="M222" s="140" t="s">
        <v>1</v>
      </c>
      <c r="N222" s="141" t="s">
        <v>37</v>
      </c>
      <c r="P222" s="142">
        <f>O222*H222</f>
        <v>0</v>
      </c>
      <c r="Q222" s="142">
        <v>3.6000000000000001E-5</v>
      </c>
      <c r="R222" s="142">
        <f>Q222*H222</f>
        <v>6.4062000000000006E-4</v>
      </c>
      <c r="S222" s="142">
        <v>0</v>
      </c>
      <c r="T222" s="143">
        <f>S222*H222</f>
        <v>0</v>
      </c>
      <c r="AR222" s="144" t="s">
        <v>160</v>
      </c>
      <c r="AT222" s="144" t="s">
        <v>156</v>
      </c>
      <c r="AU222" s="144" t="s">
        <v>80</v>
      </c>
      <c r="AY222" s="17" t="s">
        <v>155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7" t="s">
        <v>80</v>
      </c>
      <c r="BK222" s="145">
        <f>ROUND(I222*H222,2)</f>
        <v>0</v>
      </c>
      <c r="BL222" s="17" t="s">
        <v>160</v>
      </c>
      <c r="BM222" s="144" t="s">
        <v>1867</v>
      </c>
    </row>
    <row r="223" spans="2:65" s="1" customFormat="1">
      <c r="B223" s="32"/>
      <c r="D223" s="146" t="s">
        <v>162</v>
      </c>
      <c r="F223" s="147" t="s">
        <v>967</v>
      </c>
      <c r="I223" s="148"/>
      <c r="L223" s="32"/>
      <c r="M223" s="149"/>
      <c r="T223" s="56"/>
      <c r="AT223" s="17" t="s">
        <v>162</v>
      </c>
      <c r="AU223" s="17" t="s">
        <v>80</v>
      </c>
    </row>
    <row r="224" spans="2:65" s="1" customFormat="1">
      <c r="B224" s="32"/>
      <c r="D224" s="150" t="s">
        <v>164</v>
      </c>
      <c r="F224" s="151" t="s">
        <v>968</v>
      </c>
      <c r="I224" s="148"/>
      <c r="L224" s="32"/>
      <c r="M224" s="149"/>
      <c r="T224" s="56"/>
      <c r="AT224" s="17" t="s">
        <v>164</v>
      </c>
      <c r="AU224" s="17" t="s">
        <v>80</v>
      </c>
    </row>
    <row r="225" spans="2:65" s="13" customFormat="1">
      <c r="B225" s="158"/>
      <c r="D225" s="146" t="s">
        <v>166</v>
      </c>
      <c r="E225" s="159" t="s">
        <v>1</v>
      </c>
      <c r="F225" s="160" t="s">
        <v>1868</v>
      </c>
      <c r="H225" s="161">
        <v>17.795000000000002</v>
      </c>
      <c r="I225" s="162"/>
      <c r="L225" s="158"/>
      <c r="M225" s="163"/>
      <c r="T225" s="164"/>
      <c r="AT225" s="159" t="s">
        <v>166</v>
      </c>
      <c r="AU225" s="159" t="s">
        <v>80</v>
      </c>
      <c r="AV225" s="13" t="s">
        <v>82</v>
      </c>
      <c r="AW225" s="13" t="s">
        <v>29</v>
      </c>
      <c r="AX225" s="13" t="s">
        <v>80</v>
      </c>
      <c r="AY225" s="159" t="s">
        <v>155</v>
      </c>
    </row>
    <row r="226" spans="2:65" s="1" customFormat="1" ht="24.2" customHeight="1">
      <c r="B226" s="131"/>
      <c r="C226" s="132" t="s">
        <v>7</v>
      </c>
      <c r="D226" s="132" t="s">
        <v>156</v>
      </c>
      <c r="E226" s="133" t="s">
        <v>1763</v>
      </c>
      <c r="F226" s="134" t="s">
        <v>1764</v>
      </c>
      <c r="G226" s="135" t="s">
        <v>208</v>
      </c>
      <c r="H226" s="136">
        <v>0.17100000000000001</v>
      </c>
      <c r="I226" s="137"/>
      <c r="J226" s="138">
        <f>ROUND(I226*H226,2)</f>
        <v>0</v>
      </c>
      <c r="K226" s="139"/>
      <c r="L226" s="32"/>
      <c r="M226" s="140" t="s">
        <v>1</v>
      </c>
      <c r="N226" s="141" t="s">
        <v>37</v>
      </c>
      <c r="P226" s="142">
        <f>O226*H226</f>
        <v>0</v>
      </c>
      <c r="Q226" s="142">
        <v>1.0606640000000001</v>
      </c>
      <c r="R226" s="142">
        <f>Q226*H226</f>
        <v>0.18137354400000003</v>
      </c>
      <c r="S226" s="142">
        <v>0</v>
      </c>
      <c r="T226" s="143">
        <f>S226*H226</f>
        <v>0</v>
      </c>
      <c r="AR226" s="144" t="s">
        <v>160</v>
      </c>
      <c r="AT226" s="144" t="s">
        <v>156</v>
      </c>
      <c r="AU226" s="144" t="s">
        <v>80</v>
      </c>
      <c r="AY226" s="17" t="s">
        <v>155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7" t="s">
        <v>80</v>
      </c>
      <c r="BK226" s="145">
        <f>ROUND(I226*H226,2)</f>
        <v>0</v>
      </c>
      <c r="BL226" s="17" t="s">
        <v>160</v>
      </c>
      <c r="BM226" s="144" t="s">
        <v>1869</v>
      </c>
    </row>
    <row r="227" spans="2:65" s="1" customFormat="1" ht="19.5">
      <c r="B227" s="32"/>
      <c r="D227" s="146" t="s">
        <v>162</v>
      </c>
      <c r="F227" s="147" t="s">
        <v>1766</v>
      </c>
      <c r="I227" s="148"/>
      <c r="L227" s="32"/>
      <c r="M227" s="149"/>
      <c r="T227" s="56"/>
      <c r="AT227" s="17" t="s">
        <v>162</v>
      </c>
      <c r="AU227" s="17" t="s">
        <v>80</v>
      </c>
    </row>
    <row r="228" spans="2:65" s="1" customFormat="1">
      <c r="B228" s="32"/>
      <c r="D228" s="150" t="s">
        <v>164</v>
      </c>
      <c r="F228" s="151" t="s">
        <v>1767</v>
      </c>
      <c r="I228" s="148"/>
      <c r="L228" s="32"/>
      <c r="M228" s="149"/>
      <c r="T228" s="56"/>
      <c r="AT228" s="17" t="s">
        <v>164</v>
      </c>
      <c r="AU228" s="17" t="s">
        <v>80</v>
      </c>
    </row>
    <row r="229" spans="2:65" s="13" customFormat="1">
      <c r="B229" s="158"/>
      <c r="D229" s="146" t="s">
        <v>166</v>
      </c>
      <c r="E229" s="159" t="s">
        <v>1</v>
      </c>
      <c r="F229" s="160" t="s">
        <v>1870</v>
      </c>
      <c r="H229" s="161">
        <v>0.17100000000000001</v>
      </c>
      <c r="I229" s="162"/>
      <c r="L229" s="158"/>
      <c r="M229" s="163"/>
      <c r="T229" s="164"/>
      <c r="AT229" s="159" t="s">
        <v>166</v>
      </c>
      <c r="AU229" s="159" t="s">
        <v>80</v>
      </c>
      <c r="AV229" s="13" t="s">
        <v>82</v>
      </c>
      <c r="AW229" s="13" t="s">
        <v>29</v>
      </c>
      <c r="AX229" s="13" t="s">
        <v>80</v>
      </c>
      <c r="AY229" s="159" t="s">
        <v>155</v>
      </c>
    </row>
    <row r="230" spans="2:65" s="1" customFormat="1" ht="16.5" customHeight="1">
      <c r="B230" s="131"/>
      <c r="C230" s="132" t="s">
        <v>320</v>
      </c>
      <c r="D230" s="132" t="s">
        <v>156</v>
      </c>
      <c r="E230" s="133" t="s">
        <v>1871</v>
      </c>
      <c r="F230" s="134" t="s">
        <v>1872</v>
      </c>
      <c r="G230" s="135" t="s">
        <v>179</v>
      </c>
      <c r="H230" s="136">
        <v>0.81</v>
      </c>
      <c r="I230" s="137"/>
      <c r="J230" s="138">
        <f>ROUND(I230*H230,2)</f>
        <v>0</v>
      </c>
      <c r="K230" s="139"/>
      <c r="L230" s="32"/>
      <c r="M230" s="140" t="s">
        <v>1</v>
      </c>
      <c r="N230" s="141" t="s">
        <v>37</v>
      </c>
      <c r="P230" s="142">
        <f>O230*H230</f>
        <v>0</v>
      </c>
      <c r="Q230" s="142">
        <v>2.4532922039999998</v>
      </c>
      <c r="R230" s="142">
        <f>Q230*H230</f>
        <v>1.9871666852400001</v>
      </c>
      <c r="S230" s="142">
        <v>0</v>
      </c>
      <c r="T230" s="143">
        <f>S230*H230</f>
        <v>0</v>
      </c>
      <c r="AR230" s="144" t="s">
        <v>160</v>
      </c>
      <c r="AT230" s="144" t="s">
        <v>156</v>
      </c>
      <c r="AU230" s="144" t="s">
        <v>80</v>
      </c>
      <c r="AY230" s="17" t="s">
        <v>155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80</v>
      </c>
      <c r="BK230" s="145">
        <f>ROUND(I230*H230,2)</f>
        <v>0</v>
      </c>
      <c r="BL230" s="17" t="s">
        <v>160</v>
      </c>
      <c r="BM230" s="144" t="s">
        <v>1873</v>
      </c>
    </row>
    <row r="231" spans="2:65" s="1" customFormat="1" ht="19.5">
      <c r="B231" s="32"/>
      <c r="D231" s="146" t="s">
        <v>162</v>
      </c>
      <c r="F231" s="147" t="s">
        <v>1874</v>
      </c>
      <c r="I231" s="148"/>
      <c r="L231" s="32"/>
      <c r="M231" s="149"/>
      <c r="T231" s="56"/>
      <c r="AT231" s="17" t="s">
        <v>162</v>
      </c>
      <c r="AU231" s="17" t="s">
        <v>80</v>
      </c>
    </row>
    <row r="232" spans="2:65" s="1" customFormat="1">
      <c r="B232" s="32"/>
      <c r="D232" s="150" t="s">
        <v>164</v>
      </c>
      <c r="F232" s="151" t="s">
        <v>1875</v>
      </c>
      <c r="I232" s="148"/>
      <c r="L232" s="32"/>
      <c r="M232" s="149"/>
      <c r="T232" s="56"/>
      <c r="AT232" s="17" t="s">
        <v>164</v>
      </c>
      <c r="AU232" s="17" t="s">
        <v>80</v>
      </c>
    </row>
    <row r="233" spans="2:65" s="13" customFormat="1">
      <c r="B233" s="158"/>
      <c r="D233" s="146" t="s">
        <v>166</v>
      </c>
      <c r="E233" s="159" t="s">
        <v>1</v>
      </c>
      <c r="F233" s="160" t="s">
        <v>1876</v>
      </c>
      <c r="H233" s="161">
        <v>0.81</v>
      </c>
      <c r="I233" s="162"/>
      <c r="L233" s="158"/>
      <c r="M233" s="163"/>
      <c r="T233" s="164"/>
      <c r="AT233" s="159" t="s">
        <v>166</v>
      </c>
      <c r="AU233" s="159" t="s">
        <v>80</v>
      </c>
      <c r="AV233" s="13" t="s">
        <v>82</v>
      </c>
      <c r="AW233" s="13" t="s">
        <v>29</v>
      </c>
      <c r="AX233" s="13" t="s">
        <v>80</v>
      </c>
      <c r="AY233" s="159" t="s">
        <v>155</v>
      </c>
    </row>
    <row r="234" spans="2:65" s="11" customFormat="1" ht="22.9" customHeight="1">
      <c r="B234" s="121"/>
      <c r="D234" s="122" t="s">
        <v>71</v>
      </c>
      <c r="E234" s="183" t="s">
        <v>176</v>
      </c>
      <c r="F234" s="183" t="s">
        <v>311</v>
      </c>
      <c r="I234" s="124"/>
      <c r="J234" s="184">
        <f>BK234</f>
        <v>0</v>
      </c>
      <c r="L234" s="121"/>
      <c r="M234" s="126"/>
      <c r="P234" s="127">
        <f>SUM(P235:P241)</f>
        <v>0</v>
      </c>
      <c r="R234" s="127">
        <f>SUM(R235:R241)</f>
        <v>1.319430976</v>
      </c>
      <c r="T234" s="128">
        <f>SUM(T235:T241)</f>
        <v>0</v>
      </c>
      <c r="AR234" s="122" t="s">
        <v>80</v>
      </c>
      <c r="AT234" s="129" t="s">
        <v>71</v>
      </c>
      <c r="AU234" s="129" t="s">
        <v>80</v>
      </c>
      <c r="AY234" s="122" t="s">
        <v>155</v>
      </c>
      <c r="BK234" s="130">
        <f>SUM(BK235:BK241)</f>
        <v>0</v>
      </c>
    </row>
    <row r="235" spans="2:65" s="1" customFormat="1" ht="16.5" customHeight="1">
      <c r="B235" s="131"/>
      <c r="C235" s="132" t="s">
        <v>328</v>
      </c>
      <c r="D235" s="132" t="s">
        <v>156</v>
      </c>
      <c r="E235" s="133" t="s">
        <v>983</v>
      </c>
      <c r="F235" s="134" t="s">
        <v>984</v>
      </c>
      <c r="G235" s="135" t="s">
        <v>208</v>
      </c>
      <c r="H235" s="136">
        <v>0.16</v>
      </c>
      <c r="I235" s="137"/>
      <c r="J235" s="138">
        <f>ROUND(I235*H235,2)</f>
        <v>0</v>
      </c>
      <c r="K235" s="139"/>
      <c r="L235" s="32"/>
      <c r="M235" s="140" t="s">
        <v>1</v>
      </c>
      <c r="N235" s="141" t="s">
        <v>37</v>
      </c>
      <c r="P235" s="142">
        <f>O235*H235</f>
        <v>0</v>
      </c>
      <c r="Q235" s="142">
        <v>1.0461436</v>
      </c>
      <c r="R235" s="142">
        <f>Q235*H235</f>
        <v>0.16738297599999999</v>
      </c>
      <c r="S235" s="142">
        <v>0</v>
      </c>
      <c r="T235" s="143">
        <f>S235*H235</f>
        <v>0</v>
      </c>
      <c r="AR235" s="144" t="s">
        <v>160</v>
      </c>
      <c r="AT235" s="144" t="s">
        <v>156</v>
      </c>
      <c r="AU235" s="144" t="s">
        <v>82</v>
      </c>
      <c r="AY235" s="17" t="s">
        <v>155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80</v>
      </c>
      <c r="BK235" s="145">
        <f>ROUND(I235*H235,2)</f>
        <v>0</v>
      </c>
      <c r="BL235" s="17" t="s">
        <v>160</v>
      </c>
      <c r="BM235" s="144" t="s">
        <v>1877</v>
      </c>
    </row>
    <row r="236" spans="2:65" s="1" customFormat="1" ht="19.5">
      <c r="B236" s="32"/>
      <c r="D236" s="146" t="s">
        <v>162</v>
      </c>
      <c r="F236" s="147" t="s">
        <v>986</v>
      </c>
      <c r="I236" s="148"/>
      <c r="L236" s="32"/>
      <c r="M236" s="149"/>
      <c r="T236" s="56"/>
      <c r="AT236" s="17" t="s">
        <v>162</v>
      </c>
      <c r="AU236" s="17" t="s">
        <v>82</v>
      </c>
    </row>
    <row r="237" spans="2:65" s="1" customFormat="1">
      <c r="B237" s="32"/>
      <c r="D237" s="150" t="s">
        <v>164</v>
      </c>
      <c r="F237" s="151" t="s">
        <v>987</v>
      </c>
      <c r="I237" s="148"/>
      <c r="L237" s="32"/>
      <c r="M237" s="149"/>
      <c r="T237" s="56"/>
      <c r="AT237" s="17" t="s">
        <v>164</v>
      </c>
      <c r="AU237" s="17" t="s">
        <v>82</v>
      </c>
    </row>
    <row r="238" spans="2:65" s="13" customFormat="1">
      <c r="B238" s="158"/>
      <c r="D238" s="146" t="s">
        <v>166</v>
      </c>
      <c r="E238" s="159" t="s">
        <v>1</v>
      </c>
      <c r="F238" s="160" t="s">
        <v>1878</v>
      </c>
      <c r="H238" s="161">
        <v>0.16</v>
      </c>
      <c r="I238" s="162"/>
      <c r="L238" s="158"/>
      <c r="M238" s="163"/>
      <c r="T238" s="164"/>
      <c r="AT238" s="159" t="s">
        <v>166</v>
      </c>
      <c r="AU238" s="159" t="s">
        <v>82</v>
      </c>
      <c r="AV238" s="13" t="s">
        <v>82</v>
      </c>
      <c r="AW238" s="13" t="s">
        <v>29</v>
      </c>
      <c r="AX238" s="13" t="s">
        <v>80</v>
      </c>
      <c r="AY238" s="159" t="s">
        <v>155</v>
      </c>
    </row>
    <row r="239" spans="2:65" s="1" customFormat="1" ht="24.2" customHeight="1">
      <c r="B239" s="131"/>
      <c r="C239" s="132" t="s">
        <v>335</v>
      </c>
      <c r="D239" s="132" t="s">
        <v>156</v>
      </c>
      <c r="E239" s="133" t="s">
        <v>989</v>
      </c>
      <c r="F239" s="134" t="s">
        <v>990</v>
      </c>
      <c r="G239" s="135" t="s">
        <v>413</v>
      </c>
      <c r="H239" s="136">
        <v>8</v>
      </c>
      <c r="I239" s="137"/>
      <c r="J239" s="138">
        <f>ROUND(I239*H239,2)</f>
        <v>0</v>
      </c>
      <c r="K239" s="139"/>
      <c r="L239" s="32"/>
      <c r="M239" s="140" t="s">
        <v>1</v>
      </c>
      <c r="N239" s="141" t="s">
        <v>37</v>
      </c>
      <c r="P239" s="142">
        <f>O239*H239</f>
        <v>0</v>
      </c>
      <c r="Q239" s="142">
        <v>0.144006</v>
      </c>
      <c r="R239" s="142">
        <f>Q239*H239</f>
        <v>1.152048</v>
      </c>
      <c r="S239" s="142">
        <v>0</v>
      </c>
      <c r="T239" s="143">
        <f>S239*H239</f>
        <v>0</v>
      </c>
      <c r="AR239" s="144" t="s">
        <v>160</v>
      </c>
      <c r="AT239" s="144" t="s">
        <v>156</v>
      </c>
      <c r="AU239" s="144" t="s">
        <v>82</v>
      </c>
      <c r="AY239" s="17" t="s">
        <v>155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80</v>
      </c>
      <c r="BK239" s="145">
        <f>ROUND(I239*H239,2)</f>
        <v>0</v>
      </c>
      <c r="BL239" s="17" t="s">
        <v>160</v>
      </c>
      <c r="BM239" s="144" t="s">
        <v>1879</v>
      </c>
    </row>
    <row r="240" spans="2:65" s="1" customFormat="1" ht="19.5">
      <c r="B240" s="32"/>
      <c r="D240" s="146" t="s">
        <v>162</v>
      </c>
      <c r="F240" s="147" t="s">
        <v>992</v>
      </c>
      <c r="I240" s="148"/>
      <c r="L240" s="32"/>
      <c r="M240" s="149"/>
      <c r="T240" s="56"/>
      <c r="AT240" s="17" t="s">
        <v>162</v>
      </c>
      <c r="AU240" s="17" t="s">
        <v>82</v>
      </c>
    </row>
    <row r="241" spans="2:65" s="1" customFormat="1">
      <c r="B241" s="32"/>
      <c r="D241" s="150" t="s">
        <v>164</v>
      </c>
      <c r="F241" s="151" t="s">
        <v>993</v>
      </c>
      <c r="I241" s="148"/>
      <c r="L241" s="32"/>
      <c r="M241" s="149"/>
      <c r="T241" s="56"/>
      <c r="AT241" s="17" t="s">
        <v>164</v>
      </c>
      <c r="AU241" s="17" t="s">
        <v>82</v>
      </c>
    </row>
    <row r="242" spans="2:65" s="11" customFormat="1" ht="25.9" customHeight="1">
      <c r="B242" s="121"/>
      <c r="D242" s="122" t="s">
        <v>71</v>
      </c>
      <c r="E242" s="123" t="s">
        <v>160</v>
      </c>
      <c r="F242" s="123" t="s">
        <v>358</v>
      </c>
      <c r="I242" s="124"/>
      <c r="J242" s="125">
        <f>BK242</f>
        <v>0</v>
      </c>
      <c r="L242" s="121"/>
      <c r="M242" s="126"/>
      <c r="P242" s="127">
        <f>SUM(P243:P252)</f>
        <v>0</v>
      </c>
      <c r="R242" s="127">
        <f>SUM(R243:R252)</f>
        <v>50.878876496000004</v>
      </c>
      <c r="T242" s="128">
        <f>SUM(T243:T252)</f>
        <v>0</v>
      </c>
      <c r="AR242" s="122" t="s">
        <v>80</v>
      </c>
      <c r="AT242" s="129" t="s">
        <v>71</v>
      </c>
      <c r="AU242" s="129" t="s">
        <v>72</v>
      </c>
      <c r="AY242" s="122" t="s">
        <v>155</v>
      </c>
      <c r="BK242" s="130">
        <f>SUM(BK243:BK252)</f>
        <v>0</v>
      </c>
    </row>
    <row r="243" spans="2:65" s="1" customFormat="1" ht="24.2" customHeight="1">
      <c r="B243" s="131"/>
      <c r="C243" s="132" t="s">
        <v>343</v>
      </c>
      <c r="D243" s="132" t="s">
        <v>156</v>
      </c>
      <c r="E243" s="133" t="s">
        <v>994</v>
      </c>
      <c r="F243" s="134" t="s">
        <v>995</v>
      </c>
      <c r="G243" s="135" t="s">
        <v>159</v>
      </c>
      <c r="H243" s="136">
        <v>39.508000000000003</v>
      </c>
      <c r="I243" s="137"/>
      <c r="J243" s="138">
        <f>ROUND(I243*H243,2)</f>
        <v>0</v>
      </c>
      <c r="K243" s="139"/>
      <c r="L243" s="32"/>
      <c r="M243" s="140" t="s">
        <v>1</v>
      </c>
      <c r="N243" s="141" t="s">
        <v>37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160</v>
      </c>
      <c r="AT243" s="144" t="s">
        <v>156</v>
      </c>
      <c r="AU243" s="144" t="s">
        <v>80</v>
      </c>
      <c r="AY243" s="17" t="s">
        <v>155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7" t="s">
        <v>80</v>
      </c>
      <c r="BK243" s="145">
        <f>ROUND(I243*H243,2)</f>
        <v>0</v>
      </c>
      <c r="BL243" s="17" t="s">
        <v>160</v>
      </c>
      <c r="BM243" s="144" t="s">
        <v>1880</v>
      </c>
    </row>
    <row r="244" spans="2:65" s="1" customFormat="1" ht="19.5">
      <c r="B244" s="32"/>
      <c r="D244" s="146" t="s">
        <v>162</v>
      </c>
      <c r="F244" s="147" t="s">
        <v>997</v>
      </c>
      <c r="I244" s="148"/>
      <c r="L244" s="32"/>
      <c r="M244" s="149"/>
      <c r="T244" s="56"/>
      <c r="AT244" s="17" t="s">
        <v>162</v>
      </c>
      <c r="AU244" s="17" t="s">
        <v>80</v>
      </c>
    </row>
    <row r="245" spans="2:65" s="1" customFormat="1">
      <c r="B245" s="32"/>
      <c r="D245" s="150" t="s">
        <v>164</v>
      </c>
      <c r="F245" s="151" t="s">
        <v>998</v>
      </c>
      <c r="I245" s="148"/>
      <c r="L245" s="32"/>
      <c r="M245" s="149"/>
      <c r="T245" s="56"/>
      <c r="AT245" s="17" t="s">
        <v>164</v>
      </c>
      <c r="AU245" s="17" t="s">
        <v>80</v>
      </c>
    </row>
    <row r="246" spans="2:65" s="13" customFormat="1">
      <c r="B246" s="158"/>
      <c r="D246" s="146" t="s">
        <v>166</v>
      </c>
      <c r="E246" s="159" t="s">
        <v>1</v>
      </c>
      <c r="F246" s="160" t="s">
        <v>1881</v>
      </c>
      <c r="H246" s="161">
        <v>39.508000000000003</v>
      </c>
      <c r="I246" s="162"/>
      <c r="L246" s="158"/>
      <c r="M246" s="163"/>
      <c r="T246" s="164"/>
      <c r="AT246" s="159" t="s">
        <v>166</v>
      </c>
      <c r="AU246" s="159" t="s">
        <v>80</v>
      </c>
      <c r="AV246" s="13" t="s">
        <v>82</v>
      </c>
      <c r="AW246" s="13" t="s">
        <v>29</v>
      </c>
      <c r="AX246" s="13" t="s">
        <v>80</v>
      </c>
      <c r="AY246" s="159" t="s">
        <v>155</v>
      </c>
    </row>
    <row r="247" spans="2:65" s="1" customFormat="1" ht="33" customHeight="1">
      <c r="B247" s="131"/>
      <c r="C247" s="132" t="s">
        <v>350</v>
      </c>
      <c r="D247" s="132" t="s">
        <v>156</v>
      </c>
      <c r="E247" s="133" t="s">
        <v>1482</v>
      </c>
      <c r="F247" s="134" t="s">
        <v>1483</v>
      </c>
      <c r="G247" s="135" t="s">
        <v>159</v>
      </c>
      <c r="H247" s="136">
        <v>39.508000000000003</v>
      </c>
      <c r="I247" s="137"/>
      <c r="J247" s="138">
        <f>ROUND(I247*H247,2)</f>
        <v>0</v>
      </c>
      <c r="K247" s="139"/>
      <c r="L247" s="32"/>
      <c r="M247" s="140" t="s">
        <v>1</v>
      </c>
      <c r="N247" s="141" t="s">
        <v>37</v>
      </c>
      <c r="P247" s="142">
        <f>O247*H247</f>
        <v>0</v>
      </c>
      <c r="Q247" s="142">
        <v>1.287812</v>
      </c>
      <c r="R247" s="142">
        <f>Q247*H247</f>
        <v>50.878876496000004</v>
      </c>
      <c r="S247" s="142">
        <v>0</v>
      </c>
      <c r="T247" s="143">
        <f>S247*H247</f>
        <v>0</v>
      </c>
      <c r="AR247" s="144" t="s">
        <v>160</v>
      </c>
      <c r="AT247" s="144" t="s">
        <v>156</v>
      </c>
      <c r="AU247" s="144" t="s">
        <v>80</v>
      </c>
      <c r="AY247" s="17" t="s">
        <v>155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80</v>
      </c>
      <c r="BK247" s="145">
        <f>ROUND(I247*H247,2)</f>
        <v>0</v>
      </c>
      <c r="BL247" s="17" t="s">
        <v>160</v>
      </c>
      <c r="BM247" s="144" t="s">
        <v>1882</v>
      </c>
    </row>
    <row r="248" spans="2:65" s="1" customFormat="1" ht="29.25">
      <c r="B248" s="32"/>
      <c r="D248" s="146" t="s">
        <v>162</v>
      </c>
      <c r="F248" s="147" t="s">
        <v>1485</v>
      </c>
      <c r="I248" s="148"/>
      <c r="L248" s="32"/>
      <c r="M248" s="149"/>
      <c r="T248" s="56"/>
      <c r="AT248" s="17" t="s">
        <v>162</v>
      </c>
      <c r="AU248" s="17" t="s">
        <v>80</v>
      </c>
    </row>
    <row r="249" spans="2:65" s="1" customFormat="1">
      <c r="B249" s="32"/>
      <c r="D249" s="150" t="s">
        <v>164</v>
      </c>
      <c r="F249" s="151" t="s">
        <v>1486</v>
      </c>
      <c r="I249" s="148"/>
      <c r="L249" s="32"/>
      <c r="M249" s="149"/>
      <c r="T249" s="56"/>
      <c r="AT249" s="17" t="s">
        <v>164</v>
      </c>
      <c r="AU249" s="17" t="s">
        <v>80</v>
      </c>
    </row>
    <row r="250" spans="2:65" s="13" customFormat="1">
      <c r="B250" s="158"/>
      <c r="D250" s="146" t="s">
        <v>166</v>
      </c>
      <c r="E250" s="159" t="s">
        <v>1</v>
      </c>
      <c r="F250" s="160" t="s">
        <v>1883</v>
      </c>
      <c r="H250" s="161">
        <v>28.149000000000001</v>
      </c>
      <c r="I250" s="162"/>
      <c r="L250" s="158"/>
      <c r="M250" s="163"/>
      <c r="T250" s="164"/>
      <c r="AT250" s="159" t="s">
        <v>166</v>
      </c>
      <c r="AU250" s="159" t="s">
        <v>80</v>
      </c>
      <c r="AV250" s="13" t="s">
        <v>82</v>
      </c>
      <c r="AW250" s="13" t="s">
        <v>29</v>
      </c>
      <c r="AX250" s="13" t="s">
        <v>72</v>
      </c>
      <c r="AY250" s="159" t="s">
        <v>155</v>
      </c>
    </row>
    <row r="251" spans="2:65" s="13" customFormat="1">
      <c r="B251" s="158"/>
      <c r="D251" s="146" t="s">
        <v>166</v>
      </c>
      <c r="E251" s="159" t="s">
        <v>1</v>
      </c>
      <c r="F251" s="160" t="s">
        <v>1884</v>
      </c>
      <c r="H251" s="161">
        <v>11.359</v>
      </c>
      <c r="I251" s="162"/>
      <c r="L251" s="158"/>
      <c r="M251" s="163"/>
      <c r="T251" s="164"/>
      <c r="AT251" s="159" t="s">
        <v>166</v>
      </c>
      <c r="AU251" s="159" t="s">
        <v>80</v>
      </c>
      <c r="AV251" s="13" t="s">
        <v>82</v>
      </c>
      <c r="AW251" s="13" t="s">
        <v>29</v>
      </c>
      <c r="AX251" s="13" t="s">
        <v>72</v>
      </c>
      <c r="AY251" s="159" t="s">
        <v>155</v>
      </c>
    </row>
    <row r="252" spans="2:65" s="14" customFormat="1">
      <c r="B252" s="165"/>
      <c r="D252" s="146" t="s">
        <v>166</v>
      </c>
      <c r="E252" s="166" t="s">
        <v>1</v>
      </c>
      <c r="F252" s="167" t="s">
        <v>170</v>
      </c>
      <c r="H252" s="168">
        <v>39.508000000000003</v>
      </c>
      <c r="I252" s="169"/>
      <c r="L252" s="165"/>
      <c r="M252" s="170"/>
      <c r="T252" s="171"/>
      <c r="AT252" s="166" t="s">
        <v>166</v>
      </c>
      <c r="AU252" s="166" t="s">
        <v>80</v>
      </c>
      <c r="AV252" s="14" t="s">
        <v>160</v>
      </c>
      <c r="AW252" s="14" t="s">
        <v>29</v>
      </c>
      <c r="AX252" s="14" t="s">
        <v>80</v>
      </c>
      <c r="AY252" s="166" t="s">
        <v>155</v>
      </c>
    </row>
    <row r="253" spans="2:65" s="11" customFormat="1" ht="25.9" customHeight="1">
      <c r="B253" s="121"/>
      <c r="D253" s="122" t="s">
        <v>71</v>
      </c>
      <c r="E253" s="123" t="s">
        <v>599</v>
      </c>
      <c r="F253" s="123" t="s">
        <v>600</v>
      </c>
      <c r="I253" s="124"/>
      <c r="J253" s="125">
        <f>BK253</f>
        <v>0</v>
      </c>
      <c r="L253" s="121"/>
      <c r="M253" s="126"/>
      <c r="P253" s="127">
        <f>SUM(P254:P272)</f>
        <v>0</v>
      </c>
      <c r="R253" s="127">
        <f>SUM(R254:R272)</f>
        <v>7.3000000000000009E-2</v>
      </c>
      <c r="T253" s="128">
        <f>SUM(T254:T272)</f>
        <v>0</v>
      </c>
      <c r="AR253" s="122" t="s">
        <v>80</v>
      </c>
      <c r="AT253" s="129" t="s">
        <v>71</v>
      </c>
      <c r="AU253" s="129" t="s">
        <v>72</v>
      </c>
      <c r="AY253" s="122" t="s">
        <v>155</v>
      </c>
      <c r="BK253" s="130">
        <f>SUM(BK254:BK272)</f>
        <v>0</v>
      </c>
    </row>
    <row r="254" spans="2:65" s="1" customFormat="1" ht="24.2" customHeight="1">
      <c r="B254" s="131"/>
      <c r="C254" s="132" t="s">
        <v>359</v>
      </c>
      <c r="D254" s="132" t="s">
        <v>156</v>
      </c>
      <c r="E254" s="133" t="s">
        <v>1004</v>
      </c>
      <c r="F254" s="134" t="s">
        <v>1005</v>
      </c>
      <c r="G254" s="135" t="s">
        <v>159</v>
      </c>
      <c r="H254" s="136">
        <v>71.494</v>
      </c>
      <c r="I254" s="137"/>
      <c r="J254" s="138">
        <f>ROUND(I254*H254,2)</f>
        <v>0</v>
      </c>
      <c r="K254" s="139"/>
      <c r="L254" s="32"/>
      <c r="M254" s="140" t="s">
        <v>1</v>
      </c>
      <c r="N254" s="141" t="s">
        <v>37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160</v>
      </c>
      <c r="AT254" s="144" t="s">
        <v>156</v>
      </c>
      <c r="AU254" s="144" t="s">
        <v>80</v>
      </c>
      <c r="AY254" s="17" t="s">
        <v>155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7" t="s">
        <v>80</v>
      </c>
      <c r="BK254" s="145">
        <f>ROUND(I254*H254,2)</f>
        <v>0</v>
      </c>
      <c r="BL254" s="17" t="s">
        <v>160</v>
      </c>
      <c r="BM254" s="144" t="s">
        <v>1885</v>
      </c>
    </row>
    <row r="255" spans="2:65" s="1" customFormat="1" ht="19.5">
      <c r="B255" s="32"/>
      <c r="D255" s="146" t="s">
        <v>162</v>
      </c>
      <c r="F255" s="147" t="s">
        <v>1007</v>
      </c>
      <c r="I255" s="148"/>
      <c r="L255" s="32"/>
      <c r="M255" s="149"/>
      <c r="T255" s="56"/>
      <c r="AT255" s="17" t="s">
        <v>162</v>
      </c>
      <c r="AU255" s="17" t="s">
        <v>80</v>
      </c>
    </row>
    <row r="256" spans="2:65" s="1" customFormat="1">
      <c r="B256" s="32"/>
      <c r="D256" s="150" t="s">
        <v>164</v>
      </c>
      <c r="F256" s="151" t="s">
        <v>1008</v>
      </c>
      <c r="I256" s="148"/>
      <c r="L256" s="32"/>
      <c r="M256" s="149"/>
      <c r="T256" s="56"/>
      <c r="AT256" s="17" t="s">
        <v>164</v>
      </c>
      <c r="AU256" s="17" t="s">
        <v>80</v>
      </c>
    </row>
    <row r="257" spans="2:65" s="13" customFormat="1">
      <c r="B257" s="158"/>
      <c r="D257" s="146" t="s">
        <v>166</v>
      </c>
      <c r="E257" s="159" t="s">
        <v>1</v>
      </c>
      <c r="F257" s="160" t="s">
        <v>1886</v>
      </c>
      <c r="H257" s="161">
        <v>71.494</v>
      </c>
      <c r="I257" s="162"/>
      <c r="L257" s="158"/>
      <c r="M257" s="163"/>
      <c r="T257" s="164"/>
      <c r="AT257" s="159" t="s">
        <v>166</v>
      </c>
      <c r="AU257" s="159" t="s">
        <v>80</v>
      </c>
      <c r="AV257" s="13" t="s">
        <v>82</v>
      </c>
      <c r="AW257" s="13" t="s">
        <v>29</v>
      </c>
      <c r="AX257" s="13" t="s">
        <v>72</v>
      </c>
      <c r="AY257" s="159" t="s">
        <v>155</v>
      </c>
    </row>
    <row r="258" spans="2:65" s="14" customFormat="1">
      <c r="B258" s="165"/>
      <c r="D258" s="146" t="s">
        <v>166</v>
      </c>
      <c r="E258" s="166" t="s">
        <v>1</v>
      </c>
      <c r="F258" s="167" t="s">
        <v>170</v>
      </c>
      <c r="H258" s="168">
        <v>71.494</v>
      </c>
      <c r="I258" s="169"/>
      <c r="L258" s="165"/>
      <c r="M258" s="170"/>
      <c r="T258" s="171"/>
      <c r="AT258" s="166" t="s">
        <v>166</v>
      </c>
      <c r="AU258" s="166" t="s">
        <v>80</v>
      </c>
      <c r="AV258" s="14" t="s">
        <v>160</v>
      </c>
      <c r="AW258" s="14" t="s">
        <v>29</v>
      </c>
      <c r="AX258" s="14" t="s">
        <v>80</v>
      </c>
      <c r="AY258" s="166" t="s">
        <v>155</v>
      </c>
    </row>
    <row r="259" spans="2:65" s="1" customFormat="1" ht="16.5" customHeight="1">
      <c r="B259" s="131"/>
      <c r="C259" s="172" t="s">
        <v>369</v>
      </c>
      <c r="D259" s="172" t="s">
        <v>241</v>
      </c>
      <c r="E259" s="173" t="s">
        <v>1010</v>
      </c>
      <c r="F259" s="174" t="s">
        <v>1011</v>
      </c>
      <c r="G259" s="175" t="s">
        <v>208</v>
      </c>
      <c r="H259" s="176">
        <v>2.3E-2</v>
      </c>
      <c r="I259" s="177"/>
      <c r="J259" s="178">
        <f>ROUND(I259*H259,2)</f>
        <v>0</v>
      </c>
      <c r="K259" s="179"/>
      <c r="L259" s="180"/>
      <c r="M259" s="181" t="s">
        <v>1</v>
      </c>
      <c r="N259" s="182" t="s">
        <v>37</v>
      </c>
      <c r="P259" s="142">
        <f>O259*H259</f>
        <v>0</v>
      </c>
      <c r="Q259" s="142">
        <v>1</v>
      </c>
      <c r="R259" s="142">
        <f>Q259*H259</f>
        <v>2.3E-2</v>
      </c>
      <c r="S259" s="142">
        <v>0</v>
      </c>
      <c r="T259" s="143">
        <f>S259*H259</f>
        <v>0</v>
      </c>
      <c r="AR259" s="144" t="s">
        <v>213</v>
      </c>
      <c r="AT259" s="144" t="s">
        <v>241</v>
      </c>
      <c r="AU259" s="144" t="s">
        <v>80</v>
      </c>
      <c r="AY259" s="17" t="s">
        <v>155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7" t="s">
        <v>80</v>
      </c>
      <c r="BK259" s="145">
        <f>ROUND(I259*H259,2)</f>
        <v>0</v>
      </c>
      <c r="BL259" s="17" t="s">
        <v>160</v>
      </c>
      <c r="BM259" s="144" t="s">
        <v>1887</v>
      </c>
    </row>
    <row r="260" spans="2:65" s="1" customFormat="1">
      <c r="B260" s="32"/>
      <c r="D260" s="146" t="s">
        <v>162</v>
      </c>
      <c r="F260" s="147" t="s">
        <v>1011</v>
      </c>
      <c r="I260" s="148"/>
      <c r="L260" s="32"/>
      <c r="M260" s="149"/>
      <c r="T260" s="56"/>
      <c r="AT260" s="17" t="s">
        <v>162</v>
      </c>
      <c r="AU260" s="17" t="s">
        <v>80</v>
      </c>
    </row>
    <row r="261" spans="2:65" s="1" customFormat="1" ht="19.5">
      <c r="B261" s="32"/>
      <c r="D261" s="146" t="s">
        <v>301</v>
      </c>
      <c r="F261" s="185" t="s">
        <v>1013</v>
      </c>
      <c r="I261" s="148"/>
      <c r="L261" s="32"/>
      <c r="M261" s="149"/>
      <c r="T261" s="56"/>
      <c r="AT261" s="17" t="s">
        <v>301</v>
      </c>
      <c r="AU261" s="17" t="s">
        <v>80</v>
      </c>
    </row>
    <row r="262" spans="2:65" s="1" customFormat="1" ht="24.2" customHeight="1">
      <c r="B262" s="131"/>
      <c r="C262" s="132" t="s">
        <v>376</v>
      </c>
      <c r="D262" s="132" t="s">
        <v>156</v>
      </c>
      <c r="E262" s="133" t="s">
        <v>1014</v>
      </c>
      <c r="F262" s="134" t="s">
        <v>1015</v>
      </c>
      <c r="G262" s="135" t="s">
        <v>159</v>
      </c>
      <c r="H262" s="136">
        <v>142.988</v>
      </c>
      <c r="I262" s="137"/>
      <c r="J262" s="138">
        <f>ROUND(I262*H262,2)</f>
        <v>0</v>
      </c>
      <c r="K262" s="139"/>
      <c r="L262" s="32"/>
      <c r="M262" s="140" t="s">
        <v>1</v>
      </c>
      <c r="N262" s="141" t="s">
        <v>37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160</v>
      </c>
      <c r="AT262" s="144" t="s">
        <v>156</v>
      </c>
      <c r="AU262" s="144" t="s">
        <v>80</v>
      </c>
      <c r="AY262" s="17" t="s">
        <v>155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7" t="s">
        <v>80</v>
      </c>
      <c r="BK262" s="145">
        <f>ROUND(I262*H262,2)</f>
        <v>0</v>
      </c>
      <c r="BL262" s="17" t="s">
        <v>160</v>
      </c>
      <c r="BM262" s="144" t="s">
        <v>1888</v>
      </c>
    </row>
    <row r="263" spans="2:65" s="1" customFormat="1" ht="19.5">
      <c r="B263" s="32"/>
      <c r="D263" s="146" t="s">
        <v>162</v>
      </c>
      <c r="F263" s="147" t="s">
        <v>1017</v>
      </c>
      <c r="I263" s="148"/>
      <c r="L263" s="32"/>
      <c r="M263" s="149"/>
      <c r="T263" s="56"/>
      <c r="AT263" s="17" t="s">
        <v>162</v>
      </c>
      <c r="AU263" s="17" t="s">
        <v>80</v>
      </c>
    </row>
    <row r="264" spans="2:65" s="1" customFormat="1">
      <c r="B264" s="32"/>
      <c r="D264" s="150" t="s">
        <v>164</v>
      </c>
      <c r="F264" s="151" t="s">
        <v>1018</v>
      </c>
      <c r="I264" s="148"/>
      <c r="L264" s="32"/>
      <c r="M264" s="149"/>
      <c r="T264" s="56"/>
      <c r="AT264" s="17" t="s">
        <v>164</v>
      </c>
      <c r="AU264" s="17" t="s">
        <v>80</v>
      </c>
    </row>
    <row r="265" spans="2:65" s="13" customFormat="1">
      <c r="B265" s="158"/>
      <c r="D265" s="146" t="s">
        <v>166</v>
      </c>
      <c r="E265" s="159" t="s">
        <v>1</v>
      </c>
      <c r="F265" s="160" t="s">
        <v>1889</v>
      </c>
      <c r="H265" s="161">
        <v>142.988</v>
      </c>
      <c r="I265" s="162"/>
      <c r="L265" s="158"/>
      <c r="M265" s="163"/>
      <c r="T265" s="164"/>
      <c r="AT265" s="159" t="s">
        <v>166</v>
      </c>
      <c r="AU265" s="159" t="s">
        <v>80</v>
      </c>
      <c r="AV265" s="13" t="s">
        <v>82</v>
      </c>
      <c r="AW265" s="13" t="s">
        <v>29</v>
      </c>
      <c r="AX265" s="13" t="s">
        <v>72</v>
      </c>
      <c r="AY265" s="159" t="s">
        <v>155</v>
      </c>
    </row>
    <row r="266" spans="2:65" s="14" customFormat="1">
      <c r="B266" s="165"/>
      <c r="D266" s="146" t="s">
        <v>166</v>
      </c>
      <c r="E266" s="166" t="s">
        <v>1</v>
      </c>
      <c r="F266" s="167" t="s">
        <v>170</v>
      </c>
      <c r="H266" s="168">
        <v>142.988</v>
      </c>
      <c r="I266" s="169"/>
      <c r="L266" s="165"/>
      <c r="M266" s="170"/>
      <c r="T266" s="171"/>
      <c r="AT266" s="166" t="s">
        <v>166</v>
      </c>
      <c r="AU266" s="166" t="s">
        <v>80</v>
      </c>
      <c r="AV266" s="14" t="s">
        <v>160</v>
      </c>
      <c r="AW266" s="14" t="s">
        <v>29</v>
      </c>
      <c r="AX266" s="14" t="s">
        <v>80</v>
      </c>
      <c r="AY266" s="166" t="s">
        <v>155</v>
      </c>
    </row>
    <row r="267" spans="2:65" s="1" customFormat="1" ht="16.5" customHeight="1">
      <c r="B267" s="131"/>
      <c r="C267" s="172" t="s">
        <v>384</v>
      </c>
      <c r="D267" s="172" t="s">
        <v>241</v>
      </c>
      <c r="E267" s="173" t="s">
        <v>1020</v>
      </c>
      <c r="F267" s="174" t="s">
        <v>1021</v>
      </c>
      <c r="G267" s="175" t="s">
        <v>208</v>
      </c>
      <c r="H267" s="176">
        <v>0.05</v>
      </c>
      <c r="I267" s="177"/>
      <c r="J267" s="178">
        <f>ROUND(I267*H267,2)</f>
        <v>0</v>
      </c>
      <c r="K267" s="179"/>
      <c r="L267" s="180"/>
      <c r="M267" s="181" t="s">
        <v>1</v>
      </c>
      <c r="N267" s="182" t="s">
        <v>37</v>
      </c>
      <c r="P267" s="142">
        <f>O267*H267</f>
        <v>0</v>
      </c>
      <c r="Q267" s="142">
        <v>1</v>
      </c>
      <c r="R267" s="142">
        <f>Q267*H267</f>
        <v>0.05</v>
      </c>
      <c r="S267" s="142">
        <v>0</v>
      </c>
      <c r="T267" s="143">
        <f>S267*H267</f>
        <v>0</v>
      </c>
      <c r="AR267" s="144" t="s">
        <v>213</v>
      </c>
      <c r="AT267" s="144" t="s">
        <v>241</v>
      </c>
      <c r="AU267" s="144" t="s">
        <v>80</v>
      </c>
      <c r="AY267" s="17" t="s">
        <v>155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80</v>
      </c>
      <c r="BK267" s="145">
        <f>ROUND(I267*H267,2)</f>
        <v>0</v>
      </c>
      <c r="BL267" s="17" t="s">
        <v>160</v>
      </c>
      <c r="BM267" s="144" t="s">
        <v>1890</v>
      </c>
    </row>
    <row r="268" spans="2:65" s="1" customFormat="1">
      <c r="B268" s="32"/>
      <c r="D268" s="146" t="s">
        <v>162</v>
      </c>
      <c r="F268" s="147" t="s">
        <v>1021</v>
      </c>
      <c r="I268" s="148"/>
      <c r="L268" s="32"/>
      <c r="M268" s="149"/>
      <c r="T268" s="56"/>
      <c r="AT268" s="17" t="s">
        <v>162</v>
      </c>
      <c r="AU268" s="17" t="s">
        <v>80</v>
      </c>
    </row>
    <row r="269" spans="2:65" s="1" customFormat="1" ht="19.5">
      <c r="B269" s="32"/>
      <c r="D269" s="146" t="s">
        <v>301</v>
      </c>
      <c r="F269" s="185" t="s">
        <v>605</v>
      </c>
      <c r="I269" s="148"/>
      <c r="L269" s="32"/>
      <c r="M269" s="149"/>
      <c r="T269" s="56"/>
      <c r="AT269" s="17" t="s">
        <v>301</v>
      </c>
      <c r="AU269" s="17" t="s">
        <v>80</v>
      </c>
    </row>
    <row r="270" spans="2:65" s="1" customFormat="1" ht="24.2" customHeight="1">
      <c r="B270" s="131"/>
      <c r="C270" s="132" t="s">
        <v>391</v>
      </c>
      <c r="D270" s="132" t="s">
        <v>156</v>
      </c>
      <c r="E270" s="133" t="s">
        <v>614</v>
      </c>
      <c r="F270" s="134" t="s">
        <v>615</v>
      </c>
      <c r="G270" s="135" t="s">
        <v>208</v>
      </c>
      <c r="H270" s="136">
        <v>0.06</v>
      </c>
      <c r="I270" s="137"/>
      <c r="J270" s="138">
        <f>ROUND(I270*H270,2)</f>
        <v>0</v>
      </c>
      <c r="K270" s="139"/>
      <c r="L270" s="32"/>
      <c r="M270" s="140" t="s">
        <v>1</v>
      </c>
      <c r="N270" s="141" t="s">
        <v>37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272</v>
      </c>
      <c r="AT270" s="144" t="s">
        <v>156</v>
      </c>
      <c r="AU270" s="144" t="s">
        <v>80</v>
      </c>
      <c r="AY270" s="17" t="s">
        <v>155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80</v>
      </c>
      <c r="BK270" s="145">
        <f>ROUND(I270*H270,2)</f>
        <v>0</v>
      </c>
      <c r="BL270" s="17" t="s">
        <v>272</v>
      </c>
      <c r="BM270" s="144" t="s">
        <v>1891</v>
      </c>
    </row>
    <row r="271" spans="2:65" s="1" customFormat="1" ht="29.25">
      <c r="B271" s="32"/>
      <c r="D271" s="146" t="s">
        <v>162</v>
      </c>
      <c r="F271" s="147" t="s">
        <v>617</v>
      </c>
      <c r="I271" s="148"/>
      <c r="L271" s="32"/>
      <c r="M271" s="149"/>
      <c r="T271" s="56"/>
      <c r="AT271" s="17" t="s">
        <v>162</v>
      </c>
      <c r="AU271" s="17" t="s">
        <v>80</v>
      </c>
    </row>
    <row r="272" spans="2:65" s="1" customFormat="1">
      <c r="B272" s="32"/>
      <c r="D272" s="150" t="s">
        <v>164</v>
      </c>
      <c r="F272" s="151" t="s">
        <v>618</v>
      </c>
      <c r="I272" s="148"/>
      <c r="L272" s="32"/>
      <c r="M272" s="149"/>
      <c r="T272" s="56"/>
      <c r="AT272" s="17" t="s">
        <v>164</v>
      </c>
      <c r="AU272" s="17" t="s">
        <v>80</v>
      </c>
    </row>
    <row r="273" spans="2:65" s="11" customFormat="1" ht="25.9" customHeight="1">
      <c r="B273" s="121"/>
      <c r="D273" s="122" t="s">
        <v>71</v>
      </c>
      <c r="E273" s="123" t="s">
        <v>221</v>
      </c>
      <c r="F273" s="123" t="s">
        <v>383</v>
      </c>
      <c r="I273" s="124"/>
      <c r="J273" s="125">
        <f>BK273</f>
        <v>0</v>
      </c>
      <c r="L273" s="121"/>
      <c r="M273" s="126"/>
      <c r="P273" s="127">
        <f>SUM(P274:P286)</f>
        <v>0</v>
      </c>
      <c r="R273" s="127">
        <f>SUM(R274:R286)</f>
        <v>15.999442203679997</v>
      </c>
      <c r="T273" s="128">
        <f>SUM(T274:T286)</f>
        <v>7.9559999999999995</v>
      </c>
      <c r="AR273" s="122" t="s">
        <v>80</v>
      </c>
      <c r="AT273" s="129" t="s">
        <v>71</v>
      </c>
      <c r="AU273" s="129" t="s">
        <v>72</v>
      </c>
      <c r="AY273" s="122" t="s">
        <v>155</v>
      </c>
      <c r="BK273" s="130">
        <f>SUM(BK274:BK286)</f>
        <v>0</v>
      </c>
    </row>
    <row r="274" spans="2:65" s="1" customFormat="1" ht="16.5" customHeight="1">
      <c r="B274" s="131"/>
      <c r="C274" s="172" t="s">
        <v>397</v>
      </c>
      <c r="D274" s="172" t="s">
        <v>241</v>
      </c>
      <c r="E274" s="173" t="s">
        <v>1025</v>
      </c>
      <c r="F274" s="174" t="s">
        <v>1028</v>
      </c>
      <c r="G274" s="175" t="s">
        <v>413</v>
      </c>
      <c r="H274" s="176">
        <v>6</v>
      </c>
      <c r="I274" s="177"/>
      <c r="J274" s="178">
        <f>ROUND(I274*H274,2)</f>
        <v>0</v>
      </c>
      <c r="K274" s="179"/>
      <c r="L274" s="180"/>
      <c r="M274" s="181" t="s">
        <v>1</v>
      </c>
      <c r="N274" s="182" t="s">
        <v>37</v>
      </c>
      <c r="P274" s="142">
        <f>O274*H274</f>
        <v>0</v>
      </c>
      <c r="Q274" s="142">
        <v>1.8109999999999999</v>
      </c>
      <c r="R274" s="142">
        <f>Q274*H274</f>
        <v>10.866</v>
      </c>
      <c r="S274" s="142">
        <v>0</v>
      </c>
      <c r="T274" s="143">
        <f>S274*H274</f>
        <v>0</v>
      </c>
      <c r="AR274" s="144" t="s">
        <v>213</v>
      </c>
      <c r="AT274" s="144" t="s">
        <v>241</v>
      </c>
      <c r="AU274" s="144" t="s">
        <v>80</v>
      </c>
      <c r="AY274" s="17" t="s">
        <v>155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80</v>
      </c>
      <c r="BK274" s="145">
        <f>ROUND(I274*H274,2)</f>
        <v>0</v>
      </c>
      <c r="BL274" s="17" t="s">
        <v>160</v>
      </c>
      <c r="BM274" s="144" t="s">
        <v>1892</v>
      </c>
    </row>
    <row r="275" spans="2:65" s="1" customFormat="1">
      <c r="B275" s="32"/>
      <c r="D275" s="146" t="s">
        <v>162</v>
      </c>
      <c r="F275" s="147" t="s">
        <v>1028</v>
      </c>
      <c r="I275" s="148"/>
      <c r="L275" s="32"/>
      <c r="M275" s="149"/>
      <c r="T275" s="56"/>
      <c r="AT275" s="17" t="s">
        <v>162</v>
      </c>
      <c r="AU275" s="17" t="s">
        <v>80</v>
      </c>
    </row>
    <row r="276" spans="2:65" s="1" customFormat="1" ht="16.5" customHeight="1">
      <c r="B276" s="131"/>
      <c r="C276" s="172" t="s">
        <v>403</v>
      </c>
      <c r="D276" s="172" t="s">
        <v>241</v>
      </c>
      <c r="E276" s="173" t="s">
        <v>1029</v>
      </c>
      <c r="F276" s="174" t="s">
        <v>1032</v>
      </c>
      <c r="G276" s="175" t="s">
        <v>413</v>
      </c>
      <c r="H276" s="176">
        <v>1</v>
      </c>
      <c r="I276" s="177"/>
      <c r="J276" s="178">
        <f>ROUND(I276*H276,2)</f>
        <v>0</v>
      </c>
      <c r="K276" s="179"/>
      <c r="L276" s="180"/>
      <c r="M276" s="181" t="s">
        <v>1</v>
      </c>
      <c r="N276" s="182" t="s">
        <v>37</v>
      </c>
      <c r="P276" s="142">
        <f>O276*H276</f>
        <v>0</v>
      </c>
      <c r="Q276" s="142">
        <v>2.347</v>
      </c>
      <c r="R276" s="142">
        <f>Q276*H276</f>
        <v>2.347</v>
      </c>
      <c r="S276" s="142">
        <v>0</v>
      </c>
      <c r="T276" s="143">
        <f>S276*H276</f>
        <v>0</v>
      </c>
      <c r="AR276" s="144" t="s">
        <v>213</v>
      </c>
      <c r="AT276" s="144" t="s">
        <v>241</v>
      </c>
      <c r="AU276" s="144" t="s">
        <v>80</v>
      </c>
      <c r="AY276" s="17" t="s">
        <v>155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80</v>
      </c>
      <c r="BK276" s="145">
        <f>ROUND(I276*H276,2)</f>
        <v>0</v>
      </c>
      <c r="BL276" s="17" t="s">
        <v>160</v>
      </c>
      <c r="BM276" s="144" t="s">
        <v>1893</v>
      </c>
    </row>
    <row r="277" spans="2:65" s="1" customFormat="1">
      <c r="B277" s="32"/>
      <c r="D277" s="146" t="s">
        <v>162</v>
      </c>
      <c r="F277" s="147" t="s">
        <v>1032</v>
      </c>
      <c r="I277" s="148"/>
      <c r="L277" s="32"/>
      <c r="M277" s="149"/>
      <c r="T277" s="56"/>
      <c r="AT277" s="17" t="s">
        <v>162</v>
      </c>
      <c r="AU277" s="17" t="s">
        <v>80</v>
      </c>
    </row>
    <row r="278" spans="2:65" s="1" customFormat="1" ht="16.5" customHeight="1">
      <c r="B278" s="131"/>
      <c r="C278" s="172" t="s">
        <v>410</v>
      </c>
      <c r="D278" s="172" t="s">
        <v>241</v>
      </c>
      <c r="E278" s="173" t="s">
        <v>1033</v>
      </c>
      <c r="F278" s="174" t="s">
        <v>1036</v>
      </c>
      <c r="G278" s="175" t="s">
        <v>413</v>
      </c>
      <c r="H278" s="176">
        <v>1</v>
      </c>
      <c r="I278" s="177"/>
      <c r="J278" s="178">
        <f>ROUND(I278*H278,2)</f>
        <v>0</v>
      </c>
      <c r="K278" s="179"/>
      <c r="L278" s="180"/>
      <c r="M278" s="181" t="s">
        <v>1</v>
      </c>
      <c r="N278" s="182" t="s">
        <v>37</v>
      </c>
      <c r="P278" s="142">
        <f>O278*H278</f>
        <v>0</v>
      </c>
      <c r="Q278" s="142">
        <v>2.37</v>
      </c>
      <c r="R278" s="142">
        <f>Q278*H278</f>
        <v>2.37</v>
      </c>
      <c r="S278" s="142">
        <v>0</v>
      </c>
      <c r="T278" s="143">
        <f>S278*H278</f>
        <v>0</v>
      </c>
      <c r="AR278" s="144" t="s">
        <v>213</v>
      </c>
      <c r="AT278" s="144" t="s">
        <v>241</v>
      </c>
      <c r="AU278" s="144" t="s">
        <v>80</v>
      </c>
      <c r="AY278" s="17" t="s">
        <v>155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80</v>
      </c>
      <c r="BK278" s="145">
        <f>ROUND(I278*H278,2)</f>
        <v>0</v>
      </c>
      <c r="BL278" s="17" t="s">
        <v>160</v>
      </c>
      <c r="BM278" s="144" t="s">
        <v>1894</v>
      </c>
    </row>
    <row r="279" spans="2:65" s="1" customFormat="1">
      <c r="B279" s="32"/>
      <c r="D279" s="146" t="s">
        <v>162</v>
      </c>
      <c r="F279" s="147" t="s">
        <v>1036</v>
      </c>
      <c r="I279" s="148"/>
      <c r="L279" s="32"/>
      <c r="M279" s="149"/>
      <c r="T279" s="56"/>
      <c r="AT279" s="17" t="s">
        <v>162</v>
      </c>
      <c r="AU279" s="17" t="s">
        <v>80</v>
      </c>
    </row>
    <row r="280" spans="2:65" s="1" customFormat="1" ht="24.2" customHeight="1">
      <c r="B280" s="131"/>
      <c r="C280" s="132" t="s">
        <v>417</v>
      </c>
      <c r="D280" s="132" t="s">
        <v>156</v>
      </c>
      <c r="E280" s="133" t="s">
        <v>411</v>
      </c>
      <c r="F280" s="134" t="s">
        <v>412</v>
      </c>
      <c r="G280" s="135" t="s">
        <v>413</v>
      </c>
      <c r="H280" s="136">
        <v>2</v>
      </c>
      <c r="I280" s="137"/>
      <c r="J280" s="138">
        <f>ROUND(I280*H280,2)</f>
        <v>0</v>
      </c>
      <c r="K280" s="139"/>
      <c r="L280" s="32"/>
      <c r="M280" s="140" t="s">
        <v>1</v>
      </c>
      <c r="N280" s="141" t="s">
        <v>37</v>
      </c>
      <c r="P280" s="142">
        <f>O280*H280</f>
        <v>0</v>
      </c>
      <c r="Q280" s="142">
        <v>6.4850000000000003E-3</v>
      </c>
      <c r="R280" s="142">
        <f>Q280*H280</f>
        <v>1.2970000000000001E-2</v>
      </c>
      <c r="S280" s="142">
        <v>0</v>
      </c>
      <c r="T280" s="143">
        <f>S280*H280</f>
        <v>0</v>
      </c>
      <c r="AR280" s="144" t="s">
        <v>160</v>
      </c>
      <c r="AT280" s="144" t="s">
        <v>156</v>
      </c>
      <c r="AU280" s="144" t="s">
        <v>80</v>
      </c>
      <c r="AY280" s="17" t="s">
        <v>155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7" t="s">
        <v>80</v>
      </c>
      <c r="BK280" s="145">
        <f>ROUND(I280*H280,2)</f>
        <v>0</v>
      </c>
      <c r="BL280" s="17" t="s">
        <v>160</v>
      </c>
      <c r="BM280" s="144" t="s">
        <v>1895</v>
      </c>
    </row>
    <row r="281" spans="2:65" s="1" customFormat="1" ht="19.5">
      <c r="B281" s="32"/>
      <c r="D281" s="146" t="s">
        <v>162</v>
      </c>
      <c r="F281" s="147" t="s">
        <v>415</v>
      </c>
      <c r="I281" s="148"/>
      <c r="L281" s="32"/>
      <c r="M281" s="149"/>
      <c r="T281" s="56"/>
      <c r="AT281" s="17" t="s">
        <v>162</v>
      </c>
      <c r="AU281" s="17" t="s">
        <v>80</v>
      </c>
    </row>
    <row r="282" spans="2:65" s="1" customFormat="1">
      <c r="B282" s="32"/>
      <c r="D282" s="150" t="s">
        <v>164</v>
      </c>
      <c r="F282" s="151" t="s">
        <v>416</v>
      </c>
      <c r="I282" s="148"/>
      <c r="L282" s="32"/>
      <c r="M282" s="149"/>
      <c r="T282" s="56"/>
      <c r="AT282" s="17" t="s">
        <v>164</v>
      </c>
      <c r="AU282" s="17" t="s">
        <v>80</v>
      </c>
    </row>
    <row r="283" spans="2:65" s="1" customFormat="1" ht="16.5" customHeight="1">
      <c r="B283" s="131"/>
      <c r="C283" s="132" t="s">
        <v>424</v>
      </c>
      <c r="D283" s="132" t="s">
        <v>156</v>
      </c>
      <c r="E283" s="133" t="s">
        <v>1488</v>
      </c>
      <c r="F283" s="134" t="s">
        <v>1489</v>
      </c>
      <c r="G283" s="135" t="s">
        <v>179</v>
      </c>
      <c r="H283" s="136">
        <v>3.3149999999999999</v>
      </c>
      <c r="I283" s="137"/>
      <c r="J283" s="138">
        <f>ROUND(I283*H283,2)</f>
        <v>0</v>
      </c>
      <c r="K283" s="139"/>
      <c r="L283" s="32"/>
      <c r="M283" s="140" t="s">
        <v>1</v>
      </c>
      <c r="N283" s="141" t="s">
        <v>37</v>
      </c>
      <c r="P283" s="142">
        <f>O283*H283</f>
        <v>0</v>
      </c>
      <c r="Q283" s="142">
        <v>0.121711072</v>
      </c>
      <c r="R283" s="142">
        <f>Q283*H283</f>
        <v>0.40347220368000003</v>
      </c>
      <c r="S283" s="142">
        <v>2.4</v>
      </c>
      <c r="T283" s="143">
        <f>S283*H283</f>
        <v>7.9559999999999995</v>
      </c>
      <c r="AR283" s="144" t="s">
        <v>160</v>
      </c>
      <c r="AT283" s="144" t="s">
        <v>156</v>
      </c>
      <c r="AU283" s="144" t="s">
        <v>80</v>
      </c>
      <c r="AY283" s="17" t="s">
        <v>155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7" t="s">
        <v>80</v>
      </c>
      <c r="BK283" s="145">
        <f>ROUND(I283*H283,2)</f>
        <v>0</v>
      </c>
      <c r="BL283" s="17" t="s">
        <v>160</v>
      </c>
      <c r="BM283" s="144" t="s">
        <v>1896</v>
      </c>
    </row>
    <row r="284" spans="2:65" s="1" customFormat="1" ht="19.5">
      <c r="B284" s="32"/>
      <c r="D284" s="146" t="s">
        <v>162</v>
      </c>
      <c r="F284" s="147" t="s">
        <v>1491</v>
      </c>
      <c r="I284" s="148"/>
      <c r="L284" s="32"/>
      <c r="M284" s="149"/>
      <c r="T284" s="56"/>
      <c r="AT284" s="17" t="s">
        <v>162</v>
      </c>
      <c r="AU284" s="17" t="s">
        <v>80</v>
      </c>
    </row>
    <row r="285" spans="2:65" s="1" customFormat="1">
      <c r="B285" s="32"/>
      <c r="D285" s="150" t="s">
        <v>164</v>
      </c>
      <c r="F285" s="151" t="s">
        <v>1492</v>
      </c>
      <c r="I285" s="148"/>
      <c r="L285" s="32"/>
      <c r="M285" s="149"/>
      <c r="T285" s="56"/>
      <c r="AT285" s="17" t="s">
        <v>164</v>
      </c>
      <c r="AU285" s="17" t="s">
        <v>80</v>
      </c>
    </row>
    <row r="286" spans="2:65" s="13" customFormat="1">
      <c r="B286" s="158"/>
      <c r="D286" s="146" t="s">
        <v>166</v>
      </c>
      <c r="E286" s="159" t="s">
        <v>1</v>
      </c>
      <c r="F286" s="160" t="s">
        <v>1897</v>
      </c>
      <c r="H286" s="161">
        <v>3.3149999999999999</v>
      </c>
      <c r="I286" s="162"/>
      <c r="L286" s="158"/>
      <c r="M286" s="163"/>
      <c r="T286" s="164"/>
      <c r="AT286" s="159" t="s">
        <v>166</v>
      </c>
      <c r="AU286" s="159" t="s">
        <v>80</v>
      </c>
      <c r="AV286" s="13" t="s">
        <v>82</v>
      </c>
      <c r="AW286" s="13" t="s">
        <v>29</v>
      </c>
      <c r="AX286" s="13" t="s">
        <v>80</v>
      </c>
      <c r="AY286" s="159" t="s">
        <v>155</v>
      </c>
    </row>
    <row r="287" spans="2:65" s="11" customFormat="1" ht="25.9" customHeight="1">
      <c r="B287" s="121"/>
      <c r="D287" s="122" t="s">
        <v>71</v>
      </c>
      <c r="E287" s="123" t="s">
        <v>1049</v>
      </c>
      <c r="F287" s="123" t="s">
        <v>1050</v>
      </c>
      <c r="I287" s="124"/>
      <c r="J287" s="125">
        <f>BK287</f>
        <v>0</v>
      </c>
      <c r="L287" s="121"/>
      <c r="M287" s="126"/>
      <c r="P287" s="127">
        <f>SUM(P288:P292)</f>
        <v>0</v>
      </c>
      <c r="R287" s="127">
        <f>SUM(R288:R292)</f>
        <v>1.74156</v>
      </c>
      <c r="T287" s="128">
        <f>SUM(T288:T292)</f>
        <v>36.137370000000004</v>
      </c>
      <c r="AR287" s="122" t="s">
        <v>80</v>
      </c>
      <c r="AT287" s="129" t="s">
        <v>71</v>
      </c>
      <c r="AU287" s="129" t="s">
        <v>72</v>
      </c>
      <c r="AY287" s="122" t="s">
        <v>155</v>
      </c>
      <c r="BK287" s="130">
        <f>SUM(BK288:BK292)</f>
        <v>0</v>
      </c>
    </row>
    <row r="288" spans="2:65" s="1" customFormat="1" ht="16.5" customHeight="1">
      <c r="B288" s="131"/>
      <c r="C288" s="132" t="s">
        <v>432</v>
      </c>
      <c r="D288" s="132" t="s">
        <v>156</v>
      </c>
      <c r="E288" s="133" t="s">
        <v>1051</v>
      </c>
      <c r="F288" s="134" t="s">
        <v>1052</v>
      </c>
      <c r="G288" s="135" t="s">
        <v>179</v>
      </c>
      <c r="H288" s="136">
        <v>14.513</v>
      </c>
      <c r="I288" s="137"/>
      <c r="J288" s="138">
        <f>ROUND(I288*H288,2)</f>
        <v>0</v>
      </c>
      <c r="K288" s="139"/>
      <c r="L288" s="32"/>
      <c r="M288" s="140" t="s">
        <v>1</v>
      </c>
      <c r="N288" s="141" t="s">
        <v>37</v>
      </c>
      <c r="P288" s="142">
        <f>O288*H288</f>
        <v>0</v>
      </c>
      <c r="Q288" s="142">
        <v>0.12</v>
      </c>
      <c r="R288" s="142">
        <f>Q288*H288</f>
        <v>1.74156</v>
      </c>
      <c r="S288" s="142">
        <v>2.4900000000000002</v>
      </c>
      <c r="T288" s="143">
        <f>S288*H288</f>
        <v>36.137370000000004</v>
      </c>
      <c r="AR288" s="144" t="s">
        <v>160</v>
      </c>
      <c r="AT288" s="144" t="s">
        <v>156</v>
      </c>
      <c r="AU288" s="144" t="s">
        <v>80</v>
      </c>
      <c r="AY288" s="17" t="s">
        <v>155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80</v>
      </c>
      <c r="BK288" s="145">
        <f>ROUND(I288*H288,2)</f>
        <v>0</v>
      </c>
      <c r="BL288" s="17" t="s">
        <v>160</v>
      </c>
      <c r="BM288" s="144" t="s">
        <v>1898</v>
      </c>
    </row>
    <row r="289" spans="2:65" s="1" customFormat="1">
      <c r="B289" s="32"/>
      <c r="D289" s="146" t="s">
        <v>162</v>
      </c>
      <c r="F289" s="147" t="s">
        <v>1054</v>
      </c>
      <c r="I289" s="148"/>
      <c r="L289" s="32"/>
      <c r="M289" s="149"/>
      <c r="T289" s="56"/>
      <c r="AT289" s="17" t="s">
        <v>162</v>
      </c>
      <c r="AU289" s="17" t="s">
        <v>80</v>
      </c>
    </row>
    <row r="290" spans="2:65" s="1" customFormat="1">
      <c r="B290" s="32"/>
      <c r="D290" s="150" t="s">
        <v>164</v>
      </c>
      <c r="F290" s="151" t="s">
        <v>1055</v>
      </c>
      <c r="I290" s="148"/>
      <c r="L290" s="32"/>
      <c r="M290" s="149"/>
      <c r="T290" s="56"/>
      <c r="AT290" s="17" t="s">
        <v>164</v>
      </c>
      <c r="AU290" s="17" t="s">
        <v>80</v>
      </c>
    </row>
    <row r="291" spans="2:65" s="12" customFormat="1">
      <c r="B291" s="152"/>
      <c r="D291" s="146" t="s">
        <v>166</v>
      </c>
      <c r="E291" s="153" t="s">
        <v>1</v>
      </c>
      <c r="F291" s="154" t="s">
        <v>1899</v>
      </c>
      <c r="H291" s="153" t="s">
        <v>1</v>
      </c>
      <c r="I291" s="155"/>
      <c r="L291" s="152"/>
      <c r="M291" s="156"/>
      <c r="T291" s="157"/>
      <c r="AT291" s="153" t="s">
        <v>166</v>
      </c>
      <c r="AU291" s="153" t="s">
        <v>80</v>
      </c>
      <c r="AV291" s="12" t="s">
        <v>80</v>
      </c>
      <c r="AW291" s="12" t="s">
        <v>29</v>
      </c>
      <c r="AX291" s="12" t="s">
        <v>72</v>
      </c>
      <c r="AY291" s="153" t="s">
        <v>155</v>
      </c>
    </row>
    <row r="292" spans="2:65" s="13" customFormat="1">
      <c r="B292" s="158"/>
      <c r="D292" s="146" t="s">
        <v>166</v>
      </c>
      <c r="E292" s="159" t="s">
        <v>1</v>
      </c>
      <c r="F292" s="160" t="s">
        <v>1900</v>
      </c>
      <c r="H292" s="161">
        <v>14.513</v>
      </c>
      <c r="I292" s="162"/>
      <c r="L292" s="158"/>
      <c r="M292" s="163"/>
      <c r="T292" s="164"/>
      <c r="AT292" s="159" t="s">
        <v>166</v>
      </c>
      <c r="AU292" s="159" t="s">
        <v>80</v>
      </c>
      <c r="AV292" s="13" t="s">
        <v>82</v>
      </c>
      <c r="AW292" s="13" t="s">
        <v>29</v>
      </c>
      <c r="AX292" s="13" t="s">
        <v>80</v>
      </c>
      <c r="AY292" s="159" t="s">
        <v>155</v>
      </c>
    </row>
    <row r="293" spans="2:65" s="11" customFormat="1" ht="25.9" customHeight="1">
      <c r="B293" s="121"/>
      <c r="D293" s="122" t="s">
        <v>71</v>
      </c>
      <c r="E293" s="123" t="s">
        <v>1060</v>
      </c>
      <c r="F293" s="123" t="s">
        <v>1061</v>
      </c>
      <c r="I293" s="124"/>
      <c r="J293" s="125">
        <f>BK293</f>
        <v>0</v>
      </c>
      <c r="L293" s="121"/>
      <c r="M293" s="126"/>
      <c r="P293" s="127">
        <f>SUM(P294:P296)</f>
        <v>0</v>
      </c>
      <c r="R293" s="127">
        <f>SUM(R294:R296)</f>
        <v>2.2176000000000001E-2</v>
      </c>
      <c r="T293" s="128">
        <f>SUM(T294:T296)</f>
        <v>0</v>
      </c>
      <c r="AR293" s="122" t="s">
        <v>80</v>
      </c>
      <c r="AT293" s="129" t="s">
        <v>71</v>
      </c>
      <c r="AU293" s="129" t="s">
        <v>72</v>
      </c>
      <c r="AY293" s="122" t="s">
        <v>155</v>
      </c>
      <c r="BK293" s="130">
        <f>SUM(BK294:BK296)</f>
        <v>0</v>
      </c>
    </row>
    <row r="294" spans="2:65" s="1" customFormat="1" ht="24.2" customHeight="1">
      <c r="B294" s="131"/>
      <c r="C294" s="132" t="s">
        <v>439</v>
      </c>
      <c r="D294" s="132" t="s">
        <v>156</v>
      </c>
      <c r="E294" s="133" t="s">
        <v>1062</v>
      </c>
      <c r="F294" s="134" t="s">
        <v>1063</v>
      </c>
      <c r="G294" s="135" t="s">
        <v>413</v>
      </c>
      <c r="H294" s="136">
        <v>8</v>
      </c>
      <c r="I294" s="137"/>
      <c r="J294" s="138">
        <f>ROUND(I294*H294,2)</f>
        <v>0</v>
      </c>
      <c r="K294" s="139"/>
      <c r="L294" s="32"/>
      <c r="M294" s="140" t="s">
        <v>1</v>
      </c>
      <c r="N294" s="141" t="s">
        <v>37</v>
      </c>
      <c r="P294" s="142">
        <f>O294*H294</f>
        <v>0</v>
      </c>
      <c r="Q294" s="142">
        <v>2.7720000000000002E-3</v>
      </c>
      <c r="R294" s="142">
        <f>Q294*H294</f>
        <v>2.2176000000000001E-2</v>
      </c>
      <c r="S294" s="142">
        <v>0</v>
      </c>
      <c r="T294" s="143">
        <f>S294*H294</f>
        <v>0</v>
      </c>
      <c r="AR294" s="144" t="s">
        <v>160</v>
      </c>
      <c r="AT294" s="144" t="s">
        <v>156</v>
      </c>
      <c r="AU294" s="144" t="s">
        <v>80</v>
      </c>
      <c r="AY294" s="17" t="s">
        <v>155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7" t="s">
        <v>80</v>
      </c>
      <c r="BK294" s="145">
        <f>ROUND(I294*H294,2)</f>
        <v>0</v>
      </c>
      <c r="BL294" s="17" t="s">
        <v>160</v>
      </c>
      <c r="BM294" s="144" t="s">
        <v>1901</v>
      </c>
    </row>
    <row r="295" spans="2:65" s="1" customFormat="1" ht="19.5">
      <c r="B295" s="32"/>
      <c r="D295" s="146" t="s">
        <v>162</v>
      </c>
      <c r="F295" s="147" t="s">
        <v>1065</v>
      </c>
      <c r="I295" s="148"/>
      <c r="L295" s="32"/>
      <c r="M295" s="149"/>
      <c r="T295" s="56"/>
      <c r="AT295" s="17" t="s">
        <v>162</v>
      </c>
      <c r="AU295" s="17" t="s">
        <v>80</v>
      </c>
    </row>
    <row r="296" spans="2:65" s="1" customFormat="1">
      <c r="B296" s="32"/>
      <c r="D296" s="150" t="s">
        <v>164</v>
      </c>
      <c r="F296" s="151" t="s">
        <v>1066</v>
      </c>
      <c r="I296" s="148"/>
      <c r="L296" s="32"/>
      <c r="M296" s="149"/>
      <c r="T296" s="56"/>
      <c r="AT296" s="17" t="s">
        <v>164</v>
      </c>
      <c r="AU296" s="17" t="s">
        <v>80</v>
      </c>
    </row>
    <row r="297" spans="2:65" s="11" customFormat="1" ht="25.9" customHeight="1">
      <c r="B297" s="121"/>
      <c r="D297" s="122" t="s">
        <v>71</v>
      </c>
      <c r="E297" s="123" t="s">
        <v>552</v>
      </c>
      <c r="F297" s="123" t="s">
        <v>553</v>
      </c>
      <c r="I297" s="124"/>
      <c r="J297" s="125">
        <f>BK297</f>
        <v>0</v>
      </c>
      <c r="L297" s="121"/>
      <c r="M297" s="126"/>
      <c r="P297" s="127">
        <f>SUM(P298:P321)</f>
        <v>0</v>
      </c>
      <c r="R297" s="127">
        <f>SUM(R298:R321)</f>
        <v>0</v>
      </c>
      <c r="T297" s="128">
        <f>SUM(T298:T321)</f>
        <v>0</v>
      </c>
      <c r="AR297" s="122" t="s">
        <v>80</v>
      </c>
      <c r="AT297" s="129" t="s">
        <v>71</v>
      </c>
      <c r="AU297" s="129" t="s">
        <v>72</v>
      </c>
      <c r="AY297" s="122" t="s">
        <v>155</v>
      </c>
      <c r="BK297" s="130">
        <f>SUM(BK298:BK321)</f>
        <v>0</v>
      </c>
    </row>
    <row r="298" spans="2:65" s="1" customFormat="1" ht="16.5" customHeight="1">
      <c r="B298" s="131"/>
      <c r="C298" s="132" t="s">
        <v>445</v>
      </c>
      <c r="D298" s="132" t="s">
        <v>156</v>
      </c>
      <c r="E298" s="133" t="s">
        <v>555</v>
      </c>
      <c r="F298" s="134" t="s">
        <v>556</v>
      </c>
      <c r="G298" s="135" t="s">
        <v>208</v>
      </c>
      <c r="H298" s="136">
        <v>44.093000000000004</v>
      </c>
      <c r="I298" s="137"/>
      <c r="J298" s="138">
        <f>ROUND(I298*H298,2)</f>
        <v>0</v>
      </c>
      <c r="K298" s="139"/>
      <c r="L298" s="32"/>
      <c r="M298" s="140" t="s">
        <v>1</v>
      </c>
      <c r="N298" s="141" t="s">
        <v>37</v>
      </c>
      <c r="P298" s="142">
        <f>O298*H298</f>
        <v>0</v>
      </c>
      <c r="Q298" s="142">
        <v>0</v>
      </c>
      <c r="R298" s="142">
        <f>Q298*H298</f>
        <v>0</v>
      </c>
      <c r="S298" s="142">
        <v>0</v>
      </c>
      <c r="T298" s="143">
        <f>S298*H298</f>
        <v>0</v>
      </c>
      <c r="AR298" s="144" t="s">
        <v>160</v>
      </c>
      <c r="AT298" s="144" t="s">
        <v>156</v>
      </c>
      <c r="AU298" s="144" t="s">
        <v>80</v>
      </c>
      <c r="AY298" s="17" t="s">
        <v>155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7" t="s">
        <v>80</v>
      </c>
      <c r="BK298" s="145">
        <f>ROUND(I298*H298,2)</f>
        <v>0</v>
      </c>
      <c r="BL298" s="17" t="s">
        <v>160</v>
      </c>
      <c r="BM298" s="144" t="s">
        <v>1902</v>
      </c>
    </row>
    <row r="299" spans="2:65" s="1" customFormat="1" ht="29.25">
      <c r="B299" s="32"/>
      <c r="D299" s="146" t="s">
        <v>162</v>
      </c>
      <c r="F299" s="147" t="s">
        <v>558</v>
      </c>
      <c r="I299" s="148"/>
      <c r="L299" s="32"/>
      <c r="M299" s="149"/>
      <c r="T299" s="56"/>
      <c r="AT299" s="17" t="s">
        <v>162</v>
      </c>
      <c r="AU299" s="17" t="s">
        <v>80</v>
      </c>
    </row>
    <row r="300" spans="2:65" s="1" customFormat="1">
      <c r="B300" s="32"/>
      <c r="D300" s="150" t="s">
        <v>164</v>
      </c>
      <c r="F300" s="151" t="s">
        <v>559</v>
      </c>
      <c r="I300" s="148"/>
      <c r="L300" s="32"/>
      <c r="M300" s="149"/>
      <c r="T300" s="56"/>
      <c r="AT300" s="17" t="s">
        <v>164</v>
      </c>
      <c r="AU300" s="17" t="s">
        <v>80</v>
      </c>
    </row>
    <row r="301" spans="2:65" s="1" customFormat="1" ht="24.2" customHeight="1">
      <c r="B301" s="131"/>
      <c r="C301" s="132" t="s">
        <v>452</v>
      </c>
      <c r="D301" s="132" t="s">
        <v>156</v>
      </c>
      <c r="E301" s="133" t="s">
        <v>567</v>
      </c>
      <c r="F301" s="134" t="s">
        <v>568</v>
      </c>
      <c r="G301" s="135" t="s">
        <v>208</v>
      </c>
      <c r="H301" s="136">
        <v>44.093000000000004</v>
      </c>
      <c r="I301" s="137"/>
      <c r="J301" s="138">
        <f>ROUND(I301*H301,2)</f>
        <v>0</v>
      </c>
      <c r="K301" s="139"/>
      <c r="L301" s="32"/>
      <c r="M301" s="140" t="s">
        <v>1</v>
      </c>
      <c r="N301" s="141" t="s">
        <v>37</v>
      </c>
      <c r="P301" s="142">
        <f>O301*H301</f>
        <v>0</v>
      </c>
      <c r="Q301" s="142">
        <v>0</v>
      </c>
      <c r="R301" s="142">
        <f>Q301*H301</f>
        <v>0</v>
      </c>
      <c r="S301" s="142">
        <v>0</v>
      </c>
      <c r="T301" s="143">
        <f>S301*H301</f>
        <v>0</v>
      </c>
      <c r="AR301" s="144" t="s">
        <v>160</v>
      </c>
      <c r="AT301" s="144" t="s">
        <v>156</v>
      </c>
      <c r="AU301" s="144" t="s">
        <v>80</v>
      </c>
      <c r="AY301" s="17" t="s">
        <v>155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7" t="s">
        <v>80</v>
      </c>
      <c r="BK301" s="145">
        <f>ROUND(I301*H301,2)</f>
        <v>0</v>
      </c>
      <c r="BL301" s="17" t="s">
        <v>160</v>
      </c>
      <c r="BM301" s="144" t="s">
        <v>1903</v>
      </c>
    </row>
    <row r="302" spans="2:65" s="1" customFormat="1" ht="19.5">
      <c r="B302" s="32"/>
      <c r="D302" s="146" t="s">
        <v>162</v>
      </c>
      <c r="F302" s="147" t="s">
        <v>570</v>
      </c>
      <c r="I302" s="148"/>
      <c r="L302" s="32"/>
      <c r="M302" s="149"/>
      <c r="T302" s="56"/>
      <c r="AT302" s="17" t="s">
        <v>162</v>
      </c>
      <c r="AU302" s="17" t="s">
        <v>80</v>
      </c>
    </row>
    <row r="303" spans="2:65" s="1" customFormat="1">
      <c r="B303" s="32"/>
      <c r="D303" s="150" t="s">
        <v>164</v>
      </c>
      <c r="F303" s="151" t="s">
        <v>571</v>
      </c>
      <c r="I303" s="148"/>
      <c r="L303" s="32"/>
      <c r="M303" s="149"/>
      <c r="T303" s="56"/>
      <c r="AT303" s="17" t="s">
        <v>164</v>
      </c>
      <c r="AU303" s="17" t="s">
        <v>80</v>
      </c>
    </row>
    <row r="304" spans="2:65" s="1" customFormat="1" ht="16.5" customHeight="1">
      <c r="B304" s="131"/>
      <c r="C304" s="132" t="s">
        <v>459</v>
      </c>
      <c r="D304" s="132" t="s">
        <v>156</v>
      </c>
      <c r="E304" s="133" t="s">
        <v>573</v>
      </c>
      <c r="F304" s="134" t="s">
        <v>574</v>
      </c>
      <c r="G304" s="135" t="s">
        <v>208</v>
      </c>
      <c r="H304" s="136">
        <v>1102.325</v>
      </c>
      <c r="I304" s="137"/>
      <c r="J304" s="138">
        <f>ROUND(I304*H304,2)</f>
        <v>0</v>
      </c>
      <c r="K304" s="139"/>
      <c r="L304" s="32"/>
      <c r="M304" s="140" t="s">
        <v>1</v>
      </c>
      <c r="N304" s="141" t="s">
        <v>37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160</v>
      </c>
      <c r="AT304" s="144" t="s">
        <v>156</v>
      </c>
      <c r="AU304" s="144" t="s">
        <v>80</v>
      </c>
      <c r="AY304" s="17" t="s">
        <v>155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7" t="s">
        <v>80</v>
      </c>
      <c r="BK304" s="145">
        <f>ROUND(I304*H304,2)</f>
        <v>0</v>
      </c>
      <c r="BL304" s="17" t="s">
        <v>160</v>
      </c>
      <c r="BM304" s="144" t="s">
        <v>1904</v>
      </c>
    </row>
    <row r="305" spans="2:65" s="1" customFormat="1" ht="29.25">
      <c r="B305" s="32"/>
      <c r="D305" s="146" t="s">
        <v>162</v>
      </c>
      <c r="F305" s="147" t="s">
        <v>576</v>
      </c>
      <c r="I305" s="148"/>
      <c r="L305" s="32"/>
      <c r="M305" s="149"/>
      <c r="T305" s="56"/>
      <c r="AT305" s="17" t="s">
        <v>162</v>
      </c>
      <c r="AU305" s="17" t="s">
        <v>80</v>
      </c>
    </row>
    <row r="306" spans="2:65" s="1" customFormat="1">
      <c r="B306" s="32"/>
      <c r="D306" s="150" t="s">
        <v>164</v>
      </c>
      <c r="F306" s="151" t="s">
        <v>577</v>
      </c>
      <c r="I306" s="148"/>
      <c r="L306" s="32"/>
      <c r="M306" s="149"/>
      <c r="T306" s="56"/>
      <c r="AT306" s="17" t="s">
        <v>164</v>
      </c>
      <c r="AU306" s="17" t="s">
        <v>80</v>
      </c>
    </row>
    <row r="307" spans="2:65" s="13" customFormat="1">
      <c r="B307" s="158"/>
      <c r="D307" s="146" t="s">
        <v>166</v>
      </c>
      <c r="E307" s="159" t="s">
        <v>1</v>
      </c>
      <c r="F307" s="160" t="s">
        <v>1905</v>
      </c>
      <c r="H307" s="161">
        <v>1102.325</v>
      </c>
      <c r="I307" s="162"/>
      <c r="L307" s="158"/>
      <c r="M307" s="163"/>
      <c r="T307" s="164"/>
      <c r="AT307" s="159" t="s">
        <v>166</v>
      </c>
      <c r="AU307" s="159" t="s">
        <v>80</v>
      </c>
      <c r="AV307" s="13" t="s">
        <v>82</v>
      </c>
      <c r="AW307" s="13" t="s">
        <v>29</v>
      </c>
      <c r="AX307" s="13" t="s">
        <v>80</v>
      </c>
      <c r="AY307" s="159" t="s">
        <v>155</v>
      </c>
    </row>
    <row r="308" spans="2:65" s="1" customFormat="1" ht="16.5" customHeight="1">
      <c r="B308" s="131"/>
      <c r="C308" s="132" t="s">
        <v>466</v>
      </c>
      <c r="D308" s="132" t="s">
        <v>156</v>
      </c>
      <c r="E308" s="133" t="s">
        <v>1906</v>
      </c>
      <c r="F308" s="134" t="s">
        <v>574</v>
      </c>
      <c r="G308" s="135" t="s">
        <v>208</v>
      </c>
      <c r="H308" s="136">
        <v>44.093000000000004</v>
      </c>
      <c r="I308" s="137"/>
      <c r="J308" s="138">
        <f>ROUND(I308*H308,2)</f>
        <v>0</v>
      </c>
      <c r="K308" s="139"/>
      <c r="L308" s="32"/>
      <c r="M308" s="140" t="s">
        <v>1</v>
      </c>
      <c r="N308" s="141" t="s">
        <v>37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160</v>
      </c>
      <c r="AT308" s="144" t="s">
        <v>156</v>
      </c>
      <c r="AU308" s="144" t="s">
        <v>80</v>
      </c>
      <c r="AY308" s="17" t="s">
        <v>155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80</v>
      </c>
      <c r="BK308" s="145">
        <f>ROUND(I308*H308,2)</f>
        <v>0</v>
      </c>
      <c r="BL308" s="17" t="s">
        <v>160</v>
      </c>
      <c r="BM308" s="144" t="s">
        <v>1907</v>
      </c>
    </row>
    <row r="309" spans="2:65" s="1" customFormat="1" ht="29.25">
      <c r="B309" s="32"/>
      <c r="D309" s="146" t="s">
        <v>162</v>
      </c>
      <c r="F309" s="147" t="s">
        <v>576</v>
      </c>
      <c r="I309" s="148"/>
      <c r="L309" s="32"/>
      <c r="M309" s="149"/>
      <c r="T309" s="56"/>
      <c r="AT309" s="17" t="s">
        <v>162</v>
      </c>
      <c r="AU309" s="17" t="s">
        <v>80</v>
      </c>
    </row>
    <row r="310" spans="2:65" s="1" customFormat="1">
      <c r="B310" s="32"/>
      <c r="D310" s="150" t="s">
        <v>164</v>
      </c>
      <c r="F310" s="151" t="s">
        <v>1908</v>
      </c>
      <c r="I310" s="148"/>
      <c r="L310" s="32"/>
      <c r="M310" s="149"/>
      <c r="T310" s="56"/>
      <c r="AT310" s="17" t="s">
        <v>164</v>
      </c>
      <c r="AU310" s="17" t="s">
        <v>80</v>
      </c>
    </row>
    <row r="311" spans="2:65" s="1" customFormat="1" ht="24.2" customHeight="1">
      <c r="B311" s="131"/>
      <c r="C311" s="132" t="s">
        <v>473</v>
      </c>
      <c r="D311" s="132" t="s">
        <v>156</v>
      </c>
      <c r="E311" s="133" t="s">
        <v>580</v>
      </c>
      <c r="F311" s="134" t="s">
        <v>581</v>
      </c>
      <c r="G311" s="135" t="s">
        <v>208</v>
      </c>
      <c r="H311" s="136">
        <v>44.093000000000004</v>
      </c>
      <c r="I311" s="137"/>
      <c r="J311" s="138">
        <f>ROUND(I311*H311,2)</f>
        <v>0</v>
      </c>
      <c r="K311" s="139"/>
      <c r="L311" s="32"/>
      <c r="M311" s="140" t="s">
        <v>1</v>
      </c>
      <c r="N311" s="141" t="s">
        <v>37</v>
      </c>
      <c r="P311" s="142">
        <f>O311*H311</f>
        <v>0</v>
      </c>
      <c r="Q311" s="142">
        <v>0</v>
      </c>
      <c r="R311" s="142">
        <f>Q311*H311</f>
        <v>0</v>
      </c>
      <c r="S311" s="142">
        <v>0</v>
      </c>
      <c r="T311" s="143">
        <f>S311*H311</f>
        <v>0</v>
      </c>
      <c r="AR311" s="144" t="s">
        <v>160</v>
      </c>
      <c r="AT311" s="144" t="s">
        <v>156</v>
      </c>
      <c r="AU311" s="144" t="s">
        <v>80</v>
      </c>
      <c r="AY311" s="17" t="s">
        <v>155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7" t="s">
        <v>80</v>
      </c>
      <c r="BK311" s="145">
        <f>ROUND(I311*H311,2)</f>
        <v>0</v>
      </c>
      <c r="BL311" s="17" t="s">
        <v>160</v>
      </c>
      <c r="BM311" s="144" t="s">
        <v>1909</v>
      </c>
    </row>
    <row r="312" spans="2:65" s="1" customFormat="1" ht="19.5">
      <c r="B312" s="32"/>
      <c r="D312" s="146" t="s">
        <v>162</v>
      </c>
      <c r="F312" s="147" t="s">
        <v>583</v>
      </c>
      <c r="I312" s="148"/>
      <c r="L312" s="32"/>
      <c r="M312" s="149"/>
      <c r="T312" s="56"/>
      <c r="AT312" s="17" t="s">
        <v>162</v>
      </c>
      <c r="AU312" s="17" t="s">
        <v>80</v>
      </c>
    </row>
    <row r="313" spans="2:65" s="1" customFormat="1">
      <c r="B313" s="32"/>
      <c r="D313" s="150" t="s">
        <v>164</v>
      </c>
      <c r="F313" s="151" t="s">
        <v>584</v>
      </c>
      <c r="I313" s="148"/>
      <c r="L313" s="32"/>
      <c r="M313" s="149"/>
      <c r="T313" s="56"/>
      <c r="AT313" s="17" t="s">
        <v>164</v>
      </c>
      <c r="AU313" s="17" t="s">
        <v>80</v>
      </c>
    </row>
    <row r="314" spans="2:65" s="13" customFormat="1">
      <c r="B314" s="158"/>
      <c r="D314" s="146" t="s">
        <v>166</v>
      </c>
      <c r="E314" s="159" t="s">
        <v>1</v>
      </c>
      <c r="F314" s="160" t="s">
        <v>1910</v>
      </c>
      <c r="H314" s="161">
        <v>44.093000000000004</v>
      </c>
      <c r="I314" s="162"/>
      <c r="L314" s="158"/>
      <c r="M314" s="163"/>
      <c r="T314" s="164"/>
      <c r="AT314" s="159" t="s">
        <v>166</v>
      </c>
      <c r="AU314" s="159" t="s">
        <v>80</v>
      </c>
      <c r="AV314" s="13" t="s">
        <v>82</v>
      </c>
      <c r="AW314" s="13" t="s">
        <v>29</v>
      </c>
      <c r="AX314" s="13" t="s">
        <v>80</v>
      </c>
      <c r="AY314" s="159" t="s">
        <v>155</v>
      </c>
    </row>
    <row r="315" spans="2:65" s="1" customFormat="1" ht="24.2" customHeight="1">
      <c r="B315" s="131"/>
      <c r="C315" s="132" t="s">
        <v>479</v>
      </c>
      <c r="D315" s="132" t="s">
        <v>156</v>
      </c>
      <c r="E315" s="133" t="s">
        <v>1071</v>
      </c>
      <c r="F315" s="134" t="s">
        <v>1072</v>
      </c>
      <c r="G315" s="135" t="s">
        <v>208</v>
      </c>
      <c r="H315" s="136">
        <v>44.093000000000004</v>
      </c>
      <c r="I315" s="137"/>
      <c r="J315" s="138">
        <f>ROUND(I315*H315,2)</f>
        <v>0</v>
      </c>
      <c r="K315" s="139"/>
      <c r="L315" s="32"/>
      <c r="M315" s="140" t="s">
        <v>1</v>
      </c>
      <c r="N315" s="141" t="s">
        <v>37</v>
      </c>
      <c r="P315" s="142">
        <f>O315*H315</f>
        <v>0</v>
      </c>
      <c r="Q315" s="142">
        <v>0</v>
      </c>
      <c r="R315" s="142">
        <f>Q315*H315</f>
        <v>0</v>
      </c>
      <c r="S315" s="142">
        <v>0</v>
      </c>
      <c r="T315" s="143">
        <f>S315*H315</f>
        <v>0</v>
      </c>
      <c r="AR315" s="144" t="s">
        <v>160</v>
      </c>
      <c r="AT315" s="144" t="s">
        <v>156</v>
      </c>
      <c r="AU315" s="144" t="s">
        <v>80</v>
      </c>
      <c r="AY315" s="17" t="s">
        <v>155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80</v>
      </c>
      <c r="BK315" s="145">
        <f>ROUND(I315*H315,2)</f>
        <v>0</v>
      </c>
      <c r="BL315" s="17" t="s">
        <v>160</v>
      </c>
      <c r="BM315" s="144" t="s">
        <v>1911</v>
      </c>
    </row>
    <row r="316" spans="2:65" s="1" customFormat="1" ht="19.5">
      <c r="B316" s="32"/>
      <c r="D316" s="146" t="s">
        <v>162</v>
      </c>
      <c r="F316" s="147" t="s">
        <v>1074</v>
      </c>
      <c r="I316" s="148"/>
      <c r="L316" s="32"/>
      <c r="M316" s="149"/>
      <c r="T316" s="56"/>
      <c r="AT316" s="17" t="s">
        <v>162</v>
      </c>
      <c r="AU316" s="17" t="s">
        <v>80</v>
      </c>
    </row>
    <row r="317" spans="2:65" s="1" customFormat="1">
      <c r="B317" s="32"/>
      <c r="D317" s="150" t="s">
        <v>164</v>
      </c>
      <c r="F317" s="151" t="s">
        <v>1075</v>
      </c>
      <c r="I317" s="148"/>
      <c r="L317" s="32"/>
      <c r="M317" s="149"/>
      <c r="T317" s="56"/>
      <c r="AT317" s="17" t="s">
        <v>164</v>
      </c>
      <c r="AU317" s="17" t="s">
        <v>80</v>
      </c>
    </row>
    <row r="318" spans="2:65" s="1" customFormat="1" ht="44.25" customHeight="1">
      <c r="B318" s="131"/>
      <c r="C318" s="132" t="s">
        <v>487</v>
      </c>
      <c r="D318" s="132" t="s">
        <v>156</v>
      </c>
      <c r="E318" s="133" t="s">
        <v>586</v>
      </c>
      <c r="F318" s="134" t="s">
        <v>210</v>
      </c>
      <c r="G318" s="135" t="s">
        <v>208</v>
      </c>
      <c r="H318" s="136">
        <v>44.093000000000004</v>
      </c>
      <c r="I318" s="137"/>
      <c r="J318" s="138">
        <f>ROUND(I318*H318,2)</f>
        <v>0</v>
      </c>
      <c r="K318" s="139"/>
      <c r="L318" s="32"/>
      <c r="M318" s="140" t="s">
        <v>1</v>
      </c>
      <c r="N318" s="141" t="s">
        <v>37</v>
      </c>
      <c r="P318" s="142">
        <f>O318*H318</f>
        <v>0</v>
      </c>
      <c r="Q318" s="142">
        <v>0</v>
      </c>
      <c r="R318" s="142">
        <f>Q318*H318</f>
        <v>0</v>
      </c>
      <c r="S318" s="142">
        <v>0</v>
      </c>
      <c r="T318" s="143">
        <f>S318*H318</f>
        <v>0</v>
      </c>
      <c r="AR318" s="144" t="s">
        <v>160</v>
      </c>
      <c r="AT318" s="144" t="s">
        <v>156</v>
      </c>
      <c r="AU318" s="144" t="s">
        <v>80</v>
      </c>
      <c r="AY318" s="17" t="s">
        <v>155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7" t="s">
        <v>80</v>
      </c>
      <c r="BK318" s="145">
        <f>ROUND(I318*H318,2)</f>
        <v>0</v>
      </c>
      <c r="BL318" s="17" t="s">
        <v>160</v>
      </c>
      <c r="BM318" s="144" t="s">
        <v>1912</v>
      </c>
    </row>
    <row r="319" spans="2:65" s="1" customFormat="1" ht="29.25">
      <c r="B319" s="32"/>
      <c r="D319" s="146" t="s">
        <v>162</v>
      </c>
      <c r="F319" s="147" t="s">
        <v>210</v>
      </c>
      <c r="I319" s="148"/>
      <c r="L319" s="32"/>
      <c r="M319" s="149"/>
      <c r="T319" s="56"/>
      <c r="AT319" s="17" t="s">
        <v>162</v>
      </c>
      <c r="AU319" s="17" t="s">
        <v>80</v>
      </c>
    </row>
    <row r="320" spans="2:65" s="1" customFormat="1">
      <c r="B320" s="32"/>
      <c r="D320" s="150" t="s">
        <v>164</v>
      </c>
      <c r="F320" s="151" t="s">
        <v>588</v>
      </c>
      <c r="I320" s="148"/>
      <c r="L320" s="32"/>
      <c r="M320" s="149"/>
      <c r="T320" s="56"/>
      <c r="AT320" s="17" t="s">
        <v>164</v>
      </c>
      <c r="AU320" s="17" t="s">
        <v>80</v>
      </c>
    </row>
    <row r="321" spans="2:65" s="13" customFormat="1">
      <c r="B321" s="158"/>
      <c r="D321" s="146" t="s">
        <v>166</v>
      </c>
      <c r="E321" s="159" t="s">
        <v>1</v>
      </c>
      <c r="F321" s="160" t="s">
        <v>1910</v>
      </c>
      <c r="H321" s="161">
        <v>44.093000000000004</v>
      </c>
      <c r="I321" s="162"/>
      <c r="L321" s="158"/>
      <c r="M321" s="163"/>
      <c r="T321" s="164"/>
      <c r="AT321" s="159" t="s">
        <v>166</v>
      </c>
      <c r="AU321" s="159" t="s">
        <v>80</v>
      </c>
      <c r="AV321" s="13" t="s">
        <v>82</v>
      </c>
      <c r="AW321" s="13" t="s">
        <v>29</v>
      </c>
      <c r="AX321" s="13" t="s">
        <v>80</v>
      </c>
      <c r="AY321" s="159" t="s">
        <v>155</v>
      </c>
    </row>
    <row r="322" spans="2:65" s="11" customFormat="1" ht="25.9" customHeight="1">
      <c r="B322" s="121"/>
      <c r="D322" s="122" t="s">
        <v>71</v>
      </c>
      <c r="E322" s="123" t="s">
        <v>589</v>
      </c>
      <c r="F322" s="123" t="s">
        <v>590</v>
      </c>
      <c r="I322" s="124"/>
      <c r="J322" s="125">
        <f>BK322</f>
        <v>0</v>
      </c>
      <c r="L322" s="121"/>
      <c r="M322" s="126"/>
      <c r="P322" s="127">
        <f>SUM(P323:P325)</f>
        <v>0</v>
      </c>
      <c r="R322" s="127">
        <f>SUM(R323:R325)</f>
        <v>0</v>
      </c>
      <c r="T322" s="128">
        <f>SUM(T323:T325)</f>
        <v>0</v>
      </c>
      <c r="AR322" s="122" t="s">
        <v>80</v>
      </c>
      <c r="AT322" s="129" t="s">
        <v>71</v>
      </c>
      <c r="AU322" s="129" t="s">
        <v>72</v>
      </c>
      <c r="AY322" s="122" t="s">
        <v>155</v>
      </c>
      <c r="BK322" s="130">
        <f>SUM(BK323:BK325)</f>
        <v>0</v>
      </c>
    </row>
    <row r="323" spans="2:65" s="1" customFormat="1" ht="24.2" customHeight="1">
      <c r="B323" s="131"/>
      <c r="C323" s="132" t="s">
        <v>495</v>
      </c>
      <c r="D323" s="132" t="s">
        <v>156</v>
      </c>
      <c r="E323" s="133" t="s">
        <v>592</v>
      </c>
      <c r="F323" s="134" t="s">
        <v>593</v>
      </c>
      <c r="G323" s="135" t="s">
        <v>208</v>
      </c>
      <c r="H323" s="136">
        <v>112.46899999999999</v>
      </c>
      <c r="I323" s="137"/>
      <c r="J323" s="138">
        <f>ROUND(I323*H323,2)</f>
        <v>0</v>
      </c>
      <c r="K323" s="139"/>
      <c r="L323" s="32"/>
      <c r="M323" s="140" t="s">
        <v>1</v>
      </c>
      <c r="N323" s="141" t="s">
        <v>37</v>
      </c>
      <c r="P323" s="142">
        <f>O323*H323</f>
        <v>0</v>
      </c>
      <c r="Q323" s="142">
        <v>0</v>
      </c>
      <c r="R323" s="142">
        <f>Q323*H323</f>
        <v>0</v>
      </c>
      <c r="S323" s="142">
        <v>0</v>
      </c>
      <c r="T323" s="143">
        <f>S323*H323</f>
        <v>0</v>
      </c>
      <c r="AR323" s="144" t="s">
        <v>160</v>
      </c>
      <c r="AT323" s="144" t="s">
        <v>156</v>
      </c>
      <c r="AU323" s="144" t="s">
        <v>80</v>
      </c>
      <c r="AY323" s="17" t="s">
        <v>155</v>
      </c>
      <c r="BE323" s="145">
        <f>IF(N323="základní",J323,0)</f>
        <v>0</v>
      </c>
      <c r="BF323" s="145">
        <f>IF(N323="snížená",J323,0)</f>
        <v>0</v>
      </c>
      <c r="BG323" s="145">
        <f>IF(N323="zákl. přenesená",J323,0)</f>
        <v>0</v>
      </c>
      <c r="BH323" s="145">
        <f>IF(N323="sníž. přenesená",J323,0)</f>
        <v>0</v>
      </c>
      <c r="BI323" s="145">
        <f>IF(N323="nulová",J323,0)</f>
        <v>0</v>
      </c>
      <c r="BJ323" s="17" t="s">
        <v>80</v>
      </c>
      <c r="BK323" s="145">
        <f>ROUND(I323*H323,2)</f>
        <v>0</v>
      </c>
      <c r="BL323" s="17" t="s">
        <v>160</v>
      </c>
      <c r="BM323" s="144" t="s">
        <v>1913</v>
      </c>
    </row>
    <row r="324" spans="2:65" s="1" customFormat="1" ht="29.25">
      <c r="B324" s="32"/>
      <c r="D324" s="146" t="s">
        <v>162</v>
      </c>
      <c r="F324" s="147" t="s">
        <v>595</v>
      </c>
      <c r="I324" s="148"/>
      <c r="L324" s="32"/>
      <c r="M324" s="149"/>
      <c r="T324" s="56"/>
      <c r="AT324" s="17" t="s">
        <v>162</v>
      </c>
      <c r="AU324" s="17" t="s">
        <v>80</v>
      </c>
    </row>
    <row r="325" spans="2:65" s="1" customFormat="1">
      <c r="B325" s="32"/>
      <c r="D325" s="150" t="s">
        <v>164</v>
      </c>
      <c r="F325" s="151" t="s">
        <v>596</v>
      </c>
      <c r="I325" s="148"/>
      <c r="L325" s="32"/>
      <c r="M325" s="149"/>
      <c r="T325" s="56"/>
      <c r="AT325" s="17" t="s">
        <v>164</v>
      </c>
      <c r="AU325" s="17" t="s">
        <v>80</v>
      </c>
    </row>
    <row r="326" spans="2:65" s="11" customFormat="1" ht="25.9" customHeight="1">
      <c r="B326" s="121"/>
      <c r="D326" s="122" t="s">
        <v>71</v>
      </c>
      <c r="E326" s="123" t="s">
        <v>619</v>
      </c>
      <c r="F326" s="123" t="s">
        <v>620</v>
      </c>
      <c r="I326" s="124"/>
      <c r="J326" s="125">
        <f>BK326</f>
        <v>0</v>
      </c>
      <c r="L326" s="121"/>
      <c r="M326" s="126"/>
      <c r="P326" s="127">
        <f>P327+P340</f>
        <v>0</v>
      </c>
      <c r="R326" s="127">
        <f>R327+R340</f>
        <v>0</v>
      </c>
      <c r="T326" s="128">
        <f>T327+T340</f>
        <v>0</v>
      </c>
      <c r="AR326" s="122" t="s">
        <v>191</v>
      </c>
      <c r="AT326" s="129" t="s">
        <v>71</v>
      </c>
      <c r="AU326" s="129" t="s">
        <v>72</v>
      </c>
      <c r="AY326" s="122" t="s">
        <v>155</v>
      </c>
      <c r="BK326" s="130">
        <f>BK327+BK340</f>
        <v>0</v>
      </c>
    </row>
    <row r="327" spans="2:65" s="11" customFormat="1" ht="22.9" customHeight="1">
      <c r="B327" s="121"/>
      <c r="D327" s="122" t="s">
        <v>71</v>
      </c>
      <c r="E327" s="183" t="s">
        <v>630</v>
      </c>
      <c r="F327" s="183" t="s">
        <v>631</v>
      </c>
      <c r="I327" s="124"/>
      <c r="J327" s="184">
        <f>BK327</f>
        <v>0</v>
      </c>
      <c r="L327" s="121"/>
      <c r="M327" s="126"/>
      <c r="P327" s="127">
        <f>SUM(P328:P339)</f>
        <v>0</v>
      </c>
      <c r="R327" s="127">
        <f>SUM(R328:R339)</f>
        <v>0</v>
      </c>
      <c r="T327" s="128">
        <f>SUM(T328:T339)</f>
        <v>0</v>
      </c>
      <c r="AR327" s="122" t="s">
        <v>191</v>
      </c>
      <c r="AT327" s="129" t="s">
        <v>71</v>
      </c>
      <c r="AU327" s="129" t="s">
        <v>80</v>
      </c>
      <c r="AY327" s="122" t="s">
        <v>155</v>
      </c>
      <c r="BK327" s="130">
        <f>SUM(BK328:BK339)</f>
        <v>0</v>
      </c>
    </row>
    <row r="328" spans="2:65" s="1" customFormat="1" ht="16.5" customHeight="1">
      <c r="B328" s="131"/>
      <c r="C328" s="132" t="s">
        <v>500</v>
      </c>
      <c r="D328" s="132" t="s">
        <v>156</v>
      </c>
      <c r="E328" s="133" t="s">
        <v>633</v>
      </c>
      <c r="F328" s="134" t="s">
        <v>631</v>
      </c>
      <c r="G328" s="135" t="s">
        <v>626</v>
      </c>
      <c r="H328" s="136">
        <v>1</v>
      </c>
      <c r="I328" s="137"/>
      <c r="J328" s="138">
        <f>ROUND(I328*H328,2)</f>
        <v>0</v>
      </c>
      <c r="K328" s="139"/>
      <c r="L328" s="32"/>
      <c r="M328" s="140" t="s">
        <v>1</v>
      </c>
      <c r="N328" s="141" t="s">
        <v>37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627</v>
      </c>
      <c r="AT328" s="144" t="s">
        <v>156</v>
      </c>
      <c r="AU328" s="144" t="s">
        <v>82</v>
      </c>
      <c r="AY328" s="17" t="s">
        <v>155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7" t="s">
        <v>80</v>
      </c>
      <c r="BK328" s="145">
        <f>ROUND(I328*H328,2)</f>
        <v>0</v>
      </c>
      <c r="BL328" s="17" t="s">
        <v>627</v>
      </c>
      <c r="BM328" s="144" t="s">
        <v>1914</v>
      </c>
    </row>
    <row r="329" spans="2:65" s="1" customFormat="1">
      <c r="B329" s="32"/>
      <c r="D329" s="146" t="s">
        <v>162</v>
      </c>
      <c r="F329" s="147" t="s">
        <v>631</v>
      </c>
      <c r="I329" s="148"/>
      <c r="L329" s="32"/>
      <c r="M329" s="149"/>
      <c r="T329" s="56"/>
      <c r="AT329" s="17" t="s">
        <v>162</v>
      </c>
      <c r="AU329" s="17" t="s">
        <v>82</v>
      </c>
    </row>
    <row r="330" spans="2:65" s="1" customFormat="1">
      <c r="B330" s="32"/>
      <c r="D330" s="150" t="s">
        <v>164</v>
      </c>
      <c r="F330" s="151" t="s">
        <v>635</v>
      </c>
      <c r="I330" s="148"/>
      <c r="L330" s="32"/>
      <c r="M330" s="149"/>
      <c r="T330" s="56"/>
      <c r="AT330" s="17" t="s">
        <v>164</v>
      </c>
      <c r="AU330" s="17" t="s">
        <v>82</v>
      </c>
    </row>
    <row r="331" spans="2:65" s="1" customFormat="1" ht="16.5" customHeight="1">
      <c r="B331" s="131"/>
      <c r="C331" s="132" t="s">
        <v>423</v>
      </c>
      <c r="D331" s="132" t="s">
        <v>156</v>
      </c>
      <c r="E331" s="133" t="s">
        <v>637</v>
      </c>
      <c r="F331" s="134" t="s">
        <v>638</v>
      </c>
      <c r="G331" s="135" t="s">
        <v>626</v>
      </c>
      <c r="H331" s="136">
        <v>1</v>
      </c>
      <c r="I331" s="137"/>
      <c r="J331" s="138">
        <f>ROUND(I331*H331,2)</f>
        <v>0</v>
      </c>
      <c r="K331" s="139"/>
      <c r="L331" s="32"/>
      <c r="M331" s="140" t="s">
        <v>1</v>
      </c>
      <c r="N331" s="141" t="s">
        <v>37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627</v>
      </c>
      <c r="AT331" s="144" t="s">
        <v>156</v>
      </c>
      <c r="AU331" s="144" t="s">
        <v>82</v>
      </c>
      <c r="AY331" s="17" t="s">
        <v>155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80</v>
      </c>
      <c r="BK331" s="145">
        <f>ROUND(I331*H331,2)</f>
        <v>0</v>
      </c>
      <c r="BL331" s="17" t="s">
        <v>627</v>
      </c>
      <c r="BM331" s="144" t="s">
        <v>1915</v>
      </c>
    </row>
    <row r="332" spans="2:65" s="1" customFormat="1">
      <c r="B332" s="32"/>
      <c r="D332" s="146" t="s">
        <v>162</v>
      </c>
      <c r="F332" s="147" t="s">
        <v>638</v>
      </c>
      <c r="I332" s="148"/>
      <c r="L332" s="32"/>
      <c r="M332" s="149"/>
      <c r="T332" s="56"/>
      <c r="AT332" s="17" t="s">
        <v>162</v>
      </c>
      <c r="AU332" s="17" t="s">
        <v>82</v>
      </c>
    </row>
    <row r="333" spans="2:65" s="1" customFormat="1">
      <c r="B333" s="32"/>
      <c r="D333" s="150" t="s">
        <v>164</v>
      </c>
      <c r="F333" s="151" t="s">
        <v>640</v>
      </c>
      <c r="I333" s="148"/>
      <c r="L333" s="32"/>
      <c r="M333" s="149"/>
      <c r="T333" s="56"/>
      <c r="AT333" s="17" t="s">
        <v>164</v>
      </c>
      <c r="AU333" s="17" t="s">
        <v>82</v>
      </c>
    </row>
    <row r="334" spans="2:65" s="1" customFormat="1" ht="16.5" customHeight="1">
      <c r="B334" s="131"/>
      <c r="C334" s="132" t="s">
        <v>515</v>
      </c>
      <c r="D334" s="132" t="s">
        <v>156</v>
      </c>
      <c r="E334" s="133" t="s">
        <v>642</v>
      </c>
      <c r="F334" s="134" t="s">
        <v>643</v>
      </c>
      <c r="G334" s="135" t="s">
        <v>626</v>
      </c>
      <c r="H334" s="136">
        <v>1</v>
      </c>
      <c r="I334" s="137"/>
      <c r="J334" s="138">
        <f>ROUND(I334*H334,2)</f>
        <v>0</v>
      </c>
      <c r="K334" s="139"/>
      <c r="L334" s="32"/>
      <c r="M334" s="140" t="s">
        <v>1</v>
      </c>
      <c r="N334" s="141" t="s">
        <v>37</v>
      </c>
      <c r="P334" s="142">
        <f>O334*H334</f>
        <v>0</v>
      </c>
      <c r="Q334" s="142">
        <v>0</v>
      </c>
      <c r="R334" s="142">
        <f>Q334*H334</f>
        <v>0</v>
      </c>
      <c r="S334" s="142">
        <v>0</v>
      </c>
      <c r="T334" s="143">
        <f>S334*H334</f>
        <v>0</v>
      </c>
      <c r="AR334" s="144" t="s">
        <v>627</v>
      </c>
      <c r="AT334" s="144" t="s">
        <v>156</v>
      </c>
      <c r="AU334" s="144" t="s">
        <v>82</v>
      </c>
      <c r="AY334" s="17" t="s">
        <v>155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7" t="s">
        <v>80</v>
      </c>
      <c r="BK334" s="145">
        <f>ROUND(I334*H334,2)</f>
        <v>0</v>
      </c>
      <c r="BL334" s="17" t="s">
        <v>627</v>
      </c>
      <c r="BM334" s="144" t="s">
        <v>1916</v>
      </c>
    </row>
    <row r="335" spans="2:65" s="1" customFormat="1">
      <c r="B335" s="32"/>
      <c r="D335" s="146" t="s">
        <v>162</v>
      </c>
      <c r="F335" s="147" t="s">
        <v>643</v>
      </c>
      <c r="I335" s="148"/>
      <c r="L335" s="32"/>
      <c r="M335" s="149"/>
      <c r="T335" s="56"/>
      <c r="AT335" s="17" t="s">
        <v>162</v>
      </c>
      <c r="AU335" s="17" t="s">
        <v>82</v>
      </c>
    </row>
    <row r="336" spans="2:65" s="1" customFormat="1">
      <c r="B336" s="32"/>
      <c r="D336" s="150" t="s">
        <v>164</v>
      </c>
      <c r="F336" s="151" t="s">
        <v>645</v>
      </c>
      <c r="I336" s="148"/>
      <c r="L336" s="32"/>
      <c r="M336" s="149"/>
      <c r="T336" s="56"/>
      <c r="AT336" s="17" t="s">
        <v>164</v>
      </c>
      <c r="AU336" s="17" t="s">
        <v>82</v>
      </c>
    </row>
    <row r="337" spans="2:65" s="1" customFormat="1" ht="16.5" customHeight="1">
      <c r="B337" s="131"/>
      <c r="C337" s="132" t="s">
        <v>522</v>
      </c>
      <c r="D337" s="132" t="s">
        <v>156</v>
      </c>
      <c r="E337" s="133" t="s">
        <v>647</v>
      </c>
      <c r="F337" s="134" t="s">
        <v>648</v>
      </c>
      <c r="G337" s="135" t="s">
        <v>626</v>
      </c>
      <c r="H337" s="136">
        <v>1</v>
      </c>
      <c r="I337" s="137"/>
      <c r="J337" s="138">
        <f>ROUND(I337*H337,2)</f>
        <v>0</v>
      </c>
      <c r="K337" s="139"/>
      <c r="L337" s="32"/>
      <c r="M337" s="140" t="s">
        <v>1</v>
      </c>
      <c r="N337" s="141" t="s">
        <v>37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627</v>
      </c>
      <c r="AT337" s="144" t="s">
        <v>156</v>
      </c>
      <c r="AU337" s="144" t="s">
        <v>82</v>
      </c>
      <c r="AY337" s="17" t="s">
        <v>155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7" t="s">
        <v>80</v>
      </c>
      <c r="BK337" s="145">
        <f>ROUND(I337*H337,2)</f>
        <v>0</v>
      </c>
      <c r="BL337" s="17" t="s">
        <v>627</v>
      </c>
      <c r="BM337" s="144" t="s">
        <v>1917</v>
      </c>
    </row>
    <row r="338" spans="2:65" s="1" customFormat="1">
      <c r="B338" s="32"/>
      <c r="D338" s="146" t="s">
        <v>162</v>
      </c>
      <c r="F338" s="147" t="s">
        <v>648</v>
      </c>
      <c r="I338" s="148"/>
      <c r="L338" s="32"/>
      <c r="M338" s="149"/>
      <c r="T338" s="56"/>
      <c r="AT338" s="17" t="s">
        <v>162</v>
      </c>
      <c r="AU338" s="17" t="s">
        <v>82</v>
      </c>
    </row>
    <row r="339" spans="2:65" s="1" customFormat="1">
      <c r="B339" s="32"/>
      <c r="D339" s="150" t="s">
        <v>164</v>
      </c>
      <c r="F339" s="151" t="s">
        <v>650</v>
      </c>
      <c r="I339" s="148"/>
      <c r="L339" s="32"/>
      <c r="M339" s="149"/>
      <c r="T339" s="56"/>
      <c r="AT339" s="17" t="s">
        <v>164</v>
      </c>
      <c r="AU339" s="17" t="s">
        <v>82</v>
      </c>
    </row>
    <row r="340" spans="2:65" s="11" customFormat="1" ht="22.9" customHeight="1">
      <c r="B340" s="121"/>
      <c r="D340" s="122" t="s">
        <v>71</v>
      </c>
      <c r="E340" s="183" t="s">
        <v>665</v>
      </c>
      <c r="F340" s="183" t="s">
        <v>666</v>
      </c>
      <c r="I340" s="124"/>
      <c r="J340" s="184">
        <f>BK340</f>
        <v>0</v>
      </c>
      <c r="L340" s="121"/>
      <c r="M340" s="126"/>
      <c r="P340" s="127">
        <f>SUM(P341:P343)</f>
        <v>0</v>
      </c>
      <c r="R340" s="127">
        <f>SUM(R341:R343)</f>
        <v>0</v>
      </c>
      <c r="T340" s="128">
        <f>SUM(T341:T343)</f>
        <v>0</v>
      </c>
      <c r="AR340" s="122" t="s">
        <v>191</v>
      </c>
      <c r="AT340" s="129" t="s">
        <v>71</v>
      </c>
      <c r="AU340" s="129" t="s">
        <v>80</v>
      </c>
      <c r="AY340" s="122" t="s">
        <v>155</v>
      </c>
      <c r="BK340" s="130">
        <f>SUM(BK341:BK343)</f>
        <v>0</v>
      </c>
    </row>
    <row r="341" spans="2:65" s="1" customFormat="1" ht="16.5" customHeight="1">
      <c r="B341" s="131"/>
      <c r="C341" s="132" t="s">
        <v>529</v>
      </c>
      <c r="D341" s="132" t="s">
        <v>156</v>
      </c>
      <c r="E341" s="133" t="s">
        <v>668</v>
      </c>
      <c r="F341" s="134" t="s">
        <v>669</v>
      </c>
      <c r="G341" s="135" t="s">
        <v>626</v>
      </c>
      <c r="H341" s="136">
        <v>1</v>
      </c>
      <c r="I341" s="137"/>
      <c r="J341" s="138">
        <f>ROUND(I341*H341,2)</f>
        <v>0</v>
      </c>
      <c r="K341" s="139"/>
      <c r="L341" s="32"/>
      <c r="M341" s="140" t="s">
        <v>1</v>
      </c>
      <c r="N341" s="141" t="s">
        <v>37</v>
      </c>
      <c r="P341" s="142">
        <f>O341*H341</f>
        <v>0</v>
      </c>
      <c r="Q341" s="142">
        <v>0</v>
      </c>
      <c r="R341" s="142">
        <f>Q341*H341</f>
        <v>0</v>
      </c>
      <c r="S341" s="142">
        <v>0</v>
      </c>
      <c r="T341" s="143">
        <f>S341*H341</f>
        <v>0</v>
      </c>
      <c r="AR341" s="144" t="s">
        <v>627</v>
      </c>
      <c r="AT341" s="144" t="s">
        <v>156</v>
      </c>
      <c r="AU341" s="144" t="s">
        <v>82</v>
      </c>
      <c r="AY341" s="17" t="s">
        <v>155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7" t="s">
        <v>80</v>
      </c>
      <c r="BK341" s="145">
        <f>ROUND(I341*H341,2)</f>
        <v>0</v>
      </c>
      <c r="BL341" s="17" t="s">
        <v>627</v>
      </c>
      <c r="BM341" s="144" t="s">
        <v>1918</v>
      </c>
    </row>
    <row r="342" spans="2:65" s="1" customFormat="1">
      <c r="B342" s="32"/>
      <c r="D342" s="146" t="s">
        <v>162</v>
      </c>
      <c r="F342" s="147" t="s">
        <v>669</v>
      </c>
      <c r="I342" s="148"/>
      <c r="L342" s="32"/>
      <c r="M342" s="149"/>
      <c r="T342" s="56"/>
      <c r="AT342" s="17" t="s">
        <v>162</v>
      </c>
      <c r="AU342" s="17" t="s">
        <v>82</v>
      </c>
    </row>
    <row r="343" spans="2:65" s="1" customFormat="1">
      <c r="B343" s="32"/>
      <c r="D343" s="150" t="s">
        <v>164</v>
      </c>
      <c r="F343" s="151" t="s">
        <v>671</v>
      </c>
      <c r="I343" s="148"/>
      <c r="L343" s="32"/>
      <c r="M343" s="186"/>
      <c r="N343" s="187"/>
      <c r="O343" s="187"/>
      <c r="P343" s="187"/>
      <c r="Q343" s="187"/>
      <c r="R343" s="187"/>
      <c r="S343" s="187"/>
      <c r="T343" s="188"/>
      <c r="AT343" s="17" t="s">
        <v>164</v>
      </c>
      <c r="AU343" s="17" t="s">
        <v>82</v>
      </c>
    </row>
    <row r="344" spans="2:65" s="1" customFormat="1" ht="6.95" customHeight="1">
      <c r="B344" s="44"/>
      <c r="C344" s="45"/>
      <c r="D344" s="45"/>
      <c r="E344" s="45"/>
      <c r="F344" s="45"/>
      <c r="G344" s="45"/>
      <c r="H344" s="45"/>
      <c r="I344" s="45"/>
      <c r="J344" s="45"/>
      <c r="K344" s="45"/>
      <c r="L344" s="32"/>
    </row>
  </sheetData>
  <autoFilter ref="C128:K343" xr:uid="{00000000-0009-0000-0000-000008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hyperlinks>
    <hyperlink ref="F133" r:id="rId1" xr:uid="{00000000-0004-0000-0800-000000000000}"/>
    <hyperlink ref="F137" r:id="rId2" xr:uid="{00000000-0004-0000-0800-000001000000}"/>
    <hyperlink ref="F141" r:id="rId3" xr:uid="{00000000-0004-0000-0800-000002000000}"/>
    <hyperlink ref="F145" r:id="rId4" xr:uid="{00000000-0004-0000-0800-000003000000}"/>
    <hyperlink ref="F150" r:id="rId5" xr:uid="{00000000-0004-0000-0800-000004000000}"/>
    <hyperlink ref="F156" r:id="rId6" xr:uid="{00000000-0004-0000-0800-000005000000}"/>
    <hyperlink ref="F160" r:id="rId7" xr:uid="{00000000-0004-0000-0800-000006000000}"/>
    <hyperlink ref="F165" r:id="rId8" xr:uid="{00000000-0004-0000-0800-000007000000}"/>
    <hyperlink ref="F172" r:id="rId9" xr:uid="{00000000-0004-0000-0800-000008000000}"/>
    <hyperlink ref="F179" r:id="rId10" xr:uid="{00000000-0004-0000-0800-000009000000}"/>
    <hyperlink ref="F183" r:id="rId11" xr:uid="{00000000-0004-0000-0800-00000A000000}"/>
    <hyperlink ref="F187" r:id="rId12" xr:uid="{00000000-0004-0000-0800-00000B000000}"/>
    <hyperlink ref="F193" r:id="rId13" xr:uid="{00000000-0004-0000-0800-00000C000000}"/>
    <hyperlink ref="F199" r:id="rId14" xr:uid="{00000000-0004-0000-0800-00000D000000}"/>
    <hyperlink ref="F210" r:id="rId15" xr:uid="{00000000-0004-0000-0800-00000E000000}"/>
    <hyperlink ref="F214" r:id="rId16" xr:uid="{00000000-0004-0000-0800-00000F000000}"/>
    <hyperlink ref="F218" r:id="rId17" xr:uid="{00000000-0004-0000-0800-000010000000}"/>
    <hyperlink ref="F224" r:id="rId18" xr:uid="{00000000-0004-0000-0800-000011000000}"/>
    <hyperlink ref="F228" r:id="rId19" xr:uid="{00000000-0004-0000-0800-000012000000}"/>
    <hyperlink ref="F232" r:id="rId20" xr:uid="{00000000-0004-0000-0800-000013000000}"/>
    <hyperlink ref="F237" r:id="rId21" xr:uid="{00000000-0004-0000-0800-000014000000}"/>
    <hyperlink ref="F241" r:id="rId22" xr:uid="{00000000-0004-0000-0800-000015000000}"/>
    <hyperlink ref="F245" r:id="rId23" xr:uid="{00000000-0004-0000-0800-000016000000}"/>
    <hyperlink ref="F249" r:id="rId24" xr:uid="{00000000-0004-0000-0800-000017000000}"/>
    <hyperlink ref="F256" r:id="rId25" xr:uid="{00000000-0004-0000-0800-000018000000}"/>
    <hyperlink ref="F264" r:id="rId26" xr:uid="{00000000-0004-0000-0800-000019000000}"/>
    <hyperlink ref="F272" r:id="rId27" xr:uid="{00000000-0004-0000-0800-00001A000000}"/>
    <hyperlink ref="F282" r:id="rId28" xr:uid="{00000000-0004-0000-0800-00001B000000}"/>
    <hyperlink ref="F285" r:id="rId29" xr:uid="{00000000-0004-0000-0800-00001C000000}"/>
    <hyperlink ref="F290" r:id="rId30" xr:uid="{00000000-0004-0000-0800-00001D000000}"/>
    <hyperlink ref="F296" r:id="rId31" xr:uid="{00000000-0004-0000-0800-00001E000000}"/>
    <hyperlink ref="F300" r:id="rId32" xr:uid="{00000000-0004-0000-0800-00001F000000}"/>
    <hyperlink ref="F303" r:id="rId33" xr:uid="{00000000-0004-0000-0800-000020000000}"/>
    <hyperlink ref="F306" r:id="rId34" xr:uid="{00000000-0004-0000-0800-000021000000}"/>
    <hyperlink ref="F310" r:id="rId35" xr:uid="{00000000-0004-0000-0800-000022000000}"/>
    <hyperlink ref="F313" r:id="rId36" xr:uid="{00000000-0004-0000-0800-000023000000}"/>
    <hyperlink ref="F317" r:id="rId37" xr:uid="{00000000-0004-0000-0800-000024000000}"/>
    <hyperlink ref="F320" r:id="rId38" xr:uid="{00000000-0004-0000-0800-000025000000}"/>
    <hyperlink ref="F325" r:id="rId39" xr:uid="{00000000-0004-0000-0800-000026000000}"/>
    <hyperlink ref="F330" r:id="rId40" xr:uid="{00000000-0004-0000-0800-000027000000}"/>
    <hyperlink ref="F333" r:id="rId41" xr:uid="{00000000-0004-0000-0800-000028000000}"/>
    <hyperlink ref="F336" r:id="rId42" xr:uid="{00000000-0004-0000-0800-000029000000}"/>
    <hyperlink ref="F339" r:id="rId43" xr:uid="{00000000-0004-0000-0800-00002A000000}"/>
    <hyperlink ref="F343" r:id="rId44" xr:uid="{00000000-0004-0000-0800-00002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SO 01-20-01 - Železniční ...</vt:lpstr>
      <vt:lpstr>SO 01-20-02 - Železniční ...</vt:lpstr>
      <vt:lpstr>SO 01-21-01 - Železniční ...</vt:lpstr>
      <vt:lpstr>SO 01-21-02 - Železniční ...</vt:lpstr>
      <vt:lpstr>SO 01-21-03 - Železniční ...</vt:lpstr>
      <vt:lpstr>SO 01-21-04 - Železniční ...</vt:lpstr>
      <vt:lpstr>SO 01-21-05 - Železniční ...</vt:lpstr>
      <vt:lpstr>SO 01-21-06 - Železniční ...</vt:lpstr>
      <vt:lpstr>SO 01-21-07 - Železniční ...</vt:lpstr>
      <vt:lpstr>SO 01-21-08 - Železniční ...</vt:lpstr>
      <vt:lpstr>SO 01-21-09 - Železniční ...</vt:lpstr>
      <vt:lpstr>SO 01-21-10 - Železniční ...</vt:lpstr>
      <vt:lpstr>'Rekapitulace stavby'!Názvy_tisku</vt:lpstr>
      <vt:lpstr>'SO 01-20-01 - Železniční ...'!Názvy_tisku</vt:lpstr>
      <vt:lpstr>'SO 01-20-02 - Železniční ...'!Názvy_tisku</vt:lpstr>
      <vt:lpstr>'SO 01-21-01 - Železniční ...'!Názvy_tisku</vt:lpstr>
      <vt:lpstr>'SO 01-21-02 - Železniční ...'!Názvy_tisku</vt:lpstr>
      <vt:lpstr>'SO 01-21-03 - Železniční ...'!Názvy_tisku</vt:lpstr>
      <vt:lpstr>'SO 01-21-04 - Železniční ...'!Názvy_tisku</vt:lpstr>
      <vt:lpstr>'SO 01-21-05 - Železniční ...'!Názvy_tisku</vt:lpstr>
      <vt:lpstr>'SO 01-21-06 - Železniční ...'!Názvy_tisku</vt:lpstr>
      <vt:lpstr>'SO 01-21-07 - Železniční ...'!Názvy_tisku</vt:lpstr>
      <vt:lpstr>'SO 01-21-08 - Železniční ...'!Názvy_tisku</vt:lpstr>
      <vt:lpstr>'SO 01-21-09 - Železniční ...'!Názvy_tisku</vt:lpstr>
      <vt:lpstr>'SO 01-21-10 - Železniční ...'!Názvy_tisku</vt:lpstr>
      <vt:lpstr>'Rekapitulace stavby'!Oblast_tisku</vt:lpstr>
      <vt:lpstr>'SO 01-20-01 - Železniční ...'!Oblast_tisku</vt:lpstr>
      <vt:lpstr>'SO 01-20-02 - Železniční ...'!Oblast_tisku</vt:lpstr>
      <vt:lpstr>'SO 01-21-01 - Železniční ...'!Oblast_tisku</vt:lpstr>
      <vt:lpstr>'SO 01-21-02 - Železniční ...'!Oblast_tisku</vt:lpstr>
      <vt:lpstr>'SO 01-21-03 - Železniční ...'!Oblast_tisku</vt:lpstr>
      <vt:lpstr>'SO 01-21-04 - Železniční ...'!Oblast_tisku</vt:lpstr>
      <vt:lpstr>'SO 01-21-05 - Železniční ...'!Oblast_tisku</vt:lpstr>
      <vt:lpstr>'SO 01-21-06 - Železniční ...'!Oblast_tisku</vt:lpstr>
      <vt:lpstr>'SO 01-21-07 - Železniční ...'!Oblast_tisku</vt:lpstr>
      <vt:lpstr>'SO 01-21-08 - Železniční ...'!Oblast_tisku</vt:lpstr>
      <vt:lpstr>'SO 01-21-09 - Železniční ...'!Oblast_tisku</vt:lpstr>
      <vt:lpstr>'SO 01-21-10 - Železniční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Plšek</dc:creator>
  <cp:lastModifiedBy>Kazda Jan, Ing.</cp:lastModifiedBy>
  <dcterms:created xsi:type="dcterms:W3CDTF">2022-10-27T08:23:57Z</dcterms:created>
  <dcterms:modified xsi:type="dcterms:W3CDTF">2023-03-17T11:48:34Z</dcterms:modified>
</cp:coreProperties>
</file>