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1" sheetId="3" r:id="rId3"/>
    <sheet name="SO 02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<sst xmlns="http://schemas.openxmlformats.org/spreadsheetml/2006/main" count="2713" uniqueCount="624">
  <si>
    <t>Aspe</t>
  </si>
  <si>
    <t>Rekapitulace ceny</t>
  </si>
  <si>
    <t>S632000132-zm01</t>
  </si>
  <si>
    <t>Doplnění závor na přejezdu P6405 v km 68,080 trati Horní Cerekev - Tábor</t>
  </si>
  <si>
    <t>ZŘ</t>
  </si>
  <si>
    <t>20230308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</si>
  <si>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</si>
  <si>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</si>
  <si>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</si>
  <si>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</si>
  <si>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</si>
  <si>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</si>
  <si>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</si>
  <si>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</si>
  <si>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D.1.1.3</t>
  </si>
  <si>
    <t>Železniční zabezpečovací zařízení</t>
  </si>
  <si>
    <t xml:space="preserve">  PS 01</t>
  </si>
  <si>
    <t>PZS v km 68,080 (P6405)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</si>
  <si>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</si>
  <si>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</si>
  <si>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</si>
  <si>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</si>
  <si>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</si>
  <si>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</si>
  <si>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</si>
  <si>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</si>
  <si>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</si>
  <si>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</si>
  <si>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</si>
  <si>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</si>
  <si>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</si>
  <si>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</si>
  <si>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</si>
  <si>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</si>
  <si>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</si>
  <si>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</si>
  <si>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</si>
  <si>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</si>
  <si>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</si>
  <si>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</si>
  <si>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</si>
  <si>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</si>
  <si>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</si>
  <si>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</si>
  <si>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</si>
  <si>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</si>
  <si>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</si>
  <si>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</si>
  <si>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</si>
  <si>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</si>
  <si>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</si>
  <si>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</si>
  <si>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</si>
  <si>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</si>
  <si>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2022_OTSKP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</si>
  <si>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</si>
  <si>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</si>
  <si>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</si>
  <si>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</si>
  <si>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</si>
  <si>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</si>
  <si>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</si>
  <si>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</si>
  <si>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</si>
  <si>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</si>
  <si>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</si>
  <si>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</si>
  <si>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</si>
  <si>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</si>
  <si>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</si>
  <si>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</si>
  <si>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V/259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</si>
  <si>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</si>
  <si>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</si>
  <si>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</si>
  <si>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</si>
  <si>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</si>
  <si>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</si>
  <si>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R2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</si>
  <si>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</si>
  <si>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Způsob měření:  
Udává se počet kusů kompletní konstrukce nebo práce.</t>
  </si>
  <si>
    <t>8</t>
  </si>
  <si>
    <t>75D117</t>
  </si>
  <si>
    <t>SKŘÍŇ LOGIKY RELÉOVÉHO PŘEJEZDOVÉHO ZABEZPEČOVACÍHO ZAŘÍZENÍ - MONTÁŽ</t>
  </si>
  <si>
    <t>9</t>
  </si>
  <si>
    <t>75D161</t>
  </si>
  <si>
    <t>RELÉOVÝ DOMEK (DO 18 M2) PREFABRIKOVANÝ, IZOLOVANÝ, S KLIMATIZACÍ A VNITŘNÍ KABELIZACÍ - DODÁVKA</t>
  </si>
  <si>
    <t>R3</t>
  </si>
  <si>
    <t>PŘEMÍSTĚNÍ STÁVAJÍCÍHO VYUŽÍVANÉHO ZAŘÍZENÍ DO NOVÉHO RD</t>
  </si>
  <si>
    <t>Výkaz výměr</t>
  </si>
  <si>
    <t>Položka obsahuje: práce dle názvu položky - komplet</t>
  </si>
  <si>
    <t>10</t>
  </si>
  <si>
    <t>75D167</t>
  </si>
  <si>
    <t>RELÉOVÝ DOMEK (DO 18 M2) PREFABRIKOVANÝ - MONTÁŽ</t>
  </si>
  <si>
    <t>11</t>
  </si>
  <si>
    <t>75IEC2</t>
  </si>
  <si>
    <t>VENKOVNÍ TELEFONNÍ OBJEKT NA ZDI</t>
  </si>
  <si>
    <t>12</t>
  </si>
  <si>
    <t>75IECX</t>
  </si>
  <si>
    <t>VENKOVNÍ TELEFONNÍ OBJEKT - MONTÁŽ</t>
  </si>
  <si>
    <t>13</t>
  </si>
  <si>
    <t>R4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</si>
  <si>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</si>
  <si>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</si>
  <si>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</si>
  <si>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R5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</si>
  <si>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</si>
  <si>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</si>
  <si>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</si>
  <si>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R7</t>
  </si>
  <si>
    <t>Elektronické záznamové zařízení -demontáž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</si>
  <si>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</si>
  <si>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16</t>
  </si>
  <si>
    <t>R8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</si>
  <si>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</si>
  <si>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</si>
  <si>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17</t>
  </si>
  <si>
    <t>R6</t>
  </si>
  <si>
    <t>Úprava, přezkoušení SW a zobrazení na JOP - KOMPLET (dodávka i montáž)</t>
  </si>
  <si>
    <t>Položka obsahuje veškeré činnosti spojené s úpravou adresného software (SZZ,DOZ), jeho nasazením/instalací včetně kompletního přezkoušení a projekční přípravy.</t>
  </si>
  <si>
    <t>19</t>
  </si>
  <si>
    <t>R10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</si>
  <si>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</si>
  <si>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</si>
  <si>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20</t>
  </si>
  <si>
    <t>75D217</t>
  </si>
  <si>
    <t>VÝSTRAŽNÍK SE ZÁVOROU, 1 SKŘÍŇ - MONTÁŽ</t>
  </si>
  <si>
    <t>21</t>
  </si>
  <si>
    <t>75D271</t>
  </si>
  <si>
    <t>ZAŘÍZENÍ (PZZ) PRO NEVIDOMÉ - DODÁVKA</t>
  </si>
  <si>
    <t>R13</t>
  </si>
  <si>
    <t>SNÍMAČ POČÍTAČE NÁPRAV - DODÁVKA</t>
  </si>
  <si>
    <t>Položka obsahuje kompletní dodávka snímače počítače náprav, potřebného pomocného materiálu a dopravy do staveništního skladu.</t>
  </si>
  <si>
    <t>22</t>
  </si>
  <si>
    <t>75D277</t>
  </si>
  <si>
    <t>ZAŘÍZENÍ (PZZ) PRO NEVIDOMÉ - MONTÁŽ</t>
  </si>
  <si>
    <t>23</t>
  </si>
  <si>
    <t>75C917</t>
  </si>
  <si>
    <t>SNÍMAČ POČÍTAČE NÁPRAV - MONTÁŽ</t>
  </si>
  <si>
    <t>25</t>
  </si>
  <si>
    <t>R14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</si>
  <si>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</si>
  <si>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</si>
  <si>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</si>
  <si>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R15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</si>
  <si>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</si>
  <si>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</si>
  <si>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</si>
  <si>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R16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</si>
  <si>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</si>
  <si>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</si>
  <si>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</si>
  <si>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R17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</si>
  <si>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</si>
  <si>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</si>
  <si>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</si>
  <si>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</si>
  <si>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</si>
  <si>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</si>
  <si>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</si>
  <si>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</si>
  <si>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</si>
  <si>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</si>
  <si>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</si>
  <si>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</si>
  <si>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</si>
  <si>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</si>
  <si>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</si>
  <si>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</si>
  <si>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</si>
  <si>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</si>
  <si>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</si>
  <si>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R18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</si>
  <si>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</si>
  <si>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</si>
  <si>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</si>
  <si>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R19</t>
  </si>
  <si>
    <t>Realizační dokumentace</t>
  </si>
  <si>
    <t>Položka zahrnuje vypracování realizační dokumentace předmětného PS - komplet.</t>
  </si>
  <si>
    <t>Kabelizace</t>
  </si>
  <si>
    <t>36</t>
  </si>
  <si>
    <t>75A131</t>
  </si>
  <si>
    <t>KABEL METALICKÝ DVOUPLÁŠŤOVÝ DO 12 PÁRŮ - DODÁVKA</t>
  </si>
  <si>
    <t>KMPÁR</t>
  </si>
  <si>
    <t>37</t>
  </si>
  <si>
    <t>75A151</t>
  </si>
  <si>
    <t>KABEL METALICKÝ SE STÍNĚNÍM DO 12 PÁRŮ - DODÁVKA</t>
  </si>
  <si>
    <t>75A217</t>
  </si>
  <si>
    <t>ZATAŽENÍ A SPOJKOVÁNÍ KABELŮ DO 12 PÁRŮ - MONTÁŽ</t>
  </si>
  <si>
    <t>38</t>
  </si>
  <si>
    <t>75A141</t>
  </si>
  <si>
    <t>KABEL METALICKÝ DVOUPLÁŠŤOVÝ PŘES 12 PÁRŮ - DODÁVKA</t>
  </si>
  <si>
    <t>75A237</t>
  </si>
  <si>
    <t>ZATAŽENÍ A SPOJKOVÁNÍ KABELŮ SE STÍNĚNÍM DO 12 PÁRŮ - MONTÁŽ</t>
  </si>
  <si>
    <t>39</t>
  </si>
  <si>
    <t>701005</t>
  </si>
  <si>
    <t>VYHLEDÁVACÍ MARKER ZEMNÍ S MOŽNOSTÍ ZÁPISU</t>
  </si>
  <si>
    <t>75A161</t>
  </si>
  <si>
    <t>KABEL METALICKÝ SE STÍNĚNÍM PŘES 12 PÁRŮ - DODÁVKA</t>
  </si>
  <si>
    <t>75A227</t>
  </si>
  <si>
    <t>ZATAŽENÍ A SPOJKOVÁNÍ KABELŮ PŘES 12 PÁRŮ - MONTÁŽ</t>
  </si>
  <si>
    <t>40</t>
  </si>
  <si>
    <t>742H12</t>
  </si>
  <si>
    <t>KABEL NN ČTYŘ- A PĚTIŽÍLOVÝ CU S PLASTOVOU IZOLACÍ OD 4 DO 16 MM2</t>
  </si>
  <si>
    <t>75A247</t>
  </si>
  <si>
    <t>ZATAŽENÍ A SPOJKOVÁNÍ KABELŮ SE STÍNĚNÍM PŘES 12 PÁRŮ - MONTÁŽ</t>
  </si>
  <si>
    <t>41</t>
  </si>
  <si>
    <t>75I321</t>
  </si>
  <si>
    <t>KABEL ZEMNÍ DVOUPLÁŠŤOVÝ S PANCÍŘEM PRŮMĚRU ŽÍLY 0,8 MM DO 5XN</t>
  </si>
  <si>
    <t>KMČTYŘKA</t>
  </si>
  <si>
    <t>42</t>
  </si>
  <si>
    <t>75I32X</t>
  </si>
  <si>
    <t>KABEL ZEMNÍ DVOUPLÁŠŤOVÝ S PANCÍŘEM PRŮMĚRU ŽÍLY 0,8 MM - MONTÁŽ</t>
  </si>
  <si>
    <t>43</t>
  </si>
  <si>
    <t>742L12</t>
  </si>
  <si>
    <t>UKONČENÍ DVOU AŽ PĚTIŽÍLOVÉHO KABELU V ROZVADĚČI NEBO NA PŘÍSTROJI OD 4 DO 16 MM2</t>
  </si>
  <si>
    <t>44</t>
  </si>
  <si>
    <t>75II22</t>
  </si>
  <si>
    <t>SPOJKA PRO CELOPLASTOVÉ KABELY S PANCÍŘEM PŘES 100 ŽIL</t>
  </si>
  <si>
    <t>45</t>
  </si>
  <si>
    <t>75II2X</t>
  </si>
  <si>
    <t>SPOJKA PRO CELOPLASTOVÉ KABELY S PANCÍŘEM - MONTÁŽ</t>
  </si>
  <si>
    <t>46</t>
  </si>
  <si>
    <t>75IG61</t>
  </si>
  <si>
    <t>VEDENÍ UZEMŇOVACÍ V ZEMI Z FEZN DRÁTU DO 120 MM2</t>
  </si>
  <si>
    <t>47</t>
  </si>
  <si>
    <t>75IG6X</t>
  </si>
  <si>
    <t>VEDENÍ UZEMŇOVACÍ V ZEMI Z FEZN DRÁTU DO 120 MM2 - MONTÁŽ</t>
  </si>
  <si>
    <t>48</t>
  </si>
  <si>
    <t>75IG11</t>
  </si>
  <si>
    <t>TYČ UZEMŇOVACÍ</t>
  </si>
  <si>
    <t>49</t>
  </si>
  <si>
    <t>75IG1X</t>
  </si>
  <si>
    <t>TYČ UZEMŇOVACÍ - MONTÁŽ</t>
  </si>
  <si>
    <t>50</t>
  </si>
  <si>
    <t>75IJ21</t>
  </si>
  <si>
    <t>MĚŘENÍ ZKRÁCENÉ ZÁVĚREČNÉ DÁLKOVÉHO KABELU V OBOU SMĚRECH ZA PROVOZU</t>
  </si>
  <si>
    <t>ČTYŘKA</t>
  </si>
  <si>
    <t>Trubky HDPE</t>
  </si>
  <si>
    <t>51</t>
  </si>
  <si>
    <t>75I911</t>
  </si>
  <si>
    <t>OPTOTRUBKA HDPE PRŮMĚRU DO 40 MM</t>
  </si>
  <si>
    <t>52</t>
  </si>
  <si>
    <t>75I91X</t>
  </si>
  <si>
    <t>OPTOTRUBKA HDPE - MONTÁŽ</t>
  </si>
  <si>
    <t>53</t>
  </si>
  <si>
    <t>75I962</t>
  </si>
  <si>
    <t>OPTOTRUBKA - KALIBRACE</t>
  </si>
  <si>
    <t>54</t>
  </si>
  <si>
    <t>75I961</t>
  </si>
  <si>
    <t>OPTOTRUBKA - HERMETIZACE ÚSEKU DO 2000 M</t>
  </si>
  <si>
    <t>ÚSEK</t>
  </si>
  <si>
    <t>55</t>
  </si>
  <si>
    <t>75IA51</t>
  </si>
  <si>
    <t>OPTOTRUBKOVÁ KONCOVKA PRŮMĚRU DO 40 MM</t>
  </si>
  <si>
    <t>56</t>
  </si>
  <si>
    <t>75IA5X</t>
  </si>
  <si>
    <t>OPTOTRUBKOVÁ KONCOVKA - MONTÁŽ</t>
  </si>
  <si>
    <t>Zemní práce</t>
  </si>
  <si>
    <t>57</t>
  </si>
  <si>
    <t>R20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</si>
  <si>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</si>
  <si>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</si>
  <si>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</si>
  <si>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58</t>
  </si>
  <si>
    <t>709210</t>
  </si>
  <si>
    <t>KŘIŽOVATKA KABELOVÝCH VEDENÍ SE STÁVAJÍCÍ INŽENÝRSKOU SÍTÍ (KABELEM, POTRUBÍM APOD.)</t>
  </si>
  <si>
    <t>59</t>
  </si>
  <si>
    <t>R21</t>
  </si>
  <si>
    <t>POMOC PRÁCE ZŘÍZ NEBO ZAJIŠŤ OCHRANU INŽENÝRSKÝCH SÍTÍ</t>
  </si>
  <si>
    <t>KPL</t>
  </si>
  <si>
    <t>Zahrnuje veškeré náklady spojené s objednatelem požadovanými pracemi</t>
  </si>
  <si>
    <t>60</t>
  </si>
  <si>
    <t>R22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</si>
  <si>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</si>
  <si>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</si>
  <si>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</si>
  <si>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61</t>
  </si>
  <si>
    <t>R23</t>
  </si>
  <si>
    <t>HLOUBENÍ RÝH ŠÍŘ DO 2M PAŽ I NEPAŽ TŘ. I</t>
  </si>
  <si>
    <t>62</t>
  </si>
  <si>
    <t>17411</t>
  </si>
  <si>
    <t>ZÁSYP JAM A RÝH ZEMINOU SE ZHUTNĚNÍM</t>
  </si>
  <si>
    <t>63</t>
  </si>
  <si>
    <t>702312</t>
  </si>
  <si>
    <t>ZAKRYTÍ KABELŮ VÝSTRAŽNOU FÓLIÍ ŠÍŘKY PŘES 20 DO 40 CM</t>
  </si>
  <si>
    <t>64</t>
  </si>
  <si>
    <t>14173</t>
  </si>
  <si>
    <t>PROTLAČOVÁNÍ POTRUBÍ Z PLAST HMOT DN DO 200MM</t>
  </si>
  <si>
    <t>65</t>
  </si>
  <si>
    <t>R24</t>
  </si>
  <si>
    <t>KABELOVÁ CHRÁNIČKA ZEMNÍ DN PŘES 100 DO 200 MM</t>
  </si>
  <si>
    <t>Položka zahrnuje materiál dle názvu položky včetně montáže a uložení</t>
  </si>
  <si>
    <t>66</t>
  </si>
  <si>
    <t>18210</t>
  </si>
  <si>
    <t>ÚPRAVA POVRCHŮ SROVNÁNÍM ÚZEMÍ</t>
  </si>
  <si>
    <t>67</t>
  </si>
  <si>
    <t>111204</t>
  </si>
  <si>
    <t>ODSTRANĚNÍ KŘOVIN S ODVOZEM DO 5KM</t>
  </si>
  <si>
    <t>M2</t>
  </si>
  <si>
    <t>68</t>
  </si>
  <si>
    <t>R25</t>
  </si>
  <si>
    <t>OSTATNÍ POŽADAVKY - ZEMĚMĚŘIČSKÁ MĚŘENÍ</t>
  </si>
  <si>
    <t>Zahrnuje veškeré náklady spojené s požadovanými pracemi ( dle názvu položky)</t>
  </si>
  <si>
    <t>Demontáže</t>
  </si>
  <si>
    <t>69</t>
  </si>
  <si>
    <t>75D228</t>
  </si>
  <si>
    <t>VÝSTRAŽNÍK BEZ ZÁVORY, 1 SKŘÍŇ - DEMONTÁŽ</t>
  </si>
  <si>
    <t>70</t>
  </si>
  <si>
    <t>75C918</t>
  </si>
  <si>
    <t>SNÍMAČ POČÍTAČE NÁPRAV - DEMONTÁŽ</t>
  </si>
  <si>
    <t>71</t>
  </si>
  <si>
    <t>75D168</t>
  </si>
  <si>
    <t>RELÉOVÝ DOMEK (DO 18 M2) PREFABRIKOVANÝ - DEMONTÁŽ</t>
  </si>
  <si>
    <t>72</t>
  </si>
  <si>
    <t>75K62Y</t>
  </si>
  <si>
    <t>AKUMULÁTOROVÁ BATERIE - DEMONTÁŽ</t>
  </si>
  <si>
    <t>73</t>
  </si>
  <si>
    <t>75B6G8</t>
  </si>
  <si>
    <t>USMĚRŇOVAČ - DEMONTÁŽ</t>
  </si>
  <si>
    <t>D.2.1.3</t>
  </si>
  <si>
    <t>Přejezdy a přechody</t>
  </si>
  <si>
    <t xml:space="preserve">  SO 01</t>
  </si>
  <si>
    <t>Železniční přejezd</t>
  </si>
  <si>
    <t>SO 01</t>
  </si>
  <si>
    <t>0</t>
  </si>
  <si>
    <t>Všeobecné konstrukce a práce</t>
  </si>
  <si>
    <t>R015111</t>
  </si>
  <si>
    <t>900</t>
  </si>
  <si>
    <t>POPLATKY ZA LIKVIDACŮ ODPADŮ NEKONTAMINOVANÝCH - 17 05 04 VYTĚŽENÉ ZEMINY A HORNINY - I. TŘÍDA TĚŽITELNOSTI - VČETNĚ DPPRAVY</t>
  </si>
  <si>
    <t>T</t>
  </si>
  <si>
    <t>Vzdálenost 9 km   
kód položky 11332 * objemová hmotnost   
37,2*2=74,400 [A]   
kód položky 12373 * objemová hmotnost   
136,25*2=272,500 [B]   
kód položky 13173 * objemová hmotnost   
76,5*2=153,000 [C]   
kód položky 13273 * objemová hmotnost   
32,338*2=64,676 [D]   
kód položky 13373 * objemová hmotnost   
5,56*2=11,120 [E]   
Celkem: A+B+C+D+E=575,696 [F]</t>
  </si>
  <si>
    <t>1. Položka obsahuje:   
–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</si>
  <si>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R015130</t>
  </si>
  <si>
    <t>904</t>
  </si>
  <si>
    <t>POPLATKY ZA LIKVIDACŮ ODPADŮ NEKONTAMINOVANÝCH - 17 03 02 VYBOURANÝ ASFALTOVÝ BETON BEZ DEHTU - VČETNĚ DOPRAVY</t>
  </si>
  <si>
    <t>Vzdálenost 17 km   
kód položky 11333 * objemová hmotnost   
27,9 * 2,2=61,380 [A]   
kód položky 11372 * objemová hmotnost   
16,74 * 2,2=36,828 [B]   
Celkem: A+B=98,208 [C]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</si>
  <si>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541/2020Sb., o nakládání s odpady, v platném znění.   
Poznámka:   
*)  U nebezpečných odpadů musí být v doplňujícím popisu položky uvedeno upřesnění  nebezpečných vlastností v rozsahu a typu koncentrace nebezpečných látek</t>
  </si>
  <si>
    <t>R015150</t>
  </si>
  <si>
    <t>906</t>
  </si>
  <si>
    <t>POPLATKY ZA LIKVIDACŮ ODPADŮ NEKONTAMINOVANÝCH - 17 05 08 ŠTĚRK Z KOLEJIŠTĚ (ODPAD PO RECYKLACI) - VČETNĚ DOPRAVY</t>
  </si>
  <si>
    <t>Vzdálenost 10 km   
kód položky 965010 * objemová hmotnost   
60*2,2=132,000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</si>
  <si>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</si>
  <si>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R015210</t>
  </si>
  <si>
    <t>911</t>
  </si>
  <si>
    <t>POPLATKY ZA LIKVIDACŮ ODPADŮ NEKONTAMINOVANÝCH - 17 01 01 ŽELEZNIČNÍ PRAŽCE BETONOVÉ - VČETNĚ DOPRAVY</t>
  </si>
  <si>
    <t>Vzdálenost 17 km   
délka demontovaného pole / rozdělení pražců "c" * hmotnost pražce SB8   
18 / 0,55 * 0,27   
33 * 0,27=8,910 [A]</t>
  </si>
  <si>
    <t>R015250</t>
  </si>
  <si>
    <t>915</t>
  </si>
  <si>
    <t>POPLATKY ZA LIKVIDACŮ ODPADŮ NEKONTAMINOVANÝCH - 17 02 03 POLYETYLÉNOVÉ PODLOŽKY (ŽEL. SVRŠEK) - VČETNĚ DOPRAVY</t>
  </si>
  <si>
    <t>Vzdálenost 10 km   
počet pražců * počet podložek na pražci * hmotnost podložky   
45 * 2 * 0,00009=0,008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</si>
  <si>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   
)</t>
  </si>
  <si>
    <t>R015260</t>
  </si>
  <si>
    <t>916</t>
  </si>
  <si>
    <t>POPLATKY ZA LIKVIDACŮ ODPADŮ NEKONTAMINOVANÝCH - 07 02 99 PRYŽOVÉ PODLOŽKY (ŽEL. SVRŠEK) - VČETNĚ DOPRAVY</t>
  </si>
  <si>
    <t>Vzdálenost 10 km   
počet pražců * počet podložek na pražci * hmotnost podložky   
45 * 2 * 0,000163=0,015 [A]</t>
  </si>
  <si>
    <t>R015520</t>
  </si>
  <si>
    <t>933</t>
  </si>
  <si>
    <t>POPLATKY ZA LIKVIDACŮ ODPADŮ NEBEZPEČNÝCH - 17 02 04* ŽELEZNIČNÍ PRAŽCE DŘEVĚNÉ- VČETNĚ DOPRAVY *)</t>
  </si>
  <si>
    <t>Vzdálenost 10 km   
délka demontovaného pole / rozdělení pražců "c" * hmotnost pražce SB8   
7 / 0,55 * 0,27   
13 * 0,1=1,300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</si>
  <si>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</si>
  <si>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11313</t>
  </si>
  <si>
    <t>ODSTRANĚNÍ KRYTU ZPEVNĚNÝCH PLOCH S ASFALTOVÝM POJIVEM</t>
  </si>
  <si>
    <t>plocha před přejezdem *  tloušťka   
98 * 0,090=8,820 [A]   
plocha za přejezdem *  tloušťka   
88 * 0,090=7,920 [B]   
Celkem: A+B=16,740 [C]</t>
  </si>
  <si>
    <t>11332</t>
  </si>
  <si>
    <t>ODSTRANĚNÍ PODKLADŮ ZPEVNĚNÝCH PLOCH Z KAMENIVA NESTMELENÉHO</t>
  </si>
  <si>
    <t>plocha před přejezdem *  tloušťka   
98 * 0,200=19,600 [A]   
plocha za přejezdem *  tloušťka   
88 * 0,200=17,600 [B]   
Celkem: A+B=37,200 [C]</t>
  </si>
  <si>
    <t>11333</t>
  </si>
  <si>
    <t>ODSTRANĚNÍ PODKLADU ZPEVNĚNÝCH PLOCH S ASFALT POJIVEM</t>
  </si>
  <si>
    <t>plocha před přejezdem *  tloušťka   
98 * 0,150=14,700 [A]   
plocha za přejezdem *  tloušťka   
88 * 0,150=13,200 [B]   
Celkem: A+B=27,900 [C]</t>
  </si>
  <si>
    <t>12110</t>
  </si>
  <si>
    <t>SEJMUTÍ ORNICE NEBO LESNÍ PŮDY</t>
  </si>
  <si>
    <t>plocha nad vsakovacím objektem rozšířena o 0,5 na každou stranu * tloušťka   
44 * 0,15=6,600 [A]</t>
  </si>
  <si>
    <t>12373</t>
  </si>
  <si>
    <t>ODKOP PRO SPOD STAVBU SILNIC A ŽELEZNIC TŘ. I</t>
  </si>
  <si>
    <t>plocha z řezu * délka rekonstruovaného úseku   
5,45 * 25=136,250 [A]</t>
  </si>
  <si>
    <t>13173</t>
  </si>
  <si>
    <t>objem vsakovacího objektu + plocha nad vsakovacím objektem   
10 * 3 * 0,95 + 10 * 3 * 1,6=76,500 [A]</t>
  </si>
  <si>
    <t>13273</t>
  </si>
  <si>
    <t>plocha z řezu * (délka rekonstruovaného úseku + vzdálenost mezi šachtou a vsakovacím objektem)   
0,995 * (25 + 7,5)=32,338 [A]</t>
  </si>
  <si>
    <t>13373</t>
  </si>
  <si>
    <t>HLOUBENÍ ŠACHET ZAPAŽ I NEPAŽ TŘ. I</t>
  </si>
  <si>
    <t>šachta Š1   
plocha * vyška   
1,7*2=3,400 [A]   
šachta Š2   
plocha * vyška   
1,35*1,6=2,160 [B]   
Celkem: A+B=5,560 [C]</t>
  </si>
  <si>
    <t>18</t>
  </si>
  <si>
    <t>zásyp jámy nad vsakovacím objektem   
délka * šířka * výška   
10 * 3 * 1,6=48,000 [A]   
zásyp nad potrubím mezi Š1 a vsakovacím objektem   
šířka rýhy * výška zásypu * vzdálenost mezi šachtou a vsakovacím objektem   
0,5 * 1,385 * 7,5=5,194 [B]   
Celkem: A+B=53,194 [C]</t>
  </si>
  <si>
    <t>17461</t>
  </si>
  <si>
    <t>ZÁSYP JAM A RÝH Z HORNIN KAMENITÝCH</t>
  </si>
  <si>
    <t>výplň vsakovacího objektu fr. 32/63   
délka * šířka * výška   
10 * 3 * 0,95=28,500 [A]</t>
  </si>
  <si>
    <t>17561</t>
  </si>
  <si>
    <t>OBSYP POTRUBÍ A OBJEKTŮ Z HORNIN KAMENITÝCH</t>
  </si>
  <si>
    <t>plocha z řezu * délka rekonstruovaného úseku   
0,680 * 25=17,000 [A]   
šířka rýhy * výška obsypu * vzdálenost mezi šachtou a vsakovacím objektem   
0,5 * 0,4 * 7,5=1,500 [B]   
Celkem: A+B=18,500 [C]</t>
  </si>
  <si>
    <t>18110</t>
  </si>
  <si>
    <t>ÚPRAVA PLÁNĚ SE ZHUTNĚNÍM V HORNINĚ TŘ. I</t>
  </si>
  <si>
    <t>šířka * délka rekonstrouvaného úseku   
4,9 * 25=122,500 [A]</t>
  </si>
  <si>
    <t>18230</t>
  </si>
  <si>
    <t>ROZPROSTŘENÍ ORNICE V ROVINĚ</t>
  </si>
  <si>
    <t>plocha nad vsakovacím objektem rozšířena o 0,5 na každou stranu * tloušťka   
44 * 0,15=6,600 [A]   
plocha nad potrubím mezi šachtou Š1 a vsakovacím objektem o 0,5 na každou stranu * tloušťka   
7,55 * 0,15=1,133 [B]   
Celkem: A+B=7,733 [C]</t>
  </si>
  <si>
    <t>18241</t>
  </si>
  <si>
    <t>ZALOŽENÍ TRÁVNÍKU RUČNÍM VÝSEVEM</t>
  </si>
  <si>
    <t>plocha nad vsakovacím objektem rozšířena o 0,5 na každou stranu   
44 =44,000 [A]   
plocha nad potrubím mezi šachtou Š1 a vsakovacím objektem o 0,5 na každou stranu * tloušťka   
7,5 * 0,15=1,125 [B]   
Celkem: A+B=45,125 [C]</t>
  </si>
  <si>
    <t>Základy</t>
  </si>
  <si>
    <t>24</t>
  </si>
  <si>
    <t>21461C</t>
  </si>
  <si>
    <t>SEPARAČNÍ GEOTEXTILIE DO 300G/M2</t>
  </si>
  <si>
    <t>pro trativod   
šířka z příčného řezu * (délka mezi šachtami + délka k vsakovacímu objektu)   
3,75 * (25+7,5)=121,875 [A]   
pro vsakovací objekt   
2 * (délka * šířka + délka * výška + šířka * výška)   
2 * (10 * 3 + 10 * 0,95 + 3 * 0,95)=84,700 [B]   
Celkem: A+B=206,575 [C]</t>
  </si>
  <si>
    <t>Vodorovné konstrukce</t>
  </si>
  <si>
    <t>451313</t>
  </si>
  <si>
    <t>PODKLADNÍ A VÝPLŇOVÉ VRSTVY Z PROSTÉHO BETONU C16/20</t>
  </si>
  <si>
    <t>podkladní beton pod trativod   
plocha * délka   
0,05 * 25=1,250 [A]   
opěrky obetonování trativodu   
počet opěrek * plocha * délka   
2 * 0,025 * 25=1,250 [B]   
Celkem: A+B=2,500 [C]</t>
  </si>
  <si>
    <t>Komunikace</t>
  </si>
  <si>
    <t>501101</t>
  </si>
  <si>
    <t>ZŘÍZENÍ KONSTRUKČNÍ VRSTVY TĚLESA ŽELEZNIČNÍHO SPODKU ZE ŠTĚRKODRTI NOVÉ</t>
  </si>
  <si>
    <t>plocha z řezu * délka rekonstruovaného úseku   
0,965 * 25=24,125 [A]</t>
  </si>
  <si>
    <t>501201</t>
  </si>
  <si>
    <t>ZŘÍZENÍ KONSTRUKČNÍ VRSTVY TĚLESA ŽELEZNIČNÍHO SPODKU Z DRCENÉHO KAMENIVA NOVÉ</t>
  </si>
  <si>
    <t>plocha z řezu * délka rekonstruovaného úseku   
1,45 * 25=36,250 [A]</t>
  </si>
  <si>
    <t>513550</t>
  </si>
  <si>
    <t>KOLEJOVÉ LOŽE - DOPLNĚNÍ Z KAMENIVA HRUBÉHO DRCENÉHO (ŠTĚRK)</t>
  </si>
  <si>
    <t>uvažováno s doplněním lože tloušťky 5 cm od horní plochy profilu kolejového lože   
plocha z řezu * (délka SVÚ před přejezdem + délka SVÚ za přejezdem)   
0,965 * (770,667+814,636)=1 529,817 [A]</t>
  </si>
  <si>
    <t>528331</t>
  </si>
  <si>
    <t>KOLEJ 49 E1, ROZD. "U", BEZSTYKOVÁ, PR. BET. PODKLADNICOVÝ, UP. TUHÉ</t>
  </si>
  <si>
    <t>délka nového kolejového roštu   
25=25,000 [A]</t>
  </si>
  <si>
    <t>542111</t>
  </si>
  <si>
    <t>SMĚROVÉ A VÝŠKOVÉ VYROVNÁNÍ KOLEJE NA PRAŽCÍCH DŘEVĚNÝCH DO 0,05 M</t>
  </si>
  <si>
    <t>od km 67,730 do km 67,780   
67780-67730=50,000 [A]   
od km 68,100 do km 68,300   
68300-68100=200,000 [B]   
Celkem: A+B=250,000 [C]</t>
  </si>
  <si>
    <t>542121</t>
  </si>
  <si>
    <t>SMĚROVÉ A VÝŠKOVÉ VYROVNÁNÍ KOLEJE NA PRAŽCÍCH BETONOVÝCH DO 0,05 M</t>
  </si>
  <si>
    <t>od km 67,303 333 do km 67,730   
67730-67303,333=426,667 [A]   
od km 67,780 do km 68,074   
68074-67780=294,000 [B]   
od km 68,099 do km 68,100   
68100-68099=1,000 [C]   
od km 68,300 do km 68,913 636   
68913,636-68300=613,636 [D]   
Celkem: A+B+C+D=1 335,303 [E]</t>
  </si>
  <si>
    <t>549311</t>
  </si>
  <si>
    <t>ZRUŠENÍ A ZNOVUZŘÍZENÍ BEZSTYKOVÉ KOLEJE NA NEDEMONTOVANÝCH ÚSECÍCH V KOLEJI</t>
  </si>
  <si>
    <t>od km 67,900 do km 68,100   
68100 - 67900=200,000 [A]   
od km 68,350 do km 68,600   
68600 - 68350=250,000 [B]   
Celkem: A+B=450,000 [C]</t>
  </si>
  <si>
    <t>56331</t>
  </si>
  <si>
    <t>VOZOVKOVÉ VRSTVY ZE ŠTĚRKODRTI TL. DO 50MM</t>
  </si>
  <si>
    <t>vyrovnávací vrsva pod podbetonovaný trativod   
šířka rýhy * délka   
0,5 * 25=12,500 [A]</t>
  </si>
  <si>
    <t>56334</t>
  </si>
  <si>
    <t>VOZOVKOVÉ VRSTVY ZE ŠTĚRKODRTI TL. DO 200MM</t>
  </si>
  <si>
    <t>plocha před přejezdem + plocha před přejezdem   
76,5 + 68,5=145,000 [A]</t>
  </si>
  <si>
    <t>56341</t>
  </si>
  <si>
    <t>VOZOVKOVÉ VRSTVY ZE ŠTĚRKOPÍSKU TL. DO 50MM</t>
  </si>
  <si>
    <t>vyrovnávací vrsva pod potrubí mezi Š1 a vsakovacím objektem   
šířka rýhy * délka   
0,5 * 7,5=3,750 [A]</t>
  </si>
  <si>
    <t>56344</t>
  </si>
  <si>
    <t>VOZOVKOVÉ VRSTVY ZE ŠTĚRKOPÍSKU TL. DO 200MM</t>
  </si>
  <si>
    <t>šachta Š1   
plocha   
1,7=1,700 [A]   
šachta Š2   
plocha   
1,35=1,350 [B]   
Celkem: A+B=3,050 [C]</t>
  </si>
  <si>
    <t>56353</t>
  </si>
  <si>
    <t>VOZOVKOVÉ VRSTVY Z MECH ZPEV ZEMINY TL. DO 150MM</t>
  </si>
  <si>
    <t>plocha před přejezdem + plocha před přejezdem   
11,5 + 17,5=29,000 [A]</t>
  </si>
  <si>
    <t>56362</t>
  </si>
  <si>
    <t>VOZOVKOVÉ VRSTVY Z RECYKLOVANÉHO MATERIÁLU TL DO 100MM</t>
  </si>
  <si>
    <t>plocha před přejezdem + plocha před přejezdem   
9,0 + 13,5=22,500 [A]</t>
  </si>
  <si>
    <t>56930</t>
  </si>
  <si>
    <t>ZPEVNĚNÍ KRAJNIC ZE ŠTĚRKODRTI</t>
  </si>
  <si>
    <t>před přejezdem   
plocha * tloušťka   
7,5 * 0,3=2,250 [A]   
za přejezdem   
plocha * tloušťka   
5,5 * 0,3=1,650 [B]   
Celkem: A+B=3,900 [C]</t>
  </si>
  <si>
    <t>582611</t>
  </si>
  <si>
    <t>KRYTY Z BETON DLAŽDIC SE ZÁMKEM ŠEDÝCH TL 60MM DO LOŽE Z KAM</t>
  </si>
  <si>
    <t>do ŠD fr. 4/8   
před přejezdem   
2,176=2,176 [A]   
za přejezdem   
4,153=4,153 [B]   
Celkem: A+B=6,329 [C]</t>
  </si>
  <si>
    <t>R512550</t>
  </si>
  <si>
    <t>KOLEJOVÉ LOŽE - ZŘÍZENÍ Z KAMENIVA HRUBÉHO DRCENÉHO (ŠTĚRK)</t>
  </si>
  <si>
    <t>[bez vazby na CS]</t>
  </si>
  <si>
    <t>plocha z řezu * délka rekonstruovaného úseku   
2,175 * 25=54,375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</si>
  <si>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</si>
  <si>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R545121</t>
  </si>
  <si>
    <t>SVAR KOLEJNIC (STEJNÉHO TVARU) 49 E1, T JEDNOTLIVĚ</t>
  </si>
  <si>
    <t>4=4,000 [A]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</si>
  <si>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</si>
  <si>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R549510</t>
  </si>
  <si>
    <t>ŘEZÁNÍ KOLEJNIC BEZ OHLEDU NA TVAR</t>
  </si>
  <si>
    <t>1. Položka obsahuje:    
 – veškeré práce a materiály spojené s řezáním kolejnic    
 – příplatky za ztížené podmínky při práci v koleji, např. překážky po stranách koleje, práci v tunelu apod.    
2. Položka neobsahuje:    
 X    
3. Způsob měření:    
Udává se počet kusů kompletní konstrukce nebo práce.</t>
  </si>
  <si>
    <t>R56140</t>
  </si>
  <si>
    <t>KAMENIVO ZPEVNĚNÉ CEMENTEM</t>
  </si>
  <si>
    <t>podkladní vrstva koleje   
plocha z řezu * délka rekonstruovaného úseku   
0,965 * 25=24,125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</si>
  <si>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</si>
  <si>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R56143</t>
  </si>
  <si>
    <t>KAMENIVO ZPEVNĚNÉ CEMENTEM TL. DO 150MM</t>
  </si>
  <si>
    <t>vrstva skladby místní komunikace -  tl.130mm   
plocha před přejezdem + plocha před přejezdem   
76,5 + 68,5=145,000 [A]</t>
  </si>
  <si>
    <t>R572111</t>
  </si>
  <si>
    <t>INFILTRAČNÍ POSTŘIK ASFALTOVÝ DO 0,5KG/M2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</si>
  <si>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</si>
  <si>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R572211</t>
  </si>
  <si>
    <t>SPOJOVACÍ POSTŘIK Z ASFALTU DO 0,5KG/M2</t>
  </si>
  <si>
    <t>R574A31</t>
  </si>
  <si>
    <t>ASFALTOVÝ BETON PRO OBRUSNÉ VRSTVY ACO 8CH TL. 40MM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</si>
  <si>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</si>
  <si>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R574A33</t>
  </si>
  <si>
    <t>ASFALTOVÝ BETON PRO OBRUSNÉ VRSTVY ACO 11 TL. 40MM</t>
  </si>
  <si>
    <t>R574E66</t>
  </si>
  <si>
    <t>ASFALTOVÝ BETON PRO PODKLADNÍ VRSTVY ACP 16+, 16S TL. 70MM</t>
  </si>
  <si>
    <t>R58920</t>
  </si>
  <si>
    <t>VÝPLŇ SPAR MODIFIKOVANÝM ASFALTEM</t>
  </si>
  <si>
    <t>před přejezdem   
podél chodníku + podél závěrné zídky + podél napojení na stávající stav   
8,0 + 11,3 + 9,0=28,300 [A]   
za přejezdem   
podél chodníku + podél závěrné zídky + podél napojení na stávající stav   
11,2 + 11,4 + 9,5=32,100 [B]   
Celkem: A+B=60,400 [C]</t>
  </si>
  <si>
    <t>položka zahrnuje:   
- dodávku předepsaného materiálu   
- vyčištění a výplň spar tímto materiálem</t>
  </si>
  <si>
    <t>Potrubí</t>
  </si>
  <si>
    <t>87433</t>
  </si>
  <si>
    <t>POTRUBÍ Z TRUB PLASTOVÝCH ODPADNÍCH DN DO 150MM</t>
  </si>
  <si>
    <t>mezi šachtou Š1 a vsakovacím objektem   
8=8,000 [A]</t>
  </si>
  <si>
    <t>875332</t>
  </si>
  <si>
    <t>POTRUBÍ DREN Z TRUB PLAST DN DO 150MM DĚROVANÝCH</t>
  </si>
  <si>
    <t>mezi šachtami Š1 a Š2   
25=25,000 [A]</t>
  </si>
  <si>
    <t>894846</t>
  </si>
  <si>
    <t>ŠACHTY KANALIZAČNÍ PLASTOVÉ D 400MM</t>
  </si>
  <si>
    <t>2=2,000 [A]</t>
  </si>
  <si>
    <t>Ostatní konstrukce a práce</t>
  </si>
  <si>
    <t>915111</t>
  </si>
  <si>
    <t>VODOROVNÉ DOPRAVNÍ ZNAČENÍ BARVOU HLADKÉ - DODÁVKA A POKLÁDKA</t>
  </si>
  <si>
    <t>před přejezdem   
7,0=7,000 [A]   
za přejezdem   
6,0=6,000 [B]   
Celkem: A+B=13,000 [C]</t>
  </si>
  <si>
    <t>917212</t>
  </si>
  <si>
    <t>ZÁHONOVÉ OBRUBY Z BETONOVÝCH OBRUBNÍKŮ ŠÍŘ 80MM</t>
  </si>
  <si>
    <t>před přejezdem   
7,0=7,000 [A]   
za přejezdem   
12,5=12,500 [B]   
Celkem: A+B=19,500 [C]</t>
  </si>
  <si>
    <t>917224</t>
  </si>
  <si>
    <t>SILNIČNÍ A CHODNÍKOVÉ OBRUBY Z BETONOVÝCH OBRUBNÍKŮ ŠÍŘ 150MM</t>
  </si>
  <si>
    <t>před přejezdem   
8,0=8,000 [A]   
za přejezdem   
11,5=11,500 [B]   
Celkem: A+B=19,500 [C]</t>
  </si>
  <si>
    <t>919113</t>
  </si>
  <si>
    <t>ŘEZÁNÍ ASFALTOVÉHO KRYTU VOZOVEK TL DO 150MM</t>
  </si>
  <si>
    <t>tl. 110mm   
před přejezdem   
9,0=9,000 [A]   
za přejezdem   
9,5=9,500 [B]   
Celkem: A+B=18,500 [C]</t>
  </si>
  <si>
    <t>921930</t>
  </si>
  <si>
    <t>ANTIKOROZNÍ PROVEDENÍ UPEVŇOVADEL A JINÉHO DROBNÉHO KOLEJIVA</t>
  </si>
  <si>
    <t>15,0=15,000 [A]</t>
  </si>
  <si>
    <t>965010</t>
  </si>
  <si>
    <t>ODSTRANĚNÍ KOLEJOVÉHO LOŽE A DRÁŽNÍCH STEZEK</t>
  </si>
  <si>
    <t>plocha z řezu * délka rekonstruovaného úseku   
2,4 * 25=60,000 [A]</t>
  </si>
  <si>
    <t>965114</t>
  </si>
  <si>
    <t>DEMONTÁŽ KOLEJE NA BETONOVÝCH PRAŽCÍCH ROZEBRÁNÍM DO SOUČÁSTÍ</t>
  </si>
  <si>
    <t>od km 68,074 do km 68,092   
92-74=18,000 [A]</t>
  </si>
  <si>
    <t>965124</t>
  </si>
  <si>
    <t>DEMONTÁŽ KOLEJE NA DŘEVĚNÝCH PRAŽCÍCH ROZEBRÁNÍM DO SOUČÁSTÍ</t>
  </si>
  <si>
    <t>od km 68,092 do km 68,099   
99-92=7,000 [A]</t>
  </si>
  <si>
    <t>965311</t>
  </si>
  <si>
    <t>ROZEBRÁNÍ PŘEJEZDU, PŘECHODU Z DÍLCŮ</t>
  </si>
  <si>
    <t>16,8=16,800 [A]</t>
  </si>
  <si>
    <t>R921112</t>
  </si>
  <si>
    <t>ŽELEZNIČNÍ PŘEJEZD CELOPRYŽOVÝ NA BETONOVÝCH PRAŽCÍCH</t>
  </si>
  <si>
    <t>48,558=48,558 [A]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</si>
  <si>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</si>
  <si>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R925110</t>
  </si>
  <si>
    <t>DRÁŽNÍ STEZKY Z DRTI TL. DO 50 MM</t>
  </si>
  <si>
    <t>před přejezdem   
vlevo + vpravo   
13,0+8,7=21,700 [A]   
za přejezdem   
vlevo + vpravo   
6,6+13,5=20,100 [B]   
Celkem: A+B=41,800 [C]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</si>
  <si>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2. Položka neobsahuje:    
 – výplň pod drážní stezkou mezi kolejovým ložem sousedních kolejí, nacení se položkami ve sd 51    
3. Způsob měření:    
Měří se horní pochozí plocha bez ohledu na tvar dosypávek pod drážní stezkou.</t>
  </si>
  <si>
    <t>R925120</t>
  </si>
  <si>
    <t>DRÁŽNÍ STEZKY Z DRTI TL. PŘES 50 MM</t>
  </si>
  <si>
    <t>před přejezdem   
vlevo + vpravo   
0,7*9,9+0,8*5,9=11,650 [A]   
za přejezdem   
vlevo + vpravo   
0,7*5,2+0,8*8,8=10,680 [B]   
Celkem: A+B=22,330 [C]</t>
  </si>
  <si>
    <t>D.2.3.6</t>
  </si>
  <si>
    <t>Rozvodny vn, nn, osvětlení a dálkové ovládání odpojovačů</t>
  </si>
  <si>
    <t xml:space="preserve">  SO 02</t>
  </si>
  <si>
    <t>Přípojka NN pro PZZ v km 68,080 (P6405)</t>
  </si>
  <si>
    <t>SO 02</t>
  </si>
  <si>
    <t>Přípojka nn pro PZZ</t>
  </si>
  <si>
    <t>742H24</t>
  </si>
  <si>
    <t>KABEL NN ČTYŘ- A PĚTIŽÍLOVÝ AL S PLASTOVOU IZOLACÍ OD 70 DO 120 MM2</t>
  </si>
  <si>
    <t>742L14</t>
  </si>
  <si>
    <t>UKONČENÍ DVOU AŽ PĚTIŽÍLOVÉHO KABELU V ROZVADĚČI NEBO NA PŘÍSTROJI OD 70 DO 120 MM2</t>
  </si>
  <si>
    <t>744H11</t>
  </si>
  <si>
    <t>POJISTKOVÝ SPODEK/LIŠTA PRO NOŽOVÉ POJISTKY JEDNOPÓLOVÝ DO 160 A</t>
  </si>
  <si>
    <t>744I01</t>
  </si>
  <si>
    <t>POJISTKOVÁ VLOŽKA DO 160 A</t>
  </si>
  <si>
    <t>PŘEJEZDOVÁ SKŘÍŇ VENKOVNÍ PRÁZDNÁ PLASTOVÁ V KOMPAKTNÍM PILÍŘI, MIN. IP 44</t>
  </si>
  <si>
    <t>741C01</t>
  </si>
  <si>
    <t>EKVIPOTENCIÁLNÍ PŘÍPOJNICE</t>
  </si>
  <si>
    <t>744C01</t>
  </si>
  <si>
    <t>POMOCNÝ SPÍNAČ K MODULÁRNÍMU PŘÍSTROJI DO 125 A</t>
  </si>
  <si>
    <t>744C02</t>
  </si>
  <si>
    <t>NAPĚŤOVÁ SPOUŠŤ K MODULÁRNÍMU PŘÍSTROJI DO 125 A</t>
  </si>
  <si>
    <t>744633</t>
  </si>
  <si>
    <t>JISTIČ TŘÍPÓLOVÝ (10 KA) OD 13 DO 20 A</t>
  </si>
  <si>
    <t>744634</t>
  </si>
  <si>
    <t>JISTIČ TŘÍPÓLOVÝ (10 KA) OD 25 DO 40 A</t>
  </si>
  <si>
    <t>744B31</t>
  </si>
  <si>
    <t>PÁČKOVÝ VYPÍNAČ TŘÍPÓLOVÝ (10 KA) DO 32 A</t>
  </si>
  <si>
    <t>744Q22</t>
  </si>
  <si>
    <t>SVODIČ PŘEPĚTÍ TYP 1+2 (TŘÍDA B+C) 3-4 PÓLOVÝ</t>
  </si>
  <si>
    <t>741413</t>
  </si>
  <si>
    <t>ZÁSUVKA/PŘÍVODKA PRŮMYSLOVÁ, KRYTÍ IP 44 400 V, DO 63 A</t>
  </si>
  <si>
    <t>744J41</t>
  </si>
  <si>
    <t>SILOVÝ KOMPLETNÍ PŘEPÍNAČ 1-0-1 TŘÍ-ČTYŘPÓLOVÝ DO 32 A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</si>
  <si>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</si>
  <si>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</si>
  <si>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</si>
  <si>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</si>
  <si>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</si>
  <si>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</si>
  <si>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13293</t>
  </si>
  <si>
    <t>HLOUBENÍ RÝH ŠÍŘ DO 2M PAŽ I NEPAŽ TŘ. III</t>
  </si>
  <si>
    <t>75II11</t>
  </si>
  <si>
    <t>SPOJKA PRO CELOPLASTOVÉ KABELY BEZ PANCÍŘE DO 100 ŽIL</t>
  </si>
  <si>
    <t>75II1X</t>
  </si>
  <si>
    <t>SPOJKA PRO CELOPLASTOVÉ KABELY BEZ PANCÍŘE - MONTÁŽ</t>
  </si>
  <si>
    <t>702311</t>
  </si>
  <si>
    <t>ZAKRYTÍ KABELŮ VÝSTRAŽNOU FÓLIÍ ŠÍŘKY DO 20 CM</t>
  </si>
  <si>
    <t>02943</t>
  </si>
  <si>
    <t>OSTATNÍ POŽADAVKY - VYPRACOVÁNÍ RDS</t>
  </si>
  <si>
    <t>zahrnuje veškeré náklady spojené s objednatelem požadovanými pracemi</t>
  </si>
  <si>
    <t>747702</t>
  </si>
  <si>
    <t>ÚPRAVA ZAPOJENÍ STÁVAJÍCÍCH KABELOVÝCH SKŘÍNÍ/ROZVADĚČŮ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</si>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</sst>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320</v>
      </c>
      <c s="12" t="s">
        <v>321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322</v>
      </c>
      <c s="12" t="s">
        <v>323</v>
      </c>
      <c s="14">
        <f>'SO 01'!K8+'SO 01'!M8</f>
      </c>
      <c s="14">
        <f>C13*0.21</f>
      </c>
      <c s="14">
        <f>C13+D13</f>
      </c>
      <c s="13">
        <f>'SO 01'!T7</f>
      </c>
    </row>
    <row r="14" spans="1:6" ht="12.75">
      <c r="A14" s="11" t="s">
        <v>539</v>
      </c>
      <c s="12" t="s">
        <v>540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541</v>
      </c>
      <c s="12" t="s">
        <v>542</v>
      </c>
      <c s="14">
        <f>'SO 02'!K8+'SO 02'!M8</f>
      </c>
      <c s="14">
        <f>C15*0.21</f>
      </c>
      <c s="14">
        <f>C15+D15</f>
      </c>
      <c s="13">
        <f>'SO 02'!T7</f>
      </c>
    </row>
    <row r="16" spans="1:6" ht="12.75">
      <c r="A16" s="11" t="s">
        <v>591</v>
      </c>
      <c s="12" t="s">
        <v>592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593</v>
      </c>
      <c s="12" t="s">
        <v>592</v>
      </c>
      <c s="14">
        <f>'SO 98-98'!K8+'SO 98-98'!M8</f>
      </c>
      <c s="14">
        <f>C17*0.21</f>
      </c>
      <c s="14">
        <f>C17+D17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COUNTIFS(L8:L322,"=0",A8:A322,"P")+COUNTIFS(L8:L322,"",A8:A322,"P")+SUM(Q8:Q322)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0+J9+J150+J231+J256+J305</f>
      </c>
      <c s="29">
        <f>0+K9+K150+K231+K256+K305</f>
      </c>
      <c s="29">
        <f>0+L9+L150+L231+L256+L305</f>
      </c>
      <c s="29">
        <f>0+M9+M150+M231+M256+M305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</f>
      </c>
      <c s="32">
        <f>0+M10+M14+M18+M22+M26+M30+M34+M38+M42+M46+M50+M54+M58+M62+M66+M70+M74+M78+M82+M86+M90+M94+M98+M102+M106+M110+M114+M118+M122+M126+M130+M134+M138+M142+M146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89.2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84</v>
      </c>
      <c s="34" t="s">
        <v>87</v>
      </c>
      <c s="35" t="s">
        <v>51</v>
      </c>
      <c s="6" t="s">
        <v>88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72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89</v>
      </c>
    </row>
    <row r="49" spans="1:5" ht="12.75">
      <c r="A49" t="s">
        <v>59</v>
      </c>
      <c r="E49" s="39" t="s">
        <v>90</v>
      </c>
    </row>
    <row r="50" spans="1:16" ht="12.75">
      <c r="A50" t="s">
        <v>49</v>
      </c>
      <c s="34" t="s">
        <v>91</v>
      </c>
      <c s="34" t="s">
        <v>92</v>
      </c>
      <c s="35" t="s">
        <v>51</v>
      </c>
      <c s="6" t="s">
        <v>93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94</v>
      </c>
      <c s="34" t="s">
        <v>95</v>
      </c>
      <c s="35" t="s">
        <v>51</v>
      </c>
      <c s="6" t="s">
        <v>96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97</v>
      </c>
      <c s="34" t="s">
        <v>98</v>
      </c>
      <c s="35" t="s">
        <v>51</v>
      </c>
      <c s="6" t="s">
        <v>99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89</v>
      </c>
    </row>
    <row r="65" spans="1:5" ht="51">
      <c r="A65" t="s">
        <v>59</v>
      </c>
      <c r="E65" s="39" t="s">
        <v>103</v>
      </c>
    </row>
    <row r="66" spans="1:16" ht="12.75">
      <c r="A66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89</v>
      </c>
    </row>
    <row r="69" spans="1:5" ht="63.75">
      <c r="A69" t="s">
        <v>59</v>
      </c>
      <c r="E69" s="39" t="s">
        <v>107</v>
      </c>
    </row>
    <row r="70" spans="1:16" ht="12.75">
      <c r="A7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89</v>
      </c>
    </row>
    <row r="73" spans="1:5" ht="51">
      <c r="A73" t="s">
        <v>59</v>
      </c>
      <c r="E73" s="39" t="s">
        <v>111</v>
      </c>
    </row>
    <row r="74" spans="1:16" ht="12.75">
      <c r="A74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89</v>
      </c>
    </row>
    <row r="77" spans="1:5" ht="38.25">
      <c r="A77" t="s">
        <v>59</v>
      </c>
      <c r="E77" s="39" t="s">
        <v>115</v>
      </c>
    </row>
    <row r="78" spans="1:16" ht="12.75">
      <c r="A78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38.25">
      <c r="A81" t="s">
        <v>59</v>
      </c>
      <c r="E81" s="39" t="s">
        <v>119</v>
      </c>
    </row>
    <row r="82" spans="1:16" ht="12.75">
      <c r="A82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65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.75">
      <c r="A83" s="35" t="s">
        <v>55</v>
      </c>
      <c r="E83" s="39" t="s">
        <v>9</v>
      </c>
    </row>
    <row r="84" spans="1:5" ht="12.75">
      <c r="A84" s="35" t="s">
        <v>57</v>
      </c>
      <c r="E84" s="40" t="s">
        <v>89</v>
      </c>
    </row>
    <row r="85" spans="1:5" ht="25.5">
      <c r="A85" t="s">
        <v>59</v>
      </c>
      <c r="E85" s="39" t="s">
        <v>123</v>
      </c>
    </row>
    <row r="86" spans="1:16" ht="12.75">
      <c r="A86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65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127</v>
      </c>
      <c s="34" t="s">
        <v>128</v>
      </c>
      <c s="35" t="s">
        <v>51</v>
      </c>
      <c s="6" t="s">
        <v>129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127</v>
      </c>
      <c s="34" t="s">
        <v>130</v>
      </c>
      <c s="35" t="s">
        <v>51</v>
      </c>
      <c s="6" t="s">
        <v>131</v>
      </c>
      <c s="36" t="s">
        <v>65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72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25.5">
      <c r="A97" t="s">
        <v>59</v>
      </c>
      <c r="E97" s="39" t="s">
        <v>132</v>
      </c>
    </row>
    <row r="98" spans="1:16" ht="12.75">
      <c r="A98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65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65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89</v>
      </c>
    </row>
    <row r="109" spans="1:5" ht="51">
      <c r="A109" t="s">
        <v>59</v>
      </c>
      <c r="E109" s="39" t="s">
        <v>142</v>
      </c>
    </row>
    <row r="110" spans="1:16" ht="12.75">
      <c r="A110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65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89</v>
      </c>
    </row>
    <row r="113" spans="1:5" ht="51">
      <c r="A113" t="s">
        <v>59</v>
      </c>
      <c r="E113" s="39" t="s">
        <v>146</v>
      </c>
    </row>
    <row r="114" spans="1:16" ht="12.75">
      <c r="A114" t="s">
        <v>49</v>
      </c>
      <c s="34" t="s">
        <v>147</v>
      </c>
      <c s="34" t="s">
        <v>148</v>
      </c>
      <c s="35" t="s">
        <v>51</v>
      </c>
      <c s="6" t="s">
        <v>149</v>
      </c>
      <c s="36" t="s">
        <v>65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12.75">
      <c r="A115" s="35" t="s">
        <v>55</v>
      </c>
      <c r="E115" s="39" t="s">
        <v>9</v>
      </c>
    </row>
    <row r="116" spans="1:5" ht="12.75">
      <c r="A116" s="35" t="s">
        <v>57</v>
      </c>
      <c r="E116" s="40" t="s">
        <v>89</v>
      </c>
    </row>
    <row r="117" spans="1:5" ht="51">
      <c r="A117" t="s">
        <v>59</v>
      </c>
      <c r="E117" s="39" t="s">
        <v>150</v>
      </c>
    </row>
    <row r="118" spans="1:16" ht="12.75">
      <c r="A118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65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72</v>
      </c>
      <c>
        <f>(M118*21)/100</f>
      </c>
      <c t="s">
        <v>27</v>
      </c>
    </row>
    <row r="119" spans="1:5" ht="12.75">
      <c r="A119" s="35" t="s">
        <v>55</v>
      </c>
      <c r="E119" s="39" t="s">
        <v>9</v>
      </c>
    </row>
    <row r="120" spans="1:5" ht="12.75">
      <c r="A120" s="35" t="s">
        <v>57</v>
      </c>
      <c r="E120" s="40" t="s">
        <v>89</v>
      </c>
    </row>
    <row r="121" spans="1:5" ht="63.75">
      <c r="A121" t="s">
        <v>59</v>
      </c>
      <c r="E121" s="39" t="s">
        <v>154</v>
      </c>
    </row>
    <row r="122" spans="1:16" ht="12.75">
      <c r="A122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158</v>
      </c>
      <c s="37">
        <v>48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25.5">
      <c r="A126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65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158</v>
      </c>
      <c s="37">
        <v>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158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65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65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</v>
      </c>
      <c>
        <f>(M142*21)/100</f>
      </c>
      <c t="s">
        <v>27</v>
      </c>
    </row>
    <row r="143" spans="1:5" ht="12.75">
      <c r="A143" s="35" t="s">
        <v>55</v>
      </c>
      <c r="E143" s="39" t="s">
        <v>9</v>
      </c>
    </row>
    <row r="144" spans="1:5" ht="12.75">
      <c r="A144" s="35" t="s">
        <v>57</v>
      </c>
      <c r="E144" s="40" t="s">
        <v>89</v>
      </c>
    </row>
    <row r="145" spans="1:5" ht="51">
      <c r="A145" t="s">
        <v>59</v>
      </c>
      <c r="E145" s="39" t="s">
        <v>174</v>
      </c>
    </row>
    <row r="146" spans="1:16" ht="12.75">
      <c r="A146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72</v>
      </c>
      <c>
        <f>(M146*21)/100</f>
      </c>
      <c t="s">
        <v>27</v>
      </c>
    </row>
    <row r="147" spans="1:5" ht="12.75">
      <c r="A147" s="35" t="s">
        <v>55</v>
      </c>
      <c r="E147" s="39" t="s">
        <v>9</v>
      </c>
    </row>
    <row r="148" spans="1:5" ht="12.75">
      <c r="A148" s="35" t="s">
        <v>57</v>
      </c>
      <c r="E148" s="40" t="s">
        <v>89</v>
      </c>
    </row>
    <row r="149" spans="1:5" ht="12.75">
      <c r="A149" t="s">
        <v>59</v>
      </c>
      <c r="E149" s="39" t="s">
        <v>178</v>
      </c>
    </row>
    <row r="150" spans="1:13" ht="12.75">
      <c r="A150" t="s">
        <v>46</v>
      </c>
      <c r="C150" s="31" t="s">
        <v>27</v>
      </c>
      <c r="E150" s="33" t="s">
        <v>179</v>
      </c>
      <c r="J150" s="32">
        <f>0</f>
      </c>
      <c s="32">
        <f>0</f>
      </c>
      <c s="32">
        <f>0+L151+L155+L159+L163+L167+L171+L175+L179+L183+L187+L191+L195+L199+L203+L207+L211+L215+L219+L223+L227</f>
      </c>
      <c s="32">
        <f>0+M151+M155+M159+M163+M167+M171+M175+M179+M183+M187+M191+M195+M199+M203+M207+M211+M215+M219+M223+M227</f>
      </c>
    </row>
    <row r="151" spans="1:16" ht="12.75">
      <c r="A151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183</v>
      </c>
      <c s="37">
        <v>1.08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58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183</v>
      </c>
      <c s="37">
        <v>6.15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58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184</v>
      </c>
      <c s="34" t="s">
        <v>187</v>
      </c>
      <c s="35" t="s">
        <v>51</v>
      </c>
      <c s="6" t="s">
        <v>188</v>
      </c>
      <c s="36" t="s">
        <v>183</v>
      </c>
      <c s="37">
        <v>1.08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183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189</v>
      </c>
      <c s="34" t="s">
        <v>192</v>
      </c>
      <c s="35" t="s">
        <v>51</v>
      </c>
      <c s="6" t="s">
        <v>193</v>
      </c>
      <c s="36" t="s">
        <v>183</v>
      </c>
      <c s="37">
        <v>6.15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65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194</v>
      </c>
      <c s="34" t="s">
        <v>197</v>
      </c>
      <c s="35" t="s">
        <v>51</v>
      </c>
      <c s="6" t="s">
        <v>198</v>
      </c>
      <c s="36" t="s">
        <v>183</v>
      </c>
      <c s="37">
        <v>1.6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194</v>
      </c>
      <c s="34" t="s">
        <v>199</v>
      </c>
      <c s="35" t="s">
        <v>51</v>
      </c>
      <c s="6" t="s">
        <v>200</v>
      </c>
      <c s="36" t="s">
        <v>183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53</v>
      </c>
      <c s="37">
        <v>125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201</v>
      </c>
      <c s="34" t="s">
        <v>204</v>
      </c>
      <c s="35" t="s">
        <v>51</v>
      </c>
      <c s="6" t="s">
        <v>205</v>
      </c>
      <c s="36" t="s">
        <v>183</v>
      </c>
      <c s="37">
        <v>1.6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209</v>
      </c>
      <c s="37">
        <v>0.075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25.5">
      <c r="A195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53</v>
      </c>
      <c s="37">
        <v>15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25.5">
      <c r="A199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65</v>
      </c>
      <c s="37">
        <v>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65</v>
      </c>
      <c s="37">
        <v>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219</v>
      </c>
      <c s="34" t="s">
        <v>220</v>
      </c>
      <c s="35" t="s">
        <v>51</v>
      </c>
      <c s="6" t="s">
        <v>221</v>
      </c>
      <c s="36" t="s">
        <v>65</v>
      </c>
      <c s="37">
        <v>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53</v>
      </c>
      <c s="37">
        <v>100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225</v>
      </c>
      <c s="34" t="s">
        <v>226</v>
      </c>
      <c s="35" t="s">
        <v>51</v>
      </c>
      <c s="6" t="s">
        <v>227</v>
      </c>
      <c s="36" t="s">
        <v>53</v>
      </c>
      <c s="37">
        <v>100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65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12.75">
      <c r="A223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65</v>
      </c>
      <c s="37">
        <v>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12.75">
      <c r="A226" t="s">
        <v>59</v>
      </c>
      <c r="E226" s="39" t="s">
        <v>60</v>
      </c>
    </row>
    <row r="227" spans="1:16" ht="25.5">
      <c r="A227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237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3" ht="12.75">
      <c r="A231" t="s">
        <v>46</v>
      </c>
      <c r="C231" s="31" t="s">
        <v>26</v>
      </c>
      <c r="E231" s="33" t="s">
        <v>238</v>
      </c>
      <c r="J231" s="32">
        <f>0</f>
      </c>
      <c s="32">
        <f>0</f>
      </c>
      <c s="32">
        <f>0+L232+L236+L240+L244+L248+L252</f>
      </c>
      <c s="32">
        <f>0+M232+M236+M240+M244+M248+M252</f>
      </c>
    </row>
    <row r="232" spans="1:16" ht="12.75">
      <c r="A232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53</v>
      </c>
      <c s="37">
        <v>3720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58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53</v>
      </c>
      <c s="37">
        <v>3720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53</v>
      </c>
      <c s="37">
        <v>3720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251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65</v>
      </c>
      <c s="37">
        <v>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58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65</v>
      </c>
      <c s="37">
        <v>4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60</v>
      </c>
    </row>
    <row r="256" spans="1:13" ht="12.75">
      <c r="A256" t="s">
        <v>46</v>
      </c>
      <c r="C256" s="31" t="s">
        <v>66</v>
      </c>
      <c r="E256" s="33" t="s">
        <v>258</v>
      </c>
      <c r="J256" s="32">
        <f>0</f>
      </c>
      <c s="32">
        <f>0</f>
      </c>
      <c s="32">
        <f>0+L257+L261+L265+L269+L273+L277+L281+L285+L289+L293+L297+L301</f>
      </c>
      <c s="32">
        <f>0+M257+M261+M265+M269+M273+M277+M281+M285+M289+M293+M297+M301</f>
      </c>
    </row>
    <row r="257" spans="1:16" ht="12.75">
      <c r="A257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262</v>
      </c>
      <c s="37">
        <v>1.9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72</v>
      </c>
      <c>
        <f>(M257*21)/100</f>
      </c>
      <c t="s">
        <v>27</v>
      </c>
    </row>
    <row r="258" spans="1:5" ht="12.75">
      <c r="A258" s="35" t="s">
        <v>55</v>
      </c>
      <c r="E258" s="39" t="s">
        <v>56</v>
      </c>
    </row>
    <row r="259" spans="1:5" ht="12.75">
      <c r="A259" s="35" t="s">
        <v>57</v>
      </c>
      <c r="E259" s="40" t="s">
        <v>58</v>
      </c>
    </row>
    <row r="260" spans="1:5" ht="63.75">
      <c r="A260" t="s">
        <v>59</v>
      </c>
      <c r="E260" s="39" t="s">
        <v>263</v>
      </c>
    </row>
    <row r="261" spans="1:16" ht="25.5">
      <c r="A261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65</v>
      </c>
      <c s="37">
        <v>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58</v>
      </c>
    </row>
    <row r="264" spans="1:5" ht="12.75">
      <c r="A264" t="s">
        <v>59</v>
      </c>
      <c r="E264" s="39" t="s">
        <v>60</v>
      </c>
    </row>
    <row r="265" spans="1:16" ht="12.75">
      <c r="A265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270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72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58</v>
      </c>
    </row>
    <row r="268" spans="1:5" ht="12.75">
      <c r="A268" t="s">
        <v>59</v>
      </c>
      <c r="E268" s="39" t="s">
        <v>271</v>
      </c>
    </row>
    <row r="269" spans="1:16" ht="12.75">
      <c r="A269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275</v>
      </c>
      <c s="37">
        <v>18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72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306">
      <c r="A272" t="s">
        <v>59</v>
      </c>
      <c r="E272" s="39" t="s">
        <v>276</v>
      </c>
    </row>
    <row r="273" spans="1:16" ht="12.75">
      <c r="A273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275</v>
      </c>
      <c s="37">
        <v>532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72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306">
      <c r="A276" t="s">
        <v>59</v>
      </c>
      <c r="E276" s="39" t="s">
        <v>276</v>
      </c>
    </row>
    <row r="277" spans="1:16" ht="12.75">
      <c r="A277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275</v>
      </c>
      <c s="37">
        <v>550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60</v>
      </c>
    </row>
    <row r="281" spans="1:16" ht="12.75">
      <c r="A281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53</v>
      </c>
      <c s="37">
        <v>1900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60</v>
      </c>
    </row>
    <row r="285" spans="1:16" ht="12.75">
      <c r="A285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53</v>
      </c>
      <c s="37">
        <v>60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289</v>
      </c>
      <c s="34" t="s">
        <v>290</v>
      </c>
      <c s="35" t="s">
        <v>51</v>
      </c>
      <c s="6" t="s">
        <v>291</v>
      </c>
      <c s="36" t="s">
        <v>53</v>
      </c>
      <c s="37">
        <v>60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72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292</v>
      </c>
    </row>
    <row r="293" spans="1:16" ht="12.75">
      <c r="A293" t="s">
        <v>49</v>
      </c>
      <c s="34" t="s">
        <v>293</v>
      </c>
      <c s="34" t="s">
        <v>294</v>
      </c>
      <c s="35" t="s">
        <v>51</v>
      </c>
      <c s="6" t="s">
        <v>295</v>
      </c>
      <c s="36" t="s">
        <v>275</v>
      </c>
      <c s="37">
        <v>285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299</v>
      </c>
      <c s="37">
        <v>10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60</v>
      </c>
    </row>
    <row r="301" spans="1:16" ht="12.75">
      <c r="A301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270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72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12.75">
      <c r="A304" t="s">
        <v>59</v>
      </c>
      <c r="E304" s="39" t="s">
        <v>303</v>
      </c>
    </row>
    <row r="305" spans="1:13" ht="12.75">
      <c r="A305" t="s">
        <v>46</v>
      </c>
      <c r="C305" s="31" t="s">
        <v>69</v>
      </c>
      <c r="E305" s="33" t="s">
        <v>304</v>
      </c>
      <c r="J305" s="32">
        <f>0</f>
      </c>
      <c s="32">
        <f>0</f>
      </c>
      <c s="32">
        <f>0+L306+L310+L314+L318+L322</f>
      </c>
      <c s="32">
        <f>0+M306+M310+M314+M318+M322</f>
      </c>
    </row>
    <row r="306" spans="1:16" ht="12.75">
      <c r="A306" t="s">
        <v>49</v>
      </c>
      <c s="34" t="s">
        <v>305</v>
      </c>
      <c s="34" t="s">
        <v>306</v>
      </c>
      <c s="35" t="s">
        <v>51</v>
      </c>
      <c s="6" t="s">
        <v>307</v>
      </c>
      <c s="36" t="s">
        <v>65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56</v>
      </c>
    </row>
    <row r="308" spans="1:5" ht="12.75">
      <c r="A308" s="35" t="s">
        <v>57</v>
      </c>
      <c r="E308" s="40" t="s">
        <v>58</v>
      </c>
    </row>
    <row r="309" spans="1:5" ht="12.75">
      <c r="A309" t="s">
        <v>59</v>
      </c>
      <c r="E309" s="39" t="s">
        <v>60</v>
      </c>
    </row>
    <row r="310" spans="1:16" ht="12.75">
      <c r="A310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65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56</v>
      </c>
    </row>
    <row r="312" spans="1:5" ht="12.75">
      <c r="A312" s="35" t="s">
        <v>57</v>
      </c>
      <c r="E312" s="40" t="s">
        <v>58</v>
      </c>
    </row>
    <row r="313" spans="1:5" ht="12.75">
      <c r="A313" t="s">
        <v>59</v>
      </c>
      <c r="E313" s="39" t="s">
        <v>60</v>
      </c>
    </row>
    <row r="314" spans="1:16" ht="12.75">
      <c r="A314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65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12.75">
      <c r="A315" s="35" t="s">
        <v>55</v>
      </c>
      <c r="E315" s="39" t="s">
        <v>56</v>
      </c>
    </row>
    <row r="316" spans="1:5" ht="12.75">
      <c r="A316" s="35" t="s">
        <v>57</v>
      </c>
      <c r="E316" s="40" t="s">
        <v>58</v>
      </c>
    </row>
    <row r="317" spans="1:5" ht="12.75">
      <c r="A317" t="s">
        <v>59</v>
      </c>
      <c r="E317" s="39" t="s">
        <v>60</v>
      </c>
    </row>
    <row r="318" spans="1:16" ht="12.75">
      <c r="A318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65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12.75">
      <c r="A319" s="35" t="s">
        <v>55</v>
      </c>
      <c r="E319" s="39" t="s">
        <v>56</v>
      </c>
    </row>
    <row r="320" spans="1:5" ht="12.75">
      <c r="A320" s="35" t="s">
        <v>57</v>
      </c>
      <c r="E320" s="40" t="s">
        <v>58</v>
      </c>
    </row>
    <row r="321" spans="1:5" ht="12.75">
      <c r="A321" t="s">
        <v>59</v>
      </c>
      <c r="E321" s="39" t="s">
        <v>60</v>
      </c>
    </row>
    <row r="322" spans="1:16" ht="12.75">
      <c r="A322" t="s">
        <v>49</v>
      </c>
      <c s="34" t="s">
        <v>317</v>
      </c>
      <c s="34" t="s">
        <v>318</v>
      </c>
      <c s="35" t="s">
        <v>51</v>
      </c>
      <c s="6" t="s">
        <v>319</v>
      </c>
      <c s="36" t="s">
        <v>65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12.75">
      <c r="A323" s="35" t="s">
        <v>55</v>
      </c>
      <c r="E323" s="39" t="s">
        <v>56</v>
      </c>
    </row>
    <row r="324" spans="1:5" ht="12.75">
      <c r="A324" s="35" t="s">
        <v>57</v>
      </c>
      <c r="E324" s="40" t="s">
        <v>58</v>
      </c>
    </row>
    <row r="325" spans="1:5" ht="12.75">
      <c r="A325" t="s">
        <v>59</v>
      </c>
      <c r="E32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320</v>
      </c>
      <c r="E4" s="26" t="s">
        <v>321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COUNTIFS(L8:L268,"=0",A8:A268,"P")+COUNTIFS(L8:L268,"",A8:A268,"P")+SUM(Q8:Q268)</f>
      </c>
    </row>
    <row r="8" spans="1:13" ht="12.75">
      <c r="A8" t="s">
        <v>44</v>
      </c>
      <c r="C8" s="28" t="s">
        <v>324</v>
      </c>
      <c r="E8" s="30" t="s">
        <v>323</v>
      </c>
      <c r="J8" s="29">
        <f>0+J9+J38+J95+J100+J105+J210+J223</f>
      </c>
      <c s="29">
        <f>0+K9+K38+K95+K100+K105+K210+K223</f>
      </c>
      <c s="29">
        <f>0+L9+L38+L95+L100+L105+L210+L223</f>
      </c>
      <c s="29">
        <f>0+M9+M38+M95+M100+M105+M210+M223</f>
      </c>
    </row>
    <row r="9" spans="1:13" ht="12.75">
      <c r="A9" t="s">
        <v>46</v>
      </c>
      <c r="C9" s="31" t="s">
        <v>325</v>
      </c>
      <c r="E9" s="33" t="s">
        <v>326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327</v>
      </c>
      <c s="35" t="s">
        <v>328</v>
      </c>
      <c s="6" t="s">
        <v>329</v>
      </c>
      <c s="36" t="s">
        <v>330</v>
      </c>
      <c s="37">
        <v>575.696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53">
      <c r="A12" s="35" t="s">
        <v>57</v>
      </c>
      <c r="E12" s="40" t="s">
        <v>331</v>
      </c>
    </row>
    <row r="13" spans="1:5" ht="255">
      <c r="A13" t="s">
        <v>59</v>
      </c>
      <c r="E13" s="39" t="s">
        <v>332</v>
      </c>
    </row>
    <row r="14" spans="1:16" ht="25.5">
      <c r="A14" t="s">
        <v>49</v>
      </c>
      <c s="34" t="s">
        <v>27</v>
      </c>
      <c s="34" t="s">
        <v>333</v>
      </c>
      <c s="35" t="s">
        <v>334</v>
      </c>
      <c s="6" t="s">
        <v>335</v>
      </c>
      <c s="36" t="s">
        <v>330</v>
      </c>
      <c s="37">
        <v>98.208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76.5">
      <c r="A16" s="35" t="s">
        <v>57</v>
      </c>
      <c r="E16" s="40" t="s">
        <v>336</v>
      </c>
    </row>
    <row r="17" spans="1:5" ht="242.25">
      <c r="A17" t="s">
        <v>59</v>
      </c>
      <c r="E17" s="39" t="s">
        <v>337</v>
      </c>
    </row>
    <row r="18" spans="1:16" ht="25.5">
      <c r="A18" t="s">
        <v>49</v>
      </c>
      <c s="34" t="s">
        <v>26</v>
      </c>
      <c s="34" t="s">
        <v>338</v>
      </c>
      <c s="35" t="s">
        <v>339</v>
      </c>
      <c s="6" t="s">
        <v>340</v>
      </c>
      <c s="36" t="s">
        <v>330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341</v>
      </c>
    </row>
    <row r="21" spans="1:5" ht="242.25">
      <c r="A21" t="s">
        <v>59</v>
      </c>
      <c r="E21" s="39" t="s">
        <v>342</v>
      </c>
    </row>
    <row r="22" spans="1:16" ht="25.5">
      <c r="A22" t="s">
        <v>49</v>
      </c>
      <c s="34" t="s">
        <v>69</v>
      </c>
      <c s="34" t="s">
        <v>343</v>
      </c>
      <c s="35" t="s">
        <v>344</v>
      </c>
      <c s="6" t="s">
        <v>345</v>
      </c>
      <c s="36" t="s">
        <v>330</v>
      </c>
      <c s="37">
        <v>8.91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346</v>
      </c>
    </row>
    <row r="25" spans="1:5" ht="242.25">
      <c r="A25" t="s">
        <v>59</v>
      </c>
      <c r="E25" s="39" t="s">
        <v>342</v>
      </c>
    </row>
    <row r="26" spans="1:16" ht="25.5">
      <c r="A26" t="s">
        <v>49</v>
      </c>
      <c s="34" t="s">
        <v>77</v>
      </c>
      <c s="34" t="s">
        <v>347</v>
      </c>
      <c s="35" t="s">
        <v>348</v>
      </c>
      <c s="6" t="s">
        <v>349</v>
      </c>
      <c s="36" t="s">
        <v>330</v>
      </c>
      <c s="37">
        <v>0.008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38.25">
      <c r="A28" s="35" t="s">
        <v>57</v>
      </c>
      <c r="E28" s="40" t="s">
        <v>350</v>
      </c>
    </row>
    <row r="29" spans="1:5" ht="267.75">
      <c r="A29" t="s">
        <v>59</v>
      </c>
      <c r="E29" s="39" t="s">
        <v>351</v>
      </c>
    </row>
    <row r="30" spans="1:16" ht="25.5">
      <c r="A30" t="s">
        <v>49</v>
      </c>
      <c s="34" t="s">
        <v>81</v>
      </c>
      <c s="34" t="s">
        <v>352</v>
      </c>
      <c s="35" t="s">
        <v>353</v>
      </c>
      <c s="6" t="s">
        <v>354</v>
      </c>
      <c s="36" t="s">
        <v>330</v>
      </c>
      <c s="37">
        <v>0.015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38.25">
      <c r="A32" s="35" t="s">
        <v>57</v>
      </c>
      <c r="E32" s="40" t="s">
        <v>355</v>
      </c>
    </row>
    <row r="33" spans="1:5" ht="242.25">
      <c r="A33" t="s">
        <v>59</v>
      </c>
      <c r="E33" s="39" t="s">
        <v>342</v>
      </c>
    </row>
    <row r="34" spans="1:16" ht="25.5">
      <c r="A34" t="s">
        <v>49</v>
      </c>
      <c s="34" t="s">
        <v>84</v>
      </c>
      <c s="34" t="s">
        <v>356</v>
      </c>
      <c s="35" t="s">
        <v>357</v>
      </c>
      <c s="6" t="s">
        <v>358</v>
      </c>
      <c s="36" t="s">
        <v>330</v>
      </c>
      <c s="37">
        <v>1.3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51">
      <c r="A36" s="35" t="s">
        <v>57</v>
      </c>
      <c r="E36" s="40" t="s">
        <v>359</v>
      </c>
    </row>
    <row r="37" spans="1:5" ht="229.5">
      <c r="A37" t="s">
        <v>59</v>
      </c>
      <c r="E37" s="39" t="s">
        <v>360</v>
      </c>
    </row>
    <row r="38" spans="1:13" ht="12.75">
      <c r="A38" t="s">
        <v>46</v>
      </c>
      <c r="C38" s="31" t="s">
        <v>47</v>
      </c>
      <c r="E38" s="33" t="s">
        <v>258</v>
      </c>
      <c r="J38" s="32">
        <f>0</f>
      </c>
      <c s="32">
        <f>0</f>
      </c>
      <c s="32">
        <f>0+L39+L43+L47+L51+L55+L59+L63+L67+L71+L75+L79+L83+L87+L91</f>
      </c>
      <c s="32">
        <f>0+M39+M43+M47+M51+M55+M59+M63+M67+M71+M75+M79+M83+M87+M91</f>
      </c>
    </row>
    <row r="39" spans="1:16" ht="12.75">
      <c r="A39" t="s">
        <v>49</v>
      </c>
      <c s="34" t="s">
        <v>91</v>
      </c>
      <c s="34" t="s">
        <v>361</v>
      </c>
      <c s="35" t="s">
        <v>51</v>
      </c>
      <c s="6" t="s">
        <v>362</v>
      </c>
      <c s="36" t="s">
        <v>275</v>
      </c>
      <c s="37">
        <v>16.74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63.75">
      <c r="A41" s="35" t="s">
        <v>57</v>
      </c>
      <c r="E41" s="40" t="s">
        <v>363</v>
      </c>
    </row>
    <row r="42" spans="1:5" ht="12.75">
      <c r="A42" t="s">
        <v>59</v>
      </c>
      <c r="E42" s="39" t="s">
        <v>60</v>
      </c>
    </row>
    <row r="43" spans="1:16" ht="25.5">
      <c r="A43" t="s">
        <v>49</v>
      </c>
      <c s="34" t="s">
        <v>94</v>
      </c>
      <c s="34" t="s">
        <v>364</v>
      </c>
      <c s="35" t="s">
        <v>51</v>
      </c>
      <c s="6" t="s">
        <v>365</v>
      </c>
      <c s="36" t="s">
        <v>275</v>
      </c>
      <c s="37">
        <v>37.2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63.75">
      <c r="A45" s="35" t="s">
        <v>57</v>
      </c>
      <c r="E45" s="40" t="s">
        <v>366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97</v>
      </c>
      <c s="34" t="s">
        <v>367</v>
      </c>
      <c s="35" t="s">
        <v>51</v>
      </c>
      <c s="6" t="s">
        <v>368</v>
      </c>
      <c s="36" t="s">
        <v>275</v>
      </c>
      <c s="37">
        <v>27.9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63.75">
      <c r="A49" s="35" t="s">
        <v>57</v>
      </c>
      <c r="E49" s="40" t="s">
        <v>369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100</v>
      </c>
      <c s="34" t="s">
        <v>370</v>
      </c>
      <c s="35" t="s">
        <v>51</v>
      </c>
      <c s="6" t="s">
        <v>371</v>
      </c>
      <c s="36" t="s">
        <v>275</v>
      </c>
      <c s="37">
        <v>6.6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25.5">
      <c r="A53" s="35" t="s">
        <v>57</v>
      </c>
      <c r="E53" s="40" t="s">
        <v>372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104</v>
      </c>
      <c s="34" t="s">
        <v>373</v>
      </c>
      <c s="35" t="s">
        <v>51</v>
      </c>
      <c s="6" t="s">
        <v>374</v>
      </c>
      <c s="36" t="s">
        <v>275</v>
      </c>
      <c s="37">
        <v>136.25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57</v>
      </c>
      <c r="E57" s="40" t="s">
        <v>375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108</v>
      </c>
      <c s="34" t="s">
        <v>376</v>
      </c>
      <c s="35" t="s">
        <v>51</v>
      </c>
      <c s="6" t="s">
        <v>274</v>
      </c>
      <c s="36" t="s">
        <v>275</v>
      </c>
      <c s="37">
        <v>76.5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25.5">
      <c r="A61" s="35" t="s">
        <v>57</v>
      </c>
      <c r="E61" s="40" t="s">
        <v>377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112</v>
      </c>
      <c s="34" t="s">
        <v>378</v>
      </c>
      <c s="35" t="s">
        <v>51</v>
      </c>
      <c s="6" t="s">
        <v>279</v>
      </c>
      <c s="36" t="s">
        <v>275</v>
      </c>
      <c s="37">
        <v>32.338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38.25">
      <c r="A65" s="35" t="s">
        <v>57</v>
      </c>
      <c r="E65" s="40" t="s">
        <v>379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116</v>
      </c>
      <c s="34" t="s">
        <v>380</v>
      </c>
      <c s="35" t="s">
        <v>51</v>
      </c>
      <c s="6" t="s">
        <v>381</v>
      </c>
      <c s="36" t="s">
        <v>275</v>
      </c>
      <c s="37">
        <v>5.56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89.25">
      <c r="A69" s="35" t="s">
        <v>57</v>
      </c>
      <c r="E69" s="40" t="s">
        <v>382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383</v>
      </c>
      <c s="34" t="s">
        <v>281</v>
      </c>
      <c s="35" t="s">
        <v>51</v>
      </c>
      <c s="6" t="s">
        <v>282</v>
      </c>
      <c s="36" t="s">
        <v>275</v>
      </c>
      <c s="37">
        <v>53.194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89.25">
      <c r="A73" s="35" t="s">
        <v>57</v>
      </c>
      <c r="E73" s="40" t="s">
        <v>384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120</v>
      </c>
      <c s="34" t="s">
        <v>385</v>
      </c>
      <c s="35" t="s">
        <v>51</v>
      </c>
      <c s="6" t="s">
        <v>386</v>
      </c>
      <c s="36" t="s">
        <v>275</v>
      </c>
      <c s="37">
        <v>28.5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38.25">
      <c r="A77" s="35" t="s">
        <v>57</v>
      </c>
      <c r="E77" s="40" t="s">
        <v>387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124</v>
      </c>
      <c s="34" t="s">
        <v>388</v>
      </c>
      <c s="35" t="s">
        <v>51</v>
      </c>
      <c s="6" t="s">
        <v>389</v>
      </c>
      <c s="36" t="s">
        <v>275</v>
      </c>
      <c s="37">
        <v>18.5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63.75">
      <c r="A81" s="35" t="s">
        <v>57</v>
      </c>
      <c r="E81" s="40" t="s">
        <v>390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127</v>
      </c>
      <c s="34" t="s">
        <v>391</v>
      </c>
      <c s="35" t="s">
        <v>51</v>
      </c>
      <c s="6" t="s">
        <v>392</v>
      </c>
      <c s="36" t="s">
        <v>299</v>
      </c>
      <c s="37">
        <v>122.5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25.5">
      <c r="A85" s="35" t="s">
        <v>57</v>
      </c>
      <c r="E85" s="40" t="s">
        <v>393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133</v>
      </c>
      <c s="34" t="s">
        <v>394</v>
      </c>
      <c s="35" t="s">
        <v>51</v>
      </c>
      <c s="6" t="s">
        <v>395</v>
      </c>
      <c s="36" t="s">
        <v>275</v>
      </c>
      <c s="37">
        <v>7.733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76.5">
      <c r="A89" s="35" t="s">
        <v>57</v>
      </c>
      <c r="E89" s="40" t="s">
        <v>396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136</v>
      </c>
      <c s="34" t="s">
        <v>397</v>
      </c>
      <c s="35" t="s">
        <v>51</v>
      </c>
      <c s="6" t="s">
        <v>398</v>
      </c>
      <c s="36" t="s">
        <v>299</v>
      </c>
      <c s="37">
        <v>45.125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76.5">
      <c r="A93" s="35" t="s">
        <v>57</v>
      </c>
      <c r="E93" s="40" t="s">
        <v>399</v>
      </c>
    </row>
    <row r="94" spans="1:5" ht="12.75">
      <c r="A94" t="s">
        <v>59</v>
      </c>
      <c r="E94" s="39" t="s">
        <v>60</v>
      </c>
    </row>
    <row r="95" spans="1:13" ht="12.75">
      <c r="A95" t="s">
        <v>46</v>
      </c>
      <c r="C95" s="31" t="s">
        <v>27</v>
      </c>
      <c r="E95" s="33" t="s">
        <v>400</v>
      </c>
      <c r="J95" s="32">
        <f>0</f>
      </c>
      <c s="32">
        <f>0</f>
      </c>
      <c s="32">
        <f>0+L96</f>
      </c>
      <c s="32">
        <f>0+M96</f>
      </c>
    </row>
    <row r="96" spans="1:16" ht="12.75">
      <c r="A96" t="s">
        <v>49</v>
      </c>
      <c s="34" t="s">
        <v>401</v>
      </c>
      <c s="34" t="s">
        <v>402</v>
      </c>
      <c s="35" t="s">
        <v>51</v>
      </c>
      <c s="6" t="s">
        <v>403</v>
      </c>
      <c s="36" t="s">
        <v>299</v>
      </c>
      <c s="37">
        <v>206.575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89.25">
      <c r="A98" s="35" t="s">
        <v>57</v>
      </c>
      <c r="E98" s="40" t="s">
        <v>404</v>
      </c>
    </row>
    <row r="99" spans="1:5" ht="12.75">
      <c r="A99" t="s">
        <v>59</v>
      </c>
      <c r="E99" s="39" t="s">
        <v>60</v>
      </c>
    </row>
    <row r="100" spans="1:13" ht="12.75">
      <c r="A100" t="s">
        <v>46</v>
      </c>
      <c r="C100" s="31" t="s">
        <v>66</v>
      </c>
      <c r="E100" s="33" t="s">
        <v>405</v>
      </c>
      <c r="J100" s="32">
        <f>0</f>
      </c>
      <c s="32">
        <f>0</f>
      </c>
      <c s="32">
        <f>0+L101</f>
      </c>
      <c s="32">
        <f>0+M101</f>
      </c>
    </row>
    <row r="101" spans="1:16" ht="12.75">
      <c r="A101" t="s">
        <v>49</v>
      </c>
      <c s="34" t="s">
        <v>139</v>
      </c>
      <c s="34" t="s">
        <v>406</v>
      </c>
      <c s="35" t="s">
        <v>51</v>
      </c>
      <c s="6" t="s">
        <v>407</v>
      </c>
      <c s="36" t="s">
        <v>275</v>
      </c>
      <c s="37">
        <v>2.5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89.25">
      <c r="A103" s="35" t="s">
        <v>57</v>
      </c>
      <c r="E103" s="40" t="s">
        <v>408</v>
      </c>
    </row>
    <row r="104" spans="1:5" ht="12.75">
      <c r="A104" t="s">
        <v>59</v>
      </c>
      <c r="E104" s="39" t="s">
        <v>60</v>
      </c>
    </row>
    <row r="105" spans="1:13" ht="12.75">
      <c r="A105" t="s">
        <v>46</v>
      </c>
      <c r="C105" s="31" t="s">
        <v>69</v>
      </c>
      <c r="E105" s="33" t="s">
        <v>409</v>
      </c>
      <c r="J105" s="32">
        <f>0</f>
      </c>
      <c s="32">
        <f>0</f>
      </c>
      <c s="32">
        <f>0+L106+L110+L114+L118+L122+L126+L130+L134+L138+L142+L146+L150+L154+L158+L162+L166+L170+L174+L178+L182+L186+L190+L194+L198+L202+L206</f>
      </c>
      <c s="32">
        <f>0+M106+M110+M114+M118+M122+M126+M130+M134+M138+M142+M146+M150+M154+M158+M162+M166+M170+M174+M178+M182+M186+M190+M194+M198+M202+M206</f>
      </c>
    </row>
    <row r="106" spans="1:16" ht="25.5">
      <c r="A106" t="s">
        <v>49</v>
      </c>
      <c s="34" t="s">
        <v>143</v>
      </c>
      <c s="34" t="s">
        <v>410</v>
      </c>
      <c s="35" t="s">
        <v>51</v>
      </c>
      <c s="6" t="s">
        <v>411</v>
      </c>
      <c s="36" t="s">
        <v>275</v>
      </c>
      <c s="37">
        <v>24.125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25.5">
      <c r="A108" s="35" t="s">
        <v>57</v>
      </c>
      <c r="E108" s="40" t="s">
        <v>412</v>
      </c>
    </row>
    <row r="109" spans="1:5" ht="12.75">
      <c r="A109" t="s">
        <v>59</v>
      </c>
      <c r="E109" s="39" t="s">
        <v>60</v>
      </c>
    </row>
    <row r="110" spans="1:16" ht="25.5">
      <c r="A110" t="s">
        <v>49</v>
      </c>
      <c s="34" t="s">
        <v>147</v>
      </c>
      <c s="34" t="s">
        <v>413</v>
      </c>
      <c s="35" t="s">
        <v>51</v>
      </c>
      <c s="6" t="s">
        <v>414</v>
      </c>
      <c s="36" t="s">
        <v>275</v>
      </c>
      <c s="37">
        <v>36.25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25.5">
      <c r="A112" s="35" t="s">
        <v>57</v>
      </c>
      <c r="E112" s="40" t="s">
        <v>415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151</v>
      </c>
      <c s="34" t="s">
        <v>416</v>
      </c>
      <c s="35" t="s">
        <v>51</v>
      </c>
      <c s="6" t="s">
        <v>417</v>
      </c>
      <c s="36" t="s">
        <v>275</v>
      </c>
      <c s="37">
        <v>1529.817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38.25">
      <c r="A116" s="35" t="s">
        <v>57</v>
      </c>
      <c r="E116" s="40" t="s">
        <v>418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155</v>
      </c>
      <c s="34" t="s">
        <v>419</v>
      </c>
      <c s="35" t="s">
        <v>51</v>
      </c>
      <c s="6" t="s">
        <v>420</v>
      </c>
      <c s="36" t="s">
        <v>53</v>
      </c>
      <c s="37">
        <v>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25.5">
      <c r="A120" s="35" t="s">
        <v>57</v>
      </c>
      <c r="E120" s="40" t="s">
        <v>421</v>
      </c>
    </row>
    <row r="121" spans="1:5" ht="12.75">
      <c r="A121" t="s">
        <v>59</v>
      </c>
      <c r="E121" s="39" t="s">
        <v>60</v>
      </c>
    </row>
    <row r="122" spans="1:16" ht="25.5">
      <c r="A122" t="s">
        <v>49</v>
      </c>
      <c s="34" t="s">
        <v>159</v>
      </c>
      <c s="34" t="s">
        <v>422</v>
      </c>
      <c s="35" t="s">
        <v>51</v>
      </c>
      <c s="6" t="s">
        <v>423</v>
      </c>
      <c s="36" t="s">
        <v>53</v>
      </c>
      <c s="37">
        <v>250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63.75">
      <c r="A124" s="35" t="s">
        <v>57</v>
      </c>
      <c r="E124" s="40" t="s">
        <v>424</v>
      </c>
    </row>
    <row r="125" spans="1:5" ht="12.75">
      <c r="A125" t="s">
        <v>59</v>
      </c>
      <c r="E125" s="39" t="s">
        <v>60</v>
      </c>
    </row>
    <row r="126" spans="1:16" ht="25.5">
      <c r="A126" t="s">
        <v>49</v>
      </c>
      <c s="34" t="s">
        <v>162</v>
      </c>
      <c s="34" t="s">
        <v>425</v>
      </c>
      <c s="35" t="s">
        <v>51</v>
      </c>
      <c s="6" t="s">
        <v>426</v>
      </c>
      <c s="36" t="s">
        <v>53</v>
      </c>
      <c s="37">
        <v>1335.303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14.75">
      <c r="A128" s="35" t="s">
        <v>57</v>
      </c>
      <c r="E128" s="40" t="s">
        <v>427</v>
      </c>
    </row>
    <row r="129" spans="1:5" ht="12.75">
      <c r="A129" t="s">
        <v>59</v>
      </c>
      <c r="E129" s="39" t="s">
        <v>60</v>
      </c>
    </row>
    <row r="130" spans="1:16" ht="25.5">
      <c r="A130" t="s">
        <v>49</v>
      </c>
      <c s="34" t="s">
        <v>165</v>
      </c>
      <c s="34" t="s">
        <v>428</v>
      </c>
      <c s="35" t="s">
        <v>51</v>
      </c>
      <c s="6" t="s">
        <v>429</v>
      </c>
      <c s="36" t="s">
        <v>53</v>
      </c>
      <c s="37">
        <v>450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63.75">
      <c r="A132" s="35" t="s">
        <v>57</v>
      </c>
      <c r="E132" s="40" t="s">
        <v>430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168</v>
      </c>
      <c s="34" t="s">
        <v>431</v>
      </c>
      <c s="35" t="s">
        <v>51</v>
      </c>
      <c s="6" t="s">
        <v>432</v>
      </c>
      <c s="36" t="s">
        <v>299</v>
      </c>
      <c s="37">
        <v>12.5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38.25">
      <c r="A136" s="35" t="s">
        <v>57</v>
      </c>
      <c r="E136" s="40" t="s">
        <v>433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171</v>
      </c>
      <c s="34" t="s">
        <v>434</v>
      </c>
      <c s="35" t="s">
        <v>51</v>
      </c>
      <c s="6" t="s">
        <v>435</v>
      </c>
      <c s="36" t="s">
        <v>299</v>
      </c>
      <c s="37">
        <v>145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25.5">
      <c r="A140" s="35" t="s">
        <v>57</v>
      </c>
      <c r="E140" s="40" t="s">
        <v>436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175</v>
      </c>
      <c s="34" t="s">
        <v>437</v>
      </c>
      <c s="35" t="s">
        <v>51</v>
      </c>
      <c s="6" t="s">
        <v>438</v>
      </c>
      <c s="36" t="s">
        <v>299</v>
      </c>
      <c s="37">
        <v>3.75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38.25">
      <c r="A144" s="35" t="s">
        <v>57</v>
      </c>
      <c r="E144" s="40" t="s">
        <v>439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180</v>
      </c>
      <c s="34" t="s">
        <v>440</v>
      </c>
      <c s="35" t="s">
        <v>51</v>
      </c>
      <c s="6" t="s">
        <v>441</v>
      </c>
      <c s="36" t="s">
        <v>299</v>
      </c>
      <c s="37">
        <v>3.05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89.25">
      <c r="A148" s="35" t="s">
        <v>57</v>
      </c>
      <c r="E148" s="40" t="s">
        <v>442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184</v>
      </c>
      <c s="34" t="s">
        <v>443</v>
      </c>
      <c s="35" t="s">
        <v>51</v>
      </c>
      <c s="6" t="s">
        <v>444</v>
      </c>
      <c s="36" t="s">
        <v>299</v>
      </c>
      <c s="37">
        <v>29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25.5">
      <c r="A152" s="35" t="s">
        <v>57</v>
      </c>
      <c r="E152" s="40" t="s">
        <v>445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189</v>
      </c>
      <c s="34" t="s">
        <v>446</v>
      </c>
      <c s="35" t="s">
        <v>51</v>
      </c>
      <c s="6" t="s">
        <v>447</v>
      </c>
      <c s="36" t="s">
        <v>299</v>
      </c>
      <c s="37">
        <v>22.5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25.5">
      <c r="A156" s="35" t="s">
        <v>57</v>
      </c>
      <c r="E156" s="40" t="s">
        <v>448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194</v>
      </c>
      <c s="34" t="s">
        <v>449</v>
      </c>
      <c s="35" t="s">
        <v>51</v>
      </c>
      <c s="6" t="s">
        <v>450</v>
      </c>
      <c s="36" t="s">
        <v>275</v>
      </c>
      <c s="37">
        <v>3.9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89.25">
      <c r="A160" s="35" t="s">
        <v>57</v>
      </c>
      <c r="E160" s="40" t="s">
        <v>451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201</v>
      </c>
      <c s="34" t="s">
        <v>452</v>
      </c>
      <c s="35" t="s">
        <v>51</v>
      </c>
      <c s="6" t="s">
        <v>453</v>
      </c>
      <c s="36" t="s">
        <v>299</v>
      </c>
      <c s="37">
        <v>6.329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76.5">
      <c r="A164" s="35" t="s">
        <v>57</v>
      </c>
      <c r="E164" s="40" t="s">
        <v>454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206</v>
      </c>
      <c s="34" t="s">
        <v>455</v>
      </c>
      <c s="35" t="s">
        <v>51</v>
      </c>
      <c s="6" t="s">
        <v>456</v>
      </c>
      <c s="36" t="s">
        <v>275</v>
      </c>
      <c s="37">
        <v>54.375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457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25.5">
      <c r="A168" s="35" t="s">
        <v>57</v>
      </c>
      <c r="E168" s="40" t="s">
        <v>458</v>
      </c>
    </row>
    <row r="169" spans="1:5" ht="89.25">
      <c r="A169" t="s">
        <v>59</v>
      </c>
      <c r="E169" s="39" t="s">
        <v>459</v>
      </c>
    </row>
    <row r="170" spans="1:16" ht="12.75">
      <c r="A170" t="s">
        <v>49</v>
      </c>
      <c s="34" t="s">
        <v>210</v>
      </c>
      <c s="34" t="s">
        <v>460</v>
      </c>
      <c s="35" t="s">
        <v>51</v>
      </c>
      <c s="6" t="s">
        <v>461</v>
      </c>
      <c s="36" t="s">
        <v>65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457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462</v>
      </c>
    </row>
    <row r="173" spans="1:5" ht="255">
      <c r="A173" t="s">
        <v>59</v>
      </c>
      <c r="E173" s="39" t="s">
        <v>463</v>
      </c>
    </row>
    <row r="174" spans="1:16" ht="12.75">
      <c r="A174" t="s">
        <v>49</v>
      </c>
      <c s="34" t="s">
        <v>213</v>
      </c>
      <c s="34" t="s">
        <v>464</v>
      </c>
      <c s="35" t="s">
        <v>51</v>
      </c>
      <c s="6" t="s">
        <v>465</v>
      </c>
      <c s="36" t="s">
        <v>65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457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462</v>
      </c>
    </row>
    <row r="177" spans="1:5" ht="102">
      <c r="A177" t="s">
        <v>59</v>
      </c>
      <c r="E177" s="39" t="s">
        <v>466</v>
      </c>
    </row>
    <row r="178" spans="1:16" ht="12.75">
      <c r="A178" t="s">
        <v>49</v>
      </c>
      <c s="34" t="s">
        <v>216</v>
      </c>
      <c s="34" t="s">
        <v>467</v>
      </c>
      <c s="35" t="s">
        <v>51</v>
      </c>
      <c s="6" t="s">
        <v>468</v>
      </c>
      <c s="36" t="s">
        <v>275</v>
      </c>
      <c s="37">
        <v>24.125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457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38.25">
      <c r="A180" s="35" t="s">
        <v>57</v>
      </c>
      <c r="E180" s="40" t="s">
        <v>469</v>
      </c>
    </row>
    <row r="181" spans="1:5" ht="127.5">
      <c r="A181" t="s">
        <v>59</v>
      </c>
      <c r="E181" s="39" t="s">
        <v>470</v>
      </c>
    </row>
    <row r="182" spans="1:16" ht="12.75">
      <c r="A182" t="s">
        <v>49</v>
      </c>
      <c s="34" t="s">
        <v>219</v>
      </c>
      <c s="34" t="s">
        <v>471</v>
      </c>
      <c s="35" t="s">
        <v>51</v>
      </c>
      <c s="6" t="s">
        <v>472</v>
      </c>
      <c s="36" t="s">
        <v>299</v>
      </c>
      <c s="37">
        <v>145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457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38.25">
      <c r="A184" s="35" t="s">
        <v>57</v>
      </c>
      <c r="E184" s="40" t="s">
        <v>473</v>
      </c>
    </row>
    <row r="185" spans="1:5" ht="127.5">
      <c r="A185" t="s">
        <v>59</v>
      </c>
      <c r="E185" s="39" t="s">
        <v>470</v>
      </c>
    </row>
    <row r="186" spans="1:16" ht="12.75">
      <c r="A186" t="s">
        <v>49</v>
      </c>
      <c s="34" t="s">
        <v>222</v>
      </c>
      <c s="34" t="s">
        <v>474</v>
      </c>
      <c s="35" t="s">
        <v>51</v>
      </c>
      <c s="6" t="s">
        <v>475</v>
      </c>
      <c s="36" t="s">
        <v>299</v>
      </c>
      <c s="37">
        <v>145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457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25.5">
      <c r="A188" s="35" t="s">
        <v>57</v>
      </c>
      <c r="E188" s="40" t="s">
        <v>436</v>
      </c>
    </row>
    <row r="189" spans="1:5" ht="51">
      <c r="A189" t="s">
        <v>59</v>
      </c>
      <c r="E189" s="39" t="s">
        <v>476</v>
      </c>
    </row>
    <row r="190" spans="1:16" ht="12.75">
      <c r="A190" t="s">
        <v>49</v>
      </c>
      <c s="34" t="s">
        <v>225</v>
      </c>
      <c s="34" t="s">
        <v>477</v>
      </c>
      <c s="35" t="s">
        <v>51</v>
      </c>
      <c s="6" t="s">
        <v>478</v>
      </c>
      <c s="36" t="s">
        <v>299</v>
      </c>
      <c s="37">
        <v>145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457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25.5">
      <c r="A192" s="35" t="s">
        <v>57</v>
      </c>
      <c r="E192" s="40" t="s">
        <v>436</v>
      </c>
    </row>
    <row r="193" spans="1:5" ht="51">
      <c r="A193" t="s">
        <v>59</v>
      </c>
      <c r="E193" s="39" t="s">
        <v>476</v>
      </c>
    </row>
    <row r="194" spans="1:16" ht="12.75">
      <c r="A194" t="s">
        <v>49</v>
      </c>
      <c s="34" t="s">
        <v>228</v>
      </c>
      <c s="34" t="s">
        <v>479</v>
      </c>
      <c s="35" t="s">
        <v>51</v>
      </c>
      <c s="6" t="s">
        <v>480</v>
      </c>
      <c s="36" t="s">
        <v>299</v>
      </c>
      <c s="37">
        <v>22.5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457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25.5">
      <c r="A196" s="35" t="s">
        <v>57</v>
      </c>
      <c r="E196" s="40" t="s">
        <v>448</v>
      </c>
    </row>
    <row r="197" spans="1:5" ht="140.25">
      <c r="A197" t="s">
        <v>59</v>
      </c>
      <c r="E197" s="39" t="s">
        <v>481</v>
      </c>
    </row>
    <row r="198" spans="1:16" ht="12.75">
      <c r="A198" t="s">
        <v>49</v>
      </c>
      <c s="34" t="s">
        <v>231</v>
      </c>
      <c s="34" t="s">
        <v>482</v>
      </c>
      <c s="35" t="s">
        <v>51</v>
      </c>
      <c s="6" t="s">
        <v>483</v>
      </c>
      <c s="36" t="s">
        <v>299</v>
      </c>
      <c s="37">
        <v>145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457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57</v>
      </c>
      <c r="E200" s="40" t="s">
        <v>436</v>
      </c>
    </row>
    <row r="201" spans="1:5" ht="140.25">
      <c r="A201" t="s">
        <v>59</v>
      </c>
      <c r="E201" s="39" t="s">
        <v>481</v>
      </c>
    </row>
    <row r="202" spans="1:16" ht="12.75">
      <c r="A202" t="s">
        <v>49</v>
      </c>
      <c s="34" t="s">
        <v>234</v>
      </c>
      <c s="34" t="s">
        <v>484</v>
      </c>
      <c s="35" t="s">
        <v>51</v>
      </c>
      <c s="6" t="s">
        <v>485</v>
      </c>
      <c s="36" t="s">
        <v>299</v>
      </c>
      <c s="37">
        <v>145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457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25.5">
      <c r="A204" s="35" t="s">
        <v>57</v>
      </c>
      <c r="E204" s="40" t="s">
        <v>436</v>
      </c>
    </row>
    <row r="205" spans="1:5" ht="140.25">
      <c r="A205" t="s">
        <v>59</v>
      </c>
      <c r="E205" s="39" t="s">
        <v>481</v>
      </c>
    </row>
    <row r="206" spans="1:16" ht="12.75">
      <c r="A206" t="s">
        <v>49</v>
      </c>
      <c s="34" t="s">
        <v>239</v>
      </c>
      <c s="34" t="s">
        <v>486</v>
      </c>
      <c s="35" t="s">
        <v>51</v>
      </c>
      <c s="6" t="s">
        <v>487</v>
      </c>
      <c s="36" t="s">
        <v>53</v>
      </c>
      <c s="37">
        <v>60.4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457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89.25">
      <c r="A208" s="35" t="s">
        <v>57</v>
      </c>
      <c r="E208" s="40" t="s">
        <v>488</v>
      </c>
    </row>
    <row r="209" spans="1:5" ht="38.25">
      <c r="A209" t="s">
        <v>59</v>
      </c>
      <c r="E209" s="39" t="s">
        <v>489</v>
      </c>
    </row>
    <row r="210" spans="1:13" ht="12.75">
      <c r="A210" t="s">
        <v>46</v>
      </c>
      <c r="C210" s="31" t="s">
        <v>81</v>
      </c>
      <c r="E210" s="33" t="s">
        <v>490</v>
      </c>
      <c r="J210" s="32">
        <f>0</f>
      </c>
      <c s="32">
        <f>0</f>
      </c>
      <c s="32">
        <f>0+L211+L215+L219</f>
      </c>
      <c s="32">
        <f>0+M211+M215+M219</f>
      </c>
    </row>
    <row r="211" spans="1:16" ht="12.75">
      <c r="A211" t="s">
        <v>49</v>
      </c>
      <c s="34" t="s">
        <v>242</v>
      </c>
      <c s="34" t="s">
        <v>491</v>
      </c>
      <c s="35" t="s">
        <v>51</v>
      </c>
      <c s="6" t="s">
        <v>492</v>
      </c>
      <c s="36" t="s">
        <v>53</v>
      </c>
      <c s="37">
        <v>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25.5">
      <c r="A213" s="35" t="s">
        <v>57</v>
      </c>
      <c r="E213" s="40" t="s">
        <v>493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245</v>
      </c>
      <c s="34" t="s">
        <v>494</v>
      </c>
      <c s="35" t="s">
        <v>51</v>
      </c>
      <c s="6" t="s">
        <v>495</v>
      </c>
      <c s="36" t="s">
        <v>53</v>
      </c>
      <c s="37">
        <v>25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25.5">
      <c r="A217" s="35" t="s">
        <v>57</v>
      </c>
      <c r="E217" s="40" t="s">
        <v>496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248</v>
      </c>
      <c s="34" t="s">
        <v>497</v>
      </c>
      <c s="35" t="s">
        <v>51</v>
      </c>
      <c s="6" t="s">
        <v>498</v>
      </c>
      <c s="36" t="s">
        <v>65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57</v>
      </c>
      <c r="E221" s="40" t="s">
        <v>499</v>
      </c>
    </row>
    <row r="222" spans="1:5" ht="12.75">
      <c r="A222" t="s">
        <v>59</v>
      </c>
      <c r="E222" s="39" t="s">
        <v>60</v>
      </c>
    </row>
    <row r="223" spans="1:13" ht="12.75">
      <c r="A223" t="s">
        <v>46</v>
      </c>
      <c r="C223" s="31" t="s">
        <v>84</v>
      </c>
      <c r="E223" s="33" t="s">
        <v>500</v>
      </c>
      <c r="J223" s="32">
        <f>0</f>
      </c>
      <c s="32">
        <f>0</f>
      </c>
      <c s="32">
        <f>0+L224+L228+L232+L236+L240+L244+L248+L252+L256+L260+L264+L268</f>
      </c>
      <c s="32">
        <f>0+M224+M228+M232+M236+M240+M244+M248+M252+M256+M260+M264+M268</f>
      </c>
    </row>
    <row r="224" spans="1:16" ht="25.5">
      <c r="A224" t="s">
        <v>49</v>
      </c>
      <c s="34" t="s">
        <v>252</v>
      </c>
      <c s="34" t="s">
        <v>501</v>
      </c>
      <c s="35" t="s">
        <v>51</v>
      </c>
      <c s="6" t="s">
        <v>502</v>
      </c>
      <c s="36" t="s">
        <v>299</v>
      </c>
      <c s="37">
        <v>13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51</v>
      </c>
    </row>
    <row r="226" spans="1:5" ht="63.75">
      <c r="A226" s="35" t="s">
        <v>57</v>
      </c>
      <c r="E226" s="40" t="s">
        <v>503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255</v>
      </c>
      <c s="34" t="s">
        <v>504</v>
      </c>
      <c s="35" t="s">
        <v>51</v>
      </c>
      <c s="6" t="s">
        <v>505</v>
      </c>
      <c s="36" t="s">
        <v>53</v>
      </c>
      <c s="37">
        <v>19.5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51</v>
      </c>
    </row>
    <row r="230" spans="1:5" ht="63.75">
      <c r="A230" s="35" t="s">
        <v>57</v>
      </c>
      <c r="E230" s="40" t="s">
        <v>506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259</v>
      </c>
      <c s="34" t="s">
        <v>507</v>
      </c>
      <c s="35" t="s">
        <v>51</v>
      </c>
      <c s="6" t="s">
        <v>508</v>
      </c>
      <c s="36" t="s">
        <v>53</v>
      </c>
      <c s="37">
        <v>19.5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51</v>
      </c>
    </row>
    <row r="234" spans="1:5" ht="63.75">
      <c r="A234" s="35" t="s">
        <v>57</v>
      </c>
      <c r="E234" s="40" t="s">
        <v>509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264</v>
      </c>
      <c s="34" t="s">
        <v>510</v>
      </c>
      <c s="35" t="s">
        <v>51</v>
      </c>
      <c s="6" t="s">
        <v>511</v>
      </c>
      <c s="36" t="s">
        <v>53</v>
      </c>
      <c s="37">
        <v>18.5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51</v>
      </c>
    </row>
    <row r="238" spans="1:5" ht="76.5">
      <c r="A238" s="35" t="s">
        <v>57</v>
      </c>
      <c r="E238" s="40" t="s">
        <v>512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267</v>
      </c>
      <c s="34" t="s">
        <v>513</v>
      </c>
      <c s="35" t="s">
        <v>51</v>
      </c>
      <c s="6" t="s">
        <v>514</v>
      </c>
      <c s="36" t="s">
        <v>53</v>
      </c>
      <c s="37">
        <v>15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51</v>
      </c>
    </row>
    <row r="242" spans="1:5" ht="12.75">
      <c r="A242" s="35" t="s">
        <v>57</v>
      </c>
      <c r="E242" s="40" t="s">
        <v>515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272</v>
      </c>
      <c s="34" t="s">
        <v>516</v>
      </c>
      <c s="35" t="s">
        <v>51</v>
      </c>
      <c s="6" t="s">
        <v>517</v>
      </c>
      <c s="36" t="s">
        <v>275</v>
      </c>
      <c s="37">
        <v>60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51</v>
      </c>
    </row>
    <row r="246" spans="1:5" ht="25.5">
      <c r="A246" s="35" t="s">
        <v>57</v>
      </c>
      <c r="E246" s="40" t="s">
        <v>518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277</v>
      </c>
      <c s="34" t="s">
        <v>519</v>
      </c>
      <c s="35" t="s">
        <v>51</v>
      </c>
      <c s="6" t="s">
        <v>520</v>
      </c>
      <c s="36" t="s">
        <v>53</v>
      </c>
      <c s="37">
        <v>18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51</v>
      </c>
    </row>
    <row r="250" spans="1:5" ht="25.5">
      <c r="A250" s="35" t="s">
        <v>57</v>
      </c>
      <c r="E250" s="40" t="s">
        <v>521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280</v>
      </c>
      <c s="34" t="s">
        <v>522</v>
      </c>
      <c s="35" t="s">
        <v>51</v>
      </c>
      <c s="6" t="s">
        <v>523</v>
      </c>
      <c s="36" t="s">
        <v>53</v>
      </c>
      <c s="37">
        <v>7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51</v>
      </c>
    </row>
    <row r="254" spans="1:5" ht="25.5">
      <c r="A254" s="35" t="s">
        <v>57</v>
      </c>
      <c r="E254" s="40" t="s">
        <v>524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283</v>
      </c>
      <c s="34" t="s">
        <v>525</v>
      </c>
      <c s="35" t="s">
        <v>51</v>
      </c>
      <c s="6" t="s">
        <v>526</v>
      </c>
      <c s="36" t="s">
        <v>299</v>
      </c>
      <c s="37">
        <v>16.8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51</v>
      </c>
    </row>
    <row r="258" spans="1:5" ht="12.75">
      <c r="A258" s="35" t="s">
        <v>57</v>
      </c>
      <c r="E258" s="40" t="s">
        <v>527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286</v>
      </c>
      <c s="34" t="s">
        <v>528</v>
      </c>
      <c s="35" t="s">
        <v>51</v>
      </c>
      <c s="6" t="s">
        <v>529</v>
      </c>
      <c s="36" t="s">
        <v>299</v>
      </c>
      <c s="37">
        <v>48.558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457</v>
      </c>
      <c>
        <f>(M260*21)/100</f>
      </c>
      <c t="s">
        <v>27</v>
      </c>
    </row>
    <row r="261" spans="1:5" ht="12.75">
      <c r="A261" s="35" t="s">
        <v>55</v>
      </c>
      <c r="E261" s="39" t="s">
        <v>51</v>
      </c>
    </row>
    <row r="262" spans="1:5" ht="12.75">
      <c r="A262" s="35" t="s">
        <v>57</v>
      </c>
      <c r="E262" s="40" t="s">
        <v>530</v>
      </c>
    </row>
    <row r="263" spans="1:5" ht="267.75">
      <c r="A263" t="s">
        <v>59</v>
      </c>
      <c r="E263" s="39" t="s">
        <v>531</v>
      </c>
    </row>
    <row r="264" spans="1:16" ht="12.75">
      <c r="A264" t="s">
        <v>49</v>
      </c>
      <c s="34" t="s">
        <v>289</v>
      </c>
      <c s="34" t="s">
        <v>532</v>
      </c>
      <c s="35" t="s">
        <v>51</v>
      </c>
      <c s="6" t="s">
        <v>533</v>
      </c>
      <c s="36" t="s">
        <v>299</v>
      </c>
      <c s="37">
        <v>41.8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457</v>
      </c>
      <c>
        <f>(M264*21)/100</f>
      </c>
      <c t="s">
        <v>27</v>
      </c>
    </row>
    <row r="265" spans="1:5" ht="12.75">
      <c r="A265" s="35" t="s">
        <v>55</v>
      </c>
      <c r="E265" s="39" t="s">
        <v>51</v>
      </c>
    </row>
    <row r="266" spans="1:5" ht="89.25">
      <c r="A266" s="35" t="s">
        <v>57</v>
      </c>
      <c r="E266" s="40" t="s">
        <v>534</v>
      </c>
    </row>
    <row r="267" spans="1:5" ht="153">
      <c r="A267" t="s">
        <v>59</v>
      </c>
      <c r="E267" s="39" t="s">
        <v>535</v>
      </c>
    </row>
    <row r="268" spans="1:16" ht="12.75">
      <c r="A268" t="s">
        <v>49</v>
      </c>
      <c s="34" t="s">
        <v>293</v>
      </c>
      <c s="34" t="s">
        <v>536</v>
      </c>
      <c s="35" t="s">
        <v>51</v>
      </c>
      <c s="6" t="s">
        <v>537</v>
      </c>
      <c s="36" t="s">
        <v>299</v>
      </c>
      <c s="37">
        <v>22.33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457</v>
      </c>
      <c>
        <f>(M268*21)/100</f>
      </c>
      <c t="s">
        <v>27</v>
      </c>
    </row>
    <row r="269" spans="1:5" ht="12.75">
      <c r="A269" s="35" t="s">
        <v>55</v>
      </c>
      <c r="E269" s="39" t="s">
        <v>51</v>
      </c>
    </row>
    <row r="270" spans="1:5" ht="89.25">
      <c r="A270" s="35" t="s">
        <v>57</v>
      </c>
      <c r="E270" s="40" t="s">
        <v>538</v>
      </c>
    </row>
    <row r="271" spans="1:5" ht="153">
      <c r="A271" t="s">
        <v>59</v>
      </c>
      <c r="E271" s="39" t="s">
        <v>535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539</v>
      </c>
      <c r="E4" s="26" t="s">
        <v>540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543</v>
      </c>
      <c r="E8" s="30" t="s">
        <v>542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544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47</v>
      </c>
      <c s="34" t="s">
        <v>202</v>
      </c>
      <c s="35" t="s">
        <v>51</v>
      </c>
      <c s="6" t="s">
        <v>203</v>
      </c>
      <c s="36" t="s">
        <v>53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89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545</v>
      </c>
      <c s="35" t="s">
        <v>51</v>
      </c>
      <c s="6" t="s">
        <v>546</v>
      </c>
      <c s="36" t="s">
        <v>53</v>
      </c>
      <c s="37">
        <v>1250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214</v>
      </c>
      <c s="35" t="s">
        <v>51</v>
      </c>
      <c s="6" t="s">
        <v>215</v>
      </c>
      <c s="36" t="s">
        <v>65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547</v>
      </c>
      <c s="35" t="s">
        <v>51</v>
      </c>
      <c s="6" t="s">
        <v>548</v>
      </c>
      <c s="36" t="s">
        <v>65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226</v>
      </c>
      <c s="35" t="s">
        <v>51</v>
      </c>
      <c s="6" t="s">
        <v>227</v>
      </c>
      <c s="36" t="s">
        <v>53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549</v>
      </c>
      <c s="35" t="s">
        <v>51</v>
      </c>
      <c s="6" t="s">
        <v>550</v>
      </c>
      <c s="36" t="s">
        <v>65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551</v>
      </c>
      <c s="35" t="s">
        <v>51</v>
      </c>
      <c s="6" t="s">
        <v>552</v>
      </c>
      <c s="36" t="s">
        <v>65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70</v>
      </c>
      <c s="35" t="s">
        <v>51</v>
      </c>
      <c s="6" t="s">
        <v>553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72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554</v>
      </c>
      <c s="35" t="s">
        <v>51</v>
      </c>
      <c s="6" t="s">
        <v>555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91</v>
      </c>
      <c s="34" t="s">
        <v>556</v>
      </c>
      <c s="35" t="s">
        <v>51</v>
      </c>
      <c s="6" t="s">
        <v>557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558</v>
      </c>
      <c s="35" t="s">
        <v>51</v>
      </c>
      <c s="6" t="s">
        <v>559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97</v>
      </c>
      <c s="34" t="s">
        <v>560</v>
      </c>
      <c s="35" t="s">
        <v>51</v>
      </c>
      <c s="6" t="s">
        <v>561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562</v>
      </c>
      <c s="35" t="s">
        <v>51</v>
      </c>
      <c s="6" t="s">
        <v>563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104</v>
      </c>
      <c s="34" t="s">
        <v>564</v>
      </c>
      <c s="35" t="s">
        <v>51</v>
      </c>
      <c s="6" t="s">
        <v>565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108</v>
      </c>
      <c s="34" t="s">
        <v>566</v>
      </c>
      <c s="35" t="s">
        <v>51</v>
      </c>
      <c s="6" t="s">
        <v>567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112</v>
      </c>
      <c s="34" t="s">
        <v>568</v>
      </c>
      <c s="35" t="s">
        <v>51</v>
      </c>
      <c s="6" t="s">
        <v>569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116</v>
      </c>
      <c s="34" t="s">
        <v>570</v>
      </c>
      <c s="35" t="s">
        <v>51</v>
      </c>
      <c s="6" t="s">
        <v>571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25.5">
      <c r="A78" t="s">
        <v>49</v>
      </c>
      <c s="34" t="s">
        <v>383</v>
      </c>
      <c s="34" t="s">
        <v>572</v>
      </c>
      <c s="35" t="s">
        <v>51</v>
      </c>
      <c s="6" t="s">
        <v>573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25.5">
      <c r="A82" t="s">
        <v>49</v>
      </c>
      <c s="34" t="s">
        <v>120</v>
      </c>
      <c s="34" t="s">
        <v>574</v>
      </c>
      <c s="35" t="s">
        <v>51</v>
      </c>
      <c s="6" t="s">
        <v>575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124</v>
      </c>
      <c s="34" t="s">
        <v>576</v>
      </c>
      <c s="35" t="s">
        <v>51</v>
      </c>
      <c s="6" t="s">
        <v>577</v>
      </c>
      <c s="36" t="s">
        <v>158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127</v>
      </c>
      <c s="34" t="s">
        <v>578</v>
      </c>
      <c s="35" t="s">
        <v>51</v>
      </c>
      <c s="6" t="s">
        <v>579</v>
      </c>
      <c s="36" t="s">
        <v>275</v>
      </c>
      <c s="37">
        <v>192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133</v>
      </c>
      <c s="34" t="s">
        <v>281</v>
      </c>
      <c s="35" t="s">
        <v>51</v>
      </c>
      <c s="6" t="s">
        <v>282</v>
      </c>
      <c s="36" t="s">
        <v>275</v>
      </c>
      <c s="37">
        <v>192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136</v>
      </c>
      <c s="34" t="s">
        <v>287</v>
      </c>
      <c s="35" t="s">
        <v>51</v>
      </c>
      <c s="6" t="s">
        <v>288</v>
      </c>
      <c s="36" t="s">
        <v>53</v>
      </c>
      <c s="37">
        <v>15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401</v>
      </c>
      <c s="34" t="s">
        <v>294</v>
      </c>
      <c s="35" t="s">
        <v>51</v>
      </c>
      <c s="6" t="s">
        <v>295</v>
      </c>
      <c s="36" t="s">
        <v>275</v>
      </c>
      <c s="37">
        <v>210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139</v>
      </c>
      <c s="34" t="s">
        <v>580</v>
      </c>
      <c s="35" t="s">
        <v>51</v>
      </c>
      <c s="6" t="s">
        <v>581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143</v>
      </c>
      <c s="34" t="s">
        <v>582</v>
      </c>
      <c s="35" t="s">
        <v>51</v>
      </c>
      <c s="6" t="s">
        <v>583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147</v>
      </c>
      <c s="34" t="s">
        <v>584</v>
      </c>
      <c s="35" t="s">
        <v>51</v>
      </c>
      <c s="6" t="s">
        <v>585</v>
      </c>
      <c s="36" t="s">
        <v>53</v>
      </c>
      <c s="37">
        <v>1250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151</v>
      </c>
      <c s="34" t="s">
        <v>586</v>
      </c>
      <c s="35" t="s">
        <v>51</v>
      </c>
      <c s="6" t="s">
        <v>587</v>
      </c>
      <c s="36" t="s">
        <v>270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588</v>
      </c>
    </row>
    <row r="122" spans="1:16" ht="12.75">
      <c r="A122" t="s">
        <v>49</v>
      </c>
      <c s="34" t="s">
        <v>155</v>
      </c>
      <c s="34" t="s">
        <v>589</v>
      </c>
      <c s="35" t="s">
        <v>51</v>
      </c>
      <c s="6" t="s">
        <v>590</v>
      </c>
      <c s="36" t="s">
        <v>158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591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591</v>
      </c>
      <c r="E4" s="26" t="s">
        <v>592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594</v>
      </c>
      <c r="E8" s="30" t="s">
        <v>592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595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596</v>
      </c>
      <c s="35" t="s">
        <v>51</v>
      </c>
      <c s="6" t="s">
        <v>597</v>
      </c>
      <c s="36" t="s">
        <v>270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598</v>
      </c>
      <c>
        <f>(M10*21)/100</f>
      </c>
      <c t="s">
        <v>27</v>
      </c>
    </row>
    <row r="11" spans="1:5" ht="12.75">
      <c r="A11" s="35" t="s">
        <v>55</v>
      </c>
      <c r="E11" s="39" t="s">
        <v>599</v>
      </c>
    </row>
    <row r="12" spans="1:5" ht="12.75">
      <c r="A12" s="35" t="s">
        <v>57</v>
      </c>
      <c r="E12" s="40" t="s">
        <v>600</v>
      </c>
    </row>
    <row r="13" spans="1:5" ht="89.25">
      <c r="A13" t="s">
        <v>59</v>
      </c>
      <c r="E13" s="39" t="s">
        <v>601</v>
      </c>
    </row>
    <row r="14" spans="1:16" ht="12.75">
      <c r="A14" t="s">
        <v>49</v>
      </c>
      <c s="34" t="s">
        <v>27</v>
      </c>
      <c s="34" t="s">
        <v>602</v>
      </c>
      <c s="35" t="s">
        <v>51</v>
      </c>
      <c s="6" t="s">
        <v>603</v>
      </c>
      <c s="36" t="s">
        <v>270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598</v>
      </c>
      <c>
        <f>(M14*21)/100</f>
      </c>
      <c t="s">
        <v>27</v>
      </c>
    </row>
    <row r="15" spans="1:5" ht="12.75">
      <c r="A15" s="35" t="s">
        <v>55</v>
      </c>
      <c r="E15" s="39" t="s">
        <v>604</v>
      </c>
    </row>
    <row r="16" spans="1:5" ht="12.75">
      <c r="A16" s="35" t="s">
        <v>57</v>
      </c>
      <c r="E16" s="40" t="s">
        <v>600</v>
      </c>
    </row>
    <row r="17" spans="1:5" ht="102">
      <c r="A17" t="s">
        <v>59</v>
      </c>
      <c r="E17" s="39" t="s">
        <v>605</v>
      </c>
    </row>
    <row r="18" spans="1:16" ht="12.75">
      <c r="A18" t="s">
        <v>49</v>
      </c>
      <c s="34" t="s">
        <v>26</v>
      </c>
      <c s="34" t="s">
        <v>606</v>
      </c>
      <c s="35" t="s">
        <v>51</v>
      </c>
      <c s="6" t="s">
        <v>607</v>
      </c>
      <c s="36" t="s">
        <v>270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598</v>
      </c>
      <c>
        <f>(M18*21)/100</f>
      </c>
      <c t="s">
        <v>27</v>
      </c>
    </row>
    <row r="19" spans="1:5" ht="12.75">
      <c r="A19" s="35" t="s">
        <v>55</v>
      </c>
      <c r="E19" s="39" t="s">
        <v>608</v>
      </c>
    </row>
    <row r="20" spans="1:5" ht="12.75">
      <c r="A20" s="35" t="s">
        <v>57</v>
      </c>
      <c r="E20" s="40" t="s">
        <v>600</v>
      </c>
    </row>
    <row r="21" spans="1:5" ht="38.25">
      <c r="A21" t="s">
        <v>59</v>
      </c>
      <c r="E21" s="39" t="s">
        <v>609</v>
      </c>
    </row>
    <row r="22" spans="1:13" ht="12.75">
      <c r="A22" t="s">
        <v>46</v>
      </c>
      <c r="C22" s="31" t="s">
        <v>27</v>
      </c>
      <c r="E22" s="33" t="s">
        <v>610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611</v>
      </c>
      <c s="35" t="s">
        <v>51</v>
      </c>
      <c s="6" t="s">
        <v>612</v>
      </c>
      <c s="36" t="s">
        <v>270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598</v>
      </c>
      <c>
        <f>(M23*21)/100</f>
      </c>
      <c t="s">
        <v>27</v>
      </c>
    </row>
    <row r="24" spans="1:5" ht="12.75">
      <c r="A24" s="35" t="s">
        <v>55</v>
      </c>
      <c r="E24" s="39" t="s">
        <v>613</v>
      </c>
    </row>
    <row r="25" spans="1:5" ht="12.75">
      <c r="A25" s="35" t="s">
        <v>57</v>
      </c>
      <c r="E25" s="40" t="s">
        <v>600</v>
      </c>
    </row>
    <row r="26" spans="1:5" ht="89.25">
      <c r="A26" t="s">
        <v>59</v>
      </c>
      <c r="E26" s="39" t="s">
        <v>614</v>
      </c>
    </row>
    <row r="27" spans="1:16" ht="12.75">
      <c r="A27" t="s">
        <v>49</v>
      </c>
      <c s="34" t="s">
        <v>69</v>
      </c>
      <c s="34" t="s">
        <v>615</v>
      </c>
      <c s="35" t="s">
        <v>51</v>
      </c>
      <c s="6" t="s">
        <v>616</v>
      </c>
      <c s="36" t="s">
        <v>270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598</v>
      </c>
      <c>
        <f>(M27*21)/100</f>
      </c>
      <c t="s">
        <v>27</v>
      </c>
    </row>
    <row r="28" spans="1:5" ht="12.75">
      <c r="A28" s="35" t="s">
        <v>55</v>
      </c>
      <c r="E28" s="39" t="s">
        <v>617</v>
      </c>
    </row>
    <row r="29" spans="1:5" ht="12.75">
      <c r="A29" s="35" t="s">
        <v>57</v>
      </c>
      <c r="E29" s="40" t="s">
        <v>600</v>
      </c>
    </row>
    <row r="30" spans="1:5" ht="76.5">
      <c r="A30" t="s">
        <v>59</v>
      </c>
      <c r="E30" s="39" t="s">
        <v>618</v>
      </c>
    </row>
    <row r="31" spans="1:16" ht="12.75">
      <c r="A31" t="s">
        <v>49</v>
      </c>
      <c s="34" t="s">
        <v>74</v>
      </c>
      <c s="34" t="s">
        <v>619</v>
      </c>
      <c s="35" t="s">
        <v>51</v>
      </c>
      <c s="6" t="s">
        <v>620</v>
      </c>
      <c s="36" t="s">
        <v>270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598</v>
      </c>
      <c>
        <f>(M31*21)/100</f>
      </c>
      <c t="s">
        <v>27</v>
      </c>
    </row>
    <row r="32" spans="1:5" ht="12.75">
      <c r="A32" s="35" t="s">
        <v>55</v>
      </c>
      <c r="E32" s="39" t="s">
        <v>621</v>
      </c>
    </row>
    <row r="33" spans="1:5" ht="12.75">
      <c r="A33" s="35" t="s">
        <v>57</v>
      </c>
      <c r="E33" s="40" t="s">
        <v>622</v>
      </c>
    </row>
    <row r="34" spans="1:5" ht="25.5">
      <c r="A34" t="s">
        <v>59</v>
      </c>
      <c r="E34" s="39" t="s">
        <v>623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