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PS 03" sheetId="4" r:id="rId4"/>
    <sheet name="SO 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<sst xmlns="http://schemas.openxmlformats.org/spreadsheetml/2006/main" count="2517" uniqueCount="393">
  <si>
    <t>Aspe</t>
  </si>
  <si>
    <t>Rekapitulace ceny</t>
  </si>
  <si>
    <t>S631800376</t>
  </si>
  <si>
    <t>Výstavba PZS v km 48,108 (P 4689) a v km 49,382 (P 4691) trati Mladá Boleslav - Stará Paka</t>
  </si>
  <si>
    <t>ZŘ</t>
  </si>
  <si>
    <t>20221212-OTSKP2022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</si>
  <si>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</si>
  <si>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</si>
  <si>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</si>
  <si>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</si>
  <si>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</si>
  <si>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</si>
  <si>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</si>
  <si>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</si>
  <si>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</si>
  <si>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</si>
  <si>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</t>
  </si>
  <si>
    <t>PS01 PZS v km 48,108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</si>
  <si>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</si>
  <si>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</si>
  <si>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</si>
  <si>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</si>
  <si>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</si>
  <si>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</si>
  <si>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</si>
  <si>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</si>
  <si>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</si>
  <si>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</si>
  <si>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</si>
  <si>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</si>
  <si>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</si>
  <si>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</si>
  <si>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</si>
  <si>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</si>
  <si>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</si>
  <si>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</si>
  <si>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</si>
  <si>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</si>
  <si>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</si>
  <si>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</si>
  <si>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</si>
  <si>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</si>
  <si>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</si>
  <si>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</si>
  <si>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</si>
  <si>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</si>
  <si>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</si>
  <si>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1.</t>
  </si>
  <si>
    <t>Kabelizace</t>
  </si>
  <si>
    <t>P</t>
  </si>
  <si>
    <t>9</t>
  </si>
  <si>
    <t>701005</t>
  </si>
  <si>
    <t/>
  </si>
  <si>
    <t>VYHLEDÁVACÍ MARKER ZEMNÍ S MOŽNOSTÍ ZÁPISU</t>
  </si>
  <si>
    <t>KUS</t>
  </si>
  <si>
    <t>2022_OTSKP</t>
  </si>
  <si>
    <t>PP</t>
  </si>
  <si>
    <t>VV</t>
  </si>
  <si>
    <t>TS</t>
  </si>
  <si>
    <t>Technická specifikace položky odpovídá příslušné cenové soustavě.</t>
  </si>
  <si>
    <t>13</t>
  </si>
  <si>
    <t>747522</t>
  </si>
  <si>
    <t>ZKOUŠKY VODIČŮ A KABELŮ OVLÁDACÍCH PŘES 12 DO 24 ŽIL</t>
  </si>
  <si>
    <t>16</t>
  </si>
  <si>
    <t>75A131</t>
  </si>
  <si>
    <t>KABEL METALICKÝ DVOUPLÁŠŤOVÝ DO 12 PÁRŮ - DODÁVKA</t>
  </si>
  <si>
    <t>KMPÁR</t>
  </si>
  <si>
    <t>17</t>
  </si>
  <si>
    <t>75A217</t>
  </si>
  <si>
    <t>ZATAŽENÍ A SPOJKOVÁNÍ KABELŮ DO 12 PÁRŮ - MONTÁŽ</t>
  </si>
  <si>
    <t>42</t>
  </si>
  <si>
    <t>75IG11</t>
  </si>
  <si>
    <t>TYČ UZEMŇOVACÍ</t>
  </si>
  <si>
    <t>43</t>
  </si>
  <si>
    <t>75IG1X</t>
  </si>
  <si>
    <t>TYČ UZEMŇOVACÍ - MONTÁŽ</t>
  </si>
  <si>
    <t>44</t>
  </si>
  <si>
    <t>75IG61</t>
  </si>
  <si>
    <t>VEDENÍ UZEMŇOVACÍ V ZEMI Z FEZN DRÁTU DO 120 MM2</t>
  </si>
  <si>
    <t>M</t>
  </si>
  <si>
    <t>45</t>
  </si>
  <si>
    <t>75IG6X</t>
  </si>
  <si>
    <t>VEDENÍ UZEMŇOVACÍ V ZEMI Z FEZN DRÁTU DO 120 MM2 - MONTÁŽ</t>
  </si>
  <si>
    <t>46</t>
  </si>
  <si>
    <t>75II11</t>
  </si>
  <si>
    <t>SPOJKA PRO CELOPLASTOVÉ KABELY BEZ PANCÍŘE DO 100 ŽIL</t>
  </si>
  <si>
    <t>47</t>
  </si>
  <si>
    <t>75II1X</t>
  </si>
  <si>
    <t>SPOJKA PRO CELOPLASTOVÉ KABELY BEZ PANCÍŘE - MONTÁŽ</t>
  </si>
  <si>
    <t>2.</t>
  </si>
  <si>
    <t>Zemní práce</t>
  </si>
  <si>
    <t>1</t>
  </si>
  <si>
    <t>02911</t>
  </si>
  <si>
    <t>OSTATNÍ POŽADAVKY - GEODETICKÉ ZAMĚŘENÍ</t>
  </si>
  <si>
    <t>HM</t>
  </si>
  <si>
    <t>111204</t>
  </si>
  <si>
    <t>ODSTRANĚNÍ KŘOVIN S ODVOZEM DO 5KM</t>
  </si>
  <si>
    <t>M2</t>
  </si>
  <si>
    <t>13193</t>
  </si>
  <si>
    <t>HLOUBENÍ JAM ZAPAŽ I NEPAŽ TŘ III</t>
  </si>
  <si>
    <t>M3</t>
  </si>
  <si>
    <t>4</t>
  </si>
  <si>
    <t>13293</t>
  </si>
  <si>
    <t>HLOUBENÍ RÝH ŠÍŘ DO 2M PAŽ I NEPAŽ TŘ. III</t>
  </si>
  <si>
    <t>5</t>
  </si>
  <si>
    <t>14173</t>
  </si>
  <si>
    <t>PROTLAČOVÁNÍ POTRUBÍ Z PLAST HMOT DN DO 200MM</t>
  </si>
  <si>
    <t>6</t>
  </si>
  <si>
    <t>17411</t>
  </si>
  <si>
    <t>ZÁSYP JAM A RÝH ZEMINOU SE ZHUTNĚNÍM</t>
  </si>
  <si>
    <t>7</t>
  </si>
  <si>
    <t>18210</t>
  </si>
  <si>
    <t>ÚPRAVA POVRCHŮ SROVNÁNÍM ÚZEMÍ</t>
  </si>
  <si>
    <t>8</t>
  </si>
  <si>
    <t>465922</t>
  </si>
  <si>
    <t>DLAŽBY Z BETONOVÝCH DLAŽDIC NA MC</t>
  </si>
  <si>
    <t>10</t>
  </si>
  <si>
    <t>702312</t>
  </si>
  <si>
    <t>ZAKRYTÍ KABELŮ VÝSTRAŽNOU FÓLIÍ ŠÍŘKY PŘES 20 DO 40 CM</t>
  </si>
  <si>
    <t>11</t>
  </si>
  <si>
    <t>709210</t>
  </si>
  <si>
    <t>KŘIŽOVATKA KABELOVÝCH VEDENÍ SE STÁVAJÍCÍ INŽENÝRSKOU SÍTÍ (KABELEM, POTRUBÍM APOD.)</t>
  </si>
  <si>
    <t>57</t>
  </si>
  <si>
    <t>R8</t>
  </si>
  <si>
    <t>Vytyčení trasy kabelového vedení ve volném terénu</t>
  </si>
  <si>
    <t>KM</t>
  </si>
  <si>
    <t>R-položka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</si>
  <si>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</si>
  <si>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58</t>
  </si>
  <si>
    <t>R9</t>
  </si>
  <si>
    <t>POMOC PRÁCE ZŘÍZ NEBO ZAJIŠŤ OCHRANU INŽENÝRSKÝCH SÍTÍ</t>
  </si>
  <si>
    <t>KPL</t>
  </si>
  <si>
    <t>Zahrnuje veškeré náklady spojené s objednatelem požadovanými pracemi</t>
  </si>
  <si>
    <t>3.</t>
  </si>
  <si>
    <t>Demontáže</t>
  </si>
  <si>
    <t>48</t>
  </si>
  <si>
    <t>914113</t>
  </si>
  <si>
    <t>DOPRAVNÍ ZNAČKY ZÁKLADNÍ VELIKOSTI OCELOVÉ NEREFLEXNÍ - DEMONTÁŽ</t>
  </si>
  <si>
    <t>Přejezdová technologie</t>
  </si>
  <si>
    <t>12</t>
  </si>
  <si>
    <t>744231</t>
  </si>
  <si>
    <t>KABELOVÁ SKŘÍŇ VENKOVNÍ SPOLEČNÁ PŘÍSTROJOVÁ PRO PŘEJEZDY</t>
  </si>
  <si>
    <t>14</t>
  </si>
  <si>
    <t>74F321</t>
  </si>
  <si>
    <t>PROTOKOL ZPŮSOBILOSTI</t>
  </si>
  <si>
    <t>15</t>
  </si>
  <si>
    <t>74F323</t>
  </si>
  <si>
    <t>PROTOKOL UTZ</t>
  </si>
  <si>
    <t>18</t>
  </si>
  <si>
    <t>75B111</t>
  </si>
  <si>
    <t>VNITŘNÍ KABELOVÉ ROZVODY DO 20 KABELŮ - DODÁVKA</t>
  </si>
  <si>
    <t>19</t>
  </si>
  <si>
    <t>75B117</t>
  </si>
  <si>
    <t>VNITŘNÍ KABELOVÉ ROZVODY DO 20 KABELŮ - MONTÁŽ</t>
  </si>
  <si>
    <t>20</t>
  </si>
  <si>
    <t>75B6A1</t>
  </si>
  <si>
    <t>USMĚRŇOVAČ 24 V/50 A - DODÁVKA</t>
  </si>
  <si>
    <t>21</t>
  </si>
  <si>
    <t>75B6G7</t>
  </si>
  <si>
    <t>USMĚRŇOVAČ - MONTÁŽ</t>
  </si>
  <si>
    <t>22</t>
  </si>
  <si>
    <t>75B6L1</t>
  </si>
  <si>
    <t>BEZÚDRŽBOVÁ BATERIE 24 V/160 AH - DODÁVKA</t>
  </si>
  <si>
    <t>23</t>
  </si>
  <si>
    <t>75B6T7</t>
  </si>
  <si>
    <t>BATERIE - MONTÁŽ</t>
  </si>
  <si>
    <t>24</t>
  </si>
  <si>
    <t>75C917</t>
  </si>
  <si>
    <t>SNÍMAČ POČÍTAČE NÁPRAV - MONTÁŽ</t>
  </si>
  <si>
    <t>25</t>
  </si>
  <si>
    <t>75C918</t>
  </si>
  <si>
    <t>SNÍMAČ POČÍTAČE NÁPRAV - DEMONTÁŽ</t>
  </si>
  <si>
    <t>26</t>
  </si>
  <si>
    <t>75D111</t>
  </si>
  <si>
    <t>SKŘÍŇ LOGIKY RELÉOVÉHO PŘEJEZDOVÉHO ZABEZPEČOVACÍHO ZAŘÍZENÍ - DODÁVKA</t>
  </si>
  <si>
    <t>27</t>
  </si>
  <si>
    <t>75D117</t>
  </si>
  <si>
    <t>SKŘÍŇ LOGIKY RELÉOVÉHO PŘEJEZDOVÉHO ZABEZPEČOVACÍHO ZAŘÍZENÍ - MONTÁŽ</t>
  </si>
  <si>
    <t>28</t>
  </si>
  <si>
    <t>75D161</t>
  </si>
  <si>
    <t>RELÉOVÝ DOMEK (DO 18 M2) PREFABRIKOVANÝ, IZOLOVANÝ, S KLIMATIZACÍ A VNITŘNÍ KABELIZACÍ - DODÁVKA</t>
  </si>
  <si>
    <t>29</t>
  </si>
  <si>
    <t>75D167</t>
  </si>
  <si>
    <t>RELÉOVÝ DOMEK (DO 18 M2) PREFABRIKOVANÝ - MONTÁŽ</t>
  </si>
  <si>
    <t>30</t>
  </si>
  <si>
    <t>75D221</t>
  </si>
  <si>
    <t>VÝSTRAŽNÍK BEZ ZÁVORY, 1 SKŘÍŇ - DODÁVKA</t>
  </si>
  <si>
    <t>31</t>
  </si>
  <si>
    <t>75D227</t>
  </si>
  <si>
    <t>VÝSTRAŽNÍK BEZ ZÁVORY, 1 SKŘÍŇ - MONTÁŽ</t>
  </si>
  <si>
    <t>32</t>
  </si>
  <si>
    <t>75D261</t>
  </si>
  <si>
    <t>PŘEJEZDNÍK - DODÁVKA</t>
  </si>
  <si>
    <t>33</t>
  </si>
  <si>
    <t>75D267</t>
  </si>
  <si>
    <t>PŘEJEZDNÍK - MONTÁŽ</t>
  </si>
  <si>
    <t>34</t>
  </si>
  <si>
    <t>75D271</t>
  </si>
  <si>
    <t>ZAŘÍZENÍ (PZZ) PRO NEVIDOMÉ - DODÁVKA</t>
  </si>
  <si>
    <t>35</t>
  </si>
  <si>
    <t>75D277</t>
  </si>
  <si>
    <t>ZAŘÍZENÍ (PZZ) PRO NEVIDOMÉ - MONTÁŽ</t>
  </si>
  <si>
    <t>36</t>
  </si>
  <si>
    <t>75E117</t>
  </si>
  <si>
    <t>DOZOR PRACOVNÍKŮ PROVOZOVATELE PŘI PRÁCI NA ŽIVÉM ZAŘÍZENÍ</t>
  </si>
  <si>
    <t>HOD</t>
  </si>
  <si>
    <t>37</t>
  </si>
  <si>
    <t>75E127</t>
  </si>
  <si>
    <t>CELKOVÁ PROHLÍDKA ZAŘÍZENÍ A VYHOTOVENÍ REVIZNÍ ZPRÁVY</t>
  </si>
  <si>
    <t>38</t>
  </si>
  <si>
    <t>75E197</t>
  </si>
  <si>
    <t>PŘÍPRAVA A CELKOVÉ ZKOUŠKY PŘEJEZDOVÉHO ZABEZPEČOVACÍHO ZAŘÍZENÍ PRO JEDNU KOLEJ</t>
  </si>
  <si>
    <t>39</t>
  </si>
  <si>
    <t>75E1B7</t>
  </si>
  <si>
    <t>REGULACE A ZKOUŠENÍ ZABEZPEČOVACÍHO ZAŘÍZENÍ</t>
  </si>
  <si>
    <t>40</t>
  </si>
  <si>
    <t>75IEC1</t>
  </si>
  <si>
    <t>VENKOVNÍ TELEFONNÍ OBJEKT NA SLOUPKU</t>
  </si>
  <si>
    <t>41</t>
  </si>
  <si>
    <t>75IECX</t>
  </si>
  <si>
    <t>VENKOVNÍ TELEFONNÍ OBJEKT - MONTÁŽ</t>
  </si>
  <si>
    <t>49</t>
  </si>
  <si>
    <t>923381</t>
  </si>
  <si>
    <t>VZDÁLENOSTNÍ UPOZORŇOVADLO - ZÁKLADNÍ TABULE</t>
  </si>
  <si>
    <t>50</t>
  </si>
  <si>
    <t>R1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</si>
  <si>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</si>
  <si>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</si>
  <si>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51</t>
  </si>
  <si>
    <t>R2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</si>
  <si>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</si>
  <si>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</si>
  <si>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52</t>
  </si>
  <si>
    <t>R3</t>
  </si>
  <si>
    <t>Úprava reléového stojanu PZS v km 47,592</t>
  </si>
  <si>
    <t>Položka obsahuje doplnění reléového stojanu  komplet (včetně potřebných relé) -  včetně dodávky a montáže potřebného materiálu.</t>
  </si>
  <si>
    <t>53</t>
  </si>
  <si>
    <t>R4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</si>
  <si>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</si>
  <si>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</si>
  <si>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54</t>
  </si>
  <si>
    <t>R5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</si>
  <si>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</si>
  <si>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</si>
  <si>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55</t>
  </si>
  <si>
    <t>R6</t>
  </si>
  <si>
    <t>Dohledový server PZS - úprava stávajícího, dodávka a montáž nového</t>
  </si>
  <si>
    <t>Položka zahrnuje veškéré práce spojené s dodávkou, montáží a oživení zařízení.</t>
  </si>
  <si>
    <t>56</t>
  </si>
  <si>
    <t>R7</t>
  </si>
  <si>
    <t>Přechodné dopravní značení - DODÁVKA A MONTÁŽ</t>
  </si>
  <si>
    <t>Položka zahrnuje:   
- dodávku a montáž značek v požadovaném provedení   
- u dočasných (provizorních) značek a zařízení údržbu po celou dobu trvání funkce, náhradu zničených nebo ztracených kusů, nutnou opravu poškozených částí</t>
  </si>
  <si>
    <t xml:space="preserve">  PS 02</t>
  </si>
  <si>
    <t>PS02 PZS v km 49,382</t>
  </si>
  <si>
    <t>PS 02</t>
  </si>
  <si>
    <t>742H12</t>
  </si>
  <si>
    <t>KABEL NN ČTYŘ- A PĚTIŽÍLOVÝ CU S PLASTOVOU IZOLACÍ OD 4 DO 16 MM2</t>
  </si>
  <si>
    <t>O5</t>
  </si>
  <si>
    <t>75B6M1</t>
  </si>
  <si>
    <t>BEZÚDRŽBOVÁ BATERIE 24 V/250 AH - DODÁVKA</t>
  </si>
  <si>
    <t>75C911</t>
  </si>
  <si>
    <t>SNÍMAČ POČÍTAČE NÁPRAV - DODÁVKA</t>
  </si>
  <si>
    <t>75D211</t>
  </si>
  <si>
    <t>VÝSTRAŽNÍK SE ZÁVOROU, 1 SKŘÍŇ - DODÁVKA</t>
  </si>
  <si>
    <t>75D217</t>
  </si>
  <si>
    <t>VÝSTRAŽNÍK SE ZÁVOROU, 1 SKŘÍŇ - MONTÁŽ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</si>
  <si>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</si>
  <si>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</si>
  <si>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</si>
  <si>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</si>
  <si>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D.1.2</t>
  </si>
  <si>
    <t>Železniční sdělovací zařízení</t>
  </si>
  <si>
    <t xml:space="preserve">  PS 03</t>
  </si>
  <si>
    <t>PS03 Traťový kabel + HDPE</t>
  </si>
  <si>
    <t>PS 03</t>
  </si>
  <si>
    <t>HDPE trubky</t>
  </si>
  <si>
    <t>75I911</t>
  </si>
  <si>
    <t>OPTOTRUBKA HDPE PRŮMĚRU DO 40 MM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</si>
  <si>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</si>
  <si>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</si>
  <si>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</si>
  <si>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</si>
  <si>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</si>
  <si>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</si>
  <si>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</si>
  <si>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</si>
  <si>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</si>
  <si>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</si>
  <si>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</si>
  <si>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75IA51</t>
  </si>
  <si>
    <t>OPTOTRUBKOVÁ KONCOVKA PRŮMĚRU DO 40 MM</t>
  </si>
  <si>
    <t>75IA5X</t>
  </si>
  <si>
    <t>OPTOTRUBKOVÁ KONCOVKA - MONTÁŽ</t>
  </si>
  <si>
    <t>75ID21</t>
  </si>
  <si>
    <t>PLASTOVÁ ZEMNÍ KOMORA PRO ULOŽENÍ SPOJKY</t>
  </si>
  <si>
    <t>75ID2X</t>
  </si>
  <si>
    <t>PLASTOVÁ ZEMNÍ KOMORA PRO ULOŽENÍ SPOJKY - MONTÁŽ</t>
  </si>
  <si>
    <t>75ID31</t>
  </si>
  <si>
    <t>PLASTOVÁ ZEMNÍ KOMORA TĚSNENÍ PRO HDPE TRUBKU DO 40 MM</t>
  </si>
  <si>
    <t>75ID3X</t>
  </si>
  <si>
    <t>PLASTOVÁ ZEMNÍ KOMORA TĚSNENÍ PRO HDPE TRUBKU DO 40 MM - MONTÁŽ</t>
  </si>
  <si>
    <t>75IE41</t>
  </si>
  <si>
    <t>SLOUPKOVÝ ROZVADĚČ DO 100 PÁRŮ</t>
  </si>
  <si>
    <t>75IE4X</t>
  </si>
  <si>
    <t>SLOUPKOVÝ ROZVADĚČ DO 100 PÁRŮ - MONTÁŽ</t>
  </si>
  <si>
    <t>O9</t>
  </si>
  <si>
    <t>75I222</t>
  </si>
  <si>
    <t>KABEL ZEMNÍ DVOUPLÁŠŤOVÝ BEZ PANCÍŘE PRŮMĚRU ŽÍLY 0,8 MM DO 25XN</t>
  </si>
  <si>
    <t>KMČTYŘKA</t>
  </si>
  <si>
    <t>75I22X</t>
  </si>
  <si>
    <t>KABEL ZEMNÍ DVOUPLÁŠŤOVÝ BEZ PANCÍŘE PRŮMĚRU ŽÍLY 0,8 MM - MONTÁŽ</t>
  </si>
  <si>
    <t>75IJ24</t>
  </si>
  <si>
    <t>MĚŘENÍ ZÁVĚREČNÉ DÁLKOVÝCH KABELŮ V JEDNOM SMĚRU V PLNÉM ROZSAHU BEZ PROVOZU</t>
  </si>
  <si>
    <t>ČTYŘKA</t>
  </si>
  <si>
    <t>D.2.3.6</t>
  </si>
  <si>
    <t>Rozvodny vn, nn, osvětlení a dálkové ovládání odpojovačů</t>
  </si>
  <si>
    <t xml:space="preserve">  SO 01</t>
  </si>
  <si>
    <t>SO 01 Elektrická přípojka</t>
  </si>
  <si>
    <t>SO 01</t>
  </si>
  <si>
    <t>Rozvaděče</t>
  </si>
  <si>
    <t>741413</t>
  </si>
  <si>
    <t>ZÁSUVKA/PŘÍVODKA PRŮMYSLOVÁ, KRYTÍ IP 44 400 V, DO 63 A</t>
  </si>
  <si>
    <t>741C01</t>
  </si>
  <si>
    <t>EKVIPOTENCIÁLNÍ PŘÍPOJNICE</t>
  </si>
  <si>
    <t>741C02</t>
  </si>
  <si>
    <t>UZEMŇOVACÍ SVORKA</t>
  </si>
  <si>
    <t>741C03</t>
  </si>
  <si>
    <t>POUZDRO PRO PRŮCHOD PÁSKU STĚNOU</t>
  </si>
  <si>
    <t>744633</t>
  </si>
  <si>
    <t>JISTIČ TŘÍPÓLOVÝ (10 KA) OD 13 DO 20 A</t>
  </si>
  <si>
    <t>744C01</t>
  </si>
  <si>
    <t>POMOCNÝ SPÍNAČ K MODULÁRNÍMU PŘÍSTROJI DO 125 A</t>
  </si>
  <si>
    <t>744C02</t>
  </si>
  <si>
    <t>NAPĚŤOVÁ SPOUŠŤ K MODULÁRNÍMU PŘÍSTROJI DO 125 A</t>
  </si>
  <si>
    <t>744Q22</t>
  </si>
  <si>
    <t>SVODIČ PŘEPĚTÍ TYP 1+2 (TŘÍDA B+C) 3-4 PÓLOVÝ</t>
  </si>
  <si>
    <t>747702</t>
  </si>
  <si>
    <t>ÚPRAVA ZAPOJENÍ STÁVAJÍCÍCH KABELOVÝCH SKŘÍNÍ/ROZVADĚČŮ</t>
  </si>
  <si>
    <t>75IF31</t>
  </si>
  <si>
    <t>ZEMNÍCÍ SVORKOVNICE</t>
  </si>
  <si>
    <t>75IF3X</t>
  </si>
  <si>
    <t>ZEMNÍCÍ SVORKOVNICE - MONTÁŽ</t>
  </si>
  <si>
    <t>702211</t>
  </si>
  <si>
    <t>KABELOVÁ CHRÁNIČKA ZEMNÍ DN DO 100 MM</t>
  </si>
  <si>
    <t>702311</t>
  </si>
  <si>
    <t>ZAKRYTÍ KABELŮ VÝSTRAŽNOU FÓLIÍ ŠÍŘKY DO 20 CM</t>
  </si>
  <si>
    <t>741911</t>
  </si>
  <si>
    <t>UZEMŇOVACÍ VODIČ V ZEMI FEZN DO 120 MM2</t>
  </si>
  <si>
    <t>742H13</t>
  </si>
  <si>
    <t>KABEL NN ČTYŘ- A PĚTIŽÍLOVÝ CU S PLASTOVOU IZOLACÍ OD 25 DO 50 MM2</t>
  </si>
  <si>
    <t>742H23</t>
  </si>
  <si>
    <t>KABEL NN ČTYŘ- A PĚTIŽÍLOVÝ AL S PLASTOVOU IZOLACÍ OD 25 DO 50 MM2</t>
  </si>
  <si>
    <t>742L23</t>
  </si>
  <si>
    <t>UKONČENÍ DVOU AŽ PĚTIŽÍLOVÉHO KABELU KABELOVOU SPOJKOU OD 25 DO 50 MM2</t>
  </si>
  <si>
    <t>D.9898</t>
  </si>
  <si>
    <t>Všeobecný objekt</t>
  </si>
  <si>
    <t xml:space="preserve">  SO 98-98</t>
  </si>
  <si>
    <t>SO 98-98</t>
  </si>
  <si>
    <t>0</t>
  </si>
  <si>
    <t>Všeobecné konstrukce a práce</t>
  </si>
  <si>
    <t>VSEOB007</t>
  </si>
  <si>
    <t>Exkurze</t>
  </si>
  <si>
    <t>[bez vazby na CS]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</si>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</sst>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252</v>
      </c>
      <c s="12" t="s">
        <v>253</v>
      </c>
      <c s="14">
        <f>'PS 02'!K8+'PS 02'!M8</f>
      </c>
      <c s="14">
        <f>C12*0.21</f>
      </c>
      <c s="14">
        <f>C12+D12</f>
      </c>
      <c s="13">
        <f>'PS 02'!T7</f>
      </c>
    </row>
    <row r="13" spans="1:6" ht="12.75">
      <c r="A13" s="11" t="s">
        <v>270</v>
      </c>
      <c s="12" t="s">
        <v>271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272</v>
      </c>
      <c s="12" t="s">
        <v>273</v>
      </c>
      <c s="14">
        <f>'PS 03'!K8+'PS 03'!M8</f>
      </c>
      <c s="14">
        <f>C14*0.21</f>
      </c>
      <c s="14">
        <f>C14+D14</f>
      </c>
      <c s="13">
        <f>'PS 03'!T7</f>
      </c>
    </row>
    <row r="15" spans="1:6" ht="12.75">
      <c r="A15" s="11" t="s">
        <v>314</v>
      </c>
      <c s="12" t="s">
        <v>315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316</v>
      </c>
      <c s="12" t="s">
        <v>317</v>
      </c>
      <c s="14">
        <f>'SO 01'!K8+'SO 01'!M8</f>
      </c>
      <c s="14">
        <f>C16*0.21</f>
      </c>
      <c s="14">
        <f>C16+D16</f>
      </c>
      <c s="13">
        <f>'SO 01'!T7</f>
      </c>
    </row>
    <row r="17" spans="1:6" ht="12.75">
      <c r="A17" s="11" t="s">
        <v>354</v>
      </c>
      <c s="12" t="s">
        <v>355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356</v>
      </c>
      <c s="12" t="s">
        <v>355</v>
      </c>
      <c s="14">
        <f>'SO 98-98'!K8+'SO 98-98'!M8</f>
      </c>
      <c s="14">
        <f>C18*0.21</f>
      </c>
      <c s="14">
        <f>C18+D18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COUNTIFS(L8:L241,"=0",A8:A241,"P")+COUNTIFS(L8:L241,"",A8:A241,"P")+SUM(Q8:Q241)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0+J9+J50+J99+J104</f>
      </c>
      <c s="29">
        <f>0+K9+K50+K99+K104</f>
      </c>
      <c s="29">
        <f>0+L9+L50+L99+L104</f>
      </c>
      <c s="29">
        <f>0+M9+M50+M99+M104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54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63</v>
      </c>
      <c s="34" t="s">
        <v>64</v>
      </c>
      <c s="35" t="s">
        <v>52</v>
      </c>
      <c s="6" t="s">
        <v>65</v>
      </c>
      <c s="36" t="s">
        <v>66</v>
      </c>
      <c s="37">
        <v>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67</v>
      </c>
      <c s="34" t="s">
        <v>68</v>
      </c>
      <c s="35" t="s">
        <v>52</v>
      </c>
      <c s="6" t="s">
        <v>69</v>
      </c>
      <c s="36" t="s">
        <v>66</v>
      </c>
      <c s="37">
        <v>7.56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70</v>
      </c>
      <c s="34" t="s">
        <v>71</v>
      </c>
      <c s="35" t="s">
        <v>52</v>
      </c>
      <c s="6" t="s">
        <v>72</v>
      </c>
      <c s="36" t="s">
        <v>54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73</v>
      </c>
      <c s="34" t="s">
        <v>74</v>
      </c>
      <c s="35" t="s">
        <v>52</v>
      </c>
      <c s="6" t="s">
        <v>75</v>
      </c>
      <c s="36" t="s">
        <v>54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76</v>
      </c>
      <c s="34" t="s">
        <v>77</v>
      </c>
      <c s="35" t="s">
        <v>52</v>
      </c>
      <c s="6" t="s">
        <v>78</v>
      </c>
      <c s="36" t="s">
        <v>79</v>
      </c>
      <c s="37">
        <v>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80</v>
      </c>
      <c s="34" t="s">
        <v>81</v>
      </c>
      <c s="35" t="s">
        <v>52</v>
      </c>
      <c s="6" t="s">
        <v>82</v>
      </c>
      <c s="36" t="s">
        <v>79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83</v>
      </c>
      <c s="34" t="s">
        <v>84</v>
      </c>
      <c s="35" t="s">
        <v>52</v>
      </c>
      <c s="6" t="s">
        <v>85</v>
      </c>
      <c s="36" t="s">
        <v>54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86</v>
      </c>
      <c s="34" t="s">
        <v>87</v>
      </c>
      <c s="35" t="s">
        <v>52</v>
      </c>
      <c s="6" t="s">
        <v>88</v>
      </c>
      <c s="36" t="s">
        <v>54</v>
      </c>
      <c s="37">
        <v>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59</v>
      </c>
    </row>
    <row r="50" spans="1:13" ht="12.75">
      <c r="A50" t="s">
        <v>46</v>
      </c>
      <c r="C50" s="31" t="s">
        <v>89</v>
      </c>
      <c r="E50" s="33" t="s">
        <v>90</v>
      </c>
      <c r="J50" s="32">
        <f>0</f>
      </c>
      <c s="32">
        <f>0</f>
      </c>
      <c s="32">
        <f>0+L51+L55+L59+L63+L67+L71+L75+L79+L83+L87+L91+L95</f>
      </c>
      <c s="32">
        <f>0+M51+M55+M59+M63+M67+M71+M75+M79+M83+M87+M91+M95</f>
      </c>
    </row>
    <row r="51" spans="1:16" ht="12.75">
      <c r="A51" t="s">
        <v>49</v>
      </c>
      <c s="34" t="s">
        <v>91</v>
      </c>
      <c s="34" t="s">
        <v>92</v>
      </c>
      <c s="35" t="s">
        <v>52</v>
      </c>
      <c s="6" t="s">
        <v>93</v>
      </c>
      <c s="36" t="s">
        <v>94</v>
      </c>
      <c s="37">
        <v>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59</v>
      </c>
    </row>
    <row r="55" spans="1:16" ht="12.75">
      <c r="A55" t="s">
        <v>49</v>
      </c>
      <c s="34" t="s">
        <v>27</v>
      </c>
      <c s="34" t="s">
        <v>95</v>
      </c>
      <c s="35" t="s">
        <v>52</v>
      </c>
      <c s="6" t="s">
        <v>96</v>
      </c>
      <c s="36" t="s">
        <v>97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59</v>
      </c>
    </row>
    <row r="59" spans="1:16" ht="12.75">
      <c r="A59" t="s">
        <v>49</v>
      </c>
      <c s="34" t="s">
        <v>26</v>
      </c>
      <c s="34" t="s">
        <v>98</v>
      </c>
      <c s="35" t="s">
        <v>52</v>
      </c>
      <c s="6" t="s">
        <v>99</v>
      </c>
      <c s="36" t="s">
        <v>100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59</v>
      </c>
    </row>
    <row r="63" spans="1:16" ht="12.75">
      <c r="A63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100</v>
      </c>
      <c s="37">
        <v>189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59</v>
      </c>
    </row>
    <row r="67" spans="1:16" ht="12.75">
      <c r="A67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79</v>
      </c>
      <c s="37">
        <v>60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107</v>
      </c>
      <c s="34" t="s">
        <v>108</v>
      </c>
      <c s="35" t="s">
        <v>52</v>
      </c>
      <c s="6" t="s">
        <v>109</v>
      </c>
      <c s="36" t="s">
        <v>100</v>
      </c>
      <c s="37">
        <v>189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110</v>
      </c>
      <c s="34" t="s">
        <v>111</v>
      </c>
      <c s="35" t="s">
        <v>52</v>
      </c>
      <c s="6" t="s">
        <v>112</v>
      </c>
      <c s="36" t="s">
        <v>100</v>
      </c>
      <c s="37">
        <v>100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  <row r="79" spans="1:16" ht="12.75">
      <c r="A79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97</v>
      </c>
      <c s="37">
        <v>20.25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59</v>
      </c>
    </row>
    <row r="83" spans="1:16" ht="12.75">
      <c r="A83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79</v>
      </c>
      <c s="37">
        <v>600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59</v>
      </c>
    </row>
    <row r="87" spans="1:16" ht="25.5">
      <c r="A87" t="s">
        <v>49</v>
      </c>
      <c s="34" t="s">
        <v>119</v>
      </c>
      <c s="34" t="s">
        <v>120</v>
      </c>
      <c s="35" t="s">
        <v>52</v>
      </c>
      <c s="6" t="s">
        <v>121</v>
      </c>
      <c s="36" t="s">
        <v>54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12.75">
      <c r="A90" t="s">
        <v>58</v>
      </c>
      <c r="E90" s="39" t="s">
        <v>59</v>
      </c>
    </row>
    <row r="91" spans="1:16" ht="12.75">
      <c r="A91" t="s">
        <v>49</v>
      </c>
      <c s="34" t="s">
        <v>122</v>
      </c>
      <c s="34" t="s">
        <v>123</v>
      </c>
      <c s="35" t="s">
        <v>52</v>
      </c>
      <c s="6" t="s">
        <v>124</v>
      </c>
      <c s="36" t="s">
        <v>125</v>
      </c>
      <c s="37">
        <v>0.6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126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52</v>
      </c>
    </row>
    <row r="94" spans="1:5" ht="63.75">
      <c r="A94" t="s">
        <v>58</v>
      </c>
      <c r="E94" s="39" t="s">
        <v>127</v>
      </c>
    </row>
    <row r="95" spans="1:16" ht="12.75">
      <c r="A95" t="s">
        <v>49</v>
      </c>
      <c s="34" t="s">
        <v>128</v>
      </c>
      <c s="34" t="s">
        <v>129</v>
      </c>
      <c s="35" t="s">
        <v>52</v>
      </c>
      <c s="6" t="s">
        <v>130</v>
      </c>
      <c s="36" t="s">
        <v>131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126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57</v>
      </c>
      <c r="E97" s="40" t="s">
        <v>52</v>
      </c>
    </row>
    <row r="98" spans="1:5" ht="12.75">
      <c r="A98" t="s">
        <v>58</v>
      </c>
      <c r="E98" s="39" t="s">
        <v>132</v>
      </c>
    </row>
    <row r="99" spans="1:13" ht="12.75">
      <c r="A99" t="s">
        <v>46</v>
      </c>
      <c r="C99" s="31" t="s">
        <v>133</v>
      </c>
      <c r="E99" s="33" t="s">
        <v>134</v>
      </c>
      <c r="J99" s="32">
        <f>0</f>
      </c>
      <c s="32">
        <f>0</f>
      </c>
      <c s="32">
        <f>0+L100</f>
      </c>
      <c s="32">
        <f>0+M100</f>
      </c>
    </row>
    <row r="100" spans="1:16" ht="25.5">
      <c r="A100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54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59</v>
      </c>
    </row>
    <row r="104" spans="1:13" ht="12.75">
      <c r="A104" t="s">
        <v>46</v>
      </c>
      <c r="C104" s="31" t="s">
        <v>44</v>
      </c>
      <c r="E104" s="33" t="s">
        <v>138</v>
      </c>
      <c r="J104" s="32">
        <f>0</f>
      </c>
      <c s="32">
        <f>0</f>
      </c>
      <c s="32">
        <f>0+L105+L109+L113+L117+L121+L125+L129+L133+L137+L141+L145+L149+L153+L157+L161+L165+L169+L173+L177+L181+L185+L189+L193+L197+L201+L205+L209+L213+L217+L221+L225+L229+L233+L237+L241</f>
      </c>
      <c s="32">
        <f>0+M105+M109+M113+M117+M121+M125+M129+M133+M137+M141+M145+M149+M153+M157+M161+M165+M169+M173+M177+M181+M185+M189+M193+M197+M201+M205+M209+M213+M217+M221+M225+M229+M233+M237+M241</f>
      </c>
    </row>
    <row r="105" spans="1:16" ht="12.75">
      <c r="A105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54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52</v>
      </c>
    </row>
    <row r="108" spans="1:5" ht="12.75">
      <c r="A108" t="s">
        <v>58</v>
      </c>
      <c r="E108" s="39" t="s">
        <v>59</v>
      </c>
    </row>
    <row r="109" spans="1:16" ht="12.75">
      <c r="A109" t="s">
        <v>49</v>
      </c>
      <c s="34" t="s">
        <v>142</v>
      </c>
      <c s="34" t="s">
        <v>143</v>
      </c>
      <c s="35" t="s">
        <v>52</v>
      </c>
      <c s="6" t="s">
        <v>144</v>
      </c>
      <c s="36" t="s">
        <v>54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52</v>
      </c>
    </row>
    <row r="112" spans="1:5" ht="12.75">
      <c r="A112" t="s">
        <v>58</v>
      </c>
      <c r="E112" s="39" t="s">
        <v>59</v>
      </c>
    </row>
    <row r="113" spans="1:16" ht="12.75">
      <c r="A113" t="s">
        <v>49</v>
      </c>
      <c s="34" t="s">
        <v>145</v>
      </c>
      <c s="34" t="s">
        <v>146</v>
      </c>
      <c s="35" t="s">
        <v>52</v>
      </c>
      <c s="6" t="s">
        <v>147</v>
      </c>
      <c s="36" t="s">
        <v>54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52</v>
      </c>
    </row>
    <row r="116" spans="1:5" ht="12.75">
      <c r="A116" t="s">
        <v>58</v>
      </c>
      <c r="E116" s="39" t="s">
        <v>59</v>
      </c>
    </row>
    <row r="117" spans="1:16" ht="12.75">
      <c r="A117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79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52</v>
      </c>
    </row>
    <row r="120" spans="1:5" ht="12.75">
      <c r="A120" t="s">
        <v>58</v>
      </c>
      <c r="E120" s="39" t="s">
        <v>59</v>
      </c>
    </row>
    <row r="121" spans="1:16" ht="12.75">
      <c r="A121" t="s">
        <v>49</v>
      </c>
      <c s="34" t="s">
        <v>151</v>
      </c>
      <c s="34" t="s">
        <v>152</v>
      </c>
      <c s="35" t="s">
        <v>52</v>
      </c>
      <c s="6" t="s">
        <v>153</v>
      </c>
      <c s="36" t="s">
        <v>79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59</v>
      </c>
    </row>
    <row r="125" spans="1:16" ht="12.75">
      <c r="A125" t="s">
        <v>49</v>
      </c>
      <c s="34" t="s">
        <v>154</v>
      </c>
      <c s="34" t="s">
        <v>155</v>
      </c>
      <c s="35" t="s">
        <v>52</v>
      </c>
      <c s="6" t="s">
        <v>156</v>
      </c>
      <c s="36" t="s">
        <v>54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59</v>
      </c>
    </row>
    <row r="129" spans="1:16" ht="12.75">
      <c r="A129" t="s">
        <v>49</v>
      </c>
      <c s="34" t="s">
        <v>157</v>
      </c>
      <c s="34" t="s">
        <v>158</v>
      </c>
      <c s="35" t="s">
        <v>52</v>
      </c>
      <c s="6" t="s">
        <v>159</v>
      </c>
      <c s="36" t="s">
        <v>54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59</v>
      </c>
    </row>
    <row r="133" spans="1:16" ht="12.75">
      <c r="A133" t="s">
        <v>49</v>
      </c>
      <c s="34" t="s">
        <v>160</v>
      </c>
      <c s="34" t="s">
        <v>161</v>
      </c>
      <c s="35" t="s">
        <v>52</v>
      </c>
      <c s="6" t="s">
        <v>162</v>
      </c>
      <c s="36" t="s">
        <v>54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52</v>
      </c>
    </row>
    <row r="136" spans="1:5" ht="12.75">
      <c r="A136" t="s">
        <v>58</v>
      </c>
      <c r="E136" s="39" t="s">
        <v>59</v>
      </c>
    </row>
    <row r="137" spans="1:16" ht="12.75">
      <c r="A137" t="s">
        <v>49</v>
      </c>
      <c s="34" t="s">
        <v>163</v>
      </c>
      <c s="34" t="s">
        <v>164</v>
      </c>
      <c s="35" t="s">
        <v>52</v>
      </c>
      <c s="6" t="s">
        <v>165</v>
      </c>
      <c s="36" t="s">
        <v>54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52</v>
      </c>
    </row>
    <row r="140" spans="1:5" ht="12.75">
      <c r="A140" t="s">
        <v>58</v>
      </c>
      <c r="E140" s="39" t="s">
        <v>59</v>
      </c>
    </row>
    <row r="141" spans="1:16" ht="12.75">
      <c r="A141" t="s">
        <v>49</v>
      </c>
      <c s="34" t="s">
        <v>166</v>
      </c>
      <c s="34" t="s">
        <v>167</v>
      </c>
      <c s="35" t="s">
        <v>52</v>
      </c>
      <c s="6" t="s">
        <v>168</v>
      </c>
      <c s="36" t="s">
        <v>54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52</v>
      </c>
    </row>
    <row r="144" spans="1:5" ht="12.75">
      <c r="A144" t="s">
        <v>58</v>
      </c>
      <c r="E144" s="39" t="s">
        <v>59</v>
      </c>
    </row>
    <row r="145" spans="1:16" ht="12.75">
      <c r="A145" t="s">
        <v>49</v>
      </c>
      <c s="34" t="s">
        <v>169</v>
      </c>
      <c s="34" t="s">
        <v>170</v>
      </c>
      <c s="35" t="s">
        <v>52</v>
      </c>
      <c s="6" t="s">
        <v>171</v>
      </c>
      <c s="36" t="s">
        <v>54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52</v>
      </c>
    </row>
    <row r="148" spans="1:5" ht="12.75">
      <c r="A148" t="s">
        <v>58</v>
      </c>
      <c r="E148" s="39" t="s">
        <v>59</v>
      </c>
    </row>
    <row r="149" spans="1:16" ht="25.5">
      <c r="A149" t="s">
        <v>49</v>
      </c>
      <c s="34" t="s">
        <v>172</v>
      </c>
      <c s="34" t="s">
        <v>173</v>
      </c>
      <c s="35" t="s">
        <v>52</v>
      </c>
      <c s="6" t="s">
        <v>174</v>
      </c>
      <c s="36" t="s">
        <v>54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52</v>
      </c>
    </row>
    <row r="151" spans="1:5" ht="12.75">
      <c r="A151" s="35" t="s">
        <v>57</v>
      </c>
      <c r="E151" s="40" t="s">
        <v>52</v>
      </c>
    </row>
    <row r="152" spans="1:5" ht="12.75">
      <c r="A152" t="s">
        <v>58</v>
      </c>
      <c r="E152" s="39" t="s">
        <v>59</v>
      </c>
    </row>
    <row r="153" spans="1:16" ht="25.5">
      <c r="A153" t="s">
        <v>49</v>
      </c>
      <c s="34" t="s">
        <v>175</v>
      </c>
      <c s="34" t="s">
        <v>176</v>
      </c>
      <c s="35" t="s">
        <v>52</v>
      </c>
      <c s="6" t="s">
        <v>177</v>
      </c>
      <c s="36" t="s">
        <v>54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52</v>
      </c>
    </row>
    <row r="156" spans="1:5" ht="12.75">
      <c r="A156" t="s">
        <v>58</v>
      </c>
      <c r="E156" s="39" t="s">
        <v>59</v>
      </c>
    </row>
    <row r="157" spans="1:16" ht="25.5">
      <c r="A157" t="s">
        <v>49</v>
      </c>
      <c s="34" t="s">
        <v>178</v>
      </c>
      <c s="34" t="s">
        <v>179</v>
      </c>
      <c s="35" t="s">
        <v>52</v>
      </c>
      <c s="6" t="s">
        <v>180</v>
      </c>
      <c s="36" t="s">
        <v>54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52</v>
      </c>
    </row>
    <row r="160" spans="1:5" ht="12.75">
      <c r="A160" t="s">
        <v>58</v>
      </c>
      <c r="E160" s="39" t="s">
        <v>59</v>
      </c>
    </row>
    <row r="161" spans="1:16" ht="12.75">
      <c r="A161" t="s">
        <v>49</v>
      </c>
      <c s="34" t="s">
        <v>181</v>
      </c>
      <c s="34" t="s">
        <v>182</v>
      </c>
      <c s="35" t="s">
        <v>52</v>
      </c>
      <c s="6" t="s">
        <v>183</v>
      </c>
      <c s="36" t="s">
        <v>54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52</v>
      </c>
    </row>
    <row r="164" spans="1:5" ht="12.75">
      <c r="A164" t="s">
        <v>58</v>
      </c>
      <c r="E164" s="39" t="s">
        <v>59</v>
      </c>
    </row>
    <row r="165" spans="1:16" ht="12.75">
      <c r="A165" t="s">
        <v>49</v>
      </c>
      <c s="34" t="s">
        <v>184</v>
      </c>
      <c s="34" t="s">
        <v>185</v>
      </c>
      <c s="35" t="s">
        <v>52</v>
      </c>
      <c s="6" t="s">
        <v>186</v>
      </c>
      <c s="36" t="s">
        <v>54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52</v>
      </c>
    </row>
    <row r="168" spans="1:5" ht="12.75">
      <c r="A168" t="s">
        <v>58</v>
      </c>
      <c r="E168" s="39" t="s">
        <v>59</v>
      </c>
    </row>
    <row r="169" spans="1:16" ht="12.75">
      <c r="A169" t="s">
        <v>49</v>
      </c>
      <c s="34" t="s">
        <v>187</v>
      </c>
      <c s="34" t="s">
        <v>188</v>
      </c>
      <c s="35" t="s">
        <v>52</v>
      </c>
      <c s="6" t="s">
        <v>189</v>
      </c>
      <c s="36" t="s">
        <v>54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59</v>
      </c>
    </row>
    <row r="173" spans="1:16" ht="12.75">
      <c r="A173" t="s">
        <v>49</v>
      </c>
      <c s="34" t="s">
        <v>190</v>
      </c>
      <c s="34" t="s">
        <v>191</v>
      </c>
      <c s="35" t="s">
        <v>52</v>
      </c>
      <c s="6" t="s">
        <v>192</v>
      </c>
      <c s="36" t="s">
        <v>54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59</v>
      </c>
    </row>
    <row r="177" spans="1:16" ht="12.75">
      <c r="A177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54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59</v>
      </c>
    </row>
    <row r="181" spans="1:16" ht="12.75">
      <c r="A181" t="s">
        <v>49</v>
      </c>
      <c s="34" t="s">
        <v>196</v>
      </c>
      <c s="34" t="s">
        <v>197</v>
      </c>
      <c s="35" t="s">
        <v>52</v>
      </c>
      <c s="6" t="s">
        <v>198</v>
      </c>
      <c s="36" t="s">
        <v>54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59</v>
      </c>
    </row>
    <row r="185" spans="1:16" ht="12.75">
      <c r="A185" t="s">
        <v>49</v>
      </c>
      <c s="34" t="s">
        <v>199</v>
      </c>
      <c s="34" t="s">
        <v>200</v>
      </c>
      <c s="35" t="s">
        <v>52</v>
      </c>
      <c s="6" t="s">
        <v>201</v>
      </c>
      <c s="36" t="s">
        <v>54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59</v>
      </c>
    </row>
    <row r="189" spans="1:16" ht="12.75">
      <c r="A189" t="s">
        <v>49</v>
      </c>
      <c s="34" t="s">
        <v>202</v>
      </c>
      <c s="34" t="s">
        <v>203</v>
      </c>
      <c s="35" t="s">
        <v>52</v>
      </c>
      <c s="6" t="s">
        <v>204</v>
      </c>
      <c s="36" t="s">
        <v>205</v>
      </c>
      <c s="37">
        <v>12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52</v>
      </c>
    </row>
    <row r="192" spans="1:5" ht="12.75">
      <c r="A192" t="s">
        <v>58</v>
      </c>
      <c r="E192" s="39" t="s">
        <v>59</v>
      </c>
    </row>
    <row r="193" spans="1:16" ht="12.75">
      <c r="A193" t="s">
        <v>49</v>
      </c>
      <c s="34" t="s">
        <v>206</v>
      </c>
      <c s="34" t="s">
        <v>207</v>
      </c>
      <c s="35" t="s">
        <v>52</v>
      </c>
      <c s="6" t="s">
        <v>208</v>
      </c>
      <c s="36" t="s">
        <v>205</v>
      </c>
      <c s="37">
        <v>24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52</v>
      </c>
    </row>
    <row r="196" spans="1:5" ht="12.75">
      <c r="A196" t="s">
        <v>58</v>
      </c>
      <c r="E196" s="39" t="s">
        <v>59</v>
      </c>
    </row>
    <row r="197" spans="1:16" ht="25.5">
      <c r="A197" t="s">
        <v>49</v>
      </c>
      <c s="34" t="s">
        <v>209</v>
      </c>
      <c s="34" t="s">
        <v>210</v>
      </c>
      <c s="35" t="s">
        <v>52</v>
      </c>
      <c s="6" t="s">
        <v>211</v>
      </c>
      <c s="36" t="s">
        <v>54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57</v>
      </c>
      <c r="E199" s="40" t="s">
        <v>52</v>
      </c>
    </row>
    <row r="200" spans="1:5" ht="12.75">
      <c r="A200" t="s">
        <v>58</v>
      </c>
      <c r="E200" s="39" t="s">
        <v>59</v>
      </c>
    </row>
    <row r="201" spans="1:16" ht="12.75">
      <c r="A201" t="s">
        <v>49</v>
      </c>
      <c s="34" t="s">
        <v>212</v>
      </c>
      <c s="34" t="s">
        <v>213</v>
      </c>
      <c s="35" t="s">
        <v>52</v>
      </c>
      <c s="6" t="s">
        <v>214</v>
      </c>
      <c s="36" t="s">
        <v>205</v>
      </c>
      <c s="37">
        <v>24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57</v>
      </c>
      <c r="E203" s="40" t="s">
        <v>52</v>
      </c>
    </row>
    <row r="204" spans="1:5" ht="12.75">
      <c r="A204" t="s">
        <v>58</v>
      </c>
      <c r="E204" s="39" t="s">
        <v>59</v>
      </c>
    </row>
    <row r="205" spans="1:16" ht="12.75">
      <c r="A205" t="s">
        <v>49</v>
      </c>
      <c s="34" t="s">
        <v>215</v>
      </c>
      <c s="34" t="s">
        <v>216</v>
      </c>
      <c s="35" t="s">
        <v>52</v>
      </c>
      <c s="6" t="s">
        <v>217</v>
      </c>
      <c s="36" t="s">
        <v>54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57</v>
      </c>
      <c r="E207" s="40" t="s">
        <v>52</v>
      </c>
    </row>
    <row r="208" spans="1:5" ht="12.75">
      <c r="A208" t="s">
        <v>58</v>
      </c>
      <c r="E208" s="39" t="s">
        <v>59</v>
      </c>
    </row>
    <row r="209" spans="1:16" ht="12.75">
      <c r="A209" t="s">
        <v>49</v>
      </c>
      <c s="34" t="s">
        <v>218</v>
      </c>
      <c s="34" t="s">
        <v>219</v>
      </c>
      <c s="35" t="s">
        <v>52</v>
      </c>
      <c s="6" t="s">
        <v>220</v>
      </c>
      <c s="36" t="s">
        <v>54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27</v>
      </c>
    </row>
    <row r="210" spans="1:5" ht="12.75">
      <c r="A210" s="35" t="s">
        <v>56</v>
      </c>
      <c r="E210" s="39" t="s">
        <v>52</v>
      </c>
    </row>
    <row r="211" spans="1:5" ht="12.75">
      <c r="A211" s="35" t="s">
        <v>57</v>
      </c>
      <c r="E211" s="40" t="s">
        <v>52</v>
      </c>
    </row>
    <row r="212" spans="1:5" ht="12.75">
      <c r="A212" t="s">
        <v>58</v>
      </c>
      <c r="E212" s="39" t="s">
        <v>59</v>
      </c>
    </row>
    <row r="213" spans="1:16" ht="12.75">
      <c r="A213" t="s">
        <v>49</v>
      </c>
      <c s="34" t="s">
        <v>221</v>
      </c>
      <c s="34" t="s">
        <v>222</v>
      </c>
      <c s="35" t="s">
        <v>52</v>
      </c>
      <c s="6" t="s">
        <v>223</v>
      </c>
      <c s="36" t="s">
        <v>54</v>
      </c>
      <c s="37">
        <v>3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12.75">
      <c r="A215" s="35" t="s">
        <v>57</v>
      </c>
      <c r="E215" s="40" t="s">
        <v>52</v>
      </c>
    </row>
    <row r="216" spans="1:5" ht="12.75">
      <c r="A216" t="s">
        <v>58</v>
      </c>
      <c r="E216" s="39" t="s">
        <v>59</v>
      </c>
    </row>
    <row r="217" spans="1:16" ht="12.75">
      <c r="A217" t="s">
        <v>49</v>
      </c>
      <c s="34" t="s">
        <v>224</v>
      </c>
      <c s="34" t="s">
        <v>225</v>
      </c>
      <c s="35" t="s">
        <v>52</v>
      </c>
      <c s="6" t="s">
        <v>226</v>
      </c>
      <c s="36" t="s">
        <v>54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126</v>
      </c>
      <c>
        <f>(M217*21)/100</f>
      </c>
      <c t="s">
        <v>27</v>
      </c>
    </row>
    <row r="218" spans="1:5" ht="12.75">
      <c r="A218" s="35" t="s">
        <v>56</v>
      </c>
      <c r="E218" s="39" t="s">
        <v>52</v>
      </c>
    </row>
    <row r="219" spans="1:5" ht="12.75">
      <c r="A219" s="35" t="s">
        <v>57</v>
      </c>
      <c r="E219" s="40" t="s">
        <v>52</v>
      </c>
    </row>
    <row r="220" spans="1:5" ht="51">
      <c r="A220" t="s">
        <v>58</v>
      </c>
      <c r="E220" s="39" t="s">
        <v>227</v>
      </c>
    </row>
    <row r="221" spans="1:16" ht="12.75">
      <c r="A221" t="s">
        <v>49</v>
      </c>
      <c s="34" t="s">
        <v>228</v>
      </c>
      <c s="34" t="s">
        <v>229</v>
      </c>
      <c s="35" t="s">
        <v>52</v>
      </c>
      <c s="6" t="s">
        <v>230</v>
      </c>
      <c s="36" t="s">
        <v>54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126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12.75">
      <c r="A223" s="35" t="s">
        <v>57</v>
      </c>
      <c r="E223" s="40" t="s">
        <v>52</v>
      </c>
    </row>
    <row r="224" spans="1:5" ht="63.75">
      <c r="A224" t="s">
        <v>58</v>
      </c>
      <c r="E224" s="39" t="s">
        <v>231</v>
      </c>
    </row>
    <row r="225" spans="1:16" ht="12.75">
      <c r="A225" t="s">
        <v>49</v>
      </c>
      <c s="34" t="s">
        <v>232</v>
      </c>
      <c s="34" t="s">
        <v>233</v>
      </c>
      <c s="35" t="s">
        <v>52</v>
      </c>
      <c s="6" t="s">
        <v>234</v>
      </c>
      <c s="36" t="s">
        <v>54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126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2.75">
      <c r="A227" s="35" t="s">
        <v>57</v>
      </c>
      <c r="E227" s="40" t="s">
        <v>52</v>
      </c>
    </row>
    <row r="228" spans="1:5" ht="25.5">
      <c r="A228" t="s">
        <v>58</v>
      </c>
      <c r="E228" s="39" t="s">
        <v>235</v>
      </c>
    </row>
    <row r="229" spans="1:16" ht="12.75">
      <c r="A229" t="s">
        <v>49</v>
      </c>
      <c s="34" t="s">
        <v>236</v>
      </c>
      <c s="34" t="s">
        <v>237</v>
      </c>
      <c s="35" t="s">
        <v>52</v>
      </c>
      <c s="6" t="s">
        <v>238</v>
      </c>
      <c s="36" t="s">
        <v>54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126</v>
      </c>
      <c>
        <f>(M229*21)/100</f>
      </c>
      <c t="s">
        <v>27</v>
      </c>
    </row>
    <row r="230" spans="1:5" ht="12.75">
      <c r="A230" s="35" t="s">
        <v>56</v>
      </c>
      <c r="E230" s="39" t="s">
        <v>52</v>
      </c>
    </row>
    <row r="231" spans="1:5" ht="12.75">
      <c r="A231" s="35" t="s">
        <v>57</v>
      </c>
      <c r="E231" s="40" t="s">
        <v>52</v>
      </c>
    </row>
    <row r="232" spans="1:5" ht="51">
      <c r="A232" t="s">
        <v>58</v>
      </c>
      <c r="E232" s="39" t="s">
        <v>239</v>
      </c>
    </row>
    <row r="233" spans="1:16" ht="12.75">
      <c r="A233" t="s">
        <v>49</v>
      </c>
      <c s="34" t="s">
        <v>240</v>
      </c>
      <c s="34" t="s">
        <v>241</v>
      </c>
      <c s="35" t="s">
        <v>52</v>
      </c>
      <c s="6" t="s">
        <v>242</v>
      </c>
      <c s="36" t="s">
        <v>54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126</v>
      </c>
      <c>
        <f>(M233*21)/100</f>
      </c>
      <c t="s">
        <v>27</v>
      </c>
    </row>
    <row r="234" spans="1:5" ht="12.75">
      <c r="A234" s="35" t="s">
        <v>56</v>
      </c>
      <c r="E234" s="39" t="s">
        <v>52</v>
      </c>
    </row>
    <row r="235" spans="1:5" ht="12.75">
      <c r="A235" s="35" t="s">
        <v>57</v>
      </c>
      <c r="E235" s="40" t="s">
        <v>52</v>
      </c>
    </row>
    <row r="236" spans="1:5" ht="38.25">
      <c r="A236" t="s">
        <v>58</v>
      </c>
      <c r="E236" s="39" t="s">
        <v>243</v>
      </c>
    </row>
    <row r="237" spans="1:16" ht="12.75">
      <c r="A237" t="s">
        <v>49</v>
      </c>
      <c s="34" t="s">
        <v>244</v>
      </c>
      <c s="34" t="s">
        <v>245</v>
      </c>
      <c s="35" t="s">
        <v>52</v>
      </c>
      <c s="6" t="s">
        <v>246</v>
      </c>
      <c s="36" t="s">
        <v>54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126</v>
      </c>
      <c>
        <f>(M237*21)/100</f>
      </c>
      <c t="s">
        <v>27</v>
      </c>
    </row>
    <row r="238" spans="1:5" ht="12.75">
      <c r="A238" s="35" t="s">
        <v>56</v>
      </c>
      <c r="E238" s="39" t="s">
        <v>52</v>
      </c>
    </row>
    <row r="239" spans="1:5" ht="12.75">
      <c r="A239" s="35" t="s">
        <v>57</v>
      </c>
      <c r="E239" s="40" t="s">
        <v>52</v>
      </c>
    </row>
    <row r="240" spans="1:5" ht="12.75">
      <c r="A240" t="s">
        <v>58</v>
      </c>
      <c r="E240" s="39" t="s">
        <v>247</v>
      </c>
    </row>
    <row r="241" spans="1:16" ht="12.75">
      <c r="A241" t="s">
        <v>49</v>
      </c>
      <c s="34" t="s">
        <v>248</v>
      </c>
      <c s="34" t="s">
        <v>249</v>
      </c>
      <c s="35" t="s">
        <v>52</v>
      </c>
      <c s="6" t="s">
        <v>250</v>
      </c>
      <c s="36" t="s">
        <v>54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126</v>
      </c>
      <c>
        <f>(M241*21)/100</f>
      </c>
      <c t="s">
        <v>27</v>
      </c>
    </row>
    <row r="242" spans="1:5" ht="12.75">
      <c r="A242" s="35" t="s">
        <v>56</v>
      </c>
      <c r="E242" s="39" t="s">
        <v>52</v>
      </c>
    </row>
    <row r="243" spans="1:5" ht="12.75">
      <c r="A243" s="35" t="s">
        <v>57</v>
      </c>
      <c r="E243" s="40" t="s">
        <v>52</v>
      </c>
    </row>
    <row r="244" spans="1:5" ht="51">
      <c r="A244" t="s">
        <v>58</v>
      </c>
      <c r="E244" s="39" t="s">
        <v>251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COUNTIFS(L8:L237,"=0",A8:A237,"P")+COUNTIFS(L8:L237,"",A8:A237,"P")+SUM(Q8:Q237)</f>
      </c>
    </row>
    <row r="8" spans="1:13" ht="12.75">
      <c r="A8" t="s">
        <v>44</v>
      </c>
      <c r="C8" s="28" t="s">
        <v>254</v>
      </c>
      <c r="E8" s="30" t="s">
        <v>253</v>
      </c>
      <c r="J8" s="29">
        <f>0+J9+J54+J103+J108</f>
      </c>
      <c s="29">
        <f>0+K9+K54+K103+K108</f>
      </c>
      <c s="29">
        <f>0+L9+L54+L103+L108</f>
      </c>
      <c s="29">
        <f>0+M9+M54+M103+M108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139</v>
      </c>
      <c s="34" t="s">
        <v>255</v>
      </c>
      <c s="35" t="s">
        <v>52</v>
      </c>
      <c s="6" t="s">
        <v>256</v>
      </c>
      <c s="36" t="s">
        <v>79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142</v>
      </c>
      <c s="34" t="s">
        <v>61</v>
      </c>
      <c s="35" t="s">
        <v>52</v>
      </c>
      <c s="6" t="s">
        <v>62</v>
      </c>
      <c s="36" t="s">
        <v>54</v>
      </c>
      <c s="37">
        <v>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67</v>
      </c>
      <c s="34" t="s">
        <v>64</v>
      </c>
      <c s="35" t="s">
        <v>52</v>
      </c>
      <c s="6" t="s">
        <v>65</v>
      </c>
      <c s="36" t="s">
        <v>66</v>
      </c>
      <c s="37">
        <v>27.31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148</v>
      </c>
      <c s="34" t="s">
        <v>68</v>
      </c>
      <c s="35" t="s">
        <v>52</v>
      </c>
      <c s="6" t="s">
        <v>69</v>
      </c>
      <c s="36" t="s">
        <v>66</v>
      </c>
      <c s="37">
        <v>27.31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218</v>
      </c>
      <c s="34" t="s">
        <v>71</v>
      </c>
      <c s="35" t="s">
        <v>52</v>
      </c>
      <c s="6" t="s">
        <v>72</v>
      </c>
      <c s="36" t="s">
        <v>54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70</v>
      </c>
      <c s="34" t="s">
        <v>74</v>
      </c>
      <c s="35" t="s">
        <v>52</v>
      </c>
      <c s="6" t="s">
        <v>75</v>
      </c>
      <c s="36" t="s">
        <v>54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73</v>
      </c>
      <c s="34" t="s">
        <v>77</v>
      </c>
      <c s="35" t="s">
        <v>52</v>
      </c>
      <c s="6" t="s">
        <v>78</v>
      </c>
      <c s="36" t="s">
        <v>79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76</v>
      </c>
      <c s="34" t="s">
        <v>81</v>
      </c>
      <c s="35" t="s">
        <v>52</v>
      </c>
      <c s="6" t="s">
        <v>82</v>
      </c>
      <c s="36" t="s">
        <v>79</v>
      </c>
      <c s="37">
        <v>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80</v>
      </c>
      <c s="34" t="s">
        <v>84</v>
      </c>
      <c s="35" t="s">
        <v>52</v>
      </c>
      <c s="6" t="s">
        <v>85</v>
      </c>
      <c s="36" t="s">
        <v>54</v>
      </c>
      <c s="37">
        <v>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83</v>
      </c>
      <c s="34" t="s">
        <v>87</v>
      </c>
      <c s="35" t="s">
        <v>52</v>
      </c>
      <c s="6" t="s">
        <v>88</v>
      </c>
      <c s="36" t="s">
        <v>54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59</v>
      </c>
    </row>
    <row r="54" spans="1:13" ht="12.75">
      <c r="A54" t="s">
        <v>46</v>
      </c>
      <c r="C54" s="31" t="s">
        <v>89</v>
      </c>
      <c r="E54" s="33" t="s">
        <v>90</v>
      </c>
      <c r="J54" s="32">
        <f>0</f>
      </c>
      <c s="32">
        <f>0</f>
      </c>
      <c s="32">
        <f>0+L55+L59+L63+L67+L71+L75+L79+L83+L87+L91+L95+L99</f>
      </c>
      <c s="32">
        <f>0+M55+M59+M63+M67+M71+M75+M79+M83+M87+M91+M95+M99</f>
      </c>
    </row>
    <row r="55" spans="1:16" ht="12.75">
      <c r="A55" t="s">
        <v>49</v>
      </c>
      <c s="34" t="s">
        <v>91</v>
      </c>
      <c s="34" t="s">
        <v>92</v>
      </c>
      <c s="35" t="s">
        <v>52</v>
      </c>
      <c s="6" t="s">
        <v>93</v>
      </c>
      <c s="36" t="s">
        <v>94</v>
      </c>
      <c s="37">
        <v>60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59</v>
      </c>
    </row>
    <row r="59" spans="1:16" ht="12.75">
      <c r="A59" t="s">
        <v>49</v>
      </c>
      <c s="34" t="s">
        <v>27</v>
      </c>
      <c s="34" t="s">
        <v>95</v>
      </c>
      <c s="35" t="s">
        <v>52</v>
      </c>
      <c s="6" t="s">
        <v>96</v>
      </c>
      <c s="36" t="s">
        <v>97</v>
      </c>
      <c s="37">
        <v>100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59</v>
      </c>
    </row>
    <row r="63" spans="1:16" ht="12.75">
      <c r="A63" t="s">
        <v>49</v>
      </c>
      <c s="34" t="s">
        <v>26</v>
      </c>
      <c s="34" t="s">
        <v>98</v>
      </c>
      <c s="35" t="s">
        <v>52</v>
      </c>
      <c s="6" t="s">
        <v>99</v>
      </c>
      <c s="36" t="s">
        <v>100</v>
      </c>
      <c s="37">
        <v>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59</v>
      </c>
    </row>
    <row r="67" spans="1:16" ht="12.75">
      <c r="A67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100</v>
      </c>
      <c s="37">
        <v>756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79</v>
      </c>
      <c s="37">
        <v>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107</v>
      </c>
      <c s="34" t="s">
        <v>108</v>
      </c>
      <c s="35" t="s">
        <v>52</v>
      </c>
      <c s="6" t="s">
        <v>109</v>
      </c>
      <c s="36" t="s">
        <v>100</v>
      </c>
      <c s="37">
        <v>756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  <row r="79" spans="1:16" ht="12.75">
      <c r="A79" t="s">
        <v>49</v>
      </c>
      <c s="34" t="s">
        <v>110</v>
      </c>
      <c s="34" t="s">
        <v>111</v>
      </c>
      <c s="35" t="s">
        <v>52</v>
      </c>
      <c s="6" t="s">
        <v>112</v>
      </c>
      <c s="36" t="s">
        <v>100</v>
      </c>
      <c s="37">
        <v>100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59</v>
      </c>
    </row>
    <row r="83" spans="1:16" ht="12.75">
      <c r="A83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97</v>
      </c>
      <c s="37">
        <v>20.25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59</v>
      </c>
    </row>
    <row r="87" spans="1:16" ht="12.75">
      <c r="A87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79</v>
      </c>
      <c s="37">
        <v>2400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12.75">
      <c r="A90" t="s">
        <v>58</v>
      </c>
      <c r="E90" s="39" t="s">
        <v>59</v>
      </c>
    </row>
    <row r="91" spans="1:16" ht="25.5">
      <c r="A91" t="s">
        <v>49</v>
      </c>
      <c s="34" t="s">
        <v>119</v>
      </c>
      <c s="34" t="s">
        <v>120</v>
      </c>
      <c s="35" t="s">
        <v>52</v>
      </c>
      <c s="6" t="s">
        <v>121</v>
      </c>
      <c s="36" t="s">
        <v>54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52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248</v>
      </c>
      <c s="34" t="s">
        <v>123</v>
      </c>
      <c s="35" t="s">
        <v>52</v>
      </c>
      <c s="6" t="s">
        <v>124</v>
      </c>
      <c s="36" t="s">
        <v>125</v>
      </c>
      <c s="37">
        <v>2.4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126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57</v>
      </c>
      <c r="E97" s="40" t="s">
        <v>52</v>
      </c>
    </row>
    <row r="98" spans="1:5" ht="63.75">
      <c r="A98" t="s">
        <v>58</v>
      </c>
      <c r="E98" s="39" t="s">
        <v>127</v>
      </c>
    </row>
    <row r="99" spans="1:16" ht="12.75">
      <c r="A99" t="s">
        <v>49</v>
      </c>
      <c s="34" t="s">
        <v>122</v>
      </c>
      <c s="34" t="s">
        <v>129</v>
      </c>
      <c s="35" t="s">
        <v>52</v>
      </c>
      <c s="6" t="s">
        <v>130</v>
      </c>
      <c s="36" t="s">
        <v>131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126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12.75">
      <c r="A101" s="35" t="s">
        <v>57</v>
      </c>
      <c r="E101" s="40" t="s">
        <v>52</v>
      </c>
    </row>
    <row r="102" spans="1:5" ht="12.75">
      <c r="A102" t="s">
        <v>58</v>
      </c>
      <c r="E102" s="39" t="s">
        <v>132</v>
      </c>
    </row>
    <row r="103" spans="1:13" ht="12.75">
      <c r="A103" t="s">
        <v>46</v>
      </c>
      <c r="C103" s="31" t="s">
        <v>133</v>
      </c>
      <c r="E103" s="33" t="s">
        <v>134</v>
      </c>
      <c r="J103" s="32">
        <f>0</f>
      </c>
      <c s="32">
        <f>0</f>
      </c>
      <c s="32">
        <f>0+L104</f>
      </c>
      <c s="32">
        <f>0+M104</f>
      </c>
    </row>
    <row r="104" spans="1:16" ht="25.5">
      <c r="A104" t="s">
        <v>49</v>
      </c>
      <c s="34" t="s">
        <v>86</v>
      </c>
      <c s="34" t="s">
        <v>136</v>
      </c>
      <c s="35" t="s">
        <v>52</v>
      </c>
      <c s="6" t="s">
        <v>137</v>
      </c>
      <c s="36" t="s">
        <v>54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59</v>
      </c>
    </row>
    <row r="108" spans="1:13" ht="12.75">
      <c r="A108" t="s">
        <v>46</v>
      </c>
      <c r="C108" s="31" t="s">
        <v>257</v>
      </c>
      <c r="E108" s="33" t="s">
        <v>138</v>
      </c>
      <c r="J108" s="32">
        <f>0</f>
      </c>
      <c s="32">
        <f>0</f>
      </c>
      <c s="32">
        <f>0+L109+L113+L117+L121+L125+L129+L133+L137+L141+L145+L149+L153+L157+L161+L165+L169+L173+L177+L181+L185+L189+L193+L197+L201+L205+L209+L213+L217+L221+L225+L229+L233+L237</f>
      </c>
      <c s="32">
        <f>0+M109+M113+M117+M121+M125+M129+M133+M137+M141+M145+M149+M153+M157+M161+M165+M169+M173+M177+M181+M185+M189+M193+M197+M201+M205+M209+M213+M217+M221+M225+M229+M233+M237</f>
      </c>
    </row>
    <row r="109" spans="1:16" ht="12.75">
      <c r="A109" t="s">
        <v>49</v>
      </c>
      <c s="34" t="s">
        <v>60</v>
      </c>
      <c s="34" t="s">
        <v>140</v>
      </c>
      <c s="35" t="s">
        <v>52</v>
      </c>
      <c s="6" t="s">
        <v>141</v>
      </c>
      <c s="36" t="s">
        <v>54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52</v>
      </c>
    </row>
    <row r="112" spans="1:5" ht="12.75">
      <c r="A112" t="s">
        <v>58</v>
      </c>
      <c r="E112" s="39" t="s">
        <v>59</v>
      </c>
    </row>
    <row r="113" spans="1:16" ht="12.75">
      <c r="A113" t="s">
        <v>49</v>
      </c>
      <c s="34" t="s">
        <v>145</v>
      </c>
      <c s="34" t="s">
        <v>143</v>
      </c>
      <c s="35" t="s">
        <v>52</v>
      </c>
      <c s="6" t="s">
        <v>144</v>
      </c>
      <c s="36" t="s">
        <v>54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52</v>
      </c>
    </row>
    <row r="116" spans="1:5" ht="12.75">
      <c r="A116" t="s">
        <v>58</v>
      </c>
      <c r="E116" s="39" t="s">
        <v>59</v>
      </c>
    </row>
    <row r="117" spans="1:16" ht="12.75">
      <c r="A117" t="s">
        <v>49</v>
      </c>
      <c s="34" t="s">
        <v>63</v>
      </c>
      <c s="34" t="s">
        <v>146</v>
      </c>
      <c s="35" t="s">
        <v>52</v>
      </c>
      <c s="6" t="s">
        <v>147</v>
      </c>
      <c s="36" t="s">
        <v>54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52</v>
      </c>
    </row>
    <row r="120" spans="1:5" ht="12.75">
      <c r="A120" t="s">
        <v>58</v>
      </c>
      <c r="E120" s="39" t="s">
        <v>59</v>
      </c>
    </row>
    <row r="121" spans="1:16" ht="12.75">
      <c r="A121" t="s">
        <v>49</v>
      </c>
      <c s="34" t="s">
        <v>151</v>
      </c>
      <c s="34" t="s">
        <v>149</v>
      </c>
      <c s="35" t="s">
        <v>52</v>
      </c>
      <c s="6" t="s">
        <v>150</v>
      </c>
      <c s="36" t="s">
        <v>79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59</v>
      </c>
    </row>
    <row r="125" spans="1:16" ht="12.75">
      <c r="A125" t="s">
        <v>49</v>
      </c>
      <c s="34" t="s">
        <v>154</v>
      </c>
      <c s="34" t="s">
        <v>152</v>
      </c>
      <c s="35" t="s">
        <v>52</v>
      </c>
      <c s="6" t="s">
        <v>153</v>
      </c>
      <c s="36" t="s">
        <v>79</v>
      </c>
      <c s="37">
        <v>10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59</v>
      </c>
    </row>
    <row r="129" spans="1:16" ht="12.75">
      <c r="A129" t="s">
        <v>49</v>
      </c>
      <c s="34" t="s">
        <v>157</v>
      </c>
      <c s="34" t="s">
        <v>155</v>
      </c>
      <c s="35" t="s">
        <v>52</v>
      </c>
      <c s="6" t="s">
        <v>156</v>
      </c>
      <c s="36" t="s">
        <v>54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59</v>
      </c>
    </row>
    <row r="133" spans="1:16" ht="12.75">
      <c r="A133" t="s">
        <v>49</v>
      </c>
      <c s="34" t="s">
        <v>160</v>
      </c>
      <c s="34" t="s">
        <v>158</v>
      </c>
      <c s="35" t="s">
        <v>52</v>
      </c>
      <c s="6" t="s">
        <v>159</v>
      </c>
      <c s="36" t="s">
        <v>54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52</v>
      </c>
    </row>
    <row r="136" spans="1:5" ht="12.75">
      <c r="A136" t="s">
        <v>58</v>
      </c>
      <c r="E136" s="39" t="s">
        <v>59</v>
      </c>
    </row>
    <row r="137" spans="1:16" ht="12.75">
      <c r="A137" t="s">
        <v>49</v>
      </c>
      <c s="34" t="s">
        <v>163</v>
      </c>
      <c s="34" t="s">
        <v>258</v>
      </c>
      <c s="35" t="s">
        <v>52</v>
      </c>
      <c s="6" t="s">
        <v>259</v>
      </c>
      <c s="36" t="s">
        <v>54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52</v>
      </c>
    </row>
    <row r="140" spans="1:5" ht="12.75">
      <c r="A140" t="s">
        <v>58</v>
      </c>
      <c r="E140" s="39" t="s">
        <v>59</v>
      </c>
    </row>
    <row r="141" spans="1:16" ht="12.75">
      <c r="A141" t="s">
        <v>49</v>
      </c>
      <c s="34" t="s">
        <v>166</v>
      </c>
      <c s="34" t="s">
        <v>164</v>
      </c>
      <c s="35" t="s">
        <v>52</v>
      </c>
      <c s="6" t="s">
        <v>165</v>
      </c>
      <c s="36" t="s">
        <v>54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52</v>
      </c>
    </row>
    <row r="144" spans="1:5" ht="12.75">
      <c r="A144" t="s">
        <v>58</v>
      </c>
      <c r="E144" s="39" t="s">
        <v>59</v>
      </c>
    </row>
    <row r="145" spans="1:16" ht="12.75">
      <c r="A145" t="s">
        <v>49</v>
      </c>
      <c s="34" t="s">
        <v>169</v>
      </c>
      <c s="34" t="s">
        <v>260</v>
      </c>
      <c s="35" t="s">
        <v>52</v>
      </c>
      <c s="6" t="s">
        <v>261</v>
      </c>
      <c s="36" t="s">
        <v>54</v>
      </c>
      <c s="37">
        <v>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52</v>
      </c>
    </row>
    <row r="148" spans="1:5" ht="12.75">
      <c r="A148" t="s">
        <v>58</v>
      </c>
      <c r="E148" s="39" t="s">
        <v>59</v>
      </c>
    </row>
    <row r="149" spans="1:16" ht="12.75">
      <c r="A149" t="s">
        <v>49</v>
      </c>
      <c s="34" t="s">
        <v>172</v>
      </c>
      <c s="34" t="s">
        <v>167</v>
      </c>
      <c s="35" t="s">
        <v>52</v>
      </c>
      <c s="6" t="s">
        <v>168</v>
      </c>
      <c s="36" t="s">
        <v>54</v>
      </c>
      <c s="37">
        <v>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52</v>
      </c>
    </row>
    <row r="151" spans="1:5" ht="12.75">
      <c r="A151" s="35" t="s">
        <v>57</v>
      </c>
      <c r="E151" s="40" t="s">
        <v>52</v>
      </c>
    </row>
    <row r="152" spans="1:5" ht="12.75">
      <c r="A152" t="s">
        <v>58</v>
      </c>
      <c r="E152" s="39" t="s">
        <v>59</v>
      </c>
    </row>
    <row r="153" spans="1:16" ht="25.5">
      <c r="A153" t="s">
        <v>49</v>
      </c>
      <c s="34" t="s">
        <v>175</v>
      </c>
      <c s="34" t="s">
        <v>173</v>
      </c>
      <c s="35" t="s">
        <v>52</v>
      </c>
      <c s="6" t="s">
        <v>174</v>
      </c>
      <c s="36" t="s">
        <v>54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52</v>
      </c>
    </row>
    <row r="156" spans="1:5" ht="12.75">
      <c r="A156" t="s">
        <v>58</v>
      </c>
      <c r="E156" s="39" t="s">
        <v>59</v>
      </c>
    </row>
    <row r="157" spans="1:16" ht="25.5">
      <c r="A157" t="s">
        <v>49</v>
      </c>
      <c s="34" t="s">
        <v>178</v>
      </c>
      <c s="34" t="s">
        <v>176</v>
      </c>
      <c s="35" t="s">
        <v>52</v>
      </c>
      <c s="6" t="s">
        <v>177</v>
      </c>
      <c s="36" t="s">
        <v>54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52</v>
      </c>
    </row>
    <row r="160" spans="1:5" ht="12.75">
      <c r="A160" t="s">
        <v>58</v>
      </c>
      <c r="E160" s="39" t="s">
        <v>59</v>
      </c>
    </row>
    <row r="161" spans="1:16" ht="25.5">
      <c r="A161" t="s">
        <v>49</v>
      </c>
      <c s="34" t="s">
        <v>181</v>
      </c>
      <c s="34" t="s">
        <v>179</v>
      </c>
      <c s="35" t="s">
        <v>52</v>
      </c>
      <c s="6" t="s">
        <v>180</v>
      </c>
      <c s="36" t="s">
        <v>54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52</v>
      </c>
    </row>
    <row r="164" spans="1:5" ht="12.75">
      <c r="A164" t="s">
        <v>58</v>
      </c>
      <c r="E164" s="39" t="s">
        <v>59</v>
      </c>
    </row>
    <row r="165" spans="1:16" ht="12.75">
      <c r="A165" t="s">
        <v>49</v>
      </c>
      <c s="34" t="s">
        <v>184</v>
      </c>
      <c s="34" t="s">
        <v>182</v>
      </c>
      <c s="35" t="s">
        <v>52</v>
      </c>
      <c s="6" t="s">
        <v>183</v>
      </c>
      <c s="36" t="s">
        <v>54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52</v>
      </c>
    </row>
    <row r="168" spans="1:5" ht="12.75">
      <c r="A168" t="s">
        <v>58</v>
      </c>
      <c r="E168" s="39" t="s">
        <v>59</v>
      </c>
    </row>
    <row r="169" spans="1:16" ht="12.75">
      <c r="A169" t="s">
        <v>49</v>
      </c>
      <c s="34" t="s">
        <v>187</v>
      </c>
      <c s="34" t="s">
        <v>262</v>
      </c>
      <c s="35" t="s">
        <v>52</v>
      </c>
      <c s="6" t="s">
        <v>263</v>
      </c>
      <c s="36" t="s">
        <v>54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59</v>
      </c>
    </row>
    <row r="173" spans="1:16" ht="12.75">
      <c r="A173" t="s">
        <v>49</v>
      </c>
      <c s="34" t="s">
        <v>190</v>
      </c>
      <c s="34" t="s">
        <v>264</v>
      </c>
      <c s="35" t="s">
        <v>52</v>
      </c>
      <c s="6" t="s">
        <v>265</v>
      </c>
      <c s="36" t="s">
        <v>54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59</v>
      </c>
    </row>
    <row r="177" spans="1:16" ht="12.75">
      <c r="A177" t="s">
        <v>49</v>
      </c>
      <c s="34" t="s">
        <v>193</v>
      </c>
      <c s="34" t="s">
        <v>191</v>
      </c>
      <c s="35" t="s">
        <v>52</v>
      </c>
      <c s="6" t="s">
        <v>192</v>
      </c>
      <c s="36" t="s">
        <v>54</v>
      </c>
      <c s="37">
        <v>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59</v>
      </c>
    </row>
    <row r="181" spans="1:16" ht="12.75">
      <c r="A181" t="s">
        <v>49</v>
      </c>
      <c s="34" t="s">
        <v>196</v>
      </c>
      <c s="34" t="s">
        <v>194</v>
      </c>
      <c s="35" t="s">
        <v>52</v>
      </c>
      <c s="6" t="s">
        <v>195</v>
      </c>
      <c s="36" t="s">
        <v>54</v>
      </c>
      <c s="37">
        <v>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59</v>
      </c>
    </row>
    <row r="185" spans="1:16" ht="12.75">
      <c r="A185" t="s">
        <v>49</v>
      </c>
      <c s="34" t="s">
        <v>199</v>
      </c>
      <c s="34" t="s">
        <v>203</v>
      </c>
      <c s="35" t="s">
        <v>52</v>
      </c>
      <c s="6" t="s">
        <v>204</v>
      </c>
      <c s="36" t="s">
        <v>205</v>
      </c>
      <c s="37">
        <v>12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59</v>
      </c>
    </row>
    <row r="189" spans="1:16" ht="12.75">
      <c r="A189" t="s">
        <v>49</v>
      </c>
      <c s="34" t="s">
        <v>202</v>
      </c>
      <c s="34" t="s">
        <v>207</v>
      </c>
      <c s="35" t="s">
        <v>52</v>
      </c>
      <c s="6" t="s">
        <v>208</v>
      </c>
      <c s="36" t="s">
        <v>205</v>
      </c>
      <c s="37">
        <v>24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52</v>
      </c>
    </row>
    <row r="192" spans="1:5" ht="12.75">
      <c r="A192" t="s">
        <v>58</v>
      </c>
      <c r="E192" s="39" t="s">
        <v>59</v>
      </c>
    </row>
    <row r="193" spans="1:16" ht="25.5">
      <c r="A193" t="s">
        <v>49</v>
      </c>
      <c s="34" t="s">
        <v>206</v>
      </c>
      <c s="34" t="s">
        <v>210</v>
      </c>
      <c s="35" t="s">
        <v>52</v>
      </c>
      <c s="6" t="s">
        <v>211</v>
      </c>
      <c s="36" t="s">
        <v>54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52</v>
      </c>
    </row>
    <row r="196" spans="1:5" ht="12.75">
      <c r="A196" t="s">
        <v>58</v>
      </c>
      <c r="E196" s="39" t="s">
        <v>59</v>
      </c>
    </row>
    <row r="197" spans="1:16" ht="12.75">
      <c r="A197" t="s">
        <v>49</v>
      </c>
      <c s="34" t="s">
        <v>209</v>
      </c>
      <c s="34" t="s">
        <v>213</v>
      </c>
      <c s="35" t="s">
        <v>52</v>
      </c>
      <c s="6" t="s">
        <v>214</v>
      </c>
      <c s="36" t="s">
        <v>205</v>
      </c>
      <c s="37">
        <v>24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57</v>
      </c>
      <c r="E199" s="40" t="s">
        <v>52</v>
      </c>
    </row>
    <row r="200" spans="1:5" ht="12.75">
      <c r="A200" t="s">
        <v>58</v>
      </c>
      <c r="E200" s="39" t="s">
        <v>59</v>
      </c>
    </row>
    <row r="201" spans="1:16" ht="12.75">
      <c r="A201" t="s">
        <v>49</v>
      </c>
      <c s="34" t="s">
        <v>212</v>
      </c>
      <c s="34" t="s">
        <v>216</v>
      </c>
      <c s="35" t="s">
        <v>52</v>
      </c>
      <c s="6" t="s">
        <v>217</v>
      </c>
      <c s="36" t="s">
        <v>54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57</v>
      </c>
      <c r="E203" s="40" t="s">
        <v>52</v>
      </c>
    </row>
    <row r="204" spans="1:5" ht="12.75">
      <c r="A204" t="s">
        <v>58</v>
      </c>
      <c r="E204" s="39" t="s">
        <v>59</v>
      </c>
    </row>
    <row r="205" spans="1:16" ht="12.75">
      <c r="A205" t="s">
        <v>49</v>
      </c>
      <c s="34" t="s">
        <v>215</v>
      </c>
      <c s="34" t="s">
        <v>219</v>
      </c>
      <c s="35" t="s">
        <v>52</v>
      </c>
      <c s="6" t="s">
        <v>220</v>
      </c>
      <c s="36" t="s">
        <v>54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57</v>
      </c>
      <c r="E207" s="40" t="s">
        <v>52</v>
      </c>
    </row>
    <row r="208" spans="1:5" ht="12.75">
      <c r="A208" t="s">
        <v>58</v>
      </c>
      <c r="E208" s="39" t="s">
        <v>59</v>
      </c>
    </row>
    <row r="209" spans="1:16" ht="12.75">
      <c r="A209" t="s">
        <v>49</v>
      </c>
      <c s="34" t="s">
        <v>135</v>
      </c>
      <c s="34" t="s">
        <v>222</v>
      </c>
      <c s="35" t="s">
        <v>52</v>
      </c>
      <c s="6" t="s">
        <v>223</v>
      </c>
      <c s="36" t="s">
        <v>54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27</v>
      </c>
    </row>
    <row r="210" spans="1:5" ht="12.75">
      <c r="A210" s="35" t="s">
        <v>56</v>
      </c>
      <c r="E210" s="39" t="s">
        <v>52</v>
      </c>
    </row>
    <row r="211" spans="1:5" ht="12.75">
      <c r="A211" s="35" t="s">
        <v>57</v>
      </c>
      <c r="E211" s="40" t="s">
        <v>52</v>
      </c>
    </row>
    <row r="212" spans="1:5" ht="12.75">
      <c r="A212" t="s">
        <v>58</v>
      </c>
      <c r="E212" s="39" t="s">
        <v>59</v>
      </c>
    </row>
    <row r="213" spans="1:16" ht="12.75">
      <c r="A213" t="s">
        <v>49</v>
      </c>
      <c s="34" t="s">
        <v>221</v>
      </c>
      <c s="34" t="s">
        <v>225</v>
      </c>
      <c s="35" t="s">
        <v>52</v>
      </c>
      <c s="6" t="s">
        <v>226</v>
      </c>
      <c s="36" t="s">
        <v>54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126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12.75">
      <c r="A215" s="35" t="s">
        <v>57</v>
      </c>
      <c r="E215" s="40" t="s">
        <v>52</v>
      </c>
    </row>
    <row r="216" spans="1:5" ht="51">
      <c r="A216" t="s">
        <v>58</v>
      </c>
      <c r="E216" s="39" t="s">
        <v>227</v>
      </c>
    </row>
    <row r="217" spans="1:16" ht="12.75">
      <c r="A217" t="s">
        <v>49</v>
      </c>
      <c s="34" t="s">
        <v>224</v>
      </c>
      <c s="34" t="s">
        <v>229</v>
      </c>
      <c s="35" t="s">
        <v>52</v>
      </c>
      <c s="6" t="s">
        <v>230</v>
      </c>
      <c s="36" t="s">
        <v>54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126</v>
      </c>
      <c>
        <f>(M217*21)/100</f>
      </c>
      <c t="s">
        <v>27</v>
      </c>
    </row>
    <row r="218" spans="1:5" ht="12.75">
      <c r="A218" s="35" t="s">
        <v>56</v>
      </c>
      <c r="E218" s="39" t="s">
        <v>52</v>
      </c>
    </row>
    <row r="219" spans="1:5" ht="12.75">
      <c r="A219" s="35" t="s">
        <v>57</v>
      </c>
      <c r="E219" s="40" t="s">
        <v>52</v>
      </c>
    </row>
    <row r="220" spans="1:5" ht="63.75">
      <c r="A220" t="s">
        <v>58</v>
      </c>
      <c r="E220" s="39" t="s">
        <v>231</v>
      </c>
    </row>
    <row r="221" spans="1:16" ht="12.75">
      <c r="A221" t="s">
        <v>49</v>
      </c>
      <c s="34" t="s">
        <v>228</v>
      </c>
      <c s="34" t="s">
        <v>233</v>
      </c>
      <c s="35" t="s">
        <v>52</v>
      </c>
      <c s="6" t="s">
        <v>266</v>
      </c>
      <c s="36" t="s">
        <v>54</v>
      </c>
      <c s="37">
        <v>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126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12.75">
      <c r="A223" s="35" t="s">
        <v>57</v>
      </c>
      <c r="E223" s="40" t="s">
        <v>52</v>
      </c>
    </row>
    <row r="224" spans="1:5" ht="51">
      <c r="A224" t="s">
        <v>58</v>
      </c>
      <c r="E224" s="39" t="s">
        <v>267</v>
      </c>
    </row>
    <row r="225" spans="1:16" ht="12.75">
      <c r="A225" t="s">
        <v>49</v>
      </c>
      <c s="34" t="s">
        <v>232</v>
      </c>
      <c s="34" t="s">
        <v>237</v>
      </c>
      <c s="35" t="s">
        <v>52</v>
      </c>
      <c s="6" t="s">
        <v>268</v>
      </c>
      <c s="36" t="s">
        <v>54</v>
      </c>
      <c s="37">
        <v>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126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2.75">
      <c r="A227" s="35" t="s">
        <v>57</v>
      </c>
      <c r="E227" s="40" t="s">
        <v>52</v>
      </c>
    </row>
    <row r="228" spans="1:5" ht="63.75">
      <c r="A228" t="s">
        <v>58</v>
      </c>
      <c r="E228" s="39" t="s">
        <v>269</v>
      </c>
    </row>
    <row r="229" spans="1:16" ht="12.75">
      <c r="A229" t="s">
        <v>49</v>
      </c>
      <c s="34" t="s">
        <v>236</v>
      </c>
      <c s="34" t="s">
        <v>241</v>
      </c>
      <c s="35" t="s">
        <v>52</v>
      </c>
      <c s="6" t="s">
        <v>238</v>
      </c>
      <c s="36" t="s">
        <v>54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126</v>
      </c>
      <c>
        <f>(M229*21)/100</f>
      </c>
      <c t="s">
        <v>27</v>
      </c>
    </row>
    <row r="230" spans="1:5" ht="12.75">
      <c r="A230" s="35" t="s">
        <v>56</v>
      </c>
      <c r="E230" s="39" t="s">
        <v>52</v>
      </c>
    </row>
    <row r="231" spans="1:5" ht="12.75">
      <c r="A231" s="35" t="s">
        <v>57</v>
      </c>
      <c r="E231" s="40" t="s">
        <v>52</v>
      </c>
    </row>
    <row r="232" spans="1:5" ht="51">
      <c r="A232" t="s">
        <v>58</v>
      </c>
      <c r="E232" s="39" t="s">
        <v>239</v>
      </c>
    </row>
    <row r="233" spans="1:16" ht="12.75">
      <c r="A233" t="s">
        <v>49</v>
      </c>
      <c s="34" t="s">
        <v>240</v>
      </c>
      <c s="34" t="s">
        <v>245</v>
      </c>
      <c s="35" t="s">
        <v>52</v>
      </c>
      <c s="6" t="s">
        <v>242</v>
      </c>
      <c s="36" t="s">
        <v>54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126</v>
      </c>
      <c>
        <f>(M233*21)/100</f>
      </c>
      <c t="s">
        <v>27</v>
      </c>
    </row>
    <row r="234" spans="1:5" ht="12.75">
      <c r="A234" s="35" t="s">
        <v>56</v>
      </c>
      <c r="E234" s="39" t="s">
        <v>52</v>
      </c>
    </row>
    <row r="235" spans="1:5" ht="12.75">
      <c r="A235" s="35" t="s">
        <v>57</v>
      </c>
      <c r="E235" s="40" t="s">
        <v>52</v>
      </c>
    </row>
    <row r="236" spans="1:5" ht="38.25">
      <c r="A236" t="s">
        <v>58</v>
      </c>
      <c r="E236" s="39" t="s">
        <v>243</v>
      </c>
    </row>
    <row r="237" spans="1:16" ht="12.75">
      <c r="A237" t="s">
        <v>49</v>
      </c>
      <c s="34" t="s">
        <v>244</v>
      </c>
      <c s="34" t="s">
        <v>249</v>
      </c>
      <c s="35" t="s">
        <v>52</v>
      </c>
      <c s="6" t="s">
        <v>250</v>
      </c>
      <c s="36" t="s">
        <v>54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126</v>
      </c>
      <c>
        <f>(M237*21)/100</f>
      </c>
      <c t="s">
        <v>27</v>
      </c>
    </row>
    <row r="238" spans="1:5" ht="12.75">
      <c r="A238" s="35" t="s">
        <v>56</v>
      </c>
      <c r="E238" s="39" t="s">
        <v>52</v>
      </c>
    </row>
    <row r="239" spans="1:5" ht="12.75">
      <c r="A239" s="35" t="s">
        <v>57</v>
      </c>
      <c r="E239" s="40" t="s">
        <v>52</v>
      </c>
    </row>
    <row r="240" spans="1:5" ht="51">
      <c r="A240" t="s">
        <v>58</v>
      </c>
      <c r="E240" s="39" t="s">
        <v>251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COUNTIFS(L8:L91,"=0",A8:A91,"P")+COUNTIFS(L8:L91,"",A8:A91,"P")+SUM(Q8:Q91)</f>
      </c>
    </row>
    <row r="8" spans="1:13" ht="12.75">
      <c r="A8" t="s">
        <v>44</v>
      </c>
      <c r="C8" s="28" t="s">
        <v>274</v>
      </c>
      <c r="E8" s="30" t="s">
        <v>273</v>
      </c>
      <c r="J8" s="29">
        <f>0+J9+J70</f>
      </c>
      <c s="29">
        <f>0+K9+K70</f>
      </c>
      <c s="29">
        <f>0+L9+L70</f>
      </c>
      <c s="29">
        <f>0+M9+M70</f>
      </c>
    </row>
    <row r="9" spans="1:13" ht="12.75">
      <c r="A9" t="s">
        <v>46</v>
      </c>
      <c r="C9" s="31" t="s">
        <v>47</v>
      </c>
      <c r="E9" s="33" t="s">
        <v>275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91</v>
      </c>
      <c s="34" t="s">
        <v>51</v>
      </c>
      <c s="35" t="s">
        <v>52</v>
      </c>
      <c s="6" t="s">
        <v>53</v>
      </c>
      <c s="36" t="s">
        <v>54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101</v>
      </c>
      <c s="34" t="s">
        <v>276</v>
      </c>
      <c s="35" t="s">
        <v>52</v>
      </c>
      <c s="6" t="s">
        <v>277</v>
      </c>
      <c s="36" t="s">
        <v>79</v>
      </c>
      <c s="37">
        <v>5650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104</v>
      </c>
      <c s="34" t="s">
        <v>278</v>
      </c>
      <c s="35" t="s">
        <v>52</v>
      </c>
      <c s="6" t="s">
        <v>279</v>
      </c>
      <c s="36" t="s">
        <v>79</v>
      </c>
      <c s="37">
        <v>5650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107</v>
      </c>
      <c s="34" t="s">
        <v>280</v>
      </c>
      <c s="35" t="s">
        <v>52</v>
      </c>
      <c s="6" t="s">
        <v>281</v>
      </c>
      <c s="36" t="s">
        <v>282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110</v>
      </c>
      <c s="34" t="s">
        <v>283</v>
      </c>
      <c s="35" t="s">
        <v>52</v>
      </c>
      <c s="6" t="s">
        <v>284</v>
      </c>
      <c s="36" t="s">
        <v>79</v>
      </c>
      <c s="37">
        <v>5650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113</v>
      </c>
      <c s="34" t="s">
        <v>285</v>
      </c>
      <c s="35" t="s">
        <v>52</v>
      </c>
      <c s="6" t="s">
        <v>286</v>
      </c>
      <c s="36" t="s">
        <v>54</v>
      </c>
      <c s="37">
        <v>11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50</v>
      </c>
      <c s="34" t="s">
        <v>287</v>
      </c>
      <c s="35" t="s">
        <v>52</v>
      </c>
      <c s="6" t="s">
        <v>288</v>
      </c>
      <c s="36" t="s">
        <v>54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116</v>
      </c>
      <c s="34" t="s">
        <v>289</v>
      </c>
      <c s="35" t="s">
        <v>52</v>
      </c>
      <c s="6" t="s">
        <v>290</v>
      </c>
      <c s="36" t="s">
        <v>54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119</v>
      </c>
      <c s="34" t="s">
        <v>291</v>
      </c>
      <c s="35" t="s">
        <v>52</v>
      </c>
      <c s="6" t="s">
        <v>292</v>
      </c>
      <c s="36" t="s">
        <v>54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139</v>
      </c>
      <c s="34" t="s">
        <v>293</v>
      </c>
      <c s="35" t="s">
        <v>52</v>
      </c>
      <c s="6" t="s">
        <v>294</v>
      </c>
      <c s="36" t="s">
        <v>54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60</v>
      </c>
      <c s="34" t="s">
        <v>295</v>
      </c>
      <c s="35" t="s">
        <v>52</v>
      </c>
      <c s="6" t="s">
        <v>296</v>
      </c>
      <c s="36" t="s">
        <v>54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142</v>
      </c>
      <c s="34" t="s">
        <v>297</v>
      </c>
      <c s="35" t="s">
        <v>52</v>
      </c>
      <c s="6" t="s">
        <v>298</v>
      </c>
      <c s="36" t="s">
        <v>54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145</v>
      </c>
      <c s="34" t="s">
        <v>299</v>
      </c>
      <c s="35" t="s">
        <v>52</v>
      </c>
      <c s="6" t="s">
        <v>300</v>
      </c>
      <c s="36" t="s">
        <v>54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63</v>
      </c>
      <c s="34" t="s">
        <v>301</v>
      </c>
      <c s="35" t="s">
        <v>52</v>
      </c>
      <c s="6" t="s">
        <v>302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67</v>
      </c>
      <c s="34" t="s">
        <v>303</v>
      </c>
      <c s="35" t="s">
        <v>52</v>
      </c>
      <c s="6" t="s">
        <v>304</v>
      </c>
      <c s="36" t="s">
        <v>54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59</v>
      </c>
    </row>
    <row r="70" spans="1:13" ht="12.75">
      <c r="A70" t="s">
        <v>46</v>
      </c>
      <c r="C70" s="31" t="s">
        <v>305</v>
      </c>
      <c r="E70" s="33" t="s">
        <v>48</v>
      </c>
      <c r="J70" s="32">
        <f>0</f>
      </c>
      <c s="32">
        <f>0</f>
      </c>
      <c s="32">
        <f>0+L71+L75+L79+L83+L87+L91</f>
      </c>
      <c s="32">
        <f>0+M71+M75+M79+M83+M87+M91</f>
      </c>
    </row>
    <row r="71" spans="1:16" ht="12.75">
      <c r="A71" t="s">
        <v>49</v>
      </c>
      <c s="34" t="s">
        <v>91</v>
      </c>
      <c s="34" t="s">
        <v>51</v>
      </c>
      <c s="35" t="s">
        <v>52</v>
      </c>
      <c s="6" t="s">
        <v>53</v>
      </c>
      <c s="36" t="s">
        <v>54</v>
      </c>
      <c s="37">
        <v>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27</v>
      </c>
      <c s="34" t="s">
        <v>306</v>
      </c>
      <c s="35" t="s">
        <v>52</v>
      </c>
      <c s="6" t="s">
        <v>307</v>
      </c>
      <c s="36" t="s">
        <v>308</v>
      </c>
      <c s="37">
        <v>29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  <row r="79" spans="1:16" ht="25.5">
      <c r="A79" t="s">
        <v>49</v>
      </c>
      <c s="34" t="s">
        <v>26</v>
      </c>
      <c s="34" t="s">
        <v>309</v>
      </c>
      <c s="35" t="s">
        <v>52</v>
      </c>
      <c s="6" t="s">
        <v>310</v>
      </c>
      <c s="36" t="s">
        <v>79</v>
      </c>
      <c s="37">
        <v>2900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59</v>
      </c>
    </row>
    <row r="83" spans="1:16" ht="12.75">
      <c r="A83" t="s">
        <v>49</v>
      </c>
      <c s="34" t="s">
        <v>148</v>
      </c>
      <c s="34" t="s">
        <v>84</v>
      </c>
      <c s="35" t="s">
        <v>52</v>
      </c>
      <c s="6" t="s">
        <v>85</v>
      </c>
      <c s="36" t="s">
        <v>54</v>
      </c>
      <c s="37">
        <v>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59</v>
      </c>
    </row>
    <row r="87" spans="1:16" ht="12.75">
      <c r="A87" t="s">
        <v>49</v>
      </c>
      <c s="34" t="s">
        <v>151</v>
      </c>
      <c s="34" t="s">
        <v>87</v>
      </c>
      <c s="35" t="s">
        <v>52</v>
      </c>
      <c s="6" t="s">
        <v>88</v>
      </c>
      <c s="36" t="s">
        <v>54</v>
      </c>
      <c s="37">
        <v>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12.75">
      <c r="A90" t="s">
        <v>58</v>
      </c>
      <c r="E90" s="39" t="s">
        <v>59</v>
      </c>
    </row>
    <row r="91" spans="1:16" ht="25.5">
      <c r="A91" t="s">
        <v>49</v>
      </c>
      <c s="34" t="s">
        <v>154</v>
      </c>
      <c s="34" t="s">
        <v>311</v>
      </c>
      <c s="35" t="s">
        <v>52</v>
      </c>
      <c s="6" t="s">
        <v>312</v>
      </c>
      <c s="36" t="s">
        <v>313</v>
      </c>
      <c s="37">
        <v>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52</v>
      </c>
    </row>
    <row r="94" spans="1:5" ht="12.75">
      <c r="A94" t="s">
        <v>58</v>
      </c>
      <c r="E94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314</v>
      </c>
      <c r="E4" s="26" t="s">
        <v>315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COUNTIFS(L8:L75,"=0",A8:A75,"P")+COUNTIFS(L8:L75,"",A8:A75,"P")+SUM(Q8:Q75)</f>
      </c>
    </row>
    <row r="8" spans="1:13" ht="12.75">
      <c r="A8" t="s">
        <v>44</v>
      </c>
      <c r="C8" s="28" t="s">
        <v>318</v>
      </c>
      <c r="E8" s="30" t="s">
        <v>317</v>
      </c>
      <c r="J8" s="29">
        <f>0+J9+J54</f>
      </c>
      <c s="29">
        <f>0+K9+K54</f>
      </c>
      <c s="29">
        <f>0+L9+L54</f>
      </c>
      <c s="29">
        <f>0+M9+M54</f>
      </c>
    </row>
    <row r="9" spans="1:13" ht="12.75">
      <c r="A9" t="s">
        <v>46</v>
      </c>
      <c r="C9" s="31" t="s">
        <v>91</v>
      </c>
      <c r="E9" s="33" t="s">
        <v>319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26</v>
      </c>
      <c s="34" t="s">
        <v>320</v>
      </c>
      <c s="35" t="s">
        <v>52</v>
      </c>
      <c s="6" t="s">
        <v>321</v>
      </c>
      <c s="36" t="s">
        <v>54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104</v>
      </c>
      <c s="34" t="s">
        <v>322</v>
      </c>
      <c s="35" t="s">
        <v>52</v>
      </c>
      <c s="6" t="s">
        <v>323</v>
      </c>
      <c s="36" t="s">
        <v>54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107</v>
      </c>
      <c s="34" t="s">
        <v>324</v>
      </c>
      <c s="35" t="s">
        <v>52</v>
      </c>
      <c s="6" t="s">
        <v>325</v>
      </c>
      <c s="36" t="s">
        <v>54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110</v>
      </c>
      <c s="34" t="s">
        <v>326</v>
      </c>
      <c s="35" t="s">
        <v>52</v>
      </c>
      <c s="6" t="s">
        <v>327</v>
      </c>
      <c s="36" t="s">
        <v>54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119</v>
      </c>
      <c s="34" t="s">
        <v>328</v>
      </c>
      <c s="35" t="s">
        <v>52</v>
      </c>
      <c s="6" t="s">
        <v>329</v>
      </c>
      <c s="36" t="s">
        <v>54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139</v>
      </c>
      <c s="34" t="s">
        <v>330</v>
      </c>
      <c s="35" t="s">
        <v>52</v>
      </c>
      <c s="6" t="s">
        <v>331</v>
      </c>
      <c s="36" t="s">
        <v>54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60</v>
      </c>
      <c s="34" t="s">
        <v>332</v>
      </c>
      <c s="35" t="s">
        <v>52</v>
      </c>
      <c s="6" t="s">
        <v>333</v>
      </c>
      <c s="36" t="s">
        <v>54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142</v>
      </c>
      <c s="34" t="s">
        <v>334</v>
      </c>
      <c s="35" t="s">
        <v>52</v>
      </c>
      <c s="6" t="s">
        <v>335</v>
      </c>
      <c s="36" t="s">
        <v>54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145</v>
      </c>
      <c s="34" t="s">
        <v>336</v>
      </c>
      <c s="35" t="s">
        <v>52</v>
      </c>
      <c s="6" t="s">
        <v>337</v>
      </c>
      <c s="36" t="s">
        <v>205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63</v>
      </c>
      <c s="34" t="s">
        <v>338</v>
      </c>
      <c s="35" t="s">
        <v>52</v>
      </c>
      <c s="6" t="s">
        <v>339</v>
      </c>
      <c s="36" t="s">
        <v>54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67</v>
      </c>
      <c s="34" t="s">
        <v>340</v>
      </c>
      <c s="35" t="s">
        <v>52</v>
      </c>
      <c s="6" t="s">
        <v>341</v>
      </c>
      <c s="36" t="s">
        <v>54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59</v>
      </c>
    </row>
    <row r="54" spans="1:13" ht="12.75">
      <c r="A54" t="s">
        <v>46</v>
      </c>
      <c r="C54" s="31" t="s">
        <v>27</v>
      </c>
      <c r="E54" s="33" t="s">
        <v>48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91</v>
      </c>
      <c s="34" t="s">
        <v>342</v>
      </c>
      <c s="35" t="s">
        <v>52</v>
      </c>
      <c s="6" t="s">
        <v>343</v>
      </c>
      <c s="36" t="s">
        <v>79</v>
      </c>
      <c s="37">
        <v>1850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59</v>
      </c>
    </row>
    <row r="59" spans="1:16" ht="12.75">
      <c r="A59" t="s">
        <v>49</v>
      </c>
      <c s="34" t="s">
        <v>27</v>
      </c>
      <c s="34" t="s">
        <v>344</v>
      </c>
      <c s="35" t="s">
        <v>52</v>
      </c>
      <c s="6" t="s">
        <v>345</v>
      </c>
      <c s="36" t="s">
        <v>79</v>
      </c>
      <c s="37">
        <v>1850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59</v>
      </c>
    </row>
    <row r="63" spans="1:16" ht="12.75">
      <c r="A63" t="s">
        <v>49</v>
      </c>
      <c s="34" t="s">
        <v>101</v>
      </c>
      <c s="34" t="s">
        <v>346</v>
      </c>
      <c s="35" t="s">
        <v>52</v>
      </c>
      <c s="6" t="s">
        <v>347</v>
      </c>
      <c s="36" t="s">
        <v>79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59</v>
      </c>
    </row>
    <row r="67" spans="1:16" ht="12.75">
      <c r="A67" t="s">
        <v>49</v>
      </c>
      <c s="34" t="s">
        <v>113</v>
      </c>
      <c s="34" t="s">
        <v>348</v>
      </c>
      <c s="35" t="s">
        <v>52</v>
      </c>
      <c s="6" t="s">
        <v>349</v>
      </c>
      <c s="36" t="s">
        <v>79</v>
      </c>
      <c s="37">
        <v>550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50</v>
      </c>
      <c s="34" t="s">
        <v>350</v>
      </c>
      <c s="35" t="s">
        <v>52</v>
      </c>
      <c s="6" t="s">
        <v>351</v>
      </c>
      <c s="36" t="s">
        <v>79</v>
      </c>
      <c s="37">
        <v>1300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25.5">
      <c r="A75" t="s">
        <v>49</v>
      </c>
      <c s="34" t="s">
        <v>116</v>
      </c>
      <c s="34" t="s">
        <v>352</v>
      </c>
      <c s="35" t="s">
        <v>52</v>
      </c>
      <c s="6" t="s">
        <v>353</v>
      </c>
      <c s="36" t="s">
        <v>54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354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354</v>
      </c>
      <c r="E4" s="26" t="s">
        <v>355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357</v>
      </c>
      <c r="E8" s="30" t="s">
        <v>355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358</v>
      </c>
      <c r="E9" s="33" t="s">
        <v>359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110</v>
      </c>
      <c s="34" t="s">
        <v>360</v>
      </c>
      <c s="35" t="s">
        <v>52</v>
      </c>
      <c s="6" t="s">
        <v>361</v>
      </c>
      <c s="36" t="s">
        <v>131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362</v>
      </c>
      <c>
        <f>(M10*21)/100</f>
      </c>
      <c t="s">
        <v>27</v>
      </c>
    </row>
    <row r="11" spans="1:5" ht="12.75">
      <c r="A11" s="35" t="s">
        <v>56</v>
      </c>
      <c r="E11" s="39" t="s">
        <v>363</v>
      </c>
    </row>
    <row r="12" spans="1:5" ht="12.75">
      <c r="A12" s="35" t="s">
        <v>57</v>
      </c>
      <c r="E12" s="40" t="s">
        <v>364</v>
      </c>
    </row>
    <row r="13" spans="1:5" ht="25.5">
      <c r="A13" t="s">
        <v>58</v>
      </c>
      <c r="E13" s="39" t="s">
        <v>365</v>
      </c>
    </row>
    <row r="14" spans="1:13" ht="12.75">
      <c r="A14" t="s">
        <v>46</v>
      </c>
      <c r="C14" s="31" t="s">
        <v>91</v>
      </c>
      <c r="E14" s="33" t="s">
        <v>366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91</v>
      </c>
      <c s="34" t="s">
        <v>367</v>
      </c>
      <c s="35" t="s">
        <v>52</v>
      </c>
      <c s="6" t="s">
        <v>368</v>
      </c>
      <c s="36" t="s">
        <v>131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126</v>
      </c>
      <c>
        <f>(M15*21)/100</f>
      </c>
      <c t="s">
        <v>27</v>
      </c>
    </row>
    <row r="16" spans="1:5" ht="12.75">
      <c r="A16" s="35" t="s">
        <v>56</v>
      </c>
      <c r="E16" s="39" t="s">
        <v>369</v>
      </c>
    </row>
    <row r="17" spans="1:5" ht="12.75">
      <c r="A17" s="35" t="s">
        <v>57</v>
      </c>
      <c r="E17" s="40" t="s">
        <v>370</v>
      </c>
    </row>
    <row r="18" spans="1:5" ht="89.25">
      <c r="A18" t="s">
        <v>58</v>
      </c>
      <c r="E18" s="39" t="s">
        <v>371</v>
      </c>
    </row>
    <row r="19" spans="1:16" ht="12.75">
      <c r="A19" t="s">
        <v>49</v>
      </c>
      <c s="34" t="s">
        <v>27</v>
      </c>
      <c s="34" t="s">
        <v>372</v>
      </c>
      <c s="35" t="s">
        <v>52</v>
      </c>
      <c s="6" t="s">
        <v>373</v>
      </c>
      <c s="36" t="s">
        <v>131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126</v>
      </c>
      <c>
        <f>(M19*21)/100</f>
      </c>
      <c t="s">
        <v>27</v>
      </c>
    </row>
    <row r="20" spans="1:5" ht="12.75">
      <c r="A20" s="35" t="s">
        <v>56</v>
      </c>
      <c r="E20" s="39" t="s">
        <v>374</v>
      </c>
    </row>
    <row r="21" spans="1:5" ht="12.75">
      <c r="A21" s="35" t="s">
        <v>57</v>
      </c>
      <c r="E21" s="40" t="s">
        <v>370</v>
      </c>
    </row>
    <row r="22" spans="1:5" ht="102">
      <c r="A22" t="s">
        <v>58</v>
      </c>
      <c r="E22" s="39" t="s">
        <v>375</v>
      </c>
    </row>
    <row r="23" spans="1:16" ht="12.75">
      <c r="A23" t="s">
        <v>49</v>
      </c>
      <c s="34" t="s">
        <v>26</v>
      </c>
      <c s="34" t="s">
        <v>376</v>
      </c>
      <c s="35" t="s">
        <v>52</v>
      </c>
      <c s="6" t="s">
        <v>377</v>
      </c>
      <c s="36" t="s">
        <v>131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126</v>
      </c>
      <c>
        <f>(M23*21)/100</f>
      </c>
      <c t="s">
        <v>27</v>
      </c>
    </row>
    <row r="24" spans="1:5" ht="12.75">
      <c r="A24" s="35" t="s">
        <v>56</v>
      </c>
      <c r="E24" s="39" t="s">
        <v>378</v>
      </c>
    </row>
    <row r="25" spans="1:5" ht="12.75">
      <c r="A25" s="35" t="s">
        <v>57</v>
      </c>
      <c r="E25" s="40" t="s">
        <v>370</v>
      </c>
    </row>
    <row r="26" spans="1:5" ht="38.25">
      <c r="A26" t="s">
        <v>58</v>
      </c>
      <c r="E26" s="39" t="s">
        <v>379</v>
      </c>
    </row>
    <row r="27" spans="1:16" ht="12.75">
      <c r="A27" t="s">
        <v>49</v>
      </c>
      <c s="34" t="s">
        <v>101</v>
      </c>
      <c s="34" t="s">
        <v>380</v>
      </c>
      <c s="35" t="s">
        <v>52</v>
      </c>
      <c s="6" t="s">
        <v>381</v>
      </c>
      <c s="36" t="s">
        <v>131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126</v>
      </c>
      <c>
        <f>(M27*21)/100</f>
      </c>
      <c t="s">
        <v>27</v>
      </c>
    </row>
    <row r="28" spans="1:5" ht="12.75">
      <c r="A28" s="35" t="s">
        <v>56</v>
      </c>
      <c r="E28" s="39" t="s">
        <v>382</v>
      </c>
    </row>
    <row r="29" spans="1:5" ht="12.75">
      <c r="A29" s="35" t="s">
        <v>57</v>
      </c>
      <c r="E29" s="40" t="s">
        <v>370</v>
      </c>
    </row>
    <row r="30" spans="1:5" ht="25.5">
      <c r="A30" t="s">
        <v>58</v>
      </c>
      <c r="E30" s="39" t="s">
        <v>383</v>
      </c>
    </row>
    <row r="31" spans="1:13" ht="12.75">
      <c r="A31" t="s">
        <v>46</v>
      </c>
      <c r="C31" s="31" t="s">
        <v>27</v>
      </c>
      <c r="E31" s="33" t="s">
        <v>384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104</v>
      </c>
      <c s="34" t="s">
        <v>385</v>
      </c>
      <c s="35" t="s">
        <v>52</v>
      </c>
      <c s="6" t="s">
        <v>386</v>
      </c>
      <c s="36" t="s">
        <v>131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126</v>
      </c>
      <c>
        <f>(M32*21)/100</f>
      </c>
      <c t="s">
        <v>27</v>
      </c>
    </row>
    <row r="33" spans="1:5" ht="12.75">
      <c r="A33" s="35" t="s">
        <v>56</v>
      </c>
      <c r="E33" s="39" t="s">
        <v>387</v>
      </c>
    </row>
    <row r="34" spans="1:5" ht="12.75">
      <c r="A34" s="35" t="s">
        <v>57</v>
      </c>
      <c r="E34" s="40" t="s">
        <v>370</v>
      </c>
    </row>
    <row r="35" spans="1:5" ht="89.25">
      <c r="A35" t="s">
        <v>58</v>
      </c>
      <c r="E35" s="39" t="s">
        <v>388</v>
      </c>
    </row>
    <row r="36" spans="1:16" ht="12.75">
      <c r="A36" t="s">
        <v>49</v>
      </c>
      <c s="34" t="s">
        <v>107</v>
      </c>
      <c s="34" t="s">
        <v>389</v>
      </c>
      <c s="35" t="s">
        <v>52</v>
      </c>
      <c s="6" t="s">
        <v>390</v>
      </c>
      <c s="36" t="s">
        <v>131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362</v>
      </c>
      <c>
        <f>(M36*21)/100</f>
      </c>
      <c t="s">
        <v>27</v>
      </c>
    </row>
    <row r="37" spans="1:5" ht="12.75">
      <c r="A37" s="35" t="s">
        <v>56</v>
      </c>
      <c r="E37" s="39" t="s">
        <v>391</v>
      </c>
    </row>
    <row r="38" spans="1:5" ht="12.75">
      <c r="A38" s="35" t="s">
        <v>57</v>
      </c>
      <c r="E38" s="40" t="s">
        <v>370</v>
      </c>
    </row>
    <row r="39" spans="1:5" ht="76.5">
      <c r="A39" t="s">
        <v>58</v>
      </c>
      <c r="E39" s="39" t="s">
        <v>392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