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201.1" sheetId="3" r:id="rId3"/>
    <sheet name="SO 101" sheetId="4" r:id="rId4"/>
    <sheet name="SO 401" sheetId="5" r:id="rId5"/>
    <sheet name="SO 402" sheetId="6" r:id="rId6"/>
    <sheet name="SO 404" sheetId="7" r:id="rId7"/>
    <sheet name="SO 409" sheetId="8" r:id="rId8"/>
    <sheet name="SO 301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<sst xmlns="http://schemas.openxmlformats.org/spreadsheetml/2006/main" count="5404" uniqueCount="1121">
  <si>
    <t>Aspe</t>
  </si>
  <si>
    <t>Rekapitulace ceny</t>
  </si>
  <si>
    <t>5423520034-zm02</t>
  </si>
  <si>
    <t>Rekonstrukce mostu v km 18,582 trati Ústí nad Labem - Most</t>
  </si>
  <si>
    <t>ZŘ</t>
  </si>
  <si>
    <t>20230228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</si>
  <si>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</si>
  <si>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</si>
  <si>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</si>
  <si>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</si>
  <si>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</si>
  <si>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</si>
  <si>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</si>
  <si>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</si>
  <si>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</si>
  <si>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</si>
  <si>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201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</si>
  <si>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</si>
  <si>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</si>
  <si>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</si>
  <si>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</si>
  <si>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</si>
  <si>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</si>
  <si>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</si>
  <si>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</si>
  <si>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</si>
  <si>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</si>
  <si>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</si>
  <si>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</si>
  <si>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</si>
  <si>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</si>
  <si>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</si>
  <si>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</si>
  <si>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</si>
  <si>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</si>
  <si>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</si>
  <si>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</si>
  <si>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</si>
  <si>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</si>
  <si>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</si>
  <si>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</si>
  <si>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</si>
  <si>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</si>
  <si>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</si>
  <si>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</si>
  <si>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</si>
  <si>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</si>
  <si>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</si>
  <si>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</si>
  <si>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1</t>
  </si>
  <si>
    <t>058211</t>
  </si>
  <si>
    <t/>
  </si>
  <si>
    <t>LEPENÝ IZOLOVANÝ STYK ( LIS ) 60 TEPELNĚ OPRACOVANÝ PŘÍMÝ</t>
  </si>
  <si>
    <t>KUS</t>
  </si>
  <si>
    <t>2022_OTSKP</t>
  </si>
  <si>
    <t>PP</t>
  </si>
  <si>
    <t>VV</t>
  </si>
  <si>
    <t>TS</t>
  </si>
  <si>
    <t>Technická specifikace položky odpovídá příslušné cenové soustavě</t>
  </si>
  <si>
    <t>05862</t>
  </si>
  <si>
    <t>PŘECHODOVÁ KOLEJNICE 60 E2 / R 65</t>
  </si>
  <si>
    <t>dl. 12,5m</t>
  </si>
  <si>
    <t>35</t>
  </si>
  <si>
    <t>R015112b</t>
  </si>
  <si>
    <t>903</t>
  </si>
  <si>
    <t>NEOCEŇOVAT - POPLATKY ZA LIKVIDACI ODPADŮ NEKONTAMINOVANÝCH - 17 05 04 VYTĚŽENÉ ZEMINY A HORNINY - II. TŘÍDA TĚŽITELNOSTI, včetně dopravy</t>
  </si>
  <si>
    <t>T</t>
  </si>
  <si>
    <t>R-položka</t>
  </si>
  <si>
    <t>Evidenční položka. Neoceňovat v objektu SO/PS, položka se oceňuje pouze v objektu SO 90-90</t>
  </si>
  <si>
    <t>(653,6+900*1,3*0,15+31,3)*1,8=1 548,720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</si>
  <si>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Položka neobsahuje:  
 – náklady spojené s naložením a manipulací s materiálem.   
3. Způsob měření:  
[měrná jednotka – nejčastěji Tuna] určující množství odpadu vytříděného v souladu se zákonem č. 541/2020 Sb., o odpadech, v platném znění</t>
  </si>
  <si>
    <t>36</t>
  </si>
  <si>
    <t>R015150</t>
  </si>
  <si>
    <t>906</t>
  </si>
  <si>
    <t>NEOCEŇOVAT - POPLATKY ZA LIKVIDACI ODPADŮ NEKONTAMINOVANÝCH - 17 05 08 ŠTĚRK Z KOLEJIŠTĚ (ODPAD PO RECYKLACI), včetně dopravy</t>
  </si>
  <si>
    <t>379*1,808=685,232 [A]</t>
  </si>
  <si>
    <t>37</t>
  </si>
  <si>
    <t>R015250</t>
  </si>
  <si>
    <t>907</t>
  </si>
  <si>
    <t>NEOCEŇOVAT - POPLATKY ZA LIKVIDACŮ ODPADŮ NEKONTAMINOVANÝCH - 17 02 03 POLYETYLÉNOVÉ PODLOŽKY (ŽEL. SVRŠEK), včetně dopravy</t>
  </si>
  <si>
    <t>318*0,00009=0,029 [A]</t>
  </si>
  <si>
    <t>38</t>
  </si>
  <si>
    <t>R015260</t>
  </si>
  <si>
    <t>908</t>
  </si>
  <si>
    <t>NEOCEŇOVAT - POPLATKY ZA LIKVIDACŮ ODPADŮ NEKONTAMINOVANÝCH - 07 02 99 PRYŽOVÉ PODLOŽKY (ŽEL. SVRŠEK), včetně dopravy</t>
  </si>
  <si>
    <t>534*0,000182=0,097 [A]</t>
  </si>
  <si>
    <t>39</t>
  </si>
  <si>
    <t>R015520</t>
  </si>
  <si>
    <t>910</t>
  </si>
  <si>
    <t>NEOCEŇOVAT - POPLATKY ZA LIKVIDACŮ ODPADŮ NEBEZPEČNÝCH - 17 02 04* ŽELEZNIČNÍ PRAŽCE DŘEVĚNÉ, včetně dopravy</t>
  </si>
  <si>
    <t>Evidenční položka. Neoceňovat v objektu SO/PS, položka se oceňuje pouze v objektu SO 90-90  
Upřesnění nebezpečných látek viz výkaz výměr</t>
  </si>
  <si>
    <t>mostnice - 44*0,12=5,280 [A]</t>
  </si>
  <si>
    <t>Zemní práce</t>
  </si>
  <si>
    <t>12383A</t>
  </si>
  <si>
    <t>ODKOP PRO SPOD STAVBU SILNIC A ŽELEZNIC TŘ. II - BEZ DOPRAVY</t>
  </si>
  <si>
    <t>M3</t>
  </si>
  <si>
    <t>4</t>
  </si>
  <si>
    <t>12383B</t>
  </si>
  <si>
    <t>ODKOP PRO SPOD STAVBU SILNIC A ŽELEZNIC TŘ. II - DOPRAVA</t>
  </si>
  <si>
    <t>M3KM</t>
  </si>
  <si>
    <t>653,6*35=22 876,000 [A]</t>
  </si>
  <si>
    <t>5</t>
  </si>
  <si>
    <t>12933</t>
  </si>
  <si>
    <t>ČIŠTĚNÍ PŘÍKOPŮ OD NÁNOSU PŘES 0,50M3/M</t>
  </si>
  <si>
    <t>M</t>
  </si>
  <si>
    <t>úprava drážních stezek</t>
  </si>
  <si>
    <t>6</t>
  </si>
  <si>
    <t>13283A</t>
  </si>
  <si>
    <t>HLOUBENÍ RÝH ŠÍŘ DO 2M PAŽ I NEPAŽ TŘ. II - BEZ DOPRAVY</t>
  </si>
  <si>
    <t>výkop pro trativod, svodné potrubí (včetně překopu pod kolejí) a šachtu  
trativod a svodné potrubí 29=29,000 [A]  
šachta plastová 2,3=2,300 [B]  
Celkem: A+B=31,300 [C]</t>
  </si>
  <si>
    <t>7</t>
  </si>
  <si>
    <t>13283B</t>
  </si>
  <si>
    <t>HLOUBENÍ RÝH ŠÍŘ DO 2M PAŽ I NEPAŽ TŘ. II - DOPRAVA</t>
  </si>
  <si>
    <t>31,3*35=1 095,500 [A]</t>
  </si>
  <si>
    <t>8</t>
  </si>
  <si>
    <t>18120</t>
  </si>
  <si>
    <t>ÚPRAVA PLÁNĚ SE ZHUTNĚNÍM V HORNINĚ TŘ. II</t>
  </si>
  <si>
    <t>M2</t>
  </si>
  <si>
    <t>40</t>
  </si>
  <si>
    <t>R17160</t>
  </si>
  <si>
    <t>ULOŽENÍ SYPANINY DO NÁSYPŮ Z HORNIN KAMENITÝCH SE ZHUTNĚNÍM</t>
  </si>
  <si>
    <t>rozšíření stezky z výzisku štěrkového lože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</si>
  <si>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</si>
  <si>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41</t>
  </si>
  <si>
    <t>R17581</t>
  </si>
  <si>
    <t>OBSYP POTRUBÍ A OBJEKTŮ Z NAKUPOVANÝCH MATERIÁLŮ</t>
  </si>
  <si>
    <t>podsyp, zásyp trub a výplň vsak. šachty</t>
  </si>
  <si>
    <t>ŠP podsyp pro trativod a šachtu - 0,86 =0,860 [A]  
ŠD 16/32 zásyp pro trativod a šachtu - 19,8=19,800 [B]  
Celkem: A+B=20,660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</si>
  <si>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</si>
  <si>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</si>
  <si>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9</t>
  </si>
  <si>
    <t>289971</t>
  </si>
  <si>
    <t>OPLÁŠTĚNÍ (ZPEVNĚNÍ) Z GEOTEXTILIE</t>
  </si>
  <si>
    <t>pro trativodní trubku</t>
  </si>
  <si>
    <t>Vodorovné konstrukce</t>
  </si>
  <si>
    <t>10</t>
  </si>
  <si>
    <t>451312</t>
  </si>
  <si>
    <t>PODKLADNÍ A VÝPLŇOVÉ VRSTVY Z PROSTÉHO BETONU C12/15</t>
  </si>
  <si>
    <t>beton podkladní C12/15 pod dlažbu, tl. 150mm  
2*0,15=0,300 [A]</t>
  </si>
  <si>
    <t>11</t>
  </si>
  <si>
    <t>465512</t>
  </si>
  <si>
    <t>DLAŽBY Z LOMOVÉHO KAMENE NA MC</t>
  </si>
  <si>
    <t>vyústění trativodu z kamenné dlažby tl. 0,2m  
2*0,2=0,400 [A]</t>
  </si>
  <si>
    <t>Komunikace</t>
  </si>
  <si>
    <t>12</t>
  </si>
  <si>
    <t>543311</t>
  </si>
  <si>
    <t>VÝMĚNA KOLEJNICE 60 E2 JEDNOTLIVĚ</t>
  </si>
  <si>
    <t>napojení na výhyb. č. 29,30 - materiál viz. pol 058211R a 05862 (LIS R65 + přechodová kolejnice 60 E2/R65)  
4*2,4=9,600 [A]</t>
  </si>
  <si>
    <t>13</t>
  </si>
  <si>
    <t>545112</t>
  </si>
  <si>
    <t>SVAR KOLEJNIC (STEJNÉHO TVARU) 60 E2, R 65 SPOJITĚ</t>
  </si>
  <si>
    <t>14</t>
  </si>
  <si>
    <t>549311</t>
  </si>
  <si>
    <t>ZRUŠENÍ A ZNOVUZŘÍZENÍ BEZSTYKOVÉ KOLEJE NA NEDEMONTOVANÝCH ÚSECÍCH V KOLEJI</t>
  </si>
  <si>
    <t>274+276=550,000 [A]</t>
  </si>
  <si>
    <t>15</t>
  </si>
  <si>
    <t>549312</t>
  </si>
  <si>
    <t>ZRUŠENÍ A ZNOVUZŘÍZENÍ BEZSTYKOVÉ KOLEJE NA NEDEMONTOVANÝCH ÚSECÍCH VE VÝHYBCE</t>
  </si>
  <si>
    <t>27,8+27,9=55,700 [A]</t>
  </si>
  <si>
    <t>16</t>
  </si>
  <si>
    <t>549331</t>
  </si>
  <si>
    <t>ZŘÍZENÍ BEZSTYKOVÉ KOLEJE NA STÁVAJÍCÍCH ÚSECÍCH V KOLEJI</t>
  </si>
  <si>
    <t>83,0+80,7=163,700 [A]</t>
  </si>
  <si>
    <t>42</t>
  </si>
  <si>
    <t>R501201</t>
  </si>
  <si>
    <t>ZŘÍZENÍ KONSTRUKČNÍ VRSTVY TĚLESA ŽELEZNIČNÍHO SPODKU Z DRCENÉHO KAMENIVA NOVÉ</t>
  </si>
  <si>
    <t>ŠD fr. 0/32 - tl. 500mm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</si>
  <si>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</si>
  <si>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43</t>
  </si>
  <si>
    <t>R512550</t>
  </si>
  <si>
    <t>KOLEJOVÉ LOŽE - ZŘÍZENÍ Z KAMENIVA HRUBÉHO DRCENÉHO (ŠTĚRK)</t>
  </si>
  <si>
    <t>vč. doplnění pro směrové a výškové úpravě stávajících kolejí</t>
  </si>
  <si>
    <t>376+287=663,000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</si>
  <si>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</si>
  <si>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44</t>
  </si>
  <si>
    <t>R523352</t>
  </si>
  <si>
    <t>KOLEJ 60 E2 - R350HT, ROZD. ""U"", BEZSTYKOVÁ, PR. BET. BEZPODKLADNICOVÝ, UP. PRUŽNÉ</t>
  </si>
  <si>
    <t>dodávka 2x(12,5m+4m) přechodová kolejnice R65/60E2 (materiál viz. pol 05862) + LIS R65 (materiál viz. pol. 058211R)</t>
  </si>
  <si>
    <t>55,8+13=68,800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</si>
  <si>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</si>
  <si>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45</t>
  </si>
  <si>
    <t>R523362</t>
  </si>
  <si>
    <t>KOLEJ 60 E2 - R350HT, ROZD. ""U"", BEZSTYKOVÁ, PR. BET. BEZPODKLADNICOVÝ UŽITÝ, UP. PRUŽNÉ</t>
  </si>
  <si>
    <t>vč. dodávky pryžových podložek, dodávka 2x(12,5m+4m) a 2x12,5m přechodová kolejnice R65/60E2 (materiál viz. pol 05862) + LIS R65 (metriál viz. pol. 058211R)</t>
  </si>
  <si>
    <t>24,8+64,2=89,000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</si>
  <si>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</si>
  <si>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46</t>
  </si>
  <si>
    <t>R542121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</si>
  <si>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</si>
  <si>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</si>
  <si>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47</t>
  </si>
  <si>
    <t>R542211</t>
  </si>
  <si>
    <t>SMĚROVÉ A VÝŠKOVÉ VYROVNÁNÍ VÝHYBKOVÉ KONSTRUKCE NA PRAŽCÍCH DŘEVĚNÝCH DO 0,05 M</t>
  </si>
  <si>
    <t>53,608*2=107,216 [A]</t>
  </si>
  <si>
    <t>Přidružená stavební výroba</t>
  </si>
  <si>
    <t>17</t>
  </si>
  <si>
    <t>75C117</t>
  </si>
  <si>
    <t>PŘESTAVNÍK ELEKTROMOTORICKÝ - MONTÁŽ</t>
  </si>
  <si>
    <t>u výh. č. 18 a 19</t>
  </si>
  <si>
    <t>18</t>
  </si>
  <si>
    <t>75C178</t>
  </si>
  <si>
    <t>PŘESTAVNÍK ELEKTROMOTORICKÝ - DEMONTÁŽ</t>
  </si>
  <si>
    <t>19</t>
  </si>
  <si>
    <t>75C617</t>
  </si>
  <si>
    <t>TRPASLIČÍ NÁVĚSTIDLO DO DVOU SVĚTEL - MONTÁŽ</t>
  </si>
  <si>
    <t>Se 19 a 20</t>
  </si>
  <si>
    <t>20</t>
  </si>
  <si>
    <t>75C618</t>
  </si>
  <si>
    <t>TRPASLIČÍ NÁVĚSTIDLO DO DVOU SVĚTEL - DEMONTÁŽ</t>
  </si>
  <si>
    <t>21</t>
  </si>
  <si>
    <t>75C857</t>
  </si>
  <si>
    <t>SADA PROPOJEK PRO PŘIPOJENÍ STYKOVÉHO TRANSFORMÁTORU, SYMETRIZAČNÍ TLUMIVKY KE KOLEJNICI - MONTÁŽ</t>
  </si>
  <si>
    <t>22</t>
  </si>
  <si>
    <t>75C858</t>
  </si>
  <si>
    <t>SADA PROPOJEK PRO PŘIPOJENÍ STYKOVÉHO TRANSFORMÁTORU, SYMETRIZAČNÍ TLUMIVKY KE KOLEJNICI - DEMONTÁŽ</t>
  </si>
  <si>
    <t>48</t>
  </si>
  <si>
    <t>R75C8A7</t>
  </si>
  <si>
    <t>ÚPRAVA PŘIPOJENÍ KOLEJOVÉHO OBVODU</t>
  </si>
  <si>
    <t>KPL</t>
  </si>
  <si>
    <t>4 x Odpojení a zpětné připojení lan ke kolejové skříni TJA  
4 x Vrtání kolejnic všech souprav elektrickou vrtačkou  
4 x Dodávka přípojného lana kolejové skříně</t>
  </si>
  <si>
    <t>1. Položka obsahuje:  
 – určení místa umístění, montáž venkovní výstroje neohraničeného kolejového obvodu, montáž lanových propojení, přezkoušení  
 – montáž venkovní výstroje neohraničeného kolejového obvodu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</si>
  <si>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Potrubí</t>
  </si>
  <si>
    <t>23</t>
  </si>
  <si>
    <t>87434</t>
  </si>
  <si>
    <t>POTRUBÍ Z TRUB PLASTOVÝCH ODPADNÍCH DN DO 200MM</t>
  </si>
  <si>
    <t>svodné potrubí</t>
  </si>
  <si>
    <t>24</t>
  </si>
  <si>
    <t>875332</t>
  </si>
  <si>
    <t>POTRUBÍ DREN Z TRUB PLAST DN DO 150MM DĚROVANÝCH</t>
  </si>
  <si>
    <t>49</t>
  </si>
  <si>
    <t>R894846</t>
  </si>
  <si>
    <t>ŠACHTY KANALIZAČNÍ PLASTOVÉ D 400MM</t>
  </si>
  <si>
    <t>trativodní kontrolní šachta s uzamykatelným poklopem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</si>
  <si>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</si>
  <si>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</si>
  <si>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25</t>
  </si>
  <si>
    <t>923121</t>
  </si>
  <si>
    <t>HEKTOMETROVNÍK</t>
  </si>
  <si>
    <t>v km 18,7 pro obě koleje</t>
  </si>
  <si>
    <t>26</t>
  </si>
  <si>
    <t>923311</t>
  </si>
  <si>
    <t>PŘEDVĚSTNÍK N - TROJÚHELNÍKOVÝ ŠTÍT</t>
  </si>
  <si>
    <t>na samostatný sloupek</t>
  </si>
  <si>
    <t>27</t>
  </si>
  <si>
    <t>923341</t>
  </si>
  <si>
    <t>RYCHLOSTNÍK N - TABULE</t>
  </si>
  <si>
    <t>na samostaný sloupek 2ks x 3tabule</t>
  </si>
  <si>
    <t>28</t>
  </si>
  <si>
    <t>923481</t>
  </si>
  <si>
    <t>STANIČNÍK - TABULE "ÚZKÁ"</t>
  </si>
  <si>
    <t>na sloup TV</t>
  </si>
  <si>
    <t>29</t>
  </si>
  <si>
    <t>923821</t>
  </si>
  <si>
    <t>SLOUPEK DN 60 PRO NÁVĚST</t>
  </si>
  <si>
    <t>30</t>
  </si>
  <si>
    <t>965010</t>
  </si>
  <si>
    <t>ODSTRANĚNÍ KOLEJOVÉHO LOŽE A DRÁŽNÍCH STEZEK</t>
  </si>
  <si>
    <t>193+186=379,000 [A]</t>
  </si>
  <si>
    <t>31</t>
  </si>
  <si>
    <t>965021</t>
  </si>
  <si>
    <t>ODSTRANĚNÍ KOLEJOVÉHO LOŽE A DRÁŽNÍCH STEZEK - ODVOZ NA SKLÁDKU</t>
  </si>
  <si>
    <t>odvoz do 30km  
379*30=11 370,000 [A]</t>
  </si>
  <si>
    <t>32</t>
  </si>
  <si>
    <t>965115</t>
  </si>
  <si>
    <t>DEMONTÁŽ KOLEJE NA BETONOVÝCH PRAŽCÍCH - ODVOZ ROZEBRANÝCH SOUČÁSTÍ NA MONTÁŽNÍ ZÁKLADNU</t>
  </si>
  <si>
    <t>tkm</t>
  </si>
  <si>
    <t>odvoz ST Most  
(42,7*0,619+63,6*2*0,06034+24,8*2*0,06498)*30=1 119,887 [A]</t>
  </si>
  <si>
    <t>33</t>
  </si>
  <si>
    <t>965821</t>
  </si>
  <si>
    <t>DEMONTÁŽ KILOMETROVNÍKU, HEKTOMETROVNÍKU, MEZNÍKU</t>
  </si>
  <si>
    <t>34</t>
  </si>
  <si>
    <t>965841</t>
  </si>
  <si>
    <t>DEMONTÁŽ JAKÉKOLIV NÁVĚSTI</t>
  </si>
  <si>
    <t>rychlostník</t>
  </si>
  <si>
    <t>50</t>
  </si>
  <si>
    <t>R923471</t>
  </si>
  <si>
    <t>Návěst hlavní návěstidlo sloučeno s předvěstí - tabule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</si>
  <si>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</si>
  <si>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51</t>
  </si>
  <si>
    <t>R923931</t>
  </si>
  <si>
    <t>ZAJIŠŤOVACÍ ZNAČKA KONZOLOVÁ (K) NA SLOUPU TRAKČNÍHO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</si>
  <si>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</si>
  <si>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52</t>
  </si>
  <si>
    <t>R965114</t>
  </si>
  <si>
    <t>DEMONTÁŽ KOLEJE NA BETONOVÝCH PRAŽCÍCH ROZEBRÁNÍM DO SOUČÁSTÍ</t>
  </si>
  <si>
    <t>42,7+24,8+64,2=131,700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</si>
  <si>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</si>
  <si>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53</t>
  </si>
  <si>
    <t>R965154</t>
  </si>
  <si>
    <t>DEMONTÁŽ KOLEJE NA MOSTNÍCH KONSTRUKCÍCH ROZEBRÁNÍM DO SOUČÁSTÍ</t>
  </si>
  <si>
    <t>vč. demontáže mostnic</t>
  </si>
  <si>
    <t>13,1+13=26,100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</si>
  <si>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</si>
  <si>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54</t>
  </si>
  <si>
    <t>R965155</t>
  </si>
  <si>
    <t>DEMONTÁŽ KOLEJE NA MOSTNÍCH KONSTRUKCÍCH - ODVOZ ROZEBRANÝCH SOUČÁSTÍ NA MONTÁŽNÍ ZÁKLADNU</t>
  </si>
  <si>
    <t>odvoz kolejnic a ocel. součástí ST Most</t>
  </si>
  <si>
    <t>((13,1*2+13*2)*0,056)*30=87,696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</si>
  <si>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</si>
  <si>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55</t>
  </si>
  <si>
    <t>R965156</t>
  </si>
  <si>
    <t>DEMONTÁŽ KOLEJE NA MOSTNÍCH KONSTRUKCÍCH - ODVOZ ROZEBRANÝCH SOUČÁSTÍ (Z MÍSTA DEMONTÁŽE NEBO Z MONTÁŽNÍ ZÁKLADNY) K LIKVIDACI</t>
  </si>
  <si>
    <t>odvoz mostnic na skládku - 44*0,12*20=105,600 [A]</t>
  </si>
  <si>
    <t>56</t>
  </si>
  <si>
    <t>R965822</t>
  </si>
  <si>
    <t>DEMONTÁŽ KILOMETROVNÍKU, HEKTOMETROVNÍKU, MEZNÍKU - ODVOZ (NA LIKVIDACI ODPADŮ NEBO JINÉ URČENÉ MÍSTO)</t>
  </si>
  <si>
    <t>2*0,157*30=9,420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</si>
  <si>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</si>
  <si>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57</t>
  </si>
  <si>
    <t>R965842</t>
  </si>
  <si>
    <t>DEMONTÁŽ JAKÉKOLIV NÁVĚSTI - ODVOZ (NA LIKVIDACI ODPADŮ NEBO JINÉ URČENÉ MÍSTO)</t>
  </si>
  <si>
    <t>rychlostník do 30km</t>
  </si>
  <si>
    <t>2*0,025*30=1,500 [A]</t>
  </si>
  <si>
    <t xml:space="preserve">  SO 201.1</t>
  </si>
  <si>
    <t>Železniční svršek (následná směr. a výš. úprava)</t>
  </si>
  <si>
    <t>SO 201.1</t>
  </si>
  <si>
    <t>R513550</t>
  </si>
  <si>
    <t>KOLEJOVÉ LOŽE - DOPLNĚNÍ Z KAMENIVA HRUBÉHO DRCENÉHO (ŠTĚRK)</t>
  </si>
  <si>
    <t>400*3,4*0,02=27,200 [A]</t>
  </si>
  <si>
    <t>R542312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</si>
  <si>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</si>
  <si>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</si>
  <si>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</si>
  <si>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</si>
  <si>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 101</t>
  </si>
  <si>
    <t>Rekonstrukce mostu</t>
  </si>
  <si>
    <t>SO 101</t>
  </si>
  <si>
    <t>02710</t>
  </si>
  <si>
    <t>POMOC PRÁCE ZŘÍZ NEBO ZAJIŠŤ OBJÍŽĎKY A PŘÍSTUP CESTY</t>
  </si>
  <si>
    <t>veškeré práce a materiál zajišťující objízdnou trasu podjezdu v délce cca 1,5-2,0 km pro IAD a autobusů hromadné dopravy  
označení trasy pro pěší podchodem vzdáleným cca 100 m od podjezdu Spojenecká  
viz B2 Dopravní opatření  
včetně vypracování a projednání DIO</t>
  </si>
  <si>
    <t>02730</t>
  </si>
  <si>
    <t>POMOC PRÁCE ZŘÍZ NEBO ZAJIŠŤ OCHRANU INŽENÝRSKÝCH SÍTÍ</t>
  </si>
  <si>
    <t>ochrana inženýrských sítí v komunikaci pod mostem  
včetně provizorních ochranných konstrukcí vytvořených před započetím prací   
včetně nutných úkonů pro ochránění veškerých sítí v mostním otvoru  
včetně ztížených podmínek při manipulacích se břemeny vzhledem k IS  
- zejména vodovod, kanalizace a plynovod v komunikaci pod mostem  
- optický kabel T-MOBILE v tělese pod tratí za opěrou O2  
Přeložka kabelu CETIN viz SO 408  
Přeložky veřejného osvětlení viz SO 404  
Úpravy zařízení Marius Pedersen viz SO 409</t>
  </si>
  <si>
    <t>02841</t>
  </si>
  <si>
    <t>PRŮZKUMNÉ PRÁCE ŽIVOTNÍHO PROSTŘEDÍ NA POVRCHU</t>
  </si>
  <si>
    <t>Měření bude provedeno v obou kolejích na starém mostě před zahájením výluky, včetně vyhodnocení a zprávy.</t>
  </si>
  <si>
    <t>Dle požadavku KHS:  
V rámci zkušebního provozu stavby bude ze strany investora provedeno měření hluku z dopravy na výše uvedeném úseku železniční trati k ověření hygienických limitů pro hluk ze železniční dopravy stanovených nařízením vlády č. 272/2011 Sb. (podmínka je stanovena v souladu s ustanovením § 30 zákona č. 258/2000 Sb. a nařízení vlády č. 272/2011 Sb.)</t>
  </si>
  <si>
    <t>02861</t>
  </si>
  <si>
    <t>PRŮZKUMNÉ PRÁCE PROTIKOROZNÍ A BLUDNÝCH PROUDŮ NA POVRCHU</t>
  </si>
  <si>
    <t>měření bludných proudů během výstavby, včetně osazení 16 ks destiček do betonových konstrukcí a přivaření 4 ks dříků šroubů na pilíře - vývody pro měření  
Měření vlivu bludných proudů při dokončení stavby</t>
  </si>
  <si>
    <t>029711</t>
  </si>
  <si>
    <t>OSTAT POŽADAVKY - GEOT MONIT NA POVRCHU - MĚŘ (GEODET) BODY</t>
  </si>
  <si>
    <t>sledování GPK ve fázích výstavby, kdy je poloha pojížděné koleje zajištěna pažením stavební jámy pro výstavbu konstrukce vedlejší koleje</t>
  </si>
  <si>
    <t>03100</t>
  </si>
  <si>
    <t>ZAŘÍZENÍ STAVENIŠTĚ - ZŘÍZENÍ, PROVOZ, DEMONTÁŽ</t>
  </si>
  <si>
    <t>položka obsahuje nájemné za dočasný zábor 933 m2 pozemků v majetku města Teplice v délce cca 12  měsíců a dále kompenzace za zvláštní užívání pozemních komunikací</t>
  </si>
  <si>
    <t>110</t>
  </si>
  <si>
    <t>R015112a</t>
  </si>
  <si>
    <t>902</t>
  </si>
  <si>
    <t>NEOCEŇOVAT - POPLATKY ZA LIKVIDACŮ ODPADŮ NEKONTAMINOVANÝCH - 17 05 04 VYTĚŽENÉ ZEMINY A HORNINY - II. TŘÍDA TĚŽITELNOSTI, včetně dopravy</t>
  </si>
  <si>
    <t>zemina opětovně nepoužitá  
položka 131737: 1396,705*1,8=2 514,069 [A]</t>
  </si>
  <si>
    <t>111</t>
  </si>
  <si>
    <t>R015130</t>
  </si>
  <si>
    <t>904</t>
  </si>
  <si>
    <t>NEOCEŇOVAT - POPLATKY ZA LIKVIDACŮ ODPADŮ NEKONTAMINOVANÝCH - 17 03 02 VYBOURANÝ ASFALTOVÝ BETON BEZ DEHTU, včetně dopravy</t>
  </si>
  <si>
    <t>kryt vozovky a chodníku s asfaltovým pojivem položka 113137  
1,9*34,296=65,162 [A]</t>
  </si>
  <si>
    <t>112</t>
  </si>
  <si>
    <t>R015140</t>
  </si>
  <si>
    <t>905</t>
  </si>
  <si>
    <t>NEOCEŇOVAT - POPLATKY ZA LIKVIDACŮ ODPADŮ NEKONTAMINOVANÝCH - 17 01 01 BETON Z DEMOLIC OBJEKTŮ, ZÁKLADŮ TV, včetně dopravy</t>
  </si>
  <si>
    <t>položka 966167: 393,944*2,5=984,860 [A]  
položka 228122: 3,391*2,5=8,478 [B]  
Celkem: A+B=993,338 [C]</t>
  </si>
  <si>
    <t>113</t>
  </si>
  <si>
    <t>R015330</t>
  </si>
  <si>
    <t>909</t>
  </si>
  <si>
    <t>NEOCEŇOVAT - POPLATKY ZA LIKVIDACŮ ODPADŮ NEKONTAMINOVANÝCH - 17 05 04 KAMENNÁ SUŤ, včetně dopravy</t>
  </si>
  <si>
    <t>kamenné zdivo a kámen položka 966137: 17,895*3,0=53,685 [A]</t>
  </si>
  <si>
    <t>114</t>
  </si>
  <si>
    <t>R015670</t>
  </si>
  <si>
    <t>911</t>
  </si>
  <si>
    <t>NEOCEŇOVAT - POPLATKY ZA LIKVIDACŮ ODPADŮ NEBEZPEČNÝCH - 17 01 06* KONTAMINOVANÁ STAVEBNÍ SUŤ A BETONY Z DEMOLIC, včetně dopravy</t>
  </si>
  <si>
    <t>položka 113327 štěrkodrť podklad vozovky a chodníku 2,0*36,474=72,948 [A]  
položka 113347 podklad vozovek kamenivo zpevněné cementem 2,2*19,476=42,847 [B]  
položka 11351 a 11352 obrubníky 2,5*(65,7*0,15*0,25+8,5*0,05*0,2)=6,372 [C]  
Celkem: A+B+C=122,167 [D]</t>
  </si>
  <si>
    <t>11120</t>
  </si>
  <si>
    <t>ODSTRANĚNÍ KŘOVIN</t>
  </si>
  <si>
    <t>Náletové křoviny i vzrostlejší dřeviny do průměru 100 mm nacházející se na železničním tělese na pozemku SŽDC, s.o. v ochranném pásmu dráhy budou v předstihu odstraněny v době vegetačního klidu.  
109+123+52+67=351,000 [A]</t>
  </si>
  <si>
    <t>odstranění křovin a stromů do průměru 100 mm 
doprava dřevin bez ohledu na vzdálenost 
spálení na hromadách nebo štěpkování</t>
  </si>
  <si>
    <t>R113137</t>
  </si>
  <si>
    <t>ODSTRANĚNÍ KRYTU ZPEVNĚNÝCH PLOCH S ASFALT POJIVEM</t>
  </si>
  <si>
    <t>[bez vazby na CS]</t>
  </si>
  <si>
    <t>sinice 162,3*0,18=29,214 [A]  
chodník 72,6*0,07=5,082 [B]  
Celkem: A+B=34,296 [C]</t>
  </si>
  <si>
    <t>Položka zahrnuje veškerou manipulaci s vybouranou sutí a s vybouranými hmotami.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</si>
  <si>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R113327</t>
  </si>
  <si>
    <t>ODSTRAN PODKL ZPEVNĚNÝCH PLOCH Z KAMENIVA NESTMEL</t>
  </si>
  <si>
    <t>silnice 0,18*162,3=29,214 [A]  
chodník 72,6*0,1=7,260 [B]  
Celkem: A+B=36,474 [C]</t>
  </si>
  <si>
    <t>R113347</t>
  </si>
  <si>
    <t>ODSTRAN PODKL ZPEVNĚNÝCH PLOCH S CEM POJIVEM</t>
  </si>
  <si>
    <t>162,3*0,12=19,476 [A]</t>
  </si>
  <si>
    <t>11351</t>
  </si>
  <si>
    <t>ODSTRANĚNÍ ZÁHONOVÝCH OBRUBNÍKŮ</t>
  </si>
  <si>
    <t>na začátkui úpravy chodníku, vnější strana chodníku vlevo u opěry O1 (poblíž semaforu ulice Na Hrázi)</t>
  </si>
  <si>
    <t>11352</t>
  </si>
  <si>
    <t>ODSTRANĚNÍ CHODNÍKOVÝCH A SILNIČNÍCH OBRUBNÍKŮ BETONOVÝCH</t>
  </si>
  <si>
    <t>mezi vozovkou a chodníkem 48,0=48,000 [A]   
podél vozovky před opěrou O2 17,7=17,700 [B]   
Celkem: A+B=65,700 [C]</t>
  </si>
  <si>
    <t>11511</t>
  </si>
  <si>
    <t>ČERPÁNÍ VODY DO 500 L/MIN</t>
  </si>
  <si>
    <t>HOD</t>
  </si>
  <si>
    <t>případné čerpání vody ze stavebních jam pro základy pilířů 2x4týdny, 5% času  
0,05*2*4*7*24=67,200 [A]</t>
  </si>
  <si>
    <t>13173</t>
  </si>
  <si>
    <t>HLOUBENÍ JAM ZAPAŽ I NEPAŽ TŘ. I</t>
  </si>
  <si>
    <t>včetně uložení na mezideponii pro pozdější opětovné použití zeminy pro zásypy a obsypy  
výměra viz položka 17110</t>
  </si>
  <si>
    <t>Opěra O1 (43,2+44,2)/2*18,5=808,450 [A]  
Opěra O2 (47,1+48,6)/2*16,0=765,600 [B]  
mezi opěrami (9,8+9,1)/2*12,5=118,125 [C]  
Odečtena položka 13173 -295,470=- 295,470 [D]  
Celkem: A+B+C+D=1 396,705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</si>
  <si>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</si>
  <si>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17110</t>
  </si>
  <si>
    <t>ULOŽENÍ SYPANINY DO NÁSYPŮ SE ZHUTNĚNÍM</t>
  </si>
  <si>
    <t>50% objemu zásypu pod drenážemi rubů opěr, 100 % obsypy - svahy opěr  
opětovné použití vykopané zeminy z mezideponie, včetně naložení a přesunu  
O1 pod drenáží (50% nakupovaný materiál) 0,5*(8,2+6,1)/2*11,0=39,325 [A]  
O2 pod drenáží (50% nakupovaný materiál) 0,5*(9,7+8,3)/2*11,0=49,500 [B]  
před O1 + obsyp (4,5+3,5)/2*14,8=59,200 [C]  
před O2 + obsyp (7,8+7,1)/2*16,5=122,925 [D]  
zásyp nad opěrnou zdí před O1 (0,8+2,0)/2*11,8+2,0*4=24,520 [E]  
Celkem: A+B+C+D+E=295,470 [F]</t>
  </si>
  <si>
    <t>18221</t>
  </si>
  <si>
    <t>ROZPROSTŘENÍ ORNICE VE SVAHU V TL DO 0,10M</t>
  </si>
  <si>
    <t>podél levého křídla O1: 84=84,000 [A]  
podél pravého křídla O1: 35=35,000 [B]  
podél levého křídla O2: 94=94,000 [C]  
podél pravého křídla O2: 45=45,000 [D]  
Celkem: A+B+C+D=258,000 [E]</t>
  </si>
  <si>
    <t>18242</t>
  </si>
  <si>
    <t>ZALOŽENÍ TRÁVNÍKU HYDROOSEVEM NA ORNICI</t>
  </si>
  <si>
    <t>21263</t>
  </si>
  <si>
    <t>TRATIVODY KOMPLET Z TRUB Z PLAST HMOT DN DO 150MM</t>
  </si>
  <si>
    <t>příčné drenáže za opěrami   
O1 12,8=12,800 [A]  
O2 12,8=12,800 [B]  
Celkem: A+B=25,600 [D]  
napojení drenáží: část 8-Potrubí</t>
  </si>
  <si>
    <t>21361</t>
  </si>
  <si>
    <t>DRENÁŽNÍ VRSTVY Z GEOTEXTILIE</t>
  </si>
  <si>
    <t>plošná geokompozitní drenáž rubu spodní stavby  
opěra O1 1,4*(5,7+1,6+6,5)=19,320 [A]  
opěra O2 1,0*(6,4+1,6+5,8)=13,800 [B]  
Celkem: A+B=33,120 [C]</t>
  </si>
  <si>
    <t>224324</t>
  </si>
  <si>
    <t>PILOTY ZE ŽELEZOBETONU C25/30</t>
  </si>
  <si>
    <t>4*6*(2,75+0,5)*3,14*0,3*0,3=22,043 [A]</t>
  </si>
  <si>
    <t>224365</t>
  </si>
  <si>
    <t>VÝZTUŽ PILOT Z OCELI 10505, B500B</t>
  </si>
  <si>
    <t>10 216: 0,560=0,560 [A]  
10 505: 2,204=2,204 [B]  
Celkem: A+B=2,764 [C]</t>
  </si>
  <si>
    <t>224367</t>
  </si>
  <si>
    <t>VÝZTUŽ PILOT TUHÁ</t>
  </si>
  <si>
    <t>Trubky profilu 60,3x3x2 mm pro CHA zkoušky. Výkaz oceli viz D1-08.2.</t>
  </si>
  <si>
    <t>22694</t>
  </si>
  <si>
    <t>ZÁPOROVÉ PAŽENÍ Z KOVU DOČASNÉ</t>
  </si>
  <si>
    <t>Pažení výkopu pro etapovou výstavbu konstrukcí v jednotlivých kolejích tak, aby nebyla ohrožena bezpečnost provozu na provozované koleji. Zápory budou vytvořeny v době nickolejného provozu v předstihu.   
Zhotovitel mostu provede technologický postup podléhající schválení.  
včetně cementové zálivky vrtů: 5,9  m3  
včetně odstranění horních částí pažení po splnění funkce  
vrty pro zápory a výdřeva pažení vykázány v samostatných položkách  
zápory HE160B   7,945=7,945 [A]  
štětovnice IIIn   1,244+0,933=2,177 [B]  
kotevní profil UPE160  0,196=0,196 [C]  
převázka 2UPN160 1,252+0,313=1,565 [D]  
roznášecí desky  0,170+0,042=0,212 [E]  
táhla CPS40  1,661+0,420=2,081 [F]  
Celkem: A+B+C+D+E+F=14,176 [G]  
zajištění kolejového lože na nové konstrukci koleje č.1 během budování konstrukce v koleji č.2, předběžný návrh dle D1-10.1.1 a D1-10.1.2  
1,082=1,082 [H]  
Celkem: G+H=15,258 [I]</t>
  </si>
  <si>
    <t>22695</t>
  </si>
  <si>
    <t>VÝDŘEVA ZÁPOROVÉHO PAŽENÍ DOČASNÁ (KUBATURA)</t>
  </si>
  <si>
    <t>zajištění výkopu tloušťka pažin 10 cm  
fáze 1: (36,4+53,5)*0,1=8,990 [A]  
fáze 2: (19,97+18,25)*0,1=3,822 [B]  
zajištění kolejového lože na nové konstrukci koleje č.1 během budování konstrukce v koleji č.2, předběžný návrh dle D1-10.1.1 a D1-10.1.2, tloušťka pažin 4 cm  
0,61=0,610 [C]  
Celkem: A+B+C=13,422 [D]</t>
  </si>
  <si>
    <t>227831</t>
  </si>
  <si>
    <t>MIKROPILOTY KOMPLET D DO 150MM NA POVRCHU</t>
  </si>
  <si>
    <t>TR 108x16, včetně provedení a hlav mikropilot  
8,23*(16+12)+7,75*(16+12)=447,440 [A]</t>
  </si>
  <si>
    <t>228122</t>
  </si>
  <si>
    <t>ODBOURÁNÍ PILOT ZE ŽELEZOBET DÍLCŮ</t>
  </si>
  <si>
    <t>odbourání vrchní části znehodnoceného betonu monolytických pilot, nesmí být poškozena betonářská výztuž  
4*6*0,5*3,14*0,3*0,3=3,391 [A]</t>
  </si>
  <si>
    <t>23217A</t>
  </si>
  <si>
    <t>ŠTĚTOVÉ STĚNY BERANĚNÉ Z KOVOVÝCH DÍLCŮ DOČASNÉ (PLOCHA)</t>
  </si>
  <si>
    <t>zaberanění štětovnic pro 1. fázi pažení výkopu  
8*2,5*0,44=8,800 [A]  
štětovnice pro 2. fázi pažení nebudou beraněny ale zasypány</t>
  </si>
  <si>
    <t>261215</t>
  </si>
  <si>
    <t>VRTY PRO KOTVENÍ A INJEKTÁŽ NA POVRCHU TŘ. II D DO 50MM</t>
  </si>
  <si>
    <t>vrty pro kotevní tyče pažení  
fáze 1: 10*4,9+3*5,8+7,6+6,3+9,3+6*9,4+2*9,7=165,400 [A]  
fáze 2 - spínací tyče jsou zasypány či nad terénem   
odečtena položka č.261515: -6=-6,000 [B]  
Celkem: A+B=159,400 [C]</t>
  </si>
  <si>
    <t>26124</t>
  </si>
  <si>
    <t>VRTY PRO KOTVENÍ, INJEKTÁŽ A MIKROPILOTY NA POVRCHU TŘ. II D DO 200MM</t>
  </si>
  <si>
    <t>vrty pro mikropiloty opěr nad úrovní skalního podloží  
opěra O1: 2*8*(5,4+5,0)=166,400 [A]  
opěra O2: 2*6*(5,4+5,0)=124,800 [B]  
Celkem: A+B=291,200 [C]</t>
  </si>
  <si>
    <t>26125</t>
  </si>
  <si>
    <t>VRTY PRO KOTVENÍ, INJEKTÁŽ A MIKROPILOTY NA POVRCHU TŘ. II D DO 300MM</t>
  </si>
  <si>
    <t>vrty pro dočasné záporové pažení nad úrovní skalního podloží  
celková délka vrtů O1: 9,2+8,3+7,8+4*7,3+7,4+6,6+5,8+5,0=79,300 [A]  
celková délka vrtů O2: 4,0+4*9,2+8,8+3*7,4+8,7+7,9+7,1+6,5+5,4=107,400 [B]  
odečíst položku 26155: -10,5=-10,500 [C]  
Celkem: A+B+C=176,200 [D]</t>
  </si>
  <si>
    <t>261514</t>
  </si>
  <si>
    <t>VRTY PRO KOTVENÍ A INJEKTÁŽ TŘ V NA POVRCHU D DO 35MM</t>
  </si>
  <si>
    <t>vrty pro vlepenou výztuž kotvení nových říms odbouraných konců opěrných zdí  
0,5*37=18,500 [A]</t>
  </si>
  <si>
    <t>261515</t>
  </si>
  <si>
    <t>VRTY PRO KOTVENÍ A INJEKTÁŽ NA POVRCHU TŘ. V D DO 50MM</t>
  </si>
  <si>
    <t>vrty pro kotevní tyče pažení přes zdi  
fáze 1: 12*0,5=6,000 [A]  
fáze 2 - spínací tyče jsou zasypány či nad terénem</t>
  </si>
  <si>
    <t>26154</t>
  </si>
  <si>
    <t>VRTY PRO KOTVENÍ, INJEKTÁŽ A MIKROPILOTY NA POVRCHU TŘ. V D DO 200MM</t>
  </si>
  <si>
    <t>vrty pro mikropiloty opěr nad úrovní skalního podloží  
opěra O1: 2*8*(2,0+2,0)=64,000 [A]  
opěra O2: 2*6*(2,0+2,0)=48,000 [B]  
Celkem: A+B=112,000 [C]</t>
  </si>
  <si>
    <t>26155</t>
  </si>
  <si>
    <t>VRTY PRO KOTVENÍ, INJEKTÁŽ A MIKROPILOTY NA POVRCHU TŘ. V D DO 300MM</t>
  </si>
  <si>
    <t>vrty pro dočasné záporové pažení pod úrovní skalního podloží  
7*1,5=10,500 [A]</t>
  </si>
  <si>
    <t>264239</t>
  </si>
  <si>
    <t>VRTY PRO PILOTY TŘ II D DO 700MM</t>
  </si>
  <si>
    <t>vrty přes skalní nadloží, předpoklad pažnice průměru 630 mm, 6 lícních pilot pilíře P1  
6*3,7=22,200 [A]</t>
  </si>
  <si>
    <t>264539</t>
  </si>
  <si>
    <t>VRTY PRO PILOTY TŘ V D DO 700MM</t>
  </si>
  <si>
    <t>vrty přes původní základy opěr a do skalního podloží, hloubka min 0,5 m do skalního podloží, předpoklad pažnice průměru 630 mm  
18*4,40+6*0,7=83,400 [A]</t>
  </si>
  <si>
    <t>27232</t>
  </si>
  <si>
    <t>ZÁKLADY ZE ŽELEZOBETONU</t>
  </si>
  <si>
    <t>beton C35/45, základy pilířů  
4*3,8*2,3*1,0=34,960 [A]</t>
  </si>
  <si>
    <t>272325</t>
  </si>
  <si>
    <t>ZÁKLADY ZE ŽELEZOBETONU DO C30/37</t>
  </si>
  <si>
    <t>dobetonávka základů pilířů - zalití paty ocelových sloupů po montáži  
4*0,175*2,3*3,8=6,118 [A]</t>
  </si>
  <si>
    <t>272365</t>
  </si>
  <si>
    <t>VÝZTUŽ ZÁKLADŮ Z OCELI 10505, B500B</t>
  </si>
  <si>
    <t>výztuž základů pilířů   
7,831+0,243=8,074 [A]</t>
  </si>
  <si>
    <t>Svislé konstrukce</t>
  </si>
  <si>
    <t>317325</t>
  </si>
  <si>
    <t>ŘÍMSY ZE ŽELEZOBETONU DO C30/37</t>
  </si>
  <si>
    <t>levá římsa konstrukce 10=10,000 [A]  
pravá římsa konstrukce 11=11,000 [B]  
římsy rovnoběžných křídel 0,180*(3,56+3,51)+0,211*(3,86+3,62)=2,851 [C]  
úprava pocrchu konců navazujících opěrných zdí  0,45*0,2*(4,9+9,5+2,4)=1,512 [D]  
Celkem: A+B+C+D=25,363 [E]</t>
  </si>
  <si>
    <t>317365</t>
  </si>
  <si>
    <t>VÝZTUŽ ŘÍMS Z OCELI 10505, B500B</t>
  </si>
  <si>
    <t>římsy NK: 1,477+1,462=2,939 [A]  
římsy opěr: 0,069+0,063+0,074+0,070=0,276 [B]  
římsy upravených opěrných zdí: 0,381=0,381 [C]  
Celkem: A+B+C=3,596 [D]</t>
  </si>
  <si>
    <t>327125</t>
  </si>
  <si>
    <t>ZDI OPĚR, ZÁRUB, NÁBŘEŽ Z DÍLCŮ ŽELEZOBETON DO C30/37</t>
  </si>
  <si>
    <t>Opěrná zeď před opěrou O1 z betonových tvárnic včetně provedení  
objem betonu tvárnic cca: 293*52/2000=7,618 [A]</t>
  </si>
  <si>
    <t>333325</t>
  </si>
  <si>
    <t>MOSTNÍ OPĚRY A KŘÍDLA ZE ŽELEZOVÉHO BETONU DO C30/37</t>
  </si>
  <si>
    <t>dřík a závěrná zídka O1, kolej č 1: 5,740*4,55=26,117 [A]  
dřík a závěrná zídka O2, kolej č 1: 5,740*4,55=26,117 [B]  
dřík a závěrná zídka O1, kolej č 2: 5,800*4,56=26,448 [C]  
dřík a závěrná zídka O2, kolej č 2: 5,800*4,56=26,448 [D]  
levé křídlo O1: 5,824*0,44=2,563 [E]  
levé křídlo O2: 5,88*0,44=2,587 [F]  
pravé křídlo O1: 5,91*0,44=2,600 [G]  
pravé křídlo O2: 5,65*0,44=2,486 [H]  
plentovací zídka mezi kolejemi O1: 1,6*3,5*0,3=1,680 [I]  
plentovací zídka mezi kolejemi O2: 1,6*3,6*0,3=1,728 [J]  
podložiskové bloky opěr 0,5*0,5*0,3*8=0,600 [K]  
Celkem: A+B+C+D+E+F+G+H+I+J+K=119,374 [L]</t>
  </si>
  <si>
    <t>333365</t>
  </si>
  <si>
    <t>VÝZTUŽ MOSTNÍCH OPĚR A KŘÍDEL Z OCELI 10505, B500B</t>
  </si>
  <si>
    <t>opěra O1 kolej č.1:4,199=4,199 [A]  
opěra O2 kolej č.1:3,948=3,948 [B]  
opěra O1 kolej č.2:3,983=3,983 [C]  
opěra O2 kolej č.2:4,223=4,223 [D]  
odečtena výztuž říms -0,276=-0,276 [E]  
Celkem: A+B+C+D+E=16,077 [F]</t>
  </si>
  <si>
    <t>33417A</t>
  </si>
  <si>
    <t>MOSTNÍ PILÍŘE A STATIVA Z DÍLCŮ Z OCELI S 235</t>
  </si>
  <si>
    <t>kotevní přípravky pilířů vyjma závitových tyčí včetně osazení  
4*0,112=0,448 [A]</t>
  </si>
  <si>
    <t>33417B</t>
  </si>
  <si>
    <t>MOSTNÍ PILÍŘE A STATIVA Z DÍLCŮ Z OCELI S 355</t>
  </si>
  <si>
    <t>pilíře včetně montáže 4*5,496=21,984 [A]</t>
  </si>
  <si>
    <t>33417C</t>
  </si>
  <si>
    <t>MOSTNÍ PILÍŘE A STATIVA Z DÍLCŮ Z OCELI S 460</t>
  </si>
  <si>
    <t>závitové tyče kotevního přípravku piůíře kvality 5.6  
4*0,0285=0,114 [A]</t>
  </si>
  <si>
    <t>334314</t>
  </si>
  <si>
    <t>MOSTNÍ PILÍŘE A STATIVA Z PROST BET DO C25/30</t>
  </si>
  <si>
    <t>výplň ocelových dříků sloupů pilířů  
beton čerpán odspodu až k odvzdušňovacím otvorům  
4*2*3,8*(0,51*0,81+0,763*0,56)/2=12,774 [A]</t>
  </si>
  <si>
    <t>421325</t>
  </si>
  <si>
    <t>MOSTNÍ NOSNÉ DESKOVÉ KONSTRUKCE ZE ŽELEZOBETONU C30/37</t>
  </si>
  <si>
    <t>beton mostovky a příčníků opěr, odečten objem ocelových nosníků, výměra včetně desek ztraceného bednění  
konstrukce koleje č.1: (2,194+2,486)/2*11,700+2,194*2*5,500+2*(3,760*5,540-8*(0,06*0,3*4,92+0,025*2,910)+0,3*0,14*5,050)=91,016 [A]  
konstrukce koleje č.2: (2,225+2,518)/2*11,700+2,225*2*5,500+2*(3,753*5,600-8*(0,06*0,3*4,92+0,025*2,910)+0,3*0,14*5,050)=92,098 [B]  
Celkem: A+B=183,114 [C]</t>
  </si>
  <si>
    <t>421326</t>
  </si>
  <si>
    <t>MOSTNÍ NOSNÉ DESKOVÉ KONSTRUKCE ZE ŽELEZOBETONU C40/50</t>
  </si>
  <si>
    <t>Beton pevnostní třídy C40/50 pro příčníky nosných konstrukcí nad pilíři do úrovně dolních pásnic zabetonovaných nosníků  
příčníky konstrukce koleje č.1:  2*0,573*0,34*5,03=1,960 [A]  
příčníky konstrukce koleje č.2: 2*0,573*0,31*5,03=1,787 [B]  
Celkem: A+B=3,747 [C]</t>
  </si>
  <si>
    <t>421365</t>
  </si>
  <si>
    <t>VÝZTUŽ MOSTNÍ DESKOVÉ KONSTRUKCE Z OCELI 10505, B500B</t>
  </si>
  <si>
    <t>16,179+16,357=32,536 [A]  
odečtena výztuž říms: -2,939=-2,939 [B]  
Celkem: A+B=29,597 [C]</t>
  </si>
  <si>
    <t>42417B</t>
  </si>
  <si>
    <t>MOSTNÍ NOSNÍKY Z OCELI S 355</t>
  </si>
  <si>
    <t>svařované I profily - tuhá výztuž desky se zabetonovanými nosníky  
včetně spřahovacích trnů a rozpěrných prvků pro montáž  
plechový truhlík dolní části příčníku pilíře  
dodávka včetně dopravy na stavbu a montáže  
výměra viz výkaz oceli 210,9=210,900 [A]</t>
  </si>
  <si>
    <t>428721</t>
  </si>
  <si>
    <t>KALOTOVÉ LOŽISKO PRO ZATÍŽ. DO 2,5MN, VŠESMĚRNÉ</t>
  </si>
  <si>
    <t>ložiska na opěrách O2</t>
  </si>
  <si>
    <t>428722</t>
  </si>
  <si>
    <t>KALOTOVÉ LOŽISKO PRO ZATÍŽ. DO 2,5MN, JEDNOSMĚRNÉ</t>
  </si>
  <si>
    <t>ložiska na opěrách</t>
  </si>
  <si>
    <t>428723</t>
  </si>
  <si>
    <t>KALOTOVÉ LOŽISKO PRO ZATÍŽ. DO 2,5MN, PEVNÉ</t>
  </si>
  <si>
    <t>ložiska na opěrách O1</t>
  </si>
  <si>
    <t>58</t>
  </si>
  <si>
    <t>428741</t>
  </si>
  <si>
    <t>KALOTOVÉ LOŽISKO PRO ZATÍŽ. DO 10MN, VŠESMĚRNÉ</t>
  </si>
  <si>
    <t>ložiska na pilířích  max reakce do 5,4 MN</t>
  </si>
  <si>
    <t>59</t>
  </si>
  <si>
    <t>pod příčnou drenáž a odvodnění 0,1*(16,7+13,1)=2,980 [A]  
pod opěry 2,74+2,63+2,69+2,78=10,840 [B]  
pod základy pilířů 4*2,6*4,1*0,15=6,396 [C]  
Celkem: A+B+C=20,216 [D]</t>
  </si>
  <si>
    <t>60</t>
  </si>
  <si>
    <t>451314</t>
  </si>
  <si>
    <t>PODKLADNÍ A VÝPLŇOVÉ VRSTVY Z PROSTÉHO BETONU C25/30</t>
  </si>
  <si>
    <t>beton tl. 100 mm podklad odláždění   
podél křídel: 0,10*0,8*(4*1,8+5,2+5,5+5,4+5,4)=2,296 [A]  
betonový práh u paty odláždění: 4*0,8*0,4*0,8=1,024 [B]  
Celkem: A+B=3,320 [C]</t>
  </si>
  <si>
    <t>61</t>
  </si>
  <si>
    <t>45147</t>
  </si>
  <si>
    <t>PODKL A VÝPLŇ VRSTVY Z MALTY PLASTICKÉ</t>
  </si>
  <si>
    <t>podlití ložisek 8*(2+1)*0,020*0,55*0,55=0,145 [A]  
podlití ocelových pilířů na základech 4*2*0,02*0,880*1,180=0,166 [B]  
podlití sloupků zábradlí římsách 52*0,015*0,26*0,22=0,045 [C]  
podlití krycího plechu dilatace římsy: 4*0,61*2*0,11*0,01=0,005 [D]  
podlití desek lisu pro zvedání na opěrách: 8*0,015*0,42*0,42=0,021 [E]  
zvětšení objemu o 35% pro zalití otvorů kotev, trnů: Celkem: 1,35*(A+B+C+D+E)=0,516 [F]</t>
  </si>
  <si>
    <t>62</t>
  </si>
  <si>
    <t>45152</t>
  </si>
  <si>
    <t>PODKLADNÍ A VÝPLŇOVÉ VRSTVY Z KAMENIVA DRCENÉHO</t>
  </si>
  <si>
    <t>podkladní vrstva paty opěrné zdi z betonových tvarovek: 0,2*16,2=3,240 [A]  
podkladní a výplňová vrstva za rubem opěrné zdi z betonových tvarovek: 0,75*31,3=23,475 [B]  
Celkem: A+B=26,715 [C]</t>
  </si>
  <si>
    <t>63</t>
  </si>
  <si>
    <t>46321</t>
  </si>
  <si>
    <t>ROVNANINA Z LOMOVÉHO KAMENE</t>
  </si>
  <si>
    <t>2*0,65*1,05*(5,5+6,3)=16,107 [A]</t>
  </si>
  <si>
    <t>64</t>
  </si>
  <si>
    <t>Odláždění lomovým kamenem tl. 200 mm  
podél křídel: 0,20*0,8*(4*1,8+5,2+5,5+5,4+5,4)=4,592 [A]</t>
  </si>
  <si>
    <t>65</t>
  </si>
  <si>
    <t>561431</t>
  </si>
  <si>
    <t>KAMENIVO ZPEVNĚNÉ CEMENTEM TŘ. I TL. DO 150MM</t>
  </si>
  <si>
    <t>C9/12 podklad vozovky, tl. 120 mm</t>
  </si>
  <si>
    <t>66</t>
  </si>
  <si>
    <t>56332</t>
  </si>
  <si>
    <t>VOZOVKOVÉ VRSTVY ZE ŠTĚRKODRTI TL. DO 100MM</t>
  </si>
  <si>
    <t>jemná podkladní vrstva chodníku   
v celém rozsahu včetně místa předláždění</t>
  </si>
  <si>
    <t>67</t>
  </si>
  <si>
    <t>56334</t>
  </si>
  <si>
    <t>VOZOVKOVÉ VRSTVY ZE ŠTĚRKODRTI TL. DO 200MM</t>
  </si>
  <si>
    <t>tl.180 podklad vozovky</t>
  </si>
  <si>
    <t>68</t>
  </si>
  <si>
    <t>56336</t>
  </si>
  <si>
    <t>VOZOVKOVÉ VRSTVY ZE ŠTĚRKODRTI TL. DO 300MM</t>
  </si>
  <si>
    <t>hrubá podkladní vrstva chodníku tl. 300 mm  
pouze v místě nové dlažby (odečtena položka 587206)  
141,4-4,5=136,900 [A]</t>
  </si>
  <si>
    <t>69</t>
  </si>
  <si>
    <t>56414</t>
  </si>
  <si>
    <t>VOZOVKOVÉ VRSTVY Z ASFALTOCEMENT BETONU TL 50MM</t>
  </si>
  <si>
    <t>ACO 11+</t>
  </si>
  <si>
    <t>70</t>
  </si>
  <si>
    <t>56416</t>
  </si>
  <si>
    <t>VOZOVKOVÉ VRSTVY Z ASFALTOCEMENT BETONU TL 70MM</t>
  </si>
  <si>
    <t>ACL 22</t>
  </si>
  <si>
    <t>71</t>
  </si>
  <si>
    <t>567303</t>
  </si>
  <si>
    <t>VRSTVY PRO OBNOVU A OPRAVY ZE ŠTĚRKODRTI</t>
  </si>
  <si>
    <t>frakce 1-32  
Opěra O1 zásyp přechodového klínu pod drenáží (50%objemu výzisk) 0,5*11,0*(6,1+8,2)/2=39,325 [A]  
Opěra O2 zásyp přechodového klínu pod drenáží (50%objemu výzisk) 0,5*11,0*(9,7+8,3)/2=49,500 [B]  
Opěra O1 zásyp přechodového klínu nad drenáží 10,7*(5,5+3,7)/2=49,220 [C]  
Opěra O2 zásyp přechodového klínu nad drenáží 10,7*(2,3+3,8)/2=32,635 [D]  
Celkem: A+B+C+D=170,680 [E]</t>
  </si>
  <si>
    <t>72</t>
  </si>
  <si>
    <t>57130</t>
  </si>
  <si>
    <t>UZAVŘENÉ OBALOVANÉ KAMENIVO</t>
  </si>
  <si>
    <t>vrstva vozovky ACP 22+ tl. 60 mm  
0,06*162,300=9,738 [A]</t>
  </si>
  <si>
    <t>73</t>
  </si>
  <si>
    <t>572222</t>
  </si>
  <si>
    <t>SPOJOVACÍ POSTŘIK Z MODIFIK ASFALTU DO 1,0KG/M2</t>
  </si>
  <si>
    <t>SA 12</t>
  </si>
  <si>
    <t>74</t>
  </si>
  <si>
    <t>582615</t>
  </si>
  <si>
    <t>KRYTY Z BETON DLAŽDIC SE ZÁMKEM BAREV TL 80MM DO LOŽE Z KAM</t>
  </si>
  <si>
    <t>kryt chodníku s ložnou vrstvou tl. 30 mm  
odečtena položka 587206  
141,4-4,5=136,900 [A]</t>
  </si>
  <si>
    <t>75</t>
  </si>
  <si>
    <t>587206</t>
  </si>
  <si>
    <t>PŘEDLÁŽDĚNÍ KRYTU Z BETONOVÝCH DLAŽDIC SE ZÁMKEM</t>
  </si>
  <si>
    <t>předláždění části chodníku u styku s novou dlažbou</t>
  </si>
  <si>
    <t>Úpravy povrchů, podlahy, výplně otvorů</t>
  </si>
  <si>
    <t>76</t>
  </si>
  <si>
    <t>626133</t>
  </si>
  <si>
    <t>REPROFIL PODHL, SVIS PLOCH SANAČ MALTOU TŘÍVRST TL DO 90MM</t>
  </si>
  <si>
    <t>oprava navazující zdi železničního tělesa po odstranění pažení fáze 1 - sanace (výplň) 5 ks otvorů po spínacích tyčích  
5*5*0,1*0,1=0,250 [A]</t>
  </si>
  <si>
    <t>77</t>
  </si>
  <si>
    <t>702112</t>
  </si>
  <si>
    <t>KABELOVÝ ŽLAB ZEMNÍ VČETNĚ KRYTU SVĚTLÉ ŠÍŘKY PŘES 120 DO 250 MM</t>
  </si>
  <si>
    <t>plastový žlab s víkem - rozměr 200x120 mm ve štěrkovém loži, UV stabilní,  
žlaby pro napěťové a sdělovací kabely na mostě  
6*43=258,000 [A]</t>
  </si>
  <si>
    <t>78</t>
  </si>
  <si>
    <t>711111</t>
  </si>
  <si>
    <t>IZOLACE BĚŽNÝCH KONSTRUKCÍ PROTI ZEMNÍ VLHKOSTI ASFALTOVÝMI NÁTĚRY</t>
  </si>
  <si>
    <t>ALP+2xALN  
pilíře: 4*(2,3*3,8+2*(2,3+3,8)*1,2)=93,520 [A]  
líc opěry a rovnoběžných křídel O1: 14,4*0,7+5,2+5,8+2*0,8*0,4=21,720 [B]  
líc opěry a rovnoběžných křídel O2: 14,4*0,7+5,2+5,3+2*0,8*0,4=21,220 [C]  
Celkem: A+B+C=136,460 [D]</t>
  </si>
  <si>
    <t>79</t>
  </si>
  <si>
    <t>711132</t>
  </si>
  <si>
    <t>IZOLACE BĚŽNÝCH KONSTRUKCÍ PROTI VOLNĚ STÉKAJÍCÍ VODĚ ASFALTOVÝMI PÁSY</t>
  </si>
  <si>
    <t>NAIP rubu spodní stavby,  přechodového klínu  
včetně přípravy povrchu a penetračních nátěrů  
izolace typ B rubu opěr nad drenáží kolej č.1: (5,52+1,92)*1,30+5,85*1,00=15,522 [A]  
izolace typ B rubu opěr nad drenáží kolej č.2: 5,93*1,25+(5,58+1,92)*0,98=14,763 [B]  
izolace typ D rubu opěr pod drenáží kolej č.1: (5,52+1,92)*2,35+5,85*2,51+6,61+6,66=45,438 [C]  
izolace typ D rubu opěr pod drenáží kolej č.2: 5,93*2,27+(5,58+1,92)*2,53+7,15+6,75=46,336 [D]  
izolace typ C  přechodové oblasti na zemině: 7,7*10,75+7,6*10,75=164,475 [E]  
Celkem+20% přesahy a zdvojení: (A+B+C+D+E)*1,20=343,841 [F]</t>
  </si>
  <si>
    <t>80</t>
  </si>
  <si>
    <t>711232</t>
  </si>
  <si>
    <t>IZOLACE ZVLÁŠT KONSTR PROTI VOL STÉK VODĚ ASFALT PÁSY</t>
  </si>
  <si>
    <t>Místa přechodu NAIP z opěry na zeminu zásypu budou NAIP podloženy izolačními pásy modifikovanými SBS šířky 0,5 m.  
opěra O1 0,5*(2,9+5,7+1,6+6,5+3,7)=10,200 [A]  
opěra O2 0,5*(3,3+6,4+1,6+5,8+3,0)=10,050 [B]  
Celkem: A+B=20,250 [C]</t>
  </si>
  <si>
    <t>81</t>
  </si>
  <si>
    <t>711415</t>
  </si>
  <si>
    <t>IZOLACE MOSTOVEK CELOPLOŠ POLYMERNÍ</t>
  </si>
  <si>
    <t>požadované zkoušky - odtrhová a jiskrová (počet a četnost zkoušek dle TNŽ 73 6280)</t>
  </si>
  <si>
    <t>bezešvá izolace nosných konstrukcí  
včetně požadovaných zkoušek - odtrhová a jiskrová (počet a četnost zkoušek dle TNŽ 73 6280)  
konstrukce koleje č.1+ závěrné zídky: 5,90*(32,9+2*0,56)=200,718 [A]  
konstrukce koleje č.2+ závěrné zídky: 6,10*(32,9+2*0,56)=207,522 [B]  
Celkem: A+B=408,240 [C]</t>
  </si>
  <si>
    <t>82</t>
  </si>
  <si>
    <t>711509</t>
  </si>
  <si>
    <t>OCHRANA IZOLACE NA POVRCHU TEXTILIÍ</t>
  </si>
  <si>
    <t>měkká ochrana izolace na spodní stavbě a v přechodovém klínu  
izolace typ B rubu opěr nad drenáží kolej č.1: (5,52+1,92)*1,30+5,85*1,00=15,522 [A]  
izolace typ B rubu opěr nad drenáží kolej č.2: 5,93*1,25+(5,58+1,92)*0,98=14,763 [B]  
izolace typ D rubu opěr pod drenáží kolej č.1: (5,52+1,92)*2,35+5,85*2,51+6,61+6,66=45,438 [C]  
izolace typ D rubu opěr pod drenáží kolej č.2: 5,93*2,27+(5,58+1,92)*2,53+7,15+6,75=46,336 [D]  
izolace typ C  přechodové oblasti na zemině: 7,7*10,75+7,6*10,75=164,475 [E]  
podklad izolace typ C  přechodové oblasti na zemině: 7,7*10,75+7,6*10,75=164,475 [F]  
překrytí desky podélné spáry mezi konstrukcemi: 1,00*36,0=36,000 [G]  
ochrana bezešvé izolace mostovky během výstavby (geotextilie min.800 g/m2): 408,240=408,240 [H]  
Celkem: A+B+C+D+E+F+G+H=895,249 [I]</t>
  </si>
  <si>
    <t>83</t>
  </si>
  <si>
    <t>783161</t>
  </si>
  <si>
    <t>PROTIKOROZ OCHRANA OK KOMBIN POVLAKEM S NÁSTŘIKEM METALIZACÍ</t>
  </si>
  <si>
    <t>Protikorozní ochrana konstrukcí ve složení:  
- otryskání Sa3  
- žárově stříkaný kovový povlak  
- ONS 03  
dolní pásnice nosníků 476=476,000 [A]  
truhlík dolní části příčníku pilíře 45=45,000 [B]  
pilíře 29*4=116,000 [C]  
Celkem: A+B+C=637,000 [D]</t>
  </si>
  <si>
    <t>84</t>
  </si>
  <si>
    <t>83434</t>
  </si>
  <si>
    <t>POTRUBÍ Z TRUB KAMENINOVÝCH DN DO 200MM</t>
  </si>
  <si>
    <t>kamenina nebo HDPE, DN180, včetně provedení rýhy  
napojení drenáže mimo prostor mezi křídly opěr  
O1: 4,5=4,500 [A]  
O2: 1,3=1,300 [B]  
Celkem: A+B=5,800 [C]</t>
  </si>
  <si>
    <t>348173</t>
  </si>
  <si>
    <t>ZÁBRADLÍ Z DÍLCŮ KOVOVÝCH ŽÁROVĚ ZINK PONOREM S NÁTĚREM</t>
  </si>
  <si>
    <t>KG</t>
  </si>
  <si>
    <t>výměra viz příloha D1-05.4  
včetně kotvení, spojovacího materiálu  
včetně protikorozní ochrany, kotev patek sloupků včetně vrtů do říms</t>
  </si>
  <si>
    <t>85</t>
  </si>
  <si>
    <t>9111A3</t>
  </si>
  <si>
    <t>ZÁBRADLÍ SILNIČNÍ S VODOR MADLY - DEMONTÁŽ S PŘESUNEM</t>
  </si>
  <si>
    <t>demontáž starého zábradlí městského typu podél chodníku u opěry O1</t>
  </si>
  <si>
    <t>86</t>
  </si>
  <si>
    <t>9112A3</t>
  </si>
  <si>
    <t>ZÁBRADLÍ MOSTNÍ S VODOR MADLY - DEMONTÁŽ S PŘESUNEM</t>
  </si>
  <si>
    <t>demontáž starého zábradlí z nosné konstrukce a spodní stavby  
16,8+18,3=35,100 [A]</t>
  </si>
  <si>
    <t>87</t>
  </si>
  <si>
    <t>914111</t>
  </si>
  <si>
    <t>DOPRAVNÍ ZNAČKY ZÁKLADNÍ VELIKOSTI OCELOVÉ NEREFLEXNÍ - DOD A MONTÁŽ</t>
  </si>
  <si>
    <t>nové dopravní značení, 2 ks na konstrukci mostu včetně práce a materiálu potřebného pro montáž  
B 16 Zákaz vjezdu vozidel, jejichž výška přesahuje vyznačenou mez, ks 2=2,000 [A]</t>
  </si>
  <si>
    <t>88</t>
  </si>
  <si>
    <t>914113</t>
  </si>
  <si>
    <t>DOPRAVNÍ ZNAČKY ZÁKLADNÍ VELIKOSTI OCELOVÉ NEREFLEXNÍ - DEMONTÁŽ</t>
  </si>
  <si>
    <t>demontáž dopravního značení z nosné konstrukce  
B 15 Zákaz vjezdu vozidel, jejichž šířka přesahuje 3,6 m, ks 2=2,000 [B]</t>
  </si>
  <si>
    <t>89</t>
  </si>
  <si>
    <t>915111</t>
  </si>
  <si>
    <t>VODOROVNÉ DOPRAVNÍ ZNAČENÍ BARVOU HLADKÉ - DODÁVKA A POKLÁDKA</t>
  </si>
  <si>
    <t>obnovení značení po pokládce nového krytu vozovky  
bílé 0,125*(50+19,7+19,7*2)=13,638 [A]  
žluté 0,125*16*3,5=7,000 [B]  
Celkem: A+B=20,638 [C]</t>
  </si>
  <si>
    <t>90</t>
  </si>
  <si>
    <t>917211</t>
  </si>
  <si>
    <t>ZÁHONOVÉ OBRUBY Z BETONOVÝCH OBRUBNÍKŮ ŠÍŘ 50MM</t>
  </si>
  <si>
    <t>vnější strana chodníku včetně uložení do betonového lože</t>
  </si>
  <si>
    <t>91</t>
  </si>
  <si>
    <t>917224</t>
  </si>
  <si>
    <t>SILNIČNÍ A CHODNÍKOVÉ OBRUBY Z BETONOVÝCH OBRUBNÍKŮ ŠÍŘ 150MM</t>
  </si>
  <si>
    <t>silniční obrubník 150/250 včetně uložení do betonu  
mezi vozovkou a chodníkem 48,0=48,000 [A]   
podél vozovky před opěrou O2 17,7=17,700 [B]   
Celkem: A+B=65,700 [C]</t>
  </si>
  <si>
    <t>92</t>
  </si>
  <si>
    <t>9182E</t>
  </si>
  <si>
    <t>VTOKOVÉ JÍMKY BETONOVÉ VČETNĚ DLAŽBY PROPUSTU Z TRUB DN DO 800MM</t>
  </si>
  <si>
    <t>vsakovací jímka DN0,8m, hl. 1,5m  
vyplněna štěrkem  
včetně osazení a provedení detailů zaústění drenáže</t>
  </si>
  <si>
    <t>93</t>
  </si>
  <si>
    <t>919114</t>
  </si>
  <si>
    <t>ŘEZÁNÍ ASFALTOVÉHO KRYTU VOZOVEK TL DO 200MM</t>
  </si>
  <si>
    <t>mezi novým a starým vozovkovým krytem 21,3+29,3=50,600 [A]</t>
  </si>
  <si>
    <t>94</t>
  </si>
  <si>
    <t>931182</t>
  </si>
  <si>
    <t>VÝPLŇ DILATAČNÍCH SPAR Z POLYSTYRENU TL 20MM</t>
  </si>
  <si>
    <t>dilatační spáry říms nosné konstrukce  
NK koleje č.1: 6*0,29=1,740 [A]  
NK koleje č.2: 6*0,32=1,920 [B]  
Celkem: A+B=3,660 [C]</t>
  </si>
  <si>
    <t>95</t>
  </si>
  <si>
    <t>931185</t>
  </si>
  <si>
    <t>VÝPLŇ DILATAČNÍCH SPAR Z POLYSTYRENU TL 50MM</t>
  </si>
  <si>
    <t>spára mezi opěrami koleje č.1 a 2  
4,3+4,5=8,800 [A]</t>
  </si>
  <si>
    <t>96</t>
  </si>
  <si>
    <t>931324</t>
  </si>
  <si>
    <t>TĚSNĚNÍ DILATAČ SPAR ASF ZÁLIVKOU MODIFIK PRŮŘ DO 400MM2</t>
  </si>
  <si>
    <t>těsnění spár mezi novým a starým vozovkovým krytem 21,3+29,3=50,600 [A]   
těsnění podél obrubníku vozovky 48,0+17,7=65,700 [B]  
Celkem: A+B=116,300 [C]</t>
  </si>
  <si>
    <t>97</t>
  </si>
  <si>
    <t>93134</t>
  </si>
  <si>
    <t>TĚSNĚNÍ DILATAČNÍCH SPAR ASFALTOVOU PÁSKOU</t>
  </si>
  <si>
    <t>distanční vložka na bázi modifikované živice, včetně detailů izolace  
rub spáry mezi opěrami koleje č.1 a koleje č.2  
4,0+3,9=7,900 [A]</t>
  </si>
  <si>
    <t>98</t>
  </si>
  <si>
    <t>93138</t>
  </si>
  <si>
    <t>TĚSNĚNÍ DILATAČNÍCH SPAR SILIKONOVÝM TMELEM</t>
  </si>
  <si>
    <t>na lícních stranách spar včetně předtěsnění a penetračního nátěru  
těsnící silikonový nebo polysulfydový tmel (na vodorovných plochách možná těsnící zálivka)  
líc spáry š. 50 mm mezi opěrami koleje č.1 a koleje č.2: (4,7+4,7)*0,05*0,03=0,014 [A]  
dilatační spáry říms NK: 6*(2,4+2,7)*0,02*0,02=0,012 [B]  
Celkem: A+B=0,026 [C]</t>
  </si>
  <si>
    <t>99</t>
  </si>
  <si>
    <t>93152</t>
  </si>
  <si>
    <t>MOSTNÍ ZÁVĚRY POVRCHOVÉ POSUN DO 100MM</t>
  </si>
  <si>
    <t>Jednolamelový závěr s gumovým těsněním RS80 (O1) a RS100 (O2) s úpravou pro železniční mosty s krycí pryžovou deskou. Jeden profil MDZ zabetonován do NK, druhý zabetonován do závěrné zídky opěry  
O1 kolej č.1: 6,52=6,520 [A]  
O2 kolej č.1: 6,52=6,520 [B]  
O1 kolej č.2: 6,72=6,720 [C]  
O2 kolej č.2: 6,73=6,730 [D]  
Celkem: A+B+C+D=26,490 [E]</t>
  </si>
  <si>
    <t>100</t>
  </si>
  <si>
    <t>93263</t>
  </si>
  <si>
    <t>PŘEKRYTÍ ZRCADLA ELASTOMEROVÝM PÁSEM</t>
  </si>
  <si>
    <t>překrytí nezavodněné podélné dilatační spáry šířky 50 mm mezi konstrukcemi koleje č.1 a 2.  
tloušťka HDPE desky 15 mm  
pás uprostřed vyztužen stěnou ze shodného materiálu - vytvořen T - průřez  
včetně výroby, spojů a kotvení  
vodorovný pás 0,4*35,2=14,080 [A]  
stěna - svislá zarážka 0,10*(35,2-2*0,25)=3,470 [B]  
krycí desky svislých spar lamelových závěrů: 2*0,45*(0,433+0,195)+0,21*0,45+0,26*0,45+2*0,18*0,45+2*0,45*(0,306+0,195)=1,390 [C]  
Celkem: A+B+C=18,940 [D]</t>
  </si>
  <si>
    <t>101</t>
  </si>
  <si>
    <t>933331</t>
  </si>
  <si>
    <t>ZKOUŠKA INTEGRITY ULTRAZVUKEM V TRUBKÁCH PILOT SYSTÉMOVÝCH</t>
  </si>
  <si>
    <t>metoda CHA, vždy 1 ks piloty v každém základu pilířů  
trubky do pilot vykázány v položce č.224367</t>
  </si>
  <si>
    <t>102</t>
  </si>
  <si>
    <t>933333</t>
  </si>
  <si>
    <t>ZKOUŠKA INTEGRITY ULTRAZVUKEM ODRAZ METOD PIT PILOT SYSTÉMOVÝCH</t>
  </si>
  <si>
    <t>všechny piloty</t>
  </si>
  <si>
    <t>103</t>
  </si>
  <si>
    <t>R93631</t>
  </si>
  <si>
    <t>DROBNÉ DOPLŇK KONSTR BETON MONOLIT</t>
  </si>
  <si>
    <t>letopočet výstavby vlysem do betonu na úložném prahu opěry O1 koleje č.1 a opěry O2 koleje č.2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</si>
  <si>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</si>
  <si>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104</t>
  </si>
  <si>
    <t>93650</t>
  </si>
  <si>
    <t>DROBNÉ DOPLŇK KONSTR KOVOVÉ</t>
  </si>
  <si>
    <t>Včetně protikorozní ochrany  
Desky pro zvedání konstrukce pomocí lisů na opěrách:4*2*2*(0,4*0,4*0,02*7850+4*0,15)=411,520 [A]  
Deska se zhotovitelem mostu: 40=40,000 [B]  
Celkem: A+B=451,520 [C]</t>
  </si>
  <si>
    <t>105</t>
  </si>
  <si>
    <t>936501</t>
  </si>
  <si>
    <t>DROBNÉ DOPLŇK KONSTR KOVOVÉ NEREZ</t>
  </si>
  <si>
    <t>kotvení izolace rubu křídel pod římsou - nerez pásky 50x5 mm včetně vrutů a zatmelení: 0,004*0,05*(3,37+3,70+4,05+3,49)*7850=22,938 [A]  
překrytí spáry mezi římsou NK a křídel včetně kotvení: 4*0,004*0,566*0,66*7850=46,919 [B]  
Celkem: A+B=69,857 [C]</t>
  </si>
  <si>
    <t>106</t>
  </si>
  <si>
    <t>94390</t>
  </si>
  <si>
    <t>PROSTOROVÉ PRACOVNÍ LEŠENÍ PŘES 3 KPA</t>
  </si>
  <si>
    <t>M3OP</t>
  </si>
  <si>
    <t>podpůrná konstrukce pro montáž nosníků ocelobetonové konstrukce sloužící také jako podpora skruže konzol  
včetně návrhu, atypických prvků a montážních přípravků, technologického předpisu   
bude zopakováno i pro druhou konstrukci  
2*4*4,0*5,5*3,5=616,000 [A]</t>
  </si>
  <si>
    <t>107</t>
  </si>
  <si>
    <t>96613</t>
  </si>
  <si>
    <t>BOURÁNÍ KONSTRUKCÍ Z KAMENE NA MC</t>
  </si>
  <si>
    <t>opěrná zeď navazující na šikmé křídlo opěry O1 vpravo  
0,65*(2,6*4,05+2,2*4,0+2,0*4,1)=17,895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</si>
  <si>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</si>
  <si>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108</t>
  </si>
  <si>
    <t>96616</t>
  </si>
  <si>
    <t>BOURÁNÍ KONSTRUKCÍ ZE ŽELEZOBETONU</t>
  </si>
  <si>
    <t>dřík, úložný práh, závěrná zídka, část základu O1 10,97*9,5=104,215 [A]  
šikmé křídlo O1 vpravo a opěrná zeď 25,95*1,25*0,75+1*1,2*8,75 + 6,3*0,5=37,978 [B]  
šikmé křídlo O1 vlevo 3,4*4,7*0,75+1,2*1*4,7+(2,4+3,3)*2,4*0,7=27,201 [C]  
dřík, úložný práh, závěrná zídka, část základu O2 15,4*11=169,400 [D]  
šikmé křídlo O2 vpravo a opěrná zeď 11,1*0,75+1*1,2*6+25,2*0,5=28,125 [E]  
šikmé křídlo O2 vlevo a opěrná zeď 3,9*4,6*0,75+4,6*1*1,2+16,1*0,5=27,025 [F]  
Celkem: A+B+C+D+E+F=393,944 [G]</t>
  </si>
  <si>
    <t>109</t>
  </si>
  <si>
    <t>R966187</t>
  </si>
  <si>
    <t>DEMONTÁŽ KONSTRUKCÍ KOVOVÝCH</t>
  </si>
  <si>
    <t>odstranění starých nosných konstrukcí pomocí silničního jeřábu z komunikace pod mostem, včetně nadělení konstrukce na části  
včetně kovového mostního vybavení - podlahy, ložiska  
podlahy (odhad) 2*3,0=6,000 [A]  
NK (dle archivní dokumentace) 2*27,7=55,400 [B]  
ložiska (dle archivní dokumentace) 2*1,4=2,800 [C]  
Celkem: A+B+C=64,200 [D]</t>
  </si>
  <si>
    <t>položka zahrnuje: 
- rozebrání konstrukce bez ohledu na použitou technologii 
- veškeré pomocné konstrukce (lešení a pod.) 
- odvoz podlahových plechů na úložiště OŘ Ústí nad Labem v ŽST Teplice Zámecká zahrada</t>
  </si>
  <si>
    <t>D.2.1.5</t>
  </si>
  <si>
    <t>Ostatní inženýrské objekty</t>
  </si>
  <si>
    <t xml:space="preserve">  SO 401</t>
  </si>
  <si>
    <t>Přeložky kabelů SSZT</t>
  </si>
  <si>
    <t>SO 401</t>
  </si>
  <si>
    <t>02910</t>
  </si>
  <si>
    <t>OSTATNÍ POŽADAVKY - ZEMĚMĚŘIČSKÁ MĚŘENÍ</t>
  </si>
  <si>
    <t>02940</t>
  </si>
  <si>
    <t>OSTATNÍ POŽADAVKY - VYPRACOVÁNÍ DOKUMENTACE</t>
  </si>
  <si>
    <t>132831</t>
  </si>
  <si>
    <t>HLOUBENÍ RÝH ŠÍŘ DO 2M PAŽ I NEPAŽ TŘ. II, ODVOZ DO 1KM</t>
  </si>
  <si>
    <t>25,0*0,35*0,8=7,000 [A]</t>
  </si>
  <si>
    <t>17411</t>
  </si>
  <si>
    <t>ZÁSYP JAM A RÝH ZEMINOU SE ZHUTNĚNÍM</t>
  </si>
  <si>
    <t>společný žlab pro provizorní přeložku sdělovacích a zabezpečovacích kabelů</t>
  </si>
  <si>
    <t>702312</t>
  </si>
  <si>
    <t>ZAKRYTÍ KABELŮ VÝSTRAŽNOU FÓLIÍ ŠÍŘKY PŘES 20 DO 40 CM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</si>
  <si>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</si>
  <si>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</si>
  <si>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</si>
  <si>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</si>
  <si>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747213</t>
  </si>
  <si>
    <t>CELKOVÁ PROHLÍDKA, ZKOUŠENÍ, MĚŘENÍ A VYHOTOVENÍ VÝCHOZÍ REVIZNÍ ZPRÁVY, PRO OBJEM IN PŘES 500 DO 1000 TIS. KČ</t>
  </si>
  <si>
    <t>75A151</t>
  </si>
  <si>
    <t>KABEL METALICKÝ SE STÍNĚNÍM DO 12 PÁRŮ - DODÁVKA</t>
  </si>
  <si>
    <t>KMPÁR</t>
  </si>
  <si>
    <t>dodávka pro provizorní i definitivní překládku 7P x 7 ks x 0,15 km  
7*7*0,15=7,350 [A]</t>
  </si>
  <si>
    <t>75A161</t>
  </si>
  <si>
    <t>KABEL METALICKÝ SE STÍNĚNÍM PŘES 12 PÁRŮ - DODÁVKA</t>
  </si>
  <si>
    <t>dodávka pro provizorní i definitivní překládku (48P + 24P) x0,15 km  
(48+24)*0,15=10,800 [A]</t>
  </si>
  <si>
    <t>75A237</t>
  </si>
  <si>
    <t>ZATAŽENÍ A SPOJKOVÁNÍ KABELŮ SE STÍNĚNÍM DO 12 PÁRŮ - MONTÁŽ</t>
  </si>
  <si>
    <t>montážní k pol. č. 75A151</t>
  </si>
  <si>
    <t>75A238</t>
  </si>
  <si>
    <t>ZATAŽENÍ A SPOJKOVÁNÍ KABELŮ SE STÍNĚNÍM DO 12 PÁRŮ - DEMONTÁŽ</t>
  </si>
  <si>
    <t>demontáž provizoria 7P x7 ks x 0,075 km  
7*7*0,075=3,675 [A]</t>
  </si>
  <si>
    <t>75A247</t>
  </si>
  <si>
    <t>ZATAŽENÍ A SPOJKOVÁNÍ KABELŮ SE STÍNĚNÍM PŘES 12 PÁRŮ - MONTÁŽ</t>
  </si>
  <si>
    <t>montážní k pol. č.75A238  
výměr dle pol. 75A161</t>
  </si>
  <si>
    <t>75A248</t>
  </si>
  <si>
    <t>ZATAŽENÍ A SPOJKOVÁNÍ KABELŮ SE STÍNĚNÍM PŘES 12 PÁRŮ - DEMONTÁŽ</t>
  </si>
  <si>
    <t>demontáž provizoria (48P + 24P) x0,075 km  
(48+24) *0,075=5,400 [A]</t>
  </si>
  <si>
    <t>75E137</t>
  </si>
  <si>
    <t>PŘEZKOUŠENÍ VLAKOVÝCH CEST</t>
  </si>
  <si>
    <t>přezkoušení i po provedení provizorní přeložky  
výkaz výměr:  2x 4 cesty</t>
  </si>
  <si>
    <t>75E147</t>
  </si>
  <si>
    <t>PŘEZKOUŠENÍ A REGULACE AUTOMATICKÉHO BLOKU</t>
  </si>
  <si>
    <t>přezkoušení i po provedení provizorní přeložky</t>
  </si>
  <si>
    <t>75I911</t>
  </si>
  <si>
    <t>OPTOTRUBKA HDPE PRŮMĚRU DO 40 MM</t>
  </si>
  <si>
    <t>dodávka pro definitivní uložení  
2*70=140,000 [A]</t>
  </si>
  <si>
    <t>75I91X</t>
  </si>
  <si>
    <t>OPTOTRUBKA HDPE - MONTÁŽ</t>
  </si>
  <si>
    <t>montážní k pol. č. 75I911</t>
  </si>
  <si>
    <t>75I91Y</t>
  </si>
  <si>
    <t>OPTOTRUBKA HDPE - DEMONTÁŽ</t>
  </si>
  <si>
    <t>demontáž a likvidace stávající  
výkaz výměr dle pol. č. 75I911</t>
  </si>
  <si>
    <t>75I961</t>
  </si>
  <si>
    <t>OPTOTRUBKA - HERMETIZACE ÚSEKU DO 2000 M</t>
  </si>
  <si>
    <t>ÚSEK</t>
  </si>
  <si>
    <t>75I962</t>
  </si>
  <si>
    <t>OPTOTRUBKA - KALIBRACE</t>
  </si>
  <si>
    <t>kalibrace celého úseku</t>
  </si>
  <si>
    <t>75IA11</t>
  </si>
  <si>
    <t>OPTOTRUBKOVÁ SPOJKA PRŮMĚRU DO 40 MM</t>
  </si>
  <si>
    <t>75IA51</t>
  </si>
  <si>
    <t>OPTOTRUBKOVÁ KONCOVKA PRŮMĚRU DO 40 MM</t>
  </si>
  <si>
    <t>utěsnění proti vodě po odřezání  
výkaz výměr: 4 ks</t>
  </si>
  <si>
    <t>75IA5Y</t>
  </si>
  <si>
    <t>OPTOTRUBKOVÁ KONCOVKA - DEMONTÁŽ</t>
  </si>
  <si>
    <t>utěsnění proti vodě po odřezání - demontáž provizoria  
výkaz výměr: 4 ks</t>
  </si>
  <si>
    <t>75IJ12</t>
  </si>
  <si>
    <t>MĚŘENÍ JEDNOSMĚRNÉ NA SDĚLOVACÍM KABELU</t>
  </si>
  <si>
    <t xml:space="preserve">  SO 402</t>
  </si>
  <si>
    <t>Přeložky kabelů SEE</t>
  </si>
  <si>
    <t>SO 402</t>
  </si>
  <si>
    <t>132931</t>
  </si>
  <si>
    <t>HLOUBENÍ RÝH ŠÍŘ DO 2M PAŽ I NEPAŽ TŘ. III, ODVOZ DO 1KM</t>
  </si>
  <si>
    <t>702212</t>
  </si>
  <si>
    <t>KABELOVÁ CHRÁNIČKA ZEMNÍ DN PŘES 100 DO 200 MM</t>
  </si>
  <si>
    <t>702311</t>
  </si>
  <si>
    <t>ZAKRYTÍ KABELŮ VÝSTRAŽNOU FÓLIÍ ŠÍŘKY DO 20 CM</t>
  </si>
  <si>
    <t>702321</t>
  </si>
  <si>
    <t>ZAKRYTÍ KABELŮ BETONOVOU DESKOU ŠÍŘKY DO 20 CM</t>
  </si>
  <si>
    <t>709310</t>
  </si>
  <si>
    <t>VYPODLOŽENÍ, ODDĚLENÍ A KRYTÍ SPOJKY NEBO ODBOČNICE PRO KABEL DO 10 KV</t>
  </si>
  <si>
    <t>709612</t>
  </si>
  <si>
    <t>DEMONTÁŽ CHRÁNIČKY/TRUBKY</t>
  </si>
  <si>
    <t>742</t>
  </si>
  <si>
    <t>Silnoproudé rozvody VN, NN</t>
  </si>
  <si>
    <t>742611</t>
  </si>
  <si>
    <t>KABEL VN - TŘÍŽÍLOVÝ 6-AYKCY DO 70 MM2</t>
  </si>
  <si>
    <t>742811</t>
  </si>
  <si>
    <t>KABELOVÁ SPOJKA VN, SADA TŘÍ ŽIL NEBO TŘÍŽÍLOVÁ PRO KABELY DO 6 KV DO 70 MM2</t>
  </si>
  <si>
    <t>742I12</t>
  </si>
  <si>
    <t>KABEL NN CU OVLÁDACÍ 7-12ŽÍLOVÝ OD 4 DO 6 MM2</t>
  </si>
  <si>
    <t>742M22</t>
  </si>
  <si>
    <t>UKONČENÍ 7-12ŽÍLOVÉHO KABELU KABELOVOU SPOJKOU OD 4 DO 6 MM2</t>
  </si>
  <si>
    <t>742P13</t>
  </si>
  <si>
    <t>ZATAŽENÍ KABELU DO CHRÁNIČKY - KABEL DO 4 KG/M</t>
  </si>
  <si>
    <t>742Z23</t>
  </si>
  <si>
    <t>DEMONTÁŽ KABELOVÉHO VEDENÍ NN</t>
  </si>
  <si>
    <t>742Z24</t>
  </si>
  <si>
    <t>DEMONTÁŽ KABELOVÉHO VEDENÍ VN</t>
  </si>
  <si>
    <t>747</t>
  </si>
  <si>
    <t>Zkoušky, revize a HZS</t>
  </si>
  <si>
    <t>747212</t>
  </si>
  <si>
    <t>CELKOVÁ PROHLÍDKA, ZKOUŠENÍ, MĚŘENÍ A VYHOTOVENÍ VÝCHOZÍ REVIZNÍ ZPRÁVY, PRO OBJEM IN PŘES 100 DO 500 TIS. KČ</t>
  </si>
  <si>
    <t>747521</t>
  </si>
  <si>
    <t>ZKOUŠKY VODIČŮ A KABELŮ OVLÁDACÍCH OD 5 DO 12 ŽIL</t>
  </si>
  <si>
    <t>747701</t>
  </si>
  <si>
    <t>DOKONČOVACÍ MONTÁŽNÍ PRÁCE NA ELEKTRICKÉM ZAŘÍZENÍ</t>
  </si>
  <si>
    <t>747706</t>
  </si>
  <si>
    <t>ZJIŠŤOVÁNÍ STÁVAJÍCÍHO STAVU ROZVODŮ NN</t>
  </si>
  <si>
    <t xml:space="preserve">  SO 404</t>
  </si>
  <si>
    <t>Přeložky veřejného osvětlení</t>
  </si>
  <si>
    <t>SO 404</t>
  </si>
  <si>
    <t>27231</t>
  </si>
  <si>
    <t>ZÁKLADY Z PROSTÉHO BETONU</t>
  </si>
  <si>
    <t>741911</t>
  </si>
  <si>
    <t>UZEMŇOVACÍ VODIČ V ZEMI FEZN DO 120 MM2</t>
  </si>
  <si>
    <t>742H12</t>
  </si>
  <si>
    <t>KABEL NN ČTYŘ- A PĚTIŽÍLOVÝ CU S PLASTOVOU IZOLACÍ OD 4 DO 16 MM2</t>
  </si>
  <si>
    <t>742H23</t>
  </si>
  <si>
    <t>KABEL NN ČTYŘ- A PĚTIŽÍLOVÝ AL S PLASTOVOU IZOLACÍ OD 25 DO 50 MM2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</si>
  <si>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</si>
  <si>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</si>
  <si>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</si>
  <si>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</si>
  <si>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742L22</t>
  </si>
  <si>
    <t>UKONČENÍ DVOU AŽ PĚTIŽÍLOVÉHO KABELU KABELOVOU SPOJKOU OD 4 DO 16 MM2</t>
  </si>
  <si>
    <t>742L23</t>
  </si>
  <si>
    <t>UKONČENÍ DVOU AŽ PĚTIŽÍLOVÉHO KABELU KABELOVOU SPOJKOU OD 25 DO 50 MM2</t>
  </si>
  <si>
    <t>743121</t>
  </si>
  <si>
    <t>OSVĚTLOVACÍ STOŽÁR PEVNÝ ŽÁROVĚ ZINKOVANÝ DÉLKY DO 6 M</t>
  </si>
  <si>
    <t>743151</t>
  </si>
  <si>
    <t>OSVĚTLOVACÍ STOŽÁR - STOŽÁROVÁ ROZVODNICE S 1-2 JISTÍCÍMI PRVKY</t>
  </si>
  <si>
    <t>743311</t>
  </si>
  <si>
    <t>VÝLOŽNÍK PRO MONTÁŽ SVÍTIDLA NA STOŽÁR JEDNORAMENNÝ DÉLKA VYLOŽENÍ DO 1 M</t>
  </si>
  <si>
    <t>743554</t>
  </si>
  <si>
    <t>SVÍTIDLO VENKOVNÍ VŠEOBECNÉ LED, MIN. IP 44, PŘES 45 W</t>
  </si>
  <si>
    <t>743Z11</t>
  </si>
  <si>
    <t>DEMONTÁŽ OSVĚTLOVACÍHO STOŽÁRU ULIČNÍHO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</si>
  <si>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</si>
  <si>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</si>
  <si>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</si>
  <si>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</si>
  <si>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747513</t>
  </si>
  <si>
    <t>ZKOUŠKY VODIČŮ A KABELŮ NN PRŮŘEZU ŽÍLY OD 4X150 DO 300 MM2</t>
  </si>
  <si>
    <t xml:space="preserve">  SO 409</t>
  </si>
  <si>
    <t>Úpravy zařízení Marius Pedersen</t>
  </si>
  <si>
    <t>SO 409</t>
  </si>
  <si>
    <t>742I21</t>
  </si>
  <si>
    <t>KABEL NN CU OVLÁDACÍ 19-24ŽÍLOVÝ DO 2,5 MM2</t>
  </si>
  <si>
    <t>742J31</t>
  </si>
  <si>
    <t>TCEKFY 12P1,0,KABEL SDĚLOVACÍ IZOLACE PVC</t>
  </si>
  <si>
    <t>742N11</t>
  </si>
  <si>
    <t>UKONČENÍ 19-24ŽÍLOVÉHO KABELU V ROZVADĚČI NEBO NA PŘÍSTROJI DO 2,5 MM2</t>
  </si>
  <si>
    <t>742N21</t>
  </si>
  <si>
    <t>UKONČENÍ 19-24ŽÍLOVÉHO KABELU KABELOVOU SPOJKOU DO 2,5 MM2</t>
  </si>
  <si>
    <t>75A321</t>
  </si>
  <si>
    <t>SPOJKA ROVNÁ PRO PLASTOVÉ KABELY S JÁDRY O PRŮMĚRU 1 MM2 DO 12 PÁRŮ</t>
  </si>
  <si>
    <t>75IH11</t>
  </si>
  <si>
    <t>UKONČENÍ KABELU CELOPLASTOVÉHO BEZ PANCÍŘE DO 40 ŽIL</t>
  </si>
  <si>
    <t>747522</t>
  </si>
  <si>
    <t>ZKOUŠKY VODIČŮ A KABELŮ OVLÁDACÍCH PŘES 12 DO 24 ŽIL</t>
  </si>
  <si>
    <t>D.2.3.1</t>
  </si>
  <si>
    <t>Trakční vedení</t>
  </si>
  <si>
    <t xml:space="preserve">  SO 301</t>
  </si>
  <si>
    <t>Trakční vedení a ukolejnění</t>
  </si>
  <si>
    <t>SO 301</t>
  </si>
  <si>
    <t>R015111</t>
  </si>
  <si>
    <t>901</t>
  </si>
  <si>
    <t>NEOCEŇOVAT - POPLATKY ZA LIKVIDACŮ ODPADŮ NEKONTAMINOVANÝCH - 17 05 04 VYTĚŽENÉ ZEMINY A HORNINY - I. TŘÍDA TĚŽITELNOSTI, včetně dopravy</t>
  </si>
  <si>
    <t>viz výkaz základů</t>
  </si>
  <si>
    <t>viz polohový plán, technická zpráva</t>
  </si>
  <si>
    <t>74A</t>
  </si>
  <si>
    <t>Základy TV</t>
  </si>
  <si>
    <t>74A110</t>
  </si>
  <si>
    <t>ZÁKLAD TV HLOUBENÝ V JAKÉKOLIV TŘÍDĚ ZEMINY</t>
  </si>
  <si>
    <t>74A310</t>
  </si>
  <si>
    <t>PŘÍDAVNÁ VÝZTUŽ PRO ZÁKLAD TV</t>
  </si>
  <si>
    <t>viz stavební tabulka</t>
  </si>
  <si>
    <t>74A320</t>
  </si>
  <si>
    <t>KOVANÝ SVORNÍK PRO ZÁKLAD TV</t>
  </si>
  <si>
    <t>74A330</t>
  </si>
  <si>
    <t>SVORNÍKOVÝ KOŠ PRO ZÁKLAD TV</t>
  </si>
  <si>
    <t>74A450</t>
  </si>
  <si>
    <t>ÚPRAVA KABELŮ U ZÁKLADU TV</t>
  </si>
  <si>
    <t>odborný odhad</t>
  </si>
  <si>
    <t>74AF11</t>
  </si>
  <si>
    <t>TAŽNÉ HNACÍ VOZIDLO K PRACOVNÍM SOUPRAVÁM (PRO ZÁKLADY - MONTÁŽ)</t>
  </si>
  <si>
    <t>R74A150</t>
  </si>
  <si>
    <t>ODVOZ ZEMINY Z VÝKOPU (NA LIKVIDACI ODPADŮ NEBO JINÉ URČENÉ MÍSTO)</t>
  </si>
  <si>
    <t>výkaz základů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</si>
  <si>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</si>
  <si>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74B</t>
  </si>
  <si>
    <t>Stožáry TV</t>
  </si>
  <si>
    <t>74B215</t>
  </si>
  <si>
    <t>STOŽÁR TV OCELOVÝ TRUBKOVÝ JEDNODUCHÝ NA SVORNÍKY, TYPU TS245 NEBO TSI245, DÉLKY DO 10 M VČETNĚ</t>
  </si>
  <si>
    <t>viz výkaz stožárů</t>
  </si>
  <si>
    <t>74B601</t>
  </si>
  <si>
    <t>STOŽÁR TV OCELOVÝ PŘÍHRADOVÝ TYPU BP DÉLKY 9 M</t>
  </si>
  <si>
    <t>74BF11</t>
  </si>
  <si>
    <t>TAŽNÉ HNACÍ VOZIDLO K PRACOVNÍM SOUPRAVÁM (PRO STOŽÁRY A BRÁNY - MONTÁŽ )</t>
  </si>
  <si>
    <t>74C</t>
  </si>
  <si>
    <t>Vodiče TV</t>
  </si>
  <si>
    <t>74C111</t>
  </si>
  <si>
    <t>ZÁVĚS TV NA KONZOLE BEZ PŘÍDAVNÉHO LANA</t>
  </si>
  <si>
    <t>viz montážní tabulka</t>
  </si>
  <si>
    <t>74C134</t>
  </si>
  <si>
    <t>VÝŠKOVÁ A SMĚROVÁ REGULACE KONZOLY NEBO SIK</t>
  </si>
  <si>
    <t>viz polohový plán</t>
  </si>
  <si>
    <t>74C312</t>
  </si>
  <si>
    <t>VĚŠÁK TROLEJE ZÁKLADNÍ (PEVNÝ NEBO KLUZNÝ)</t>
  </si>
  <si>
    <t>74C321</t>
  </si>
  <si>
    <t>SPOJKA LAN A TROLEJÍ NEIZOLOVANÁ</t>
  </si>
  <si>
    <t>viz polohový plán, soupis ostatních sestavení</t>
  </si>
  <si>
    <t>74C322</t>
  </si>
  <si>
    <t>SPOJKA LAN A TROLEJÍ IZOLOVANÁ</t>
  </si>
  <si>
    <t>74C323</t>
  </si>
  <si>
    <t>SPOJKA TROLEJÍ SJÍZDNÁ</t>
  </si>
  <si>
    <t>74C523</t>
  </si>
  <si>
    <t>POHYBLIVÉ KOTVENÍ TR NEBO NL NA STOŽÁRU - 15 KN</t>
  </si>
  <si>
    <t>viz tabulka kotvení, polohový plán, soupis ostatních sestavení</t>
  </si>
  <si>
    <t>74C564</t>
  </si>
  <si>
    <t>PŘEVĚŠENÍ TROLEJOVÉHO VEDENÍ VČETNĚ ÚPRAVY VĚŠÁKŮ</t>
  </si>
  <si>
    <t>74C591</t>
  </si>
  <si>
    <t>VÝŠKOVÁ REGULACE TROLEJE</t>
  </si>
  <si>
    <t>viz tabulka kotvení, polohový plán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</si>
  <si>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</si>
  <si>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</si>
  <si>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</si>
  <si>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</si>
  <si>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</si>
  <si>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74C611</t>
  </si>
  <si>
    <t>PŘIPEVNĚNÍ JEDNOSTRANNÉ LIŠTY PRO KOTVENÍ ZV, NV, OV</t>
  </si>
  <si>
    <t>viz soupis ostatních sestavení</t>
  </si>
  <si>
    <t>74C621</t>
  </si>
  <si>
    <t>KOTVENÍ 1-3 LAN ZV, NV, OV S JEDNODUCHÝMI IZOLÁTORY</t>
  </si>
  <si>
    <t>74C632</t>
  </si>
  <si>
    <t>PŘIPEVNĚNÍ KONZOLY ZV, NV, OV PRO "V" ZÁVĚS NA STOŽÁR</t>
  </si>
  <si>
    <t>viz zesilovací vedení</t>
  </si>
  <si>
    <t>74C643</t>
  </si>
  <si>
    <t>V ZÁVĚS 1-2 LAN ZV, NV, OV</t>
  </si>
  <si>
    <t>74C654</t>
  </si>
  <si>
    <t>LISOVANÁ SPOJKA DVOU LAN ZV, NV, OV</t>
  </si>
  <si>
    <t>74C655</t>
  </si>
  <si>
    <t>PŘIPOJENÍ ZV, NV, OV 1-2 LANA NA TV</t>
  </si>
  <si>
    <t>viz polohový plán, připojení NV</t>
  </si>
  <si>
    <t>74C672</t>
  </si>
  <si>
    <t>TAŽENÍ LANA PRO ZV, NV, OV - 240 MM2 ALFE</t>
  </si>
  <si>
    <t>viz tabulka kotvení</t>
  </si>
  <si>
    <t>74C723</t>
  </si>
  <si>
    <t>SVOD Z NAPÁJECÍHO PŘEVĚSU NA TV LANEM 120 CU</t>
  </si>
  <si>
    <t>viz polohový plán, připojení NV, soupis ostatních sestavení</t>
  </si>
  <si>
    <t>74C810</t>
  </si>
  <si>
    <t>UPEVNĚNÍ KONZOLY - STŘEDOVÉ, STRANOVÉ</t>
  </si>
  <si>
    <t>74C923</t>
  </si>
  <si>
    <t>NEPŘÍMÉ UKOLEJNĚNÍ KONSTRUKCE VŠECH TYPŮ (VČETNĚ VÝZTUŽNÝCH DVOJIC) - 1 VODIČ</t>
  </si>
  <si>
    <t>74C925</t>
  </si>
  <si>
    <t>PŘESUN UKOLEJNĚNÍ (DEMONTÁŽ + MONTÁŽ UKOLEJNĚNÍ NA JINOU KONSTRUKCI)</t>
  </si>
  <si>
    <t>viz technická zpráva</t>
  </si>
  <si>
    <t>74C973</t>
  </si>
  <si>
    <t>ÚPRAVY STÁVAJÍCÍHO TV - PROVIZORNÍ STAVY ZA 100 M ZPROVOZŇOVANÉ SKUPINY</t>
  </si>
  <si>
    <t>viz technická zpráva, polohový plán</t>
  </si>
  <si>
    <t>74C974</t>
  </si>
  <si>
    <t>AKTUALIZACE KSU A TP DLE KOLEJOVÝCH POSTUPŮ ZA 100 M ZPROVOZŇOVANÉ SKUPINY</t>
  </si>
  <si>
    <t>viz technická zpráva, polohový plán, KSU a TP</t>
  </si>
  <si>
    <t>74CF11</t>
  </si>
  <si>
    <t>TAŽNÉ HNACÍ VOZIDLO K PRACOVNÍM SOUPRAVÁM (PRO VODIČE - MONTÁŽ)</t>
  </si>
  <si>
    <t>74F.1</t>
  </si>
  <si>
    <t>Nátěry TV</t>
  </si>
  <si>
    <t>74F210</t>
  </si>
  <si>
    <t>OBOUSTRANNÉ OZNAČENÍ STOŽÁRU ČÍSLY</t>
  </si>
  <si>
    <t>74F.2</t>
  </si>
  <si>
    <t>Demontáže TV</t>
  </si>
  <si>
    <t>74EF11</t>
  </si>
  <si>
    <t>HNACÍ KOLEJOVÁ VOZIDLA DEMONTÁŽNÍCH SOUPRAV PRO PRÁCE NA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</si>
  <si>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</si>
  <si>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</si>
  <si>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</si>
  <si>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</si>
  <si>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</si>
  <si>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</si>
  <si>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74F433</t>
  </si>
  <si>
    <t>DEMONTÁŽ OTOČNÝCH KONZOL TV VČETNĚ UPEVNĚNÍ</t>
  </si>
  <si>
    <t>74F437</t>
  </si>
  <si>
    <t>DEMONTÁŽ KONZOL ZV NEBO OV VČETNĚ ZÁVĚSŮ</t>
  </si>
  <si>
    <t>74F444</t>
  </si>
  <si>
    <t>DEMONTÁŽ KOTVENÍ TR NEBO NL POHYBLIVÝCH</t>
  </si>
  <si>
    <t>74F445</t>
  </si>
  <si>
    <t>DEMONTÁŽ KOTVENÍ ZV, OV, NV VČETNĚ PŘIPEVŇOVACÍCH LIŠT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</si>
  <si>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</si>
  <si>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</si>
  <si>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</si>
  <si>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</si>
  <si>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</si>
  <si>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</si>
  <si>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</si>
  <si>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</si>
  <si>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</si>
  <si>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</si>
  <si>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74F491</t>
  </si>
  <si>
    <t>DEMONTÁŽ - MANIPULACE SE SUTÍ NA STAVENIŠTI</t>
  </si>
  <si>
    <t>74F.3</t>
  </si>
  <si>
    <t>Revize, zkoušky, měření a technická pomoc TV</t>
  </si>
  <si>
    <t>74F312</t>
  </si>
  <si>
    <t>MĚŘENÍ PARAMETRŮ TV STATICKÉ</t>
  </si>
  <si>
    <t>KM</t>
  </si>
  <si>
    <t>74F313</t>
  </si>
  <si>
    <t>MĚŘENÍ ELEKTRICKÝCH VLASTNOSTÍ TV</t>
  </si>
  <si>
    <t>74F322</t>
  </si>
  <si>
    <t>REVIZNÍ ZPRÁVA</t>
  </si>
  <si>
    <t>74F323</t>
  </si>
  <si>
    <t>PROTOKOL UTZ</t>
  </si>
  <si>
    <t>D.9898</t>
  </si>
  <si>
    <t>Ostatní technologická zařízení</t>
  </si>
  <si>
    <t xml:space="preserve">  SO 90-90</t>
  </si>
  <si>
    <t>Likvidace odpadů včetně dopravy</t>
  </si>
  <si>
    <t>SO 90-90</t>
  </si>
  <si>
    <t>POPLATKY ZA LIKVIDACŮ ODPADŮ NEKONTAMINOVANÝCH - 17 05 04 VYTĚŽENÉ ZEMINY A HORNINY - I. TŘÍDA TĚŽITELNOSTI, včetně dopravy</t>
  </si>
  <si>
    <t>SO301-Trakční vedení a ukolejnění  
viz výkaz základů</t>
  </si>
  <si>
    <t>POPLATKY ZA LIKVIDACŮ ODPADŮ NEKONTAMINOVANÝCH - 17 05 04 VYTĚŽENÉ ZEMINY A HORNINY - II. TŘÍDA TĚŽITELNOSTI, včetně dopravy</t>
  </si>
  <si>
    <t>SO101-Rekonstrukce mostu  
zemina opětovně nepoužitá  
položka 131737: 1396,705*1,8=2 514,069 [A]</t>
  </si>
  <si>
    <t>POPLATKY ZA LIKVIDACI ODPADŮ NEKONTAMINOVANÝCH - 17 05 04 VYTĚŽENÉ ZEMINY A HORNINY - II. TŘÍDA TĚŽITELNOSTI, včetně dopravy</t>
  </si>
  <si>
    <t>SO201-Železniční svršek a spodek  
(653,6+900*1,3*0,15+31,3)*1,8=1 548,720 [A]</t>
  </si>
  <si>
    <t>POPLATKY ZA LIKVIDACŮ ODPADŮ NEKONTAMINOVANÝCH - 17 03 02 VYBOURANÝ ASFALTOVÝ BETON BEZ DEHTU, včetně dopravy</t>
  </si>
  <si>
    <t>SO101-Rekonstrukce mostu  
kryt vozovky a chodníku s asfaltovým pojivem položka 113137  
1,9*34,296=65,162 [A]</t>
  </si>
  <si>
    <t>POPLATKY ZA LIKVIDACŮ ODPADŮ NEKONTAMINOVANÝCH - 17 01 01 BETON Z DEMOLIC OBJEKTŮ, ZÁKLADŮ TV, včetně dopravy</t>
  </si>
  <si>
    <t>SO101-Rekonstrukce mostu  
položka 966167: 393,944*2,5=984,860 [A]  
položka 228122: 3,391*2,5=8,478 [B]  
SO301-Trakční vedení a ukolejnění  
viz polohový plán, technická zpráv  
5=5,000 [C]  
Celkem: A+B+C=998,338 [D]</t>
  </si>
  <si>
    <t>POPLATKY ZA LIKVIDACI ODPADŮ NEKONTAMINOVANÝCH - 17 05 08 ŠTĚRK Z KOLEJIŠTĚ (ODPAD PO RECYKLACI), včetně dopravy</t>
  </si>
  <si>
    <t>SO201-Železniční svršek a spodek  
379*1,808=685,232 [A]</t>
  </si>
  <si>
    <t>POPLATKY ZA LIKVIDACŮ ODPADŮ NEKONTAMINOVANÝCH - 17 02 03 POLYETYLÉNOVÉ PODLOŽKY (ŽEL. SVRŠEK), včetně dopravy</t>
  </si>
  <si>
    <t>SO201-Železniční svršek a spodek  
318*0,00009=0,029 [A]</t>
  </si>
  <si>
    <t>POPLATKY ZA LIKVIDACŮ ODPADŮ NEKONTAMINOVANÝCH - 07 02 99 PRYŽOVÉ PODLOŽKY (ŽEL. SVRŠEK), včetně dopravy</t>
  </si>
  <si>
    <t>SO201-Železniční svršek a spodek  
534*0,000182=0,097 [A]</t>
  </si>
  <si>
    <t>POPLATKY ZA LIKVIDACŮ ODPADŮ NEKONTAMINOVANÝCH - 17 05 04 KAMENNÁ SUŤ, včetně dopravy</t>
  </si>
  <si>
    <t>SO101-Rekonstrukce mostu  
kamenné zdivo a kámen položka 966137: 17,895*3,0=53,685 [A]</t>
  </si>
  <si>
    <t>POPLATKY ZA LIKVIDACŮ ODPADŮ NEBEZPEČNÝCH - 17 02 04* ŽELEZNIČNÍ PRAŽCE DŘEVĚNÉ, včetně dopravy</t>
  </si>
  <si>
    <t>upřesnění nebezpečných látek viz výkaz výměr</t>
  </si>
  <si>
    <t>SO201-Železniční svršek a spodek  
mostnice - 44*0,12=5,280 [A]</t>
  </si>
  <si>
    <t>POPLATKY ZA LIKVIDACŮ ODPADŮ NEBEZPEČNÝCH - 17 01 06* KONTAMINOVANÁ STAVEBNÍ SUŤ A BETONY Z DEMOLIC, včetně dopravy</t>
  </si>
  <si>
    <t>SO101-Rekonstrukce mostu  
položka 113327 štěrkodrť podklad vozovky a chodníku 2,0*36,474=72,948 [A]  
položka 113347 podklad vozovek kamenivo zpevněné cementem 2,2*19,476=42,847 [B]  
položka 11351 a 11352 obrubníky 2,5*(65,7*0,15*0,25+8,5*0,05*0,2)=6,372 [C]  
Celkem: A+B+C=122,167 [D]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</si>
  <si>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</si>
  <si>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</si>
  <si>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</si>
  <si>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</si>
  <si>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</si>
  <si>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</si>
  <si>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</si>
  <si>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</si>
  <si>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</si>
  <si>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</si>
  <si>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</si>
  <si>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</si>
  <si>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</si>
  <si>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</si>
  <si>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</si>
  <si>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</si>
  <si>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</si>
  <si>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</si>
  <si>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</si>
  <si>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</si>
  <si>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</si>
  <si>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</si>
  <si>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</si>
  <si>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</si>
  <si>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</si>
  <si>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</si>
  <si>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</si>
  <si>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Hlukové měření pro účely realizace stavby</t>
  </si>
  <si>
    <t>Měření bude provedeno v obou kolejích na novém mostě včetně vyhodnocení a závěrečné zprávy.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</si>
  <si>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</si>
  <si>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VSEOB007</t>
  </si>
  <si>
    <t>Exkurze</t>
  </si>
  <si>
    <t>Exkurze dle zákona o zadávání veřejných zakázek</t>
  </si>
  <si>
    <t>Předpoklad 2 exkurze po dobu realizace stavby</t>
  </si>
  <si>
    <t>Položka zahrnuje veškeré činnosti nezbytné pro zajištění exkurze. Veškerá požadavky na rozsah exkurzí je dán smlouvou o dílo.</t>
  </si>
  <si>
    <t>VSEOB008</t>
  </si>
  <si>
    <t>Publicita</t>
  </si>
  <si>
    <t>Zajištění propagace stavby</t>
  </si>
  <si>
    <t>Položka zahrnuje veškeré činnosti nezbytné pro zajištění publicity stavby. Veškerá požadavky na rozsah publicity jsou uvedeny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</si>
</sst>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0+C10+C13+C15+C20+C22</f>
      </c>
    </row>
    <row r="7" spans="2:3" ht="12.75" customHeight="1">
      <c r="B7" s="8" t="s">
        <v>7</v>
      </c>
      <c s="10">
        <f>0+E10+E13+E15+E20+E22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313</v>
      </c>
      <c s="12" t="s">
        <v>314</v>
      </c>
      <c s="14">
        <f>'SO 201.1'!K8+'SO 201.1'!M8</f>
      </c>
      <c s="14">
        <f>C12*0.21</f>
      </c>
      <c s="14">
        <f>C12+D12</f>
      </c>
      <c s="13">
        <f>'SO 201.1'!T7</f>
      </c>
    </row>
    <row r="13" spans="1:6" ht="12.75">
      <c r="A13" s="11" t="s">
        <v>322</v>
      </c>
      <c s="12" t="s">
        <v>323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324</v>
      </c>
      <c s="12" t="s">
        <v>325</v>
      </c>
      <c s="14">
        <f>'SO 101'!K8+'SO 101'!M8</f>
      </c>
      <c s="14">
        <f>C14*0.21</f>
      </c>
      <c s="14">
        <f>C14+D14</f>
      </c>
      <c s="13">
        <f>'SO 101'!T7</f>
      </c>
    </row>
    <row r="15" spans="1:6" ht="12.75">
      <c r="A15" s="11" t="s">
        <v>738</v>
      </c>
      <c s="12" t="s">
        <v>739</v>
      </c>
      <c s="14">
        <f>0+C16+C17+C18+C19</f>
      </c>
      <c s="14">
        <f>C15*0.21</f>
      </c>
      <c s="14">
        <f>0+E16+E17+E18+E19</f>
      </c>
      <c s="13">
        <f>0+F16+F17+F18+F19</f>
      </c>
    </row>
    <row r="16" spans="1:6" ht="12.75">
      <c r="A16" s="11" t="s">
        <v>740</v>
      </c>
      <c s="12" t="s">
        <v>741</v>
      </c>
      <c s="14">
        <f>'SO 401'!K8+'SO 401'!M8</f>
      </c>
      <c s="14">
        <f>C16*0.21</f>
      </c>
      <c s="14">
        <f>C16+D16</f>
      </c>
      <c s="13">
        <f>'SO 401'!T7</f>
      </c>
    </row>
    <row r="17" spans="1:6" ht="12.75">
      <c r="A17" s="11" t="s">
        <v>811</v>
      </c>
      <c s="12" t="s">
        <v>812</v>
      </c>
      <c s="14">
        <f>'SO 402'!K8+'SO 402'!M8</f>
      </c>
      <c s="14">
        <f>C17*0.21</f>
      </c>
      <c s="14">
        <f>C17+D17</f>
      </c>
      <c s="13">
        <f>'SO 402'!T7</f>
      </c>
    </row>
    <row r="18" spans="1:6" ht="12.75">
      <c r="A18" s="11" t="s">
        <v>852</v>
      </c>
      <c s="12" t="s">
        <v>853</v>
      </c>
      <c s="14">
        <f>'SO 404'!K8+'SO 404'!M8</f>
      </c>
      <c s="14">
        <f>C18*0.21</f>
      </c>
      <c s="14">
        <f>C18+D18</f>
      </c>
      <c s="13">
        <f>'SO 404'!T7</f>
      </c>
    </row>
    <row r="19" spans="1:6" ht="12.75">
      <c r="A19" s="11" t="s">
        <v>887</v>
      </c>
      <c s="12" t="s">
        <v>888</v>
      </c>
      <c s="14">
        <f>'SO 409'!K8+'SO 409'!M8</f>
      </c>
      <c s="14">
        <f>C19*0.21</f>
      </c>
      <c s="14">
        <f>C19+D19</f>
      </c>
      <c s="13">
        <f>'SO 409'!T7</f>
      </c>
    </row>
    <row r="20" spans="1:6" ht="12.75">
      <c r="A20" s="11" t="s">
        <v>904</v>
      </c>
      <c s="12" t="s">
        <v>905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906</v>
      </c>
      <c s="12" t="s">
        <v>907</v>
      </c>
      <c s="14">
        <f>'SO 301'!K8+'SO 301'!M8</f>
      </c>
      <c s="14">
        <f>C21*0.21</f>
      </c>
      <c s="14">
        <f>C21+D21</f>
      </c>
      <c s="13">
        <f>'SO 301'!T7</f>
      </c>
    </row>
    <row r="22" spans="1:6" ht="12.75">
      <c r="A22" s="11" t="s">
        <v>1054</v>
      </c>
      <c s="12" t="s">
        <v>1055</v>
      </c>
      <c s="14">
        <f>0+C23+C24</f>
      </c>
      <c s="14">
        <f>C22*0.21</f>
      </c>
      <c s="14">
        <f>0+E23+E24</f>
      </c>
      <c s="13">
        <f>0+F23+F24</f>
      </c>
    </row>
    <row r="23" spans="1:6" ht="12.75">
      <c r="A23" s="11" t="s">
        <v>1056</v>
      </c>
      <c s="12" t="s">
        <v>1057</v>
      </c>
      <c s="14">
        <f>'SO 90-90'!K8+'SO 90-90'!M8</f>
      </c>
      <c s="14">
        <f>C23*0.21</f>
      </c>
      <c s="14">
        <f>C23+D23</f>
      </c>
      <c s="13">
        <f>'SO 90-90'!T7</f>
      </c>
    </row>
    <row r="24" spans="1:6" ht="12.75">
      <c r="A24" s="11" t="s">
        <v>1082</v>
      </c>
      <c s="12" t="s">
        <v>1083</v>
      </c>
      <c s="14">
        <f>'SO 98-98'!K8+'SO 98-98'!M8</f>
      </c>
      <c s="14">
        <f>C24*0.21</f>
      </c>
      <c s="14">
        <f>C24+D24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1054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1054</v>
      </c>
      <c r="E4" s="26" t="s">
        <v>1055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COUNTIFS(L8:L50,"=0",A8:A50,"P")+COUNTIFS(L8:L50,"",A8:A50,"P")+SUM(Q8:Q50)</f>
      </c>
    </row>
    <row r="8" spans="1:13" ht="12.75">
      <c r="A8" t="s">
        <v>43</v>
      </c>
      <c r="C8" s="28" t="s">
        <v>1058</v>
      </c>
      <c r="E8" s="30" t="s">
        <v>1057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48</v>
      </c>
      <c s="34" t="s">
        <v>49</v>
      </c>
      <c s="34" t="s">
        <v>909</v>
      </c>
      <c s="35" t="s">
        <v>910</v>
      </c>
      <c s="6" t="s">
        <v>1059</v>
      </c>
      <c s="36" t="s">
        <v>66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1060</v>
      </c>
    </row>
    <row r="13" spans="1:5" ht="153">
      <c r="A13" t="s">
        <v>57</v>
      </c>
      <c r="E13" s="39" t="s">
        <v>70</v>
      </c>
    </row>
    <row r="14" spans="1:16" ht="25.5">
      <c r="A14" t="s">
        <v>48</v>
      </c>
      <c s="34" t="s">
        <v>26</v>
      </c>
      <c s="34" t="s">
        <v>347</v>
      </c>
      <c s="35" t="s">
        <v>348</v>
      </c>
      <c s="6" t="s">
        <v>1061</v>
      </c>
      <c s="36" t="s">
        <v>66</v>
      </c>
      <c s="37">
        <v>2514.069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56</v>
      </c>
      <c r="E16" s="40" t="s">
        <v>1062</v>
      </c>
    </row>
    <row r="17" spans="1:5" ht="153">
      <c r="A17" t="s">
        <v>57</v>
      </c>
      <c r="E17" s="39" t="s">
        <v>70</v>
      </c>
    </row>
    <row r="18" spans="1:16" ht="25.5">
      <c r="A18" t="s">
        <v>48</v>
      </c>
      <c s="34" t="s">
        <v>25</v>
      </c>
      <c s="34" t="s">
        <v>63</v>
      </c>
      <c s="35" t="s">
        <v>64</v>
      </c>
      <c s="6" t="s">
        <v>1063</v>
      </c>
      <c s="36" t="s">
        <v>66</v>
      </c>
      <c s="37">
        <v>1548.72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25.5">
      <c r="A20" s="35" t="s">
        <v>56</v>
      </c>
      <c r="E20" s="40" t="s">
        <v>1064</v>
      </c>
    </row>
    <row r="21" spans="1:5" ht="153">
      <c r="A21" t="s">
        <v>57</v>
      </c>
      <c r="E21" s="39" t="s">
        <v>70</v>
      </c>
    </row>
    <row r="22" spans="1:16" ht="25.5">
      <c r="A22" t="s">
        <v>48</v>
      </c>
      <c s="34" t="s">
        <v>96</v>
      </c>
      <c s="34" t="s">
        <v>352</v>
      </c>
      <c s="35" t="s">
        <v>353</v>
      </c>
      <c s="6" t="s">
        <v>1065</v>
      </c>
      <c s="36" t="s">
        <v>66</v>
      </c>
      <c s="37">
        <v>65.162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26</v>
      </c>
    </row>
    <row r="23" spans="1:5" ht="12.75">
      <c r="A23" s="35" t="s">
        <v>55</v>
      </c>
      <c r="E23" s="39" t="s">
        <v>51</v>
      </c>
    </row>
    <row r="24" spans="1:5" ht="38.25">
      <c r="A24" s="35" t="s">
        <v>56</v>
      </c>
      <c r="E24" s="40" t="s">
        <v>1066</v>
      </c>
    </row>
    <row r="25" spans="1:5" ht="153">
      <c r="A25" t="s">
        <v>57</v>
      </c>
      <c r="E25" s="39" t="s">
        <v>70</v>
      </c>
    </row>
    <row r="26" spans="1:16" ht="25.5">
      <c r="A26" t="s">
        <v>48</v>
      </c>
      <c s="34" t="s">
        <v>101</v>
      </c>
      <c s="34" t="s">
        <v>357</v>
      </c>
      <c s="35" t="s">
        <v>358</v>
      </c>
      <c s="6" t="s">
        <v>1067</v>
      </c>
      <c s="36" t="s">
        <v>66</v>
      </c>
      <c s="37">
        <v>998.338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26</v>
      </c>
    </row>
    <row r="27" spans="1:5" ht="12.75">
      <c r="A27" s="35" t="s">
        <v>55</v>
      </c>
      <c r="E27" s="39" t="s">
        <v>51</v>
      </c>
    </row>
    <row r="28" spans="1:5" ht="102">
      <c r="A28" s="35" t="s">
        <v>56</v>
      </c>
      <c r="E28" s="40" t="s">
        <v>1068</v>
      </c>
    </row>
    <row r="29" spans="1:5" ht="153">
      <c r="A29" t="s">
        <v>57</v>
      </c>
      <c r="E29" s="39" t="s">
        <v>70</v>
      </c>
    </row>
    <row r="30" spans="1:16" ht="25.5">
      <c r="A30" t="s">
        <v>48</v>
      </c>
      <c s="34" t="s">
        <v>106</v>
      </c>
      <c s="34" t="s">
        <v>72</v>
      </c>
      <c s="35" t="s">
        <v>73</v>
      </c>
      <c s="6" t="s">
        <v>1069</v>
      </c>
      <c s="36" t="s">
        <v>66</v>
      </c>
      <c s="37">
        <v>685.232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26</v>
      </c>
    </row>
    <row r="31" spans="1:5" ht="12.75">
      <c r="A31" s="35" t="s">
        <v>55</v>
      </c>
      <c r="E31" s="39" t="s">
        <v>51</v>
      </c>
    </row>
    <row r="32" spans="1:5" ht="25.5">
      <c r="A32" s="35" t="s">
        <v>56</v>
      </c>
      <c r="E32" s="40" t="s">
        <v>1070</v>
      </c>
    </row>
    <row r="33" spans="1:5" ht="153">
      <c r="A33" t="s">
        <v>57</v>
      </c>
      <c r="E33" s="39" t="s">
        <v>70</v>
      </c>
    </row>
    <row r="34" spans="1:16" ht="25.5">
      <c r="A34" t="s">
        <v>48</v>
      </c>
      <c s="34" t="s">
        <v>110</v>
      </c>
      <c s="34" t="s">
        <v>77</v>
      </c>
      <c s="35" t="s">
        <v>78</v>
      </c>
      <c s="6" t="s">
        <v>1071</v>
      </c>
      <c s="36" t="s">
        <v>66</v>
      </c>
      <c s="37">
        <v>0.029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26</v>
      </c>
    </row>
    <row r="35" spans="1:5" ht="12.75">
      <c r="A35" s="35" t="s">
        <v>55</v>
      </c>
      <c r="E35" s="39" t="s">
        <v>51</v>
      </c>
    </row>
    <row r="36" spans="1:5" ht="25.5">
      <c r="A36" s="35" t="s">
        <v>56</v>
      </c>
      <c r="E36" s="40" t="s">
        <v>1072</v>
      </c>
    </row>
    <row r="37" spans="1:5" ht="153">
      <c r="A37" t="s">
        <v>57</v>
      </c>
      <c r="E37" s="39" t="s">
        <v>70</v>
      </c>
    </row>
    <row r="38" spans="1:16" ht="25.5">
      <c r="A38" t="s">
        <v>48</v>
      </c>
      <c s="34" t="s">
        <v>114</v>
      </c>
      <c s="34" t="s">
        <v>82</v>
      </c>
      <c s="35" t="s">
        <v>83</v>
      </c>
      <c s="6" t="s">
        <v>1073</v>
      </c>
      <c s="36" t="s">
        <v>66</v>
      </c>
      <c s="37">
        <v>0.097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26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56</v>
      </c>
      <c r="E40" s="40" t="s">
        <v>1074</v>
      </c>
    </row>
    <row r="41" spans="1:5" ht="153">
      <c r="A41" t="s">
        <v>57</v>
      </c>
      <c r="E41" s="39" t="s">
        <v>70</v>
      </c>
    </row>
    <row r="42" spans="1:16" ht="25.5">
      <c r="A42" t="s">
        <v>48</v>
      </c>
      <c s="34" t="s">
        <v>130</v>
      </c>
      <c s="34" t="s">
        <v>362</v>
      </c>
      <c s="35" t="s">
        <v>363</v>
      </c>
      <c s="6" t="s">
        <v>1075</v>
      </c>
      <c s="36" t="s">
        <v>66</v>
      </c>
      <c s="37">
        <v>53.685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26</v>
      </c>
    </row>
    <row r="43" spans="1:5" ht="12.75">
      <c r="A43" s="35" t="s">
        <v>55</v>
      </c>
      <c r="E43" s="39" t="s">
        <v>51</v>
      </c>
    </row>
    <row r="44" spans="1:5" ht="25.5">
      <c r="A44" s="35" t="s">
        <v>56</v>
      </c>
      <c r="E44" s="40" t="s">
        <v>1076</v>
      </c>
    </row>
    <row r="45" spans="1:5" ht="153">
      <c r="A45" t="s">
        <v>57</v>
      </c>
      <c r="E45" s="39" t="s">
        <v>70</v>
      </c>
    </row>
    <row r="46" spans="1:16" ht="25.5">
      <c r="A46" t="s">
        <v>48</v>
      </c>
      <c s="34" t="s">
        <v>135</v>
      </c>
      <c s="34" t="s">
        <v>87</v>
      </c>
      <c s="35" t="s">
        <v>88</v>
      </c>
      <c s="6" t="s">
        <v>1077</v>
      </c>
      <c s="36" t="s">
        <v>66</v>
      </c>
      <c s="37">
        <v>5.28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26</v>
      </c>
    </row>
    <row r="47" spans="1:5" ht="12.75">
      <c r="A47" s="35" t="s">
        <v>55</v>
      </c>
      <c r="E47" s="39" t="s">
        <v>1078</v>
      </c>
    </row>
    <row r="48" spans="1:5" ht="25.5">
      <c r="A48" s="35" t="s">
        <v>56</v>
      </c>
      <c r="E48" s="40" t="s">
        <v>1079</v>
      </c>
    </row>
    <row r="49" spans="1:5" ht="153">
      <c r="A49" t="s">
        <v>57</v>
      </c>
      <c r="E49" s="39" t="s">
        <v>70</v>
      </c>
    </row>
    <row r="50" spans="1:16" ht="25.5">
      <c r="A50" t="s">
        <v>48</v>
      </c>
      <c s="34" t="s">
        <v>139</v>
      </c>
      <c s="34" t="s">
        <v>367</v>
      </c>
      <c s="35" t="s">
        <v>368</v>
      </c>
      <c s="6" t="s">
        <v>1080</v>
      </c>
      <c s="36" t="s">
        <v>66</v>
      </c>
      <c s="37">
        <v>122.167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26</v>
      </c>
    </row>
    <row r="51" spans="1:5" ht="12.75">
      <c r="A51" s="35" t="s">
        <v>55</v>
      </c>
      <c r="E51" s="39" t="s">
        <v>1078</v>
      </c>
    </row>
    <row r="52" spans="1:5" ht="76.5">
      <c r="A52" s="35" t="s">
        <v>56</v>
      </c>
      <c r="E52" s="40" t="s">
        <v>1081</v>
      </c>
    </row>
    <row r="53" spans="1:5" ht="153">
      <c r="A53" t="s">
        <v>57</v>
      </c>
      <c r="E53" s="39" t="s">
        <v>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1054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1054</v>
      </c>
      <c r="E4" s="26" t="s">
        <v>1055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1084</v>
      </c>
      <c r="E8" s="30" t="s">
        <v>1083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1085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1086</v>
      </c>
      <c s="35" t="s">
        <v>51</v>
      </c>
      <c s="6" t="s">
        <v>1087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1088</v>
      </c>
    </row>
    <row r="12" spans="1:5" ht="12.75">
      <c r="A12" s="35" t="s">
        <v>56</v>
      </c>
      <c r="E12" s="40" t="s">
        <v>1089</v>
      </c>
    </row>
    <row r="13" spans="1:5" ht="89.25">
      <c r="A13" t="s">
        <v>57</v>
      </c>
      <c r="E13" s="39" t="s">
        <v>1090</v>
      </c>
    </row>
    <row r="14" spans="1:16" ht="12.75">
      <c r="A14" t="s">
        <v>48</v>
      </c>
      <c s="34" t="s">
        <v>26</v>
      </c>
      <c s="34" t="s">
        <v>1091</v>
      </c>
      <c s="35" t="s">
        <v>51</v>
      </c>
      <c s="6" t="s">
        <v>1092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1093</v>
      </c>
    </row>
    <row r="16" spans="1:5" ht="12.75">
      <c r="A16" s="35" t="s">
        <v>56</v>
      </c>
      <c r="E16" s="40" t="s">
        <v>1089</v>
      </c>
    </row>
    <row r="17" spans="1:5" ht="102">
      <c r="A17" t="s">
        <v>57</v>
      </c>
      <c r="E17" s="39" t="s">
        <v>1094</v>
      </c>
    </row>
    <row r="18" spans="1:16" ht="12.75">
      <c r="A18" t="s">
        <v>48</v>
      </c>
      <c s="34" t="s">
        <v>25</v>
      </c>
      <c s="34" t="s">
        <v>1095</v>
      </c>
      <c s="35" t="s">
        <v>51</v>
      </c>
      <c s="6" t="s">
        <v>1096</v>
      </c>
      <c s="36" t="s">
        <v>218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26</v>
      </c>
    </row>
    <row r="19" spans="1:5" ht="12.75">
      <c r="A19" s="35" t="s">
        <v>55</v>
      </c>
      <c r="E19" s="39" t="s">
        <v>1097</v>
      </c>
    </row>
    <row r="20" spans="1:5" ht="12.75">
      <c r="A20" s="35" t="s">
        <v>56</v>
      </c>
      <c r="E20" s="40" t="s">
        <v>1089</v>
      </c>
    </row>
    <row r="21" spans="1:5" ht="38.25">
      <c r="A21" t="s">
        <v>57</v>
      </c>
      <c r="E21" s="39" t="s">
        <v>1098</v>
      </c>
    </row>
    <row r="22" spans="1:13" ht="12.75">
      <c r="A22" t="s">
        <v>45</v>
      </c>
      <c r="C22" s="31" t="s">
        <v>26</v>
      </c>
      <c r="E22" s="33" t="s">
        <v>1099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48</v>
      </c>
      <c s="34" t="s">
        <v>96</v>
      </c>
      <c s="34" t="s">
        <v>1100</v>
      </c>
      <c s="35" t="s">
        <v>51</v>
      </c>
      <c s="6" t="s">
        <v>1101</v>
      </c>
      <c s="36" t="s">
        <v>218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26</v>
      </c>
    </row>
    <row r="24" spans="1:5" ht="12.75">
      <c r="A24" s="35" t="s">
        <v>55</v>
      </c>
      <c r="E24" s="39" t="s">
        <v>1102</v>
      </c>
    </row>
    <row r="25" spans="1:5" ht="12.75">
      <c r="A25" s="35" t="s">
        <v>56</v>
      </c>
      <c r="E25" s="40" t="s">
        <v>1089</v>
      </c>
    </row>
    <row r="26" spans="1:5" ht="89.25">
      <c r="A26" t="s">
        <v>57</v>
      </c>
      <c r="E26" s="39" t="s">
        <v>1103</v>
      </c>
    </row>
    <row r="27" spans="1:16" ht="12.75">
      <c r="A27" t="s">
        <v>48</v>
      </c>
      <c s="34" t="s">
        <v>101</v>
      </c>
      <c s="34" t="s">
        <v>1104</v>
      </c>
      <c s="35" t="s">
        <v>51</v>
      </c>
      <c s="6" t="s">
        <v>1105</v>
      </c>
      <c s="36" t="s">
        <v>218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26</v>
      </c>
    </row>
    <row r="28" spans="1:5" ht="12.75">
      <c r="A28" s="35" t="s">
        <v>55</v>
      </c>
      <c r="E28" s="39" t="s">
        <v>1106</v>
      </c>
    </row>
    <row r="29" spans="1:5" ht="12.75">
      <c r="A29" s="35" t="s">
        <v>56</v>
      </c>
      <c r="E29" s="40" t="s">
        <v>1089</v>
      </c>
    </row>
    <row r="30" spans="1:5" ht="76.5">
      <c r="A30" t="s">
        <v>57</v>
      </c>
      <c r="E30" s="39" t="s">
        <v>1107</v>
      </c>
    </row>
    <row r="31" spans="1:16" ht="12.75">
      <c r="A31" t="s">
        <v>48</v>
      </c>
      <c s="34" t="s">
        <v>106</v>
      </c>
      <c s="34" t="s">
        <v>1108</v>
      </c>
      <c s="35" t="s">
        <v>51</v>
      </c>
      <c s="6" t="s">
        <v>1109</v>
      </c>
      <c s="36" t="s">
        <v>218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26</v>
      </c>
    </row>
    <row r="32" spans="1:5" ht="25.5">
      <c r="A32" s="35" t="s">
        <v>55</v>
      </c>
      <c r="E32" s="39" t="s">
        <v>1110</v>
      </c>
    </row>
    <row r="33" spans="1:5" ht="12.75">
      <c r="A33" s="35" t="s">
        <v>56</v>
      </c>
      <c r="E33" s="40" t="s">
        <v>1089</v>
      </c>
    </row>
    <row r="34" spans="1:5" ht="63.75">
      <c r="A34" t="s">
        <v>57</v>
      </c>
      <c r="E34" s="39" t="s">
        <v>1111</v>
      </c>
    </row>
    <row r="35" spans="1:16" ht="12.75">
      <c r="A35" t="s">
        <v>48</v>
      </c>
      <c s="34" t="s">
        <v>110</v>
      </c>
      <c s="34" t="s">
        <v>1112</v>
      </c>
      <c s="35" t="s">
        <v>51</v>
      </c>
      <c s="6" t="s">
        <v>1113</v>
      </c>
      <c s="36" t="s">
        <v>218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26</v>
      </c>
    </row>
    <row r="36" spans="1:5" ht="12.75">
      <c r="A36" s="35" t="s">
        <v>55</v>
      </c>
      <c r="E36" s="39" t="s">
        <v>1114</v>
      </c>
    </row>
    <row r="37" spans="1:5" ht="12.75">
      <c r="A37" s="35" t="s">
        <v>56</v>
      </c>
      <c r="E37" s="40" t="s">
        <v>1115</v>
      </c>
    </row>
    <row r="38" spans="1:5" ht="25.5">
      <c r="A38" t="s">
        <v>57</v>
      </c>
      <c r="E38" s="39" t="s">
        <v>1116</v>
      </c>
    </row>
    <row r="39" spans="1:16" ht="12.75">
      <c r="A39" t="s">
        <v>48</v>
      </c>
      <c s="34" t="s">
        <v>114</v>
      </c>
      <c s="34" t="s">
        <v>1117</v>
      </c>
      <c s="35" t="s">
        <v>51</v>
      </c>
      <c s="6" t="s">
        <v>1118</v>
      </c>
      <c s="36" t="s">
        <v>218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26</v>
      </c>
    </row>
    <row r="40" spans="1:5" ht="12.75">
      <c r="A40" s="35" t="s">
        <v>55</v>
      </c>
      <c r="E40" s="39" t="s">
        <v>1119</v>
      </c>
    </row>
    <row r="41" spans="1:5" ht="12.75">
      <c r="A41" s="35" t="s">
        <v>56</v>
      </c>
      <c r="E41" s="40" t="s">
        <v>1089</v>
      </c>
    </row>
    <row r="42" spans="1:5" ht="25.5">
      <c r="A42" t="s">
        <v>57</v>
      </c>
      <c r="E42" s="39" t="s">
        <v>1120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COUNTIFS(L8:L241,"=0",A8:A241,"P")+COUNTIFS(L8:L241,"",A8:A241,"P")+SUM(Q8:Q241)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0+J9+J38+J71+J76+J85+J130+J159+J172</f>
      </c>
      <c s="29">
        <f>0+K9+K38+K71+K76+K85+K130+K159+K172</f>
      </c>
      <c s="29">
        <f>0+L9+L38+L71+L76+L85+L130+L159+L172</f>
      </c>
      <c s="29">
        <f>0+M9+M38+M71+M76+M85+M130+M159+M172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59</v>
      </c>
      <c s="35" t="s">
        <v>51</v>
      </c>
      <c s="6" t="s">
        <v>60</v>
      </c>
      <c s="36" t="s">
        <v>53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61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6" ht="38.25">
      <c r="A18" t="s">
        <v>48</v>
      </c>
      <c s="34" t="s">
        <v>62</v>
      </c>
      <c s="34" t="s">
        <v>63</v>
      </c>
      <c s="35" t="s">
        <v>64</v>
      </c>
      <c s="6" t="s">
        <v>65</v>
      </c>
      <c s="36" t="s">
        <v>66</v>
      </c>
      <c s="37">
        <v>1548.72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26</v>
      </c>
    </row>
    <row r="19" spans="1:5" ht="25.5">
      <c r="A19" s="35" t="s">
        <v>55</v>
      </c>
      <c r="E19" s="39" t="s">
        <v>68</v>
      </c>
    </row>
    <row r="20" spans="1:5" ht="12.75">
      <c r="A20" s="35" t="s">
        <v>56</v>
      </c>
      <c r="E20" s="40" t="s">
        <v>69</v>
      </c>
    </row>
    <row r="21" spans="1:5" ht="153">
      <c r="A21" t="s">
        <v>57</v>
      </c>
      <c r="E21" s="39" t="s">
        <v>70</v>
      </c>
    </row>
    <row r="22" spans="1:16" ht="25.5">
      <c r="A22" t="s">
        <v>48</v>
      </c>
      <c s="34" t="s">
        <v>71</v>
      </c>
      <c s="34" t="s">
        <v>72</v>
      </c>
      <c s="35" t="s">
        <v>73</v>
      </c>
      <c s="6" t="s">
        <v>74</v>
      </c>
      <c s="36" t="s">
        <v>66</v>
      </c>
      <c s="37">
        <v>685.232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26</v>
      </c>
    </row>
    <row r="23" spans="1:5" ht="25.5">
      <c r="A23" s="35" t="s">
        <v>55</v>
      </c>
      <c r="E23" s="39" t="s">
        <v>68</v>
      </c>
    </row>
    <row r="24" spans="1:5" ht="12.75">
      <c r="A24" s="35" t="s">
        <v>56</v>
      </c>
      <c r="E24" s="40" t="s">
        <v>75</v>
      </c>
    </row>
    <row r="25" spans="1:5" ht="153">
      <c r="A25" t="s">
        <v>57</v>
      </c>
      <c r="E25" s="39" t="s">
        <v>70</v>
      </c>
    </row>
    <row r="26" spans="1:16" ht="25.5">
      <c r="A26" t="s">
        <v>48</v>
      </c>
      <c s="34" t="s">
        <v>76</v>
      </c>
      <c s="34" t="s">
        <v>77</v>
      </c>
      <c s="35" t="s">
        <v>78</v>
      </c>
      <c s="6" t="s">
        <v>79</v>
      </c>
      <c s="36" t="s">
        <v>66</v>
      </c>
      <c s="37">
        <v>0.029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26</v>
      </c>
    </row>
    <row r="27" spans="1:5" ht="25.5">
      <c r="A27" s="35" t="s">
        <v>55</v>
      </c>
      <c r="E27" s="39" t="s">
        <v>68</v>
      </c>
    </row>
    <row r="28" spans="1:5" ht="12.75">
      <c r="A28" s="35" t="s">
        <v>56</v>
      </c>
      <c r="E28" s="40" t="s">
        <v>80</v>
      </c>
    </row>
    <row r="29" spans="1:5" ht="153">
      <c r="A29" t="s">
        <v>57</v>
      </c>
      <c r="E29" s="39" t="s">
        <v>70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66</v>
      </c>
      <c s="37">
        <v>0.097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26</v>
      </c>
    </row>
    <row r="31" spans="1:5" ht="25.5">
      <c r="A31" s="35" t="s">
        <v>55</v>
      </c>
      <c r="E31" s="39" t="s">
        <v>68</v>
      </c>
    </row>
    <row r="32" spans="1:5" ht="12.75">
      <c r="A32" s="35" t="s">
        <v>56</v>
      </c>
      <c r="E32" s="40" t="s">
        <v>85</v>
      </c>
    </row>
    <row r="33" spans="1:5" ht="153">
      <c r="A33" t="s">
        <v>57</v>
      </c>
      <c r="E33" s="39" t="s">
        <v>70</v>
      </c>
    </row>
    <row r="34" spans="1:16" ht="25.5">
      <c r="A34" t="s">
        <v>48</v>
      </c>
      <c s="34" t="s">
        <v>86</v>
      </c>
      <c s="34" t="s">
        <v>87</v>
      </c>
      <c s="35" t="s">
        <v>88</v>
      </c>
      <c s="6" t="s">
        <v>89</v>
      </c>
      <c s="36" t="s">
        <v>66</v>
      </c>
      <c s="37">
        <v>5.28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26</v>
      </c>
    </row>
    <row r="35" spans="1:5" ht="38.25">
      <c r="A35" s="35" t="s">
        <v>55</v>
      </c>
      <c r="E35" s="39" t="s">
        <v>90</v>
      </c>
    </row>
    <row r="36" spans="1:5" ht="12.75">
      <c r="A36" s="35" t="s">
        <v>56</v>
      </c>
      <c r="E36" s="40" t="s">
        <v>91</v>
      </c>
    </row>
    <row r="37" spans="1:5" ht="153">
      <c r="A37" t="s">
        <v>57</v>
      </c>
      <c r="E37" s="39" t="s">
        <v>70</v>
      </c>
    </row>
    <row r="38" spans="1:13" ht="12.75">
      <c r="A38" t="s">
        <v>45</v>
      </c>
      <c r="C38" s="31" t="s">
        <v>49</v>
      </c>
      <c r="E38" s="33" t="s">
        <v>92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12.75">
      <c r="A39" t="s">
        <v>48</v>
      </c>
      <c s="34" t="s">
        <v>25</v>
      </c>
      <c s="34" t="s">
        <v>93</v>
      </c>
      <c s="35" t="s">
        <v>51</v>
      </c>
      <c s="6" t="s">
        <v>94</v>
      </c>
      <c s="36" t="s">
        <v>95</v>
      </c>
      <c s="37">
        <v>653.6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2.75">
      <c r="A42" t="s">
        <v>57</v>
      </c>
      <c r="E42" s="39" t="s">
        <v>58</v>
      </c>
    </row>
    <row r="43" spans="1:16" ht="12.75">
      <c r="A43" t="s">
        <v>48</v>
      </c>
      <c s="34" t="s">
        <v>96</v>
      </c>
      <c s="34" t="s">
        <v>97</v>
      </c>
      <c s="35" t="s">
        <v>51</v>
      </c>
      <c s="6" t="s">
        <v>98</v>
      </c>
      <c s="36" t="s">
        <v>99</v>
      </c>
      <c s="37">
        <v>22876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100</v>
      </c>
    </row>
    <row r="46" spans="1:5" ht="12.75">
      <c r="A46" t="s">
        <v>57</v>
      </c>
      <c r="E46" s="39" t="s">
        <v>58</v>
      </c>
    </row>
    <row r="47" spans="1:16" ht="12.75">
      <c r="A47" t="s">
        <v>48</v>
      </c>
      <c s="34" t="s">
        <v>101</v>
      </c>
      <c s="34" t="s">
        <v>102</v>
      </c>
      <c s="35" t="s">
        <v>51</v>
      </c>
      <c s="6" t="s">
        <v>103</v>
      </c>
      <c s="36" t="s">
        <v>104</v>
      </c>
      <c s="37">
        <v>900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105</v>
      </c>
    </row>
    <row r="50" spans="1:5" ht="12.75">
      <c r="A50" t="s">
        <v>57</v>
      </c>
      <c r="E50" s="39" t="s">
        <v>58</v>
      </c>
    </row>
    <row r="51" spans="1:16" ht="12.75">
      <c r="A51" t="s">
        <v>48</v>
      </c>
      <c s="34" t="s">
        <v>106</v>
      </c>
      <c s="34" t="s">
        <v>107</v>
      </c>
      <c s="35" t="s">
        <v>51</v>
      </c>
      <c s="6" t="s">
        <v>108</v>
      </c>
      <c s="36" t="s">
        <v>95</v>
      </c>
      <c s="37">
        <v>31.3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51">
      <c r="A53" s="35" t="s">
        <v>56</v>
      </c>
      <c r="E53" s="40" t="s">
        <v>109</v>
      </c>
    </row>
    <row r="54" spans="1:5" ht="12.75">
      <c r="A54" t="s">
        <v>57</v>
      </c>
      <c r="E54" s="39" t="s">
        <v>58</v>
      </c>
    </row>
    <row r="55" spans="1:16" ht="12.75">
      <c r="A55" t="s">
        <v>48</v>
      </c>
      <c s="34" t="s">
        <v>110</v>
      </c>
      <c s="34" t="s">
        <v>111</v>
      </c>
      <c s="35" t="s">
        <v>51</v>
      </c>
      <c s="6" t="s">
        <v>112</v>
      </c>
      <c s="36" t="s">
        <v>99</v>
      </c>
      <c s="37">
        <v>1095.5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113</v>
      </c>
    </row>
    <row r="58" spans="1:5" ht="12.75">
      <c r="A58" t="s">
        <v>57</v>
      </c>
      <c r="E58" s="39" t="s">
        <v>58</v>
      </c>
    </row>
    <row r="59" spans="1:16" ht="12.75">
      <c r="A59" t="s">
        <v>48</v>
      </c>
      <c s="34" t="s">
        <v>114</v>
      </c>
      <c s="34" t="s">
        <v>115</v>
      </c>
      <c s="35" t="s">
        <v>51</v>
      </c>
      <c s="6" t="s">
        <v>116</v>
      </c>
      <c s="36" t="s">
        <v>117</v>
      </c>
      <c s="37">
        <v>587.5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56</v>
      </c>
      <c r="E61" s="40" t="s">
        <v>51</v>
      </c>
    </row>
    <row r="62" spans="1:5" ht="12.75">
      <c r="A62" t="s">
        <v>57</v>
      </c>
      <c r="E62" s="39" t="s">
        <v>58</v>
      </c>
    </row>
    <row r="63" spans="1:16" ht="12.75">
      <c r="A63" t="s">
        <v>48</v>
      </c>
      <c s="34" t="s">
        <v>118</v>
      </c>
      <c s="34" t="s">
        <v>119</v>
      </c>
      <c s="35" t="s">
        <v>51</v>
      </c>
      <c s="6" t="s">
        <v>120</v>
      </c>
      <c s="36" t="s">
        <v>95</v>
      </c>
      <c s="37">
        <v>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26</v>
      </c>
    </row>
    <row r="64" spans="1:5" ht="12.75">
      <c r="A64" s="35" t="s">
        <v>55</v>
      </c>
      <c r="E64" s="39" t="s">
        <v>121</v>
      </c>
    </row>
    <row r="65" spans="1:5" ht="12.75">
      <c r="A65" s="35" t="s">
        <v>56</v>
      </c>
      <c r="E65" s="40" t="s">
        <v>51</v>
      </c>
    </row>
    <row r="66" spans="1:5" ht="267.75">
      <c r="A66" t="s">
        <v>57</v>
      </c>
      <c r="E66" s="39" t="s">
        <v>122</v>
      </c>
    </row>
    <row r="67" spans="1:16" ht="12.75">
      <c r="A67" t="s">
        <v>48</v>
      </c>
      <c s="34" t="s">
        <v>123</v>
      </c>
      <c s="34" t="s">
        <v>124</v>
      </c>
      <c s="35" t="s">
        <v>51</v>
      </c>
      <c s="6" t="s">
        <v>125</v>
      </c>
      <c s="36" t="s">
        <v>95</v>
      </c>
      <c s="37">
        <v>20.66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26</v>
      </c>
    </row>
    <row r="68" spans="1:5" ht="12.75">
      <c r="A68" s="35" t="s">
        <v>55</v>
      </c>
      <c r="E68" s="39" t="s">
        <v>126</v>
      </c>
    </row>
    <row r="69" spans="1:5" ht="38.25">
      <c r="A69" s="35" t="s">
        <v>56</v>
      </c>
      <c r="E69" s="40" t="s">
        <v>127</v>
      </c>
    </row>
    <row r="70" spans="1:5" ht="293.25">
      <c r="A70" t="s">
        <v>57</v>
      </c>
      <c r="E70" s="39" t="s">
        <v>128</v>
      </c>
    </row>
    <row r="71" spans="1:13" ht="12.75">
      <c r="A71" t="s">
        <v>45</v>
      </c>
      <c r="C71" s="31" t="s">
        <v>26</v>
      </c>
      <c r="E71" s="33" t="s">
        <v>129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48</v>
      </c>
      <c s="34" t="s">
        <v>130</v>
      </c>
      <c s="34" t="s">
        <v>131</v>
      </c>
      <c s="35" t="s">
        <v>51</v>
      </c>
      <c s="6" t="s">
        <v>132</v>
      </c>
      <c s="36" t="s">
        <v>117</v>
      </c>
      <c s="37">
        <v>78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56</v>
      </c>
      <c r="E74" s="40" t="s">
        <v>133</v>
      </c>
    </row>
    <row r="75" spans="1:5" ht="12.75">
      <c r="A75" t="s">
        <v>57</v>
      </c>
      <c r="E75" s="39" t="s">
        <v>58</v>
      </c>
    </row>
    <row r="76" spans="1:13" ht="12.75">
      <c r="A76" t="s">
        <v>45</v>
      </c>
      <c r="C76" s="31" t="s">
        <v>96</v>
      </c>
      <c r="E76" s="33" t="s">
        <v>134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48</v>
      </c>
      <c s="34" t="s">
        <v>135</v>
      </c>
      <c s="34" t="s">
        <v>136</v>
      </c>
      <c s="35" t="s">
        <v>51</v>
      </c>
      <c s="6" t="s">
        <v>137</v>
      </c>
      <c s="36" t="s">
        <v>95</v>
      </c>
      <c s="37">
        <v>0.3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25.5">
      <c r="A79" s="35" t="s">
        <v>56</v>
      </c>
      <c r="E79" s="40" t="s">
        <v>138</v>
      </c>
    </row>
    <row r="80" spans="1:5" ht="12.75">
      <c r="A80" t="s">
        <v>57</v>
      </c>
      <c r="E80" s="39" t="s">
        <v>58</v>
      </c>
    </row>
    <row r="81" spans="1:16" ht="12.75">
      <c r="A81" t="s">
        <v>48</v>
      </c>
      <c s="34" t="s">
        <v>139</v>
      </c>
      <c s="34" t="s">
        <v>140</v>
      </c>
      <c s="35" t="s">
        <v>51</v>
      </c>
      <c s="6" t="s">
        <v>141</v>
      </c>
      <c s="36" t="s">
        <v>95</v>
      </c>
      <c s="37">
        <v>0.4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51</v>
      </c>
    </row>
    <row r="83" spans="1:5" ht="25.5">
      <c r="A83" s="35" t="s">
        <v>56</v>
      </c>
      <c r="E83" s="40" t="s">
        <v>142</v>
      </c>
    </row>
    <row r="84" spans="1:5" ht="12.75">
      <c r="A84" t="s">
        <v>57</v>
      </c>
      <c r="E84" s="39" t="s">
        <v>58</v>
      </c>
    </row>
    <row r="85" spans="1:13" ht="12.75">
      <c r="A85" t="s">
        <v>45</v>
      </c>
      <c r="C85" s="31" t="s">
        <v>101</v>
      </c>
      <c r="E85" s="33" t="s">
        <v>143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48</v>
      </c>
      <c s="34" t="s">
        <v>144</v>
      </c>
      <c s="34" t="s">
        <v>145</v>
      </c>
      <c s="35" t="s">
        <v>51</v>
      </c>
      <c s="6" t="s">
        <v>146</v>
      </c>
      <c s="36" t="s">
        <v>104</v>
      </c>
      <c s="37">
        <v>9.6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38.25">
      <c r="A88" s="35" t="s">
        <v>56</v>
      </c>
      <c r="E88" s="40" t="s">
        <v>147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148</v>
      </c>
      <c s="34" t="s">
        <v>149</v>
      </c>
      <c s="35" t="s">
        <v>51</v>
      </c>
      <c s="6" t="s">
        <v>150</v>
      </c>
      <c s="36" t="s">
        <v>53</v>
      </c>
      <c s="37">
        <v>28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  <row r="94" spans="1:16" ht="25.5">
      <c r="A94" t="s">
        <v>48</v>
      </c>
      <c s="34" t="s">
        <v>151</v>
      </c>
      <c s="34" t="s">
        <v>152</v>
      </c>
      <c s="35" t="s">
        <v>51</v>
      </c>
      <c s="6" t="s">
        <v>153</v>
      </c>
      <c s="36" t="s">
        <v>104</v>
      </c>
      <c s="37">
        <v>550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154</v>
      </c>
    </row>
    <row r="97" spans="1:5" ht="12.75">
      <c r="A97" t="s">
        <v>57</v>
      </c>
      <c r="E97" s="39" t="s">
        <v>58</v>
      </c>
    </row>
    <row r="98" spans="1:16" ht="25.5">
      <c r="A98" t="s">
        <v>48</v>
      </c>
      <c s="34" t="s">
        <v>155</v>
      </c>
      <c s="34" t="s">
        <v>156</v>
      </c>
      <c s="35" t="s">
        <v>51</v>
      </c>
      <c s="6" t="s">
        <v>157</v>
      </c>
      <c s="36" t="s">
        <v>104</v>
      </c>
      <c s="37">
        <v>55.7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158</v>
      </c>
    </row>
    <row r="101" spans="1:5" ht="12.75">
      <c r="A101" t="s">
        <v>57</v>
      </c>
      <c r="E101" s="39" t="s">
        <v>58</v>
      </c>
    </row>
    <row r="102" spans="1:16" ht="12.75">
      <c r="A102" t="s">
        <v>48</v>
      </c>
      <c s="34" t="s">
        <v>159</v>
      </c>
      <c s="34" t="s">
        <v>160</v>
      </c>
      <c s="35" t="s">
        <v>51</v>
      </c>
      <c s="6" t="s">
        <v>161</v>
      </c>
      <c s="36" t="s">
        <v>104</v>
      </c>
      <c s="37">
        <v>163.7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162</v>
      </c>
    </row>
    <row r="105" spans="1:5" ht="12.75">
      <c r="A105" t="s">
        <v>57</v>
      </c>
      <c r="E105" s="39" t="s">
        <v>58</v>
      </c>
    </row>
    <row r="106" spans="1:16" ht="25.5">
      <c r="A106" t="s">
        <v>48</v>
      </c>
      <c s="34" t="s">
        <v>163</v>
      </c>
      <c s="34" t="s">
        <v>164</v>
      </c>
      <c s="35" t="s">
        <v>51</v>
      </c>
      <c s="6" t="s">
        <v>165</v>
      </c>
      <c s="36" t="s">
        <v>95</v>
      </c>
      <c s="37">
        <v>394.6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26</v>
      </c>
    </row>
    <row r="107" spans="1:5" ht="12.75">
      <c r="A107" s="35" t="s">
        <v>55</v>
      </c>
      <c r="E107" s="39" t="s">
        <v>166</v>
      </c>
    </row>
    <row r="108" spans="1:5" ht="12.75">
      <c r="A108" s="35" t="s">
        <v>56</v>
      </c>
      <c r="E108" s="40" t="s">
        <v>51</v>
      </c>
    </row>
    <row r="109" spans="1:5" ht="293.25">
      <c r="A109" t="s">
        <v>57</v>
      </c>
      <c r="E109" s="39" t="s">
        <v>167</v>
      </c>
    </row>
    <row r="110" spans="1:16" ht="12.75">
      <c r="A110" t="s">
        <v>48</v>
      </c>
      <c s="34" t="s">
        <v>168</v>
      </c>
      <c s="34" t="s">
        <v>169</v>
      </c>
      <c s="35" t="s">
        <v>51</v>
      </c>
      <c s="6" t="s">
        <v>170</v>
      </c>
      <c s="36" t="s">
        <v>95</v>
      </c>
      <c s="37">
        <v>663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26</v>
      </c>
    </row>
    <row r="111" spans="1:5" ht="12.75">
      <c r="A111" s="35" t="s">
        <v>55</v>
      </c>
      <c r="E111" s="39" t="s">
        <v>171</v>
      </c>
    </row>
    <row r="112" spans="1:5" ht="12.75">
      <c r="A112" s="35" t="s">
        <v>56</v>
      </c>
      <c r="E112" s="40" t="s">
        <v>172</v>
      </c>
    </row>
    <row r="113" spans="1:5" ht="89.25">
      <c r="A113" t="s">
        <v>57</v>
      </c>
      <c r="E113" s="39" t="s">
        <v>173</v>
      </c>
    </row>
    <row r="114" spans="1:16" ht="25.5">
      <c r="A114" t="s">
        <v>48</v>
      </c>
      <c s="34" t="s">
        <v>174</v>
      </c>
      <c s="34" t="s">
        <v>175</v>
      </c>
      <c s="35" t="s">
        <v>51</v>
      </c>
      <c s="6" t="s">
        <v>176</v>
      </c>
      <c s="36" t="s">
        <v>104</v>
      </c>
      <c s="37">
        <v>68.8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26</v>
      </c>
    </row>
    <row r="115" spans="1:5" ht="25.5">
      <c r="A115" s="35" t="s">
        <v>55</v>
      </c>
      <c r="E115" s="39" t="s">
        <v>177</v>
      </c>
    </row>
    <row r="116" spans="1:5" ht="12.75">
      <c r="A116" s="35" t="s">
        <v>56</v>
      </c>
      <c r="E116" s="40" t="s">
        <v>178</v>
      </c>
    </row>
    <row r="117" spans="1:5" ht="306">
      <c r="A117" t="s">
        <v>57</v>
      </c>
      <c r="E117" s="39" t="s">
        <v>179</v>
      </c>
    </row>
    <row r="118" spans="1:16" ht="25.5">
      <c r="A118" t="s">
        <v>48</v>
      </c>
      <c s="34" t="s">
        <v>180</v>
      </c>
      <c s="34" t="s">
        <v>181</v>
      </c>
      <c s="35" t="s">
        <v>51</v>
      </c>
      <c s="6" t="s">
        <v>182</v>
      </c>
      <c s="36" t="s">
        <v>104</v>
      </c>
      <c s="37">
        <v>89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67</v>
      </c>
      <c>
        <f>(M118*21)/100</f>
      </c>
      <c t="s">
        <v>26</v>
      </c>
    </row>
    <row r="119" spans="1:5" ht="25.5">
      <c r="A119" s="35" t="s">
        <v>55</v>
      </c>
      <c r="E119" s="39" t="s">
        <v>183</v>
      </c>
    </row>
    <row r="120" spans="1:5" ht="12.75">
      <c r="A120" s="35" t="s">
        <v>56</v>
      </c>
      <c r="E120" s="40" t="s">
        <v>184</v>
      </c>
    </row>
    <row r="121" spans="1:5" ht="306">
      <c r="A121" t="s">
        <v>57</v>
      </c>
      <c r="E121" s="39" t="s">
        <v>185</v>
      </c>
    </row>
    <row r="122" spans="1:16" ht="25.5">
      <c r="A122" t="s">
        <v>48</v>
      </c>
      <c s="34" t="s">
        <v>186</v>
      </c>
      <c s="34" t="s">
        <v>187</v>
      </c>
      <c s="35" t="s">
        <v>51</v>
      </c>
      <c s="6" t="s">
        <v>188</v>
      </c>
      <c s="36" t="s">
        <v>104</v>
      </c>
      <c s="37">
        <v>550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67</v>
      </c>
      <c>
        <f>(M122*21)/100</f>
      </c>
      <c t="s">
        <v>26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154</v>
      </c>
    </row>
    <row r="125" spans="1:5" ht="114.75">
      <c r="A125" t="s">
        <v>57</v>
      </c>
      <c r="E125" s="39" t="s">
        <v>189</v>
      </c>
    </row>
    <row r="126" spans="1:16" ht="25.5">
      <c r="A126" t="s">
        <v>48</v>
      </c>
      <c s="34" t="s">
        <v>190</v>
      </c>
      <c s="34" t="s">
        <v>191</v>
      </c>
      <c s="35" t="s">
        <v>51</v>
      </c>
      <c s="6" t="s">
        <v>192</v>
      </c>
      <c s="36" t="s">
        <v>104</v>
      </c>
      <c s="37">
        <v>107.216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67</v>
      </c>
      <c>
        <f>(M126*21)/100</f>
      </c>
      <c t="s">
        <v>26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193</v>
      </c>
    </row>
    <row r="129" spans="1:5" ht="114.75">
      <c r="A129" t="s">
        <v>57</v>
      </c>
      <c r="E129" s="39" t="s">
        <v>189</v>
      </c>
    </row>
    <row r="130" spans="1:13" ht="12.75">
      <c r="A130" t="s">
        <v>45</v>
      </c>
      <c r="C130" s="31" t="s">
        <v>110</v>
      </c>
      <c r="E130" s="33" t="s">
        <v>194</v>
      </c>
      <c r="J130" s="32">
        <f>0</f>
      </c>
      <c s="32">
        <f>0</f>
      </c>
      <c s="32">
        <f>0+L131+L135+L139+L143+L147+L151+L155</f>
      </c>
      <c s="32">
        <f>0+M131+M135+M139+M143+M147+M151+M155</f>
      </c>
    </row>
    <row r="131" spans="1:16" ht="12.75">
      <c r="A131" t="s">
        <v>48</v>
      </c>
      <c s="34" t="s">
        <v>195</v>
      </c>
      <c s="34" t="s">
        <v>196</v>
      </c>
      <c s="35" t="s">
        <v>51</v>
      </c>
      <c s="6" t="s">
        <v>197</v>
      </c>
      <c s="36" t="s">
        <v>53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198</v>
      </c>
    </row>
    <row r="134" spans="1:5" ht="12.75">
      <c r="A134" t="s">
        <v>57</v>
      </c>
      <c r="E134" s="39" t="s">
        <v>58</v>
      </c>
    </row>
    <row r="135" spans="1:16" ht="12.75">
      <c r="A135" t="s">
        <v>48</v>
      </c>
      <c s="34" t="s">
        <v>199</v>
      </c>
      <c s="34" t="s">
        <v>200</v>
      </c>
      <c s="35" t="s">
        <v>51</v>
      </c>
      <c s="6" t="s">
        <v>201</v>
      </c>
      <c s="36" t="s">
        <v>53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198</v>
      </c>
    </row>
    <row r="138" spans="1:5" ht="12.75">
      <c r="A138" t="s">
        <v>57</v>
      </c>
      <c r="E138" s="39" t="s">
        <v>58</v>
      </c>
    </row>
    <row r="139" spans="1:16" ht="12.75">
      <c r="A139" t="s">
        <v>48</v>
      </c>
      <c s="34" t="s">
        <v>202</v>
      </c>
      <c s="34" t="s">
        <v>203</v>
      </c>
      <c s="35" t="s">
        <v>51</v>
      </c>
      <c s="6" t="s">
        <v>204</v>
      </c>
      <c s="36" t="s">
        <v>53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205</v>
      </c>
    </row>
    <row r="142" spans="1:5" ht="12.75">
      <c r="A142" t="s">
        <v>57</v>
      </c>
      <c r="E142" s="39" t="s">
        <v>58</v>
      </c>
    </row>
    <row r="143" spans="1:16" ht="12.75">
      <c r="A143" t="s">
        <v>48</v>
      </c>
      <c s="34" t="s">
        <v>206</v>
      </c>
      <c s="34" t="s">
        <v>207</v>
      </c>
      <c s="35" t="s">
        <v>51</v>
      </c>
      <c s="6" t="s">
        <v>208</v>
      </c>
      <c s="36" t="s">
        <v>53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26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205</v>
      </c>
    </row>
    <row r="146" spans="1:5" ht="12.75">
      <c r="A146" t="s">
        <v>57</v>
      </c>
      <c r="E146" s="39" t="s">
        <v>58</v>
      </c>
    </row>
    <row r="147" spans="1:16" ht="25.5">
      <c r="A147" t="s">
        <v>48</v>
      </c>
      <c s="34" t="s">
        <v>209</v>
      </c>
      <c s="34" t="s">
        <v>210</v>
      </c>
      <c s="35" t="s">
        <v>51</v>
      </c>
      <c s="6" t="s">
        <v>211</v>
      </c>
      <c s="36" t="s">
        <v>53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26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51</v>
      </c>
    </row>
    <row r="150" spans="1:5" ht="12.75">
      <c r="A150" t="s">
        <v>57</v>
      </c>
      <c r="E150" s="39" t="s">
        <v>58</v>
      </c>
    </row>
    <row r="151" spans="1:16" ht="25.5">
      <c r="A151" t="s">
        <v>48</v>
      </c>
      <c s="34" t="s">
        <v>212</v>
      </c>
      <c s="34" t="s">
        <v>213</v>
      </c>
      <c s="35" t="s">
        <v>51</v>
      </c>
      <c s="6" t="s">
        <v>214</v>
      </c>
      <c s="36" t="s">
        <v>53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26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51</v>
      </c>
    </row>
    <row r="154" spans="1:5" ht="12.75">
      <c r="A154" t="s">
        <v>57</v>
      </c>
      <c r="E154" s="39" t="s">
        <v>58</v>
      </c>
    </row>
    <row r="155" spans="1:16" ht="12.75">
      <c r="A155" t="s">
        <v>48</v>
      </c>
      <c s="34" t="s">
        <v>215</v>
      </c>
      <c s="34" t="s">
        <v>216</v>
      </c>
      <c s="35" t="s">
        <v>51</v>
      </c>
      <c s="6" t="s">
        <v>217</v>
      </c>
      <c s="36" t="s">
        <v>218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67</v>
      </c>
      <c>
        <f>(M155*21)/100</f>
      </c>
      <c t="s">
        <v>26</v>
      </c>
    </row>
    <row r="156" spans="1:5" ht="38.25">
      <c r="A156" s="35" t="s">
        <v>55</v>
      </c>
      <c r="E156" s="39" t="s">
        <v>219</v>
      </c>
    </row>
    <row r="157" spans="1:5" ht="12.75">
      <c r="A157" s="35" t="s">
        <v>56</v>
      </c>
      <c r="E157" s="40" t="s">
        <v>51</v>
      </c>
    </row>
    <row r="158" spans="1:5" ht="127.5">
      <c r="A158" t="s">
        <v>57</v>
      </c>
      <c r="E158" s="39" t="s">
        <v>220</v>
      </c>
    </row>
    <row r="159" spans="1:13" ht="12.75">
      <c r="A159" t="s">
        <v>45</v>
      </c>
      <c r="C159" s="31" t="s">
        <v>114</v>
      </c>
      <c r="E159" s="33" t="s">
        <v>221</v>
      </c>
      <c r="J159" s="32">
        <f>0</f>
      </c>
      <c s="32">
        <f>0</f>
      </c>
      <c s="32">
        <f>0+L160+L164+L168</f>
      </c>
      <c s="32">
        <f>0+M160+M164+M168</f>
      </c>
    </row>
    <row r="160" spans="1:16" ht="12.75">
      <c r="A160" t="s">
        <v>48</v>
      </c>
      <c s="34" t="s">
        <v>222</v>
      </c>
      <c s="34" t="s">
        <v>223</v>
      </c>
      <c s="35" t="s">
        <v>51</v>
      </c>
      <c s="6" t="s">
        <v>224</v>
      </c>
      <c s="36" t="s">
        <v>104</v>
      </c>
      <c s="37">
        <v>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225</v>
      </c>
    </row>
    <row r="163" spans="1:5" ht="12.75">
      <c r="A163" t="s">
        <v>57</v>
      </c>
      <c r="E163" s="39" t="s">
        <v>58</v>
      </c>
    </row>
    <row r="164" spans="1:16" ht="12.75">
      <c r="A164" t="s">
        <v>48</v>
      </c>
      <c s="34" t="s">
        <v>226</v>
      </c>
      <c s="34" t="s">
        <v>227</v>
      </c>
      <c s="35" t="s">
        <v>51</v>
      </c>
      <c s="6" t="s">
        <v>228</v>
      </c>
      <c s="36" t="s">
        <v>104</v>
      </c>
      <c s="37">
        <v>26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12.75">
      <c r="A167" t="s">
        <v>57</v>
      </c>
      <c r="E167" s="39" t="s">
        <v>58</v>
      </c>
    </row>
    <row r="168" spans="1:16" ht="12.75">
      <c r="A168" t="s">
        <v>48</v>
      </c>
      <c s="34" t="s">
        <v>229</v>
      </c>
      <c s="34" t="s">
        <v>230</v>
      </c>
      <c s="35" t="s">
        <v>51</v>
      </c>
      <c s="6" t="s">
        <v>231</v>
      </c>
      <c s="36" t="s">
        <v>53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67</v>
      </c>
      <c>
        <f>(M168*21)/100</f>
      </c>
      <c t="s">
        <v>26</v>
      </c>
    </row>
    <row r="169" spans="1:5" ht="12.75">
      <c r="A169" s="35" t="s">
        <v>55</v>
      </c>
      <c r="E169" s="39" t="s">
        <v>232</v>
      </c>
    </row>
    <row r="170" spans="1:5" ht="12.75">
      <c r="A170" s="35" t="s">
        <v>56</v>
      </c>
      <c r="E170" s="40" t="s">
        <v>51</v>
      </c>
    </row>
    <row r="171" spans="1:5" ht="89.25">
      <c r="A171" t="s">
        <v>57</v>
      </c>
      <c r="E171" s="39" t="s">
        <v>233</v>
      </c>
    </row>
    <row r="172" spans="1:13" ht="12.75">
      <c r="A172" t="s">
        <v>45</v>
      </c>
      <c r="C172" s="31" t="s">
        <v>130</v>
      </c>
      <c r="E172" s="33" t="s">
        <v>234</v>
      </c>
      <c r="J172" s="32">
        <f>0</f>
      </c>
      <c s="32">
        <f>0</f>
      </c>
      <c s="32">
        <f>0+L173+L177+L181+L185+L189+L193+L197+L201+L205+L209+L213+L217+L221+L225+L229+L233+L237+L241</f>
      </c>
      <c s="32">
        <f>0+M173+M177+M181+M185+M189+M193+M197+M201+M205+M209+M213+M217+M221+M225+M229+M233+M237+M241</f>
      </c>
    </row>
    <row r="173" spans="1:16" ht="12.75">
      <c r="A173" t="s">
        <v>48</v>
      </c>
      <c s="34" t="s">
        <v>235</v>
      </c>
      <c s="34" t="s">
        <v>236</v>
      </c>
      <c s="35" t="s">
        <v>51</v>
      </c>
      <c s="6" t="s">
        <v>237</v>
      </c>
      <c s="36" t="s">
        <v>53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26</v>
      </c>
    </row>
    <row r="174" spans="1:5" ht="12.75">
      <c r="A174" s="35" t="s">
        <v>55</v>
      </c>
      <c r="E174" s="39" t="s">
        <v>51</v>
      </c>
    </row>
    <row r="175" spans="1:5" ht="12.75">
      <c r="A175" s="35" t="s">
        <v>56</v>
      </c>
      <c r="E175" s="40" t="s">
        <v>238</v>
      </c>
    </row>
    <row r="176" spans="1:5" ht="12.75">
      <c r="A176" t="s">
        <v>57</v>
      </c>
      <c r="E176" s="39" t="s">
        <v>58</v>
      </c>
    </row>
    <row r="177" spans="1:16" ht="12.75">
      <c r="A177" t="s">
        <v>48</v>
      </c>
      <c s="34" t="s">
        <v>239</v>
      </c>
      <c s="34" t="s">
        <v>240</v>
      </c>
      <c s="35" t="s">
        <v>51</v>
      </c>
      <c s="6" t="s">
        <v>241</v>
      </c>
      <c s="36" t="s">
        <v>53</v>
      </c>
      <c s="37">
        <v>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26</v>
      </c>
    </row>
    <row r="178" spans="1:5" ht="12.75">
      <c r="A178" s="35" t="s">
        <v>55</v>
      </c>
      <c r="E178" s="39" t="s">
        <v>51</v>
      </c>
    </row>
    <row r="179" spans="1:5" ht="12.75">
      <c r="A179" s="35" t="s">
        <v>56</v>
      </c>
      <c r="E179" s="40" t="s">
        <v>242</v>
      </c>
    </row>
    <row r="180" spans="1:5" ht="12.75">
      <c r="A180" t="s">
        <v>57</v>
      </c>
      <c r="E180" s="39" t="s">
        <v>58</v>
      </c>
    </row>
    <row r="181" spans="1:16" ht="12.75">
      <c r="A181" t="s">
        <v>48</v>
      </c>
      <c s="34" t="s">
        <v>243</v>
      </c>
      <c s="34" t="s">
        <v>244</v>
      </c>
      <c s="35" t="s">
        <v>51</v>
      </c>
      <c s="6" t="s">
        <v>245</v>
      </c>
      <c s="36" t="s">
        <v>53</v>
      </c>
      <c s="37">
        <v>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51</v>
      </c>
    </row>
    <row r="183" spans="1:5" ht="12.75">
      <c r="A183" s="35" t="s">
        <v>56</v>
      </c>
      <c r="E183" s="40" t="s">
        <v>246</v>
      </c>
    </row>
    <row r="184" spans="1:5" ht="12.75">
      <c r="A184" t="s">
        <v>57</v>
      </c>
      <c r="E184" s="39" t="s">
        <v>58</v>
      </c>
    </row>
    <row r="185" spans="1:16" ht="12.75">
      <c r="A185" t="s">
        <v>48</v>
      </c>
      <c s="34" t="s">
        <v>247</v>
      </c>
      <c s="34" t="s">
        <v>248</v>
      </c>
      <c s="35" t="s">
        <v>51</v>
      </c>
      <c s="6" t="s">
        <v>249</v>
      </c>
      <c s="36" t="s">
        <v>53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26</v>
      </c>
    </row>
    <row r="186" spans="1:5" ht="12.75">
      <c r="A186" s="35" t="s">
        <v>55</v>
      </c>
      <c r="E186" s="39" t="s">
        <v>51</v>
      </c>
    </row>
    <row r="187" spans="1:5" ht="12.75">
      <c r="A187" s="35" t="s">
        <v>56</v>
      </c>
      <c r="E187" s="40" t="s">
        <v>250</v>
      </c>
    </row>
    <row r="188" spans="1:5" ht="12.75">
      <c r="A188" t="s">
        <v>57</v>
      </c>
      <c r="E188" s="39" t="s">
        <v>58</v>
      </c>
    </row>
    <row r="189" spans="1:16" ht="12.75">
      <c r="A189" t="s">
        <v>48</v>
      </c>
      <c s="34" t="s">
        <v>251</v>
      </c>
      <c s="34" t="s">
        <v>252</v>
      </c>
      <c s="35" t="s">
        <v>51</v>
      </c>
      <c s="6" t="s">
        <v>253</v>
      </c>
      <c s="36" t="s">
        <v>53</v>
      </c>
      <c s="37">
        <v>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26</v>
      </c>
    </row>
    <row r="190" spans="1:5" ht="12.75">
      <c r="A190" s="35" t="s">
        <v>55</v>
      </c>
      <c r="E190" s="39" t="s">
        <v>51</v>
      </c>
    </row>
    <row r="191" spans="1:5" ht="12.75">
      <c r="A191" s="35" t="s">
        <v>56</v>
      </c>
      <c r="E191" s="40" t="s">
        <v>51</v>
      </c>
    </row>
    <row r="192" spans="1:5" ht="12.75">
      <c r="A192" t="s">
        <v>57</v>
      </c>
      <c r="E192" s="39" t="s">
        <v>58</v>
      </c>
    </row>
    <row r="193" spans="1:16" ht="12.75">
      <c r="A193" t="s">
        <v>48</v>
      </c>
      <c s="34" t="s">
        <v>254</v>
      </c>
      <c s="34" t="s">
        <v>255</v>
      </c>
      <c s="35" t="s">
        <v>51</v>
      </c>
      <c s="6" t="s">
        <v>256</v>
      </c>
      <c s="36" t="s">
        <v>95</v>
      </c>
      <c s="37">
        <v>379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51</v>
      </c>
    </row>
    <row r="195" spans="1:5" ht="12.75">
      <c r="A195" s="35" t="s">
        <v>56</v>
      </c>
      <c r="E195" s="40" t="s">
        <v>257</v>
      </c>
    </row>
    <row r="196" spans="1:5" ht="12.75">
      <c r="A196" t="s">
        <v>57</v>
      </c>
      <c r="E196" s="39" t="s">
        <v>58</v>
      </c>
    </row>
    <row r="197" spans="1:16" ht="25.5">
      <c r="A197" t="s">
        <v>48</v>
      </c>
      <c s="34" t="s">
        <v>258</v>
      </c>
      <c s="34" t="s">
        <v>259</v>
      </c>
      <c s="35" t="s">
        <v>51</v>
      </c>
      <c s="6" t="s">
        <v>260</v>
      </c>
      <c s="36" t="s">
        <v>99</v>
      </c>
      <c s="37">
        <v>11370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51</v>
      </c>
    </row>
    <row r="199" spans="1:5" ht="25.5">
      <c r="A199" s="35" t="s">
        <v>56</v>
      </c>
      <c r="E199" s="40" t="s">
        <v>261</v>
      </c>
    </row>
    <row r="200" spans="1:5" ht="12.75">
      <c r="A200" t="s">
        <v>57</v>
      </c>
      <c r="E200" s="39" t="s">
        <v>58</v>
      </c>
    </row>
    <row r="201" spans="1:16" ht="25.5">
      <c r="A201" t="s">
        <v>48</v>
      </c>
      <c s="34" t="s">
        <v>262</v>
      </c>
      <c s="34" t="s">
        <v>263</v>
      </c>
      <c s="35" t="s">
        <v>51</v>
      </c>
      <c s="6" t="s">
        <v>264</v>
      </c>
      <c s="36" t="s">
        <v>265</v>
      </c>
      <c s="37">
        <v>1119.887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56</v>
      </c>
      <c r="E203" s="40" t="s">
        <v>266</v>
      </c>
    </row>
    <row r="204" spans="1:5" ht="12.75">
      <c r="A204" t="s">
        <v>57</v>
      </c>
      <c r="E204" s="39" t="s">
        <v>58</v>
      </c>
    </row>
    <row r="205" spans="1:16" ht="12.75">
      <c r="A205" t="s">
        <v>48</v>
      </c>
      <c s="34" t="s">
        <v>267</v>
      </c>
      <c s="34" t="s">
        <v>268</v>
      </c>
      <c s="35" t="s">
        <v>51</v>
      </c>
      <c s="6" t="s">
        <v>269</v>
      </c>
      <c s="36" t="s">
        <v>53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51</v>
      </c>
    </row>
    <row r="207" spans="1:5" ht="12.75">
      <c r="A207" s="35" t="s">
        <v>56</v>
      </c>
      <c r="E207" s="40" t="s">
        <v>51</v>
      </c>
    </row>
    <row r="208" spans="1:5" ht="12.75">
      <c r="A208" t="s">
        <v>57</v>
      </c>
      <c r="E208" s="39" t="s">
        <v>58</v>
      </c>
    </row>
    <row r="209" spans="1:16" ht="12.75">
      <c r="A209" t="s">
        <v>48</v>
      </c>
      <c s="34" t="s">
        <v>270</v>
      </c>
      <c s="34" t="s">
        <v>271</v>
      </c>
      <c s="35" t="s">
        <v>51</v>
      </c>
      <c s="6" t="s">
        <v>272</v>
      </c>
      <c s="36" t="s">
        <v>53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51</v>
      </c>
    </row>
    <row r="211" spans="1:5" ht="12.75">
      <c r="A211" s="35" t="s">
        <v>56</v>
      </c>
      <c r="E211" s="40" t="s">
        <v>273</v>
      </c>
    </row>
    <row r="212" spans="1:5" ht="12.75">
      <c r="A212" t="s">
        <v>57</v>
      </c>
      <c r="E212" s="39" t="s">
        <v>58</v>
      </c>
    </row>
    <row r="213" spans="1:16" ht="12.75">
      <c r="A213" t="s">
        <v>48</v>
      </c>
      <c s="34" t="s">
        <v>274</v>
      </c>
      <c s="34" t="s">
        <v>275</v>
      </c>
      <c s="35" t="s">
        <v>51</v>
      </c>
      <c s="6" t="s">
        <v>276</v>
      </c>
      <c s="36" t="s">
        <v>53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67</v>
      </c>
      <c>
        <f>(M213*21)/100</f>
      </c>
      <c t="s">
        <v>26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56</v>
      </c>
      <c r="E215" s="40" t="s">
        <v>51</v>
      </c>
    </row>
    <row r="216" spans="1:5" ht="127.5">
      <c r="A216" t="s">
        <v>57</v>
      </c>
      <c r="E216" s="39" t="s">
        <v>277</v>
      </c>
    </row>
    <row r="217" spans="1:16" ht="12.75">
      <c r="A217" t="s">
        <v>48</v>
      </c>
      <c s="34" t="s">
        <v>278</v>
      </c>
      <c s="34" t="s">
        <v>279</v>
      </c>
      <c s="35" t="s">
        <v>51</v>
      </c>
      <c s="6" t="s">
        <v>280</v>
      </c>
      <c s="36" t="s">
        <v>53</v>
      </c>
      <c s="37">
        <v>14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67</v>
      </c>
      <c>
        <f>(M217*21)/100</f>
      </c>
      <c t="s">
        <v>26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56</v>
      </c>
      <c r="E219" s="40" t="s">
        <v>51</v>
      </c>
    </row>
    <row r="220" spans="1:5" ht="153">
      <c r="A220" t="s">
        <v>57</v>
      </c>
      <c r="E220" s="39" t="s">
        <v>281</v>
      </c>
    </row>
    <row r="221" spans="1:16" ht="12.75">
      <c r="A221" t="s">
        <v>48</v>
      </c>
      <c s="34" t="s">
        <v>282</v>
      </c>
      <c s="34" t="s">
        <v>283</v>
      </c>
      <c s="35" t="s">
        <v>51</v>
      </c>
      <c s="6" t="s">
        <v>284</v>
      </c>
      <c s="36" t="s">
        <v>104</v>
      </c>
      <c s="37">
        <v>131.7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67</v>
      </c>
      <c>
        <f>(M221*21)/100</f>
      </c>
      <c t="s">
        <v>26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56</v>
      </c>
      <c r="E223" s="40" t="s">
        <v>285</v>
      </c>
    </row>
    <row r="224" spans="1:5" ht="178.5">
      <c r="A224" t="s">
        <v>57</v>
      </c>
      <c r="E224" s="39" t="s">
        <v>286</v>
      </c>
    </row>
    <row r="225" spans="1:16" ht="25.5">
      <c r="A225" t="s">
        <v>48</v>
      </c>
      <c s="34" t="s">
        <v>287</v>
      </c>
      <c s="34" t="s">
        <v>288</v>
      </c>
      <c s="35" t="s">
        <v>51</v>
      </c>
      <c s="6" t="s">
        <v>289</v>
      </c>
      <c s="36" t="s">
        <v>104</v>
      </c>
      <c s="37">
        <v>26.1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67</v>
      </c>
      <c>
        <f>(M225*21)/100</f>
      </c>
      <c t="s">
        <v>26</v>
      </c>
    </row>
    <row r="226" spans="1:5" ht="12.75">
      <c r="A226" s="35" t="s">
        <v>55</v>
      </c>
      <c r="E226" s="39" t="s">
        <v>290</v>
      </c>
    </row>
    <row r="227" spans="1:5" ht="12.75">
      <c r="A227" s="35" t="s">
        <v>56</v>
      </c>
      <c r="E227" s="40" t="s">
        <v>291</v>
      </c>
    </row>
    <row r="228" spans="1:5" ht="216.75">
      <c r="A228" t="s">
        <v>57</v>
      </c>
      <c r="E228" s="39" t="s">
        <v>292</v>
      </c>
    </row>
    <row r="229" spans="1:16" ht="25.5">
      <c r="A229" t="s">
        <v>48</v>
      </c>
      <c s="34" t="s">
        <v>293</v>
      </c>
      <c s="34" t="s">
        <v>294</v>
      </c>
      <c s="35" t="s">
        <v>51</v>
      </c>
      <c s="6" t="s">
        <v>295</v>
      </c>
      <c s="36" t="s">
        <v>265</v>
      </c>
      <c s="37">
        <v>87.696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67</v>
      </c>
      <c>
        <f>(M229*21)/100</f>
      </c>
      <c t="s">
        <v>26</v>
      </c>
    </row>
    <row r="230" spans="1:5" ht="12.75">
      <c r="A230" s="35" t="s">
        <v>55</v>
      </c>
      <c r="E230" s="39" t="s">
        <v>296</v>
      </c>
    </row>
    <row r="231" spans="1:5" ht="12.75">
      <c r="A231" s="35" t="s">
        <v>56</v>
      </c>
      <c r="E231" s="40" t="s">
        <v>297</v>
      </c>
    </row>
    <row r="232" spans="1:5" ht="127.5">
      <c r="A232" t="s">
        <v>57</v>
      </c>
      <c r="E232" s="39" t="s">
        <v>298</v>
      </c>
    </row>
    <row r="233" spans="1:16" ht="25.5">
      <c r="A233" t="s">
        <v>48</v>
      </c>
      <c s="34" t="s">
        <v>299</v>
      </c>
      <c s="34" t="s">
        <v>300</v>
      </c>
      <c s="35" t="s">
        <v>51</v>
      </c>
      <c s="6" t="s">
        <v>301</v>
      </c>
      <c s="36" t="s">
        <v>265</v>
      </c>
      <c s="37">
        <v>105.6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67</v>
      </c>
      <c>
        <f>(M233*21)/100</f>
      </c>
      <c t="s">
        <v>26</v>
      </c>
    </row>
    <row r="234" spans="1:5" ht="12.75">
      <c r="A234" s="35" t="s">
        <v>55</v>
      </c>
      <c r="E234" s="39" t="s">
        <v>51</v>
      </c>
    </row>
    <row r="235" spans="1:5" ht="12.75">
      <c r="A235" s="35" t="s">
        <v>56</v>
      </c>
      <c r="E235" s="40" t="s">
        <v>302</v>
      </c>
    </row>
    <row r="236" spans="1:5" ht="127.5">
      <c r="A236" t="s">
        <v>57</v>
      </c>
      <c r="E236" s="39" t="s">
        <v>298</v>
      </c>
    </row>
    <row r="237" spans="1:16" ht="25.5">
      <c r="A237" t="s">
        <v>48</v>
      </c>
      <c s="34" t="s">
        <v>303</v>
      </c>
      <c s="34" t="s">
        <v>304</v>
      </c>
      <c s="35" t="s">
        <v>51</v>
      </c>
      <c s="6" t="s">
        <v>305</v>
      </c>
      <c s="36" t="s">
        <v>265</v>
      </c>
      <c s="37">
        <v>9.42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67</v>
      </c>
      <c>
        <f>(M237*21)/100</f>
      </c>
      <c t="s">
        <v>26</v>
      </c>
    </row>
    <row r="238" spans="1:5" ht="12.75">
      <c r="A238" s="35" t="s">
        <v>55</v>
      </c>
      <c r="E238" s="39" t="s">
        <v>51</v>
      </c>
    </row>
    <row r="239" spans="1:5" ht="12.75">
      <c r="A239" s="35" t="s">
        <v>56</v>
      </c>
      <c r="E239" s="40" t="s">
        <v>306</v>
      </c>
    </row>
    <row r="240" spans="1:5" ht="127.5">
      <c r="A240" t="s">
        <v>57</v>
      </c>
      <c r="E240" s="39" t="s">
        <v>307</v>
      </c>
    </row>
    <row r="241" spans="1:16" ht="25.5">
      <c r="A241" t="s">
        <v>48</v>
      </c>
      <c s="34" t="s">
        <v>308</v>
      </c>
      <c s="34" t="s">
        <v>309</v>
      </c>
      <c s="35" t="s">
        <v>51</v>
      </c>
      <c s="6" t="s">
        <v>310</v>
      </c>
      <c s="36" t="s">
        <v>265</v>
      </c>
      <c s="37">
        <v>1.5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67</v>
      </c>
      <c>
        <f>(M241*21)/100</f>
      </c>
      <c t="s">
        <v>26</v>
      </c>
    </row>
    <row r="242" spans="1:5" ht="12.75">
      <c r="A242" s="35" t="s">
        <v>55</v>
      </c>
      <c r="E242" s="39" t="s">
        <v>311</v>
      </c>
    </row>
    <row r="243" spans="1:5" ht="12.75">
      <c r="A243" s="35" t="s">
        <v>56</v>
      </c>
      <c r="E243" s="40" t="s">
        <v>312</v>
      </c>
    </row>
    <row r="244" spans="1:5" ht="127.5">
      <c r="A244" t="s">
        <v>57</v>
      </c>
      <c r="E244" s="39" t="s">
        <v>307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COUNTIFS(L8:L14,"=0",A8:A14,"P")+COUNTIFS(L8:L14,"",A8:A14,"P")+SUM(Q8:Q14)</f>
      </c>
    </row>
    <row r="8" spans="1:13" ht="12.75">
      <c r="A8" t="s">
        <v>43</v>
      </c>
      <c r="C8" s="28" t="s">
        <v>315</v>
      </c>
      <c r="E8" s="30" t="s">
        <v>314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101</v>
      </c>
      <c r="E9" s="33" t="s">
        <v>143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316</v>
      </c>
      <c s="35" t="s">
        <v>51</v>
      </c>
      <c s="6" t="s">
        <v>317</v>
      </c>
      <c s="36" t="s">
        <v>95</v>
      </c>
      <c s="37">
        <v>27.2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318</v>
      </c>
    </row>
    <row r="13" spans="1:5" ht="89.25">
      <c r="A13" t="s">
        <v>57</v>
      </c>
      <c r="E13" s="39" t="s">
        <v>173</v>
      </c>
    </row>
    <row r="14" spans="1:16" ht="25.5">
      <c r="A14" t="s">
        <v>48</v>
      </c>
      <c s="34" t="s">
        <v>26</v>
      </c>
      <c s="34" t="s">
        <v>319</v>
      </c>
      <c s="35" t="s">
        <v>51</v>
      </c>
      <c s="6" t="s">
        <v>320</v>
      </c>
      <c s="36" t="s">
        <v>104</v>
      </c>
      <c s="37">
        <v>400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255">
      <c r="A17" t="s">
        <v>57</v>
      </c>
      <c r="E17" s="39" t="s">
        <v>321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322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322</v>
      </c>
      <c r="E4" s="26" t="s">
        <v>323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COUNTIFS(L8:L471,"=0",A8:A471,"P")+COUNTIFS(L8:L471,"",A8:A471,"P")+SUM(Q8:Q471)</f>
      </c>
    </row>
    <row r="8" spans="1:13" ht="12.75">
      <c r="A8" t="s">
        <v>43</v>
      </c>
      <c r="C8" s="28" t="s">
        <v>326</v>
      </c>
      <c r="E8" s="30" t="s">
        <v>325</v>
      </c>
      <c r="J8" s="29">
        <f>0+J9+J54+J103+J192+J229+J286+J331+J336+J365+J370</f>
      </c>
      <c s="29">
        <f>0+K9+K54+K103+K192+K229+K286+K331+K336+K365+K370</f>
      </c>
      <c s="29">
        <f>0+L9+L54+L103+L192+L229+L286+L331+L336+L365+L370</f>
      </c>
      <c s="29">
        <f>0+M9+M54+M103+M192+M229+M286+M331+M336+M365+M370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48</v>
      </c>
      <c s="34" t="s">
        <v>49</v>
      </c>
      <c s="34" t="s">
        <v>327</v>
      </c>
      <c s="35" t="s">
        <v>51</v>
      </c>
      <c s="6" t="s">
        <v>328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56</v>
      </c>
      <c r="E12" s="40" t="s">
        <v>329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330</v>
      </c>
      <c s="35" t="s">
        <v>51</v>
      </c>
      <c s="6" t="s">
        <v>331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14.75">
      <c r="A16" s="35" t="s">
        <v>56</v>
      </c>
      <c r="E16" s="40" t="s">
        <v>332</v>
      </c>
    </row>
    <row r="17" spans="1:5" ht="12.75">
      <c r="A17" t="s">
        <v>57</v>
      </c>
      <c r="E17" s="39" t="s">
        <v>58</v>
      </c>
    </row>
    <row r="18" spans="1:16" ht="12.75">
      <c r="A18" t="s">
        <v>48</v>
      </c>
      <c s="34" t="s">
        <v>25</v>
      </c>
      <c s="34" t="s">
        <v>333</v>
      </c>
      <c s="35" t="s">
        <v>51</v>
      </c>
      <c s="6" t="s">
        <v>334</v>
      </c>
      <c s="36" t="s">
        <v>218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335</v>
      </c>
    </row>
    <row r="20" spans="1:5" ht="76.5">
      <c r="A20" s="35" t="s">
        <v>56</v>
      </c>
      <c r="E20" s="40" t="s">
        <v>336</v>
      </c>
    </row>
    <row r="21" spans="1:5" ht="12.75">
      <c r="A21" t="s">
        <v>57</v>
      </c>
      <c r="E21" s="39" t="s">
        <v>58</v>
      </c>
    </row>
    <row r="22" spans="1:16" ht="12.75">
      <c r="A22" t="s">
        <v>48</v>
      </c>
      <c s="34" t="s">
        <v>96</v>
      </c>
      <c s="34" t="s">
        <v>337</v>
      </c>
      <c s="35" t="s">
        <v>51</v>
      </c>
      <c s="6" t="s">
        <v>338</v>
      </c>
      <c s="36" t="s">
        <v>218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51</v>
      </c>
    </row>
    <row r="24" spans="1:5" ht="38.25">
      <c r="A24" s="35" t="s">
        <v>56</v>
      </c>
      <c r="E24" s="40" t="s">
        <v>339</v>
      </c>
    </row>
    <row r="25" spans="1:5" ht="12.75">
      <c r="A25" t="s">
        <v>57</v>
      </c>
      <c r="E25" s="39" t="s">
        <v>58</v>
      </c>
    </row>
    <row r="26" spans="1:16" ht="12.75">
      <c r="A26" t="s">
        <v>48</v>
      </c>
      <c s="34" t="s">
        <v>101</v>
      </c>
      <c s="34" t="s">
        <v>340</v>
      </c>
      <c s="35" t="s">
        <v>51</v>
      </c>
      <c s="6" t="s">
        <v>341</v>
      </c>
      <c s="36" t="s">
        <v>53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56</v>
      </c>
      <c r="E28" s="40" t="s">
        <v>342</v>
      </c>
    </row>
    <row r="29" spans="1:5" ht="12.75">
      <c r="A29" t="s">
        <v>57</v>
      </c>
      <c r="E29" s="39" t="s">
        <v>58</v>
      </c>
    </row>
    <row r="30" spans="1:16" ht="12.75">
      <c r="A30" t="s">
        <v>48</v>
      </c>
      <c s="34" t="s">
        <v>106</v>
      </c>
      <c s="34" t="s">
        <v>343</v>
      </c>
      <c s="35" t="s">
        <v>51</v>
      </c>
      <c s="6" t="s">
        <v>344</v>
      </c>
      <c s="36" t="s">
        <v>218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51</v>
      </c>
    </row>
    <row r="32" spans="1:5" ht="38.25">
      <c r="A32" s="35" t="s">
        <v>56</v>
      </c>
      <c r="E32" s="40" t="s">
        <v>345</v>
      </c>
    </row>
    <row r="33" spans="1:5" ht="12.75">
      <c r="A33" t="s">
        <v>57</v>
      </c>
      <c r="E33" s="39" t="s">
        <v>58</v>
      </c>
    </row>
    <row r="34" spans="1:16" ht="38.25">
      <c r="A34" t="s">
        <v>48</v>
      </c>
      <c s="34" t="s">
        <v>346</v>
      </c>
      <c s="34" t="s">
        <v>347</v>
      </c>
      <c s="35" t="s">
        <v>348</v>
      </c>
      <c s="6" t="s">
        <v>349</v>
      </c>
      <c s="36" t="s">
        <v>66</v>
      </c>
      <c s="37">
        <v>2514.069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26</v>
      </c>
    </row>
    <row r="35" spans="1:5" ht="25.5">
      <c r="A35" s="35" t="s">
        <v>55</v>
      </c>
      <c r="E35" s="39" t="s">
        <v>68</v>
      </c>
    </row>
    <row r="36" spans="1:5" ht="25.5">
      <c r="A36" s="35" t="s">
        <v>56</v>
      </c>
      <c r="E36" s="40" t="s">
        <v>350</v>
      </c>
    </row>
    <row r="37" spans="1:5" ht="153">
      <c r="A37" t="s">
        <v>57</v>
      </c>
      <c r="E37" s="39" t="s">
        <v>70</v>
      </c>
    </row>
    <row r="38" spans="1:16" ht="25.5">
      <c r="A38" t="s">
        <v>48</v>
      </c>
      <c s="34" t="s">
        <v>351</v>
      </c>
      <c s="34" t="s">
        <v>352</v>
      </c>
      <c s="35" t="s">
        <v>353</v>
      </c>
      <c s="6" t="s">
        <v>354</v>
      </c>
      <c s="36" t="s">
        <v>66</v>
      </c>
      <c s="37">
        <v>65.162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26</v>
      </c>
    </row>
    <row r="39" spans="1:5" ht="25.5">
      <c r="A39" s="35" t="s">
        <v>55</v>
      </c>
      <c r="E39" s="39" t="s">
        <v>68</v>
      </c>
    </row>
    <row r="40" spans="1:5" ht="25.5">
      <c r="A40" s="35" t="s">
        <v>56</v>
      </c>
      <c r="E40" s="40" t="s">
        <v>355</v>
      </c>
    </row>
    <row r="41" spans="1:5" ht="153">
      <c r="A41" t="s">
        <v>57</v>
      </c>
      <c r="E41" s="39" t="s">
        <v>70</v>
      </c>
    </row>
    <row r="42" spans="1:16" ht="25.5">
      <c r="A42" t="s">
        <v>48</v>
      </c>
      <c s="34" t="s">
        <v>356</v>
      </c>
      <c s="34" t="s">
        <v>357</v>
      </c>
      <c s="35" t="s">
        <v>358</v>
      </c>
      <c s="6" t="s">
        <v>359</v>
      </c>
      <c s="36" t="s">
        <v>66</v>
      </c>
      <c s="37">
        <v>993.338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26</v>
      </c>
    </row>
    <row r="43" spans="1:5" ht="25.5">
      <c r="A43" s="35" t="s">
        <v>55</v>
      </c>
      <c r="E43" s="39" t="s">
        <v>68</v>
      </c>
    </row>
    <row r="44" spans="1:5" ht="38.25">
      <c r="A44" s="35" t="s">
        <v>56</v>
      </c>
      <c r="E44" s="40" t="s">
        <v>360</v>
      </c>
    </row>
    <row r="45" spans="1:5" ht="153">
      <c r="A45" t="s">
        <v>57</v>
      </c>
      <c r="E45" s="39" t="s">
        <v>70</v>
      </c>
    </row>
    <row r="46" spans="1:16" ht="25.5">
      <c r="A46" t="s">
        <v>48</v>
      </c>
      <c s="34" t="s">
        <v>361</v>
      </c>
      <c s="34" t="s">
        <v>362</v>
      </c>
      <c s="35" t="s">
        <v>363</v>
      </c>
      <c s="6" t="s">
        <v>364</v>
      </c>
      <c s="36" t="s">
        <v>66</v>
      </c>
      <c s="37">
        <v>53.685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26</v>
      </c>
    </row>
    <row r="47" spans="1:5" ht="25.5">
      <c r="A47" s="35" t="s">
        <v>55</v>
      </c>
      <c r="E47" s="39" t="s">
        <v>68</v>
      </c>
    </row>
    <row r="48" spans="1:5" ht="12.75">
      <c r="A48" s="35" t="s">
        <v>56</v>
      </c>
      <c r="E48" s="40" t="s">
        <v>365</v>
      </c>
    </row>
    <row r="49" spans="1:5" ht="153">
      <c r="A49" t="s">
        <v>57</v>
      </c>
      <c r="E49" s="39" t="s">
        <v>70</v>
      </c>
    </row>
    <row r="50" spans="1:16" ht="25.5">
      <c r="A50" t="s">
        <v>48</v>
      </c>
      <c s="34" t="s">
        <v>366</v>
      </c>
      <c s="34" t="s">
        <v>367</v>
      </c>
      <c s="35" t="s">
        <v>368</v>
      </c>
      <c s="6" t="s">
        <v>369</v>
      </c>
      <c s="36" t="s">
        <v>66</v>
      </c>
      <c s="37">
        <v>122.167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26</v>
      </c>
    </row>
    <row r="51" spans="1:5" ht="38.25">
      <c r="A51" s="35" t="s">
        <v>55</v>
      </c>
      <c r="E51" s="39" t="s">
        <v>90</v>
      </c>
    </row>
    <row r="52" spans="1:5" ht="63.75">
      <c r="A52" s="35" t="s">
        <v>56</v>
      </c>
      <c r="E52" s="40" t="s">
        <v>370</v>
      </c>
    </row>
    <row r="53" spans="1:5" ht="153">
      <c r="A53" t="s">
        <v>57</v>
      </c>
      <c r="E53" s="39" t="s">
        <v>70</v>
      </c>
    </row>
    <row r="54" spans="1:13" ht="12.75">
      <c r="A54" t="s">
        <v>45</v>
      </c>
      <c r="C54" s="31" t="s">
        <v>49</v>
      </c>
      <c r="E54" s="33" t="s">
        <v>92</v>
      </c>
      <c r="J54" s="32">
        <f>0</f>
      </c>
      <c s="32">
        <f>0</f>
      </c>
      <c s="32">
        <f>0+L55+L59+L63+L67+L71+L75+L79+L83+L87+L91+L95+L99</f>
      </c>
      <c s="32">
        <f>0+M55+M59+M63+M67+M71+M75+M79+M83+M87+M91+M95+M99</f>
      </c>
    </row>
    <row r="55" spans="1:16" ht="12.75">
      <c r="A55" t="s">
        <v>48</v>
      </c>
      <c s="34" t="s">
        <v>110</v>
      </c>
      <c s="34" t="s">
        <v>371</v>
      </c>
      <c s="35" t="s">
        <v>51</v>
      </c>
      <c s="6" t="s">
        <v>372</v>
      </c>
      <c s="36" t="s">
        <v>117</v>
      </c>
      <c s="37">
        <v>351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51">
      <c r="A57" s="35" t="s">
        <v>56</v>
      </c>
      <c r="E57" s="40" t="s">
        <v>373</v>
      </c>
    </row>
    <row r="58" spans="1:5" ht="38.25">
      <c r="A58" t="s">
        <v>57</v>
      </c>
      <c r="E58" s="39" t="s">
        <v>374</v>
      </c>
    </row>
    <row r="59" spans="1:16" ht="12.75">
      <c r="A59" t="s">
        <v>48</v>
      </c>
      <c s="34" t="s">
        <v>114</v>
      </c>
      <c s="34" t="s">
        <v>375</v>
      </c>
      <c s="35" t="s">
        <v>51</v>
      </c>
      <c s="6" t="s">
        <v>376</v>
      </c>
      <c s="36" t="s">
        <v>95</v>
      </c>
      <c s="37">
        <v>34.296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38.25">
      <c r="A61" s="35" t="s">
        <v>56</v>
      </c>
      <c r="E61" s="40" t="s">
        <v>378</v>
      </c>
    </row>
    <row r="62" spans="1:5" ht="51">
      <c r="A62" t="s">
        <v>57</v>
      </c>
      <c r="E62" s="39" t="s">
        <v>379</v>
      </c>
    </row>
    <row r="63" spans="1:16" ht="12.75">
      <c r="A63" t="s">
        <v>48</v>
      </c>
      <c s="34" t="s">
        <v>130</v>
      </c>
      <c s="34" t="s">
        <v>380</v>
      </c>
      <c s="35" t="s">
        <v>51</v>
      </c>
      <c s="6" t="s">
        <v>381</v>
      </c>
      <c s="36" t="s">
        <v>95</v>
      </c>
      <c s="37">
        <v>36.474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377</v>
      </c>
      <c>
        <f>(M63*21)/100</f>
      </c>
      <c t="s">
        <v>26</v>
      </c>
    </row>
    <row r="64" spans="1:5" ht="12.75">
      <c r="A64" s="35" t="s">
        <v>55</v>
      </c>
      <c r="E64" s="39" t="s">
        <v>51</v>
      </c>
    </row>
    <row r="65" spans="1:5" ht="38.25">
      <c r="A65" s="35" t="s">
        <v>56</v>
      </c>
      <c r="E65" s="40" t="s">
        <v>382</v>
      </c>
    </row>
    <row r="66" spans="1:5" ht="51">
      <c r="A66" t="s">
        <v>57</v>
      </c>
      <c r="E66" s="39" t="s">
        <v>379</v>
      </c>
    </row>
    <row r="67" spans="1:16" ht="12.75">
      <c r="A67" t="s">
        <v>48</v>
      </c>
      <c s="34" t="s">
        <v>135</v>
      </c>
      <c s="34" t="s">
        <v>383</v>
      </c>
      <c s="35" t="s">
        <v>51</v>
      </c>
      <c s="6" t="s">
        <v>384</v>
      </c>
      <c s="36" t="s">
        <v>95</v>
      </c>
      <c s="37">
        <v>19.476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26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385</v>
      </c>
    </row>
    <row r="70" spans="1:5" ht="51">
      <c r="A70" t="s">
        <v>57</v>
      </c>
      <c r="E70" s="39" t="s">
        <v>379</v>
      </c>
    </row>
    <row r="71" spans="1:16" ht="12.75">
      <c r="A71" t="s">
        <v>48</v>
      </c>
      <c s="34" t="s">
        <v>139</v>
      </c>
      <c s="34" t="s">
        <v>386</v>
      </c>
      <c s="35" t="s">
        <v>51</v>
      </c>
      <c s="6" t="s">
        <v>387</v>
      </c>
      <c s="36" t="s">
        <v>104</v>
      </c>
      <c s="37">
        <v>8.5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26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56</v>
      </c>
      <c r="E73" s="40" t="s">
        <v>388</v>
      </c>
    </row>
    <row r="74" spans="1:5" ht="12.75">
      <c r="A74" t="s">
        <v>57</v>
      </c>
      <c r="E74" s="39" t="s">
        <v>58</v>
      </c>
    </row>
    <row r="75" spans="1:16" ht="12.75">
      <c r="A75" t="s">
        <v>48</v>
      </c>
      <c s="34" t="s">
        <v>144</v>
      </c>
      <c s="34" t="s">
        <v>389</v>
      </c>
      <c s="35" t="s">
        <v>51</v>
      </c>
      <c s="6" t="s">
        <v>390</v>
      </c>
      <c s="36" t="s">
        <v>104</v>
      </c>
      <c s="37">
        <v>65.7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26</v>
      </c>
    </row>
    <row r="76" spans="1:5" ht="12.75">
      <c r="A76" s="35" t="s">
        <v>55</v>
      </c>
      <c r="E76" s="39" t="s">
        <v>51</v>
      </c>
    </row>
    <row r="77" spans="1:5" ht="38.25">
      <c r="A77" s="35" t="s">
        <v>56</v>
      </c>
      <c r="E77" s="40" t="s">
        <v>391</v>
      </c>
    </row>
    <row r="78" spans="1:5" ht="12.75">
      <c r="A78" t="s">
        <v>57</v>
      </c>
      <c r="E78" s="39" t="s">
        <v>58</v>
      </c>
    </row>
    <row r="79" spans="1:16" ht="12.75">
      <c r="A79" t="s">
        <v>48</v>
      </c>
      <c s="34" t="s">
        <v>148</v>
      </c>
      <c s="34" t="s">
        <v>392</v>
      </c>
      <c s="35" t="s">
        <v>51</v>
      </c>
      <c s="6" t="s">
        <v>393</v>
      </c>
      <c s="36" t="s">
        <v>394</v>
      </c>
      <c s="37">
        <v>67.2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26</v>
      </c>
    </row>
    <row r="80" spans="1:5" ht="12.75">
      <c r="A80" s="35" t="s">
        <v>55</v>
      </c>
      <c r="E80" s="39" t="s">
        <v>51</v>
      </c>
    </row>
    <row r="81" spans="1:5" ht="25.5">
      <c r="A81" s="35" t="s">
        <v>56</v>
      </c>
      <c r="E81" s="40" t="s">
        <v>395</v>
      </c>
    </row>
    <row r="82" spans="1:5" ht="12.75">
      <c r="A82" t="s">
        <v>57</v>
      </c>
      <c r="E82" s="39" t="s">
        <v>58</v>
      </c>
    </row>
    <row r="83" spans="1:16" ht="12.75">
      <c r="A83" t="s">
        <v>48</v>
      </c>
      <c s="34" t="s">
        <v>151</v>
      </c>
      <c s="34" t="s">
        <v>396</v>
      </c>
      <c s="35" t="s">
        <v>51</v>
      </c>
      <c s="6" t="s">
        <v>397</v>
      </c>
      <c s="36" t="s">
        <v>95</v>
      </c>
      <c s="37">
        <v>295.47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12.75">
      <c r="A84" s="35" t="s">
        <v>55</v>
      </c>
      <c r="E84" s="39" t="s">
        <v>51</v>
      </c>
    </row>
    <row r="85" spans="1:5" ht="38.25">
      <c r="A85" s="35" t="s">
        <v>56</v>
      </c>
      <c r="E85" s="40" t="s">
        <v>398</v>
      </c>
    </row>
    <row r="86" spans="1:5" ht="12.75">
      <c r="A86" t="s">
        <v>57</v>
      </c>
      <c r="E86" s="39" t="s">
        <v>58</v>
      </c>
    </row>
    <row r="87" spans="1:16" ht="12.75">
      <c r="A87" t="s">
        <v>48</v>
      </c>
      <c s="34" t="s">
        <v>155</v>
      </c>
      <c s="34" t="s">
        <v>396</v>
      </c>
      <c s="35" t="s">
        <v>26</v>
      </c>
      <c s="6" t="s">
        <v>397</v>
      </c>
      <c s="36" t="s">
        <v>95</v>
      </c>
      <c s="37">
        <v>1396.705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26</v>
      </c>
    </row>
    <row r="88" spans="1:5" ht="12.75">
      <c r="A88" s="35" t="s">
        <v>55</v>
      </c>
      <c r="E88" s="39" t="s">
        <v>51</v>
      </c>
    </row>
    <row r="89" spans="1:5" ht="63.75">
      <c r="A89" s="35" t="s">
        <v>56</v>
      </c>
      <c r="E89" s="40" t="s">
        <v>399</v>
      </c>
    </row>
    <row r="90" spans="1:5" ht="318.75">
      <c r="A90" t="s">
        <v>57</v>
      </c>
      <c r="E90" s="39" t="s">
        <v>400</v>
      </c>
    </row>
    <row r="91" spans="1:16" ht="12.75">
      <c r="A91" t="s">
        <v>48</v>
      </c>
      <c s="34" t="s">
        <v>159</v>
      </c>
      <c s="34" t="s">
        <v>401</v>
      </c>
      <c s="35" t="s">
        <v>51</v>
      </c>
      <c s="6" t="s">
        <v>402</v>
      </c>
      <c s="36" t="s">
        <v>95</v>
      </c>
      <c s="37">
        <v>295.47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51</v>
      </c>
    </row>
    <row r="93" spans="1:5" ht="114.75">
      <c r="A93" s="35" t="s">
        <v>56</v>
      </c>
      <c r="E93" s="40" t="s">
        <v>403</v>
      </c>
    </row>
    <row r="94" spans="1:5" ht="12.75">
      <c r="A94" t="s">
        <v>57</v>
      </c>
      <c r="E94" s="39" t="s">
        <v>58</v>
      </c>
    </row>
    <row r="95" spans="1:16" ht="12.75">
      <c r="A95" t="s">
        <v>48</v>
      </c>
      <c s="34" t="s">
        <v>195</v>
      </c>
      <c s="34" t="s">
        <v>404</v>
      </c>
      <c s="35" t="s">
        <v>51</v>
      </c>
      <c s="6" t="s">
        <v>405</v>
      </c>
      <c s="36" t="s">
        <v>117</v>
      </c>
      <c s="37">
        <v>258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26</v>
      </c>
    </row>
    <row r="96" spans="1:5" ht="12.75">
      <c r="A96" s="35" t="s">
        <v>55</v>
      </c>
      <c r="E96" s="39" t="s">
        <v>51</v>
      </c>
    </row>
    <row r="97" spans="1:5" ht="63.75">
      <c r="A97" s="35" t="s">
        <v>56</v>
      </c>
      <c r="E97" s="40" t="s">
        <v>406</v>
      </c>
    </row>
    <row r="98" spans="1:5" ht="12.75">
      <c r="A98" t="s">
        <v>57</v>
      </c>
      <c r="E98" s="39" t="s">
        <v>58</v>
      </c>
    </row>
    <row r="99" spans="1:16" ht="12.75">
      <c r="A99" t="s">
        <v>48</v>
      </c>
      <c s="34" t="s">
        <v>199</v>
      </c>
      <c s="34" t="s">
        <v>407</v>
      </c>
      <c s="35" t="s">
        <v>51</v>
      </c>
      <c s="6" t="s">
        <v>408</v>
      </c>
      <c s="36" t="s">
        <v>117</v>
      </c>
      <c s="37">
        <v>258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26</v>
      </c>
    </row>
    <row r="100" spans="1:5" ht="12.75">
      <c r="A100" s="35" t="s">
        <v>55</v>
      </c>
      <c r="E100" s="39" t="s">
        <v>51</v>
      </c>
    </row>
    <row r="101" spans="1:5" ht="63.75">
      <c r="A101" s="35" t="s">
        <v>56</v>
      </c>
      <c r="E101" s="40" t="s">
        <v>406</v>
      </c>
    </row>
    <row r="102" spans="1:5" ht="12.75">
      <c r="A102" t="s">
        <v>57</v>
      </c>
      <c r="E102" s="39" t="s">
        <v>58</v>
      </c>
    </row>
    <row r="103" spans="1:13" ht="12.75">
      <c r="A103" t="s">
        <v>45</v>
      </c>
      <c r="C103" s="31" t="s">
        <v>26</v>
      </c>
      <c r="E103" s="33" t="s">
        <v>129</v>
      </c>
      <c r="J103" s="32">
        <f>0</f>
      </c>
      <c s="32">
        <f>0</f>
      </c>
      <c s="32">
        <f>0+L104+L108+L112+L116+L120+L124+L128+L132+L136+L140+L144+L148+L152+L156+L160+L164+L168+L172+L176+L180+L184+L188</f>
      </c>
      <c s="32">
        <f>0+M104+M108+M112+M116+M120+M124+M128+M132+M136+M140+M144+M148+M152+M156+M160+M164+M168+M172+M176+M180+M184+M188</f>
      </c>
    </row>
    <row r="104" spans="1:16" ht="12.75">
      <c r="A104" t="s">
        <v>48</v>
      </c>
      <c s="34" t="s">
        <v>202</v>
      </c>
      <c s="34" t="s">
        <v>409</v>
      </c>
      <c s="35" t="s">
        <v>51</v>
      </c>
      <c s="6" t="s">
        <v>410</v>
      </c>
      <c s="36" t="s">
        <v>104</v>
      </c>
      <c s="37">
        <v>25.6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51</v>
      </c>
    </row>
    <row r="106" spans="1:5" ht="63.75">
      <c r="A106" s="35" t="s">
        <v>56</v>
      </c>
      <c r="E106" s="40" t="s">
        <v>411</v>
      </c>
    </row>
    <row r="107" spans="1:5" ht="12.75">
      <c r="A107" t="s">
        <v>57</v>
      </c>
      <c r="E107" s="39" t="s">
        <v>58</v>
      </c>
    </row>
    <row r="108" spans="1:16" ht="12.75">
      <c r="A108" t="s">
        <v>48</v>
      </c>
      <c s="34" t="s">
        <v>206</v>
      </c>
      <c s="34" t="s">
        <v>412</v>
      </c>
      <c s="35" t="s">
        <v>51</v>
      </c>
      <c s="6" t="s">
        <v>413</v>
      </c>
      <c s="36" t="s">
        <v>117</v>
      </c>
      <c s="37">
        <v>33.12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51</v>
      </c>
    </row>
    <row r="110" spans="1:5" ht="51">
      <c r="A110" s="35" t="s">
        <v>56</v>
      </c>
      <c r="E110" s="40" t="s">
        <v>414</v>
      </c>
    </row>
    <row r="111" spans="1:5" ht="12.75">
      <c r="A111" t="s">
        <v>57</v>
      </c>
      <c r="E111" s="39" t="s">
        <v>58</v>
      </c>
    </row>
    <row r="112" spans="1:16" ht="12.75">
      <c r="A112" t="s">
        <v>48</v>
      </c>
      <c s="34" t="s">
        <v>209</v>
      </c>
      <c s="34" t="s">
        <v>415</v>
      </c>
      <c s="35" t="s">
        <v>51</v>
      </c>
      <c s="6" t="s">
        <v>416</v>
      </c>
      <c s="36" t="s">
        <v>95</v>
      </c>
      <c s="37">
        <v>22.043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56</v>
      </c>
      <c r="E114" s="40" t="s">
        <v>417</v>
      </c>
    </row>
    <row r="115" spans="1:5" ht="12.75">
      <c r="A115" t="s">
        <v>57</v>
      </c>
      <c r="E115" s="39" t="s">
        <v>58</v>
      </c>
    </row>
    <row r="116" spans="1:16" ht="12.75">
      <c r="A116" t="s">
        <v>48</v>
      </c>
      <c s="34" t="s">
        <v>212</v>
      </c>
      <c s="34" t="s">
        <v>418</v>
      </c>
      <c s="35" t="s">
        <v>51</v>
      </c>
      <c s="6" t="s">
        <v>419</v>
      </c>
      <c s="36" t="s">
        <v>66</v>
      </c>
      <c s="37">
        <v>2.764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51</v>
      </c>
    </row>
    <row r="118" spans="1:5" ht="38.25">
      <c r="A118" s="35" t="s">
        <v>56</v>
      </c>
      <c r="E118" s="40" t="s">
        <v>420</v>
      </c>
    </row>
    <row r="119" spans="1:5" ht="12.75">
      <c r="A119" t="s">
        <v>57</v>
      </c>
      <c r="E119" s="39" t="s">
        <v>58</v>
      </c>
    </row>
    <row r="120" spans="1:16" ht="12.75">
      <c r="A120" t="s">
        <v>48</v>
      </c>
      <c s="34" t="s">
        <v>222</v>
      </c>
      <c s="34" t="s">
        <v>421</v>
      </c>
      <c s="35" t="s">
        <v>51</v>
      </c>
      <c s="6" t="s">
        <v>422</v>
      </c>
      <c s="36" t="s">
        <v>66</v>
      </c>
      <c s="37">
        <v>0.175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26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56</v>
      </c>
      <c r="E122" s="40" t="s">
        <v>423</v>
      </c>
    </row>
    <row r="123" spans="1:5" ht="12.75">
      <c r="A123" t="s">
        <v>57</v>
      </c>
      <c r="E123" s="39" t="s">
        <v>58</v>
      </c>
    </row>
    <row r="124" spans="1:16" ht="12.75">
      <c r="A124" t="s">
        <v>48</v>
      </c>
      <c s="34" t="s">
        <v>226</v>
      </c>
      <c s="34" t="s">
        <v>424</v>
      </c>
      <c s="35" t="s">
        <v>51</v>
      </c>
      <c s="6" t="s">
        <v>425</v>
      </c>
      <c s="36" t="s">
        <v>66</v>
      </c>
      <c s="37">
        <v>15.258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12.75">
      <c r="A125" s="35" t="s">
        <v>55</v>
      </c>
      <c r="E125" s="39" t="s">
        <v>51</v>
      </c>
    </row>
    <row r="126" spans="1:5" ht="255">
      <c r="A126" s="35" t="s">
        <v>56</v>
      </c>
      <c r="E126" s="40" t="s">
        <v>426</v>
      </c>
    </row>
    <row r="127" spans="1:5" ht="12.75">
      <c r="A127" t="s">
        <v>57</v>
      </c>
      <c r="E127" s="39" t="s">
        <v>58</v>
      </c>
    </row>
    <row r="128" spans="1:16" ht="12.75">
      <c r="A128" t="s">
        <v>48</v>
      </c>
      <c s="34" t="s">
        <v>235</v>
      </c>
      <c s="34" t="s">
        <v>427</v>
      </c>
      <c s="35" t="s">
        <v>51</v>
      </c>
      <c s="6" t="s">
        <v>428</v>
      </c>
      <c s="36" t="s">
        <v>95</v>
      </c>
      <c s="37">
        <v>13.422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26</v>
      </c>
    </row>
    <row r="129" spans="1:5" ht="12.75">
      <c r="A129" s="35" t="s">
        <v>55</v>
      </c>
      <c r="E129" s="39" t="s">
        <v>51</v>
      </c>
    </row>
    <row r="130" spans="1:5" ht="89.25">
      <c r="A130" s="35" t="s">
        <v>56</v>
      </c>
      <c r="E130" s="40" t="s">
        <v>429</v>
      </c>
    </row>
    <row r="131" spans="1:5" ht="12.75">
      <c r="A131" t="s">
        <v>57</v>
      </c>
      <c r="E131" s="39" t="s">
        <v>58</v>
      </c>
    </row>
    <row r="132" spans="1:16" ht="12.75">
      <c r="A132" t="s">
        <v>48</v>
      </c>
      <c s="34" t="s">
        <v>239</v>
      </c>
      <c s="34" t="s">
        <v>430</v>
      </c>
      <c s="35" t="s">
        <v>51</v>
      </c>
      <c s="6" t="s">
        <v>431</v>
      </c>
      <c s="36" t="s">
        <v>104</v>
      </c>
      <c s="37">
        <v>447.44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51</v>
      </c>
    </row>
    <row r="134" spans="1:5" ht="25.5">
      <c r="A134" s="35" t="s">
        <v>56</v>
      </c>
      <c r="E134" s="40" t="s">
        <v>432</v>
      </c>
    </row>
    <row r="135" spans="1:5" ht="12.75">
      <c r="A135" t="s">
        <v>57</v>
      </c>
      <c r="E135" s="39" t="s">
        <v>58</v>
      </c>
    </row>
    <row r="136" spans="1:16" ht="12.75">
      <c r="A136" t="s">
        <v>48</v>
      </c>
      <c s="34" t="s">
        <v>243</v>
      </c>
      <c s="34" t="s">
        <v>433</v>
      </c>
      <c s="35" t="s">
        <v>51</v>
      </c>
      <c s="6" t="s">
        <v>434</v>
      </c>
      <c s="36" t="s">
        <v>95</v>
      </c>
      <c s="37">
        <v>3.391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26</v>
      </c>
    </row>
    <row r="137" spans="1:5" ht="12.75">
      <c r="A137" s="35" t="s">
        <v>55</v>
      </c>
      <c r="E137" s="39" t="s">
        <v>51</v>
      </c>
    </row>
    <row r="138" spans="1:5" ht="38.25">
      <c r="A138" s="35" t="s">
        <v>56</v>
      </c>
      <c r="E138" s="40" t="s">
        <v>435</v>
      </c>
    </row>
    <row r="139" spans="1:5" ht="12.75">
      <c r="A139" t="s">
        <v>57</v>
      </c>
      <c r="E139" s="39" t="s">
        <v>58</v>
      </c>
    </row>
    <row r="140" spans="1:16" ht="12.75">
      <c r="A140" t="s">
        <v>48</v>
      </c>
      <c s="34" t="s">
        <v>247</v>
      </c>
      <c s="34" t="s">
        <v>436</v>
      </c>
      <c s="35" t="s">
        <v>51</v>
      </c>
      <c s="6" t="s">
        <v>437</v>
      </c>
      <c s="36" t="s">
        <v>117</v>
      </c>
      <c s="37">
        <v>8.8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51</v>
      </c>
    </row>
    <row r="142" spans="1:5" ht="38.25">
      <c r="A142" s="35" t="s">
        <v>56</v>
      </c>
      <c r="E142" s="40" t="s">
        <v>438</v>
      </c>
    </row>
    <row r="143" spans="1:5" ht="12.75">
      <c r="A143" t="s">
        <v>57</v>
      </c>
      <c r="E143" s="39" t="s">
        <v>58</v>
      </c>
    </row>
    <row r="144" spans="1:16" ht="12.75">
      <c r="A144" t="s">
        <v>48</v>
      </c>
      <c s="34" t="s">
        <v>251</v>
      </c>
      <c s="34" t="s">
        <v>439</v>
      </c>
      <c s="35" t="s">
        <v>51</v>
      </c>
      <c s="6" t="s">
        <v>440</v>
      </c>
      <c s="36" t="s">
        <v>104</v>
      </c>
      <c s="37">
        <v>159.4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12.75">
      <c r="A145" s="35" t="s">
        <v>55</v>
      </c>
      <c r="E145" s="39" t="s">
        <v>51</v>
      </c>
    </row>
    <row r="146" spans="1:5" ht="63.75">
      <c r="A146" s="35" t="s">
        <v>56</v>
      </c>
      <c r="E146" s="40" t="s">
        <v>441</v>
      </c>
    </row>
    <row r="147" spans="1:5" ht="12.75">
      <c r="A147" t="s">
        <v>57</v>
      </c>
      <c r="E147" s="39" t="s">
        <v>58</v>
      </c>
    </row>
    <row r="148" spans="1:16" ht="25.5">
      <c r="A148" t="s">
        <v>48</v>
      </c>
      <c s="34" t="s">
        <v>254</v>
      </c>
      <c s="34" t="s">
        <v>442</v>
      </c>
      <c s="35" t="s">
        <v>51</v>
      </c>
      <c s="6" t="s">
        <v>443</v>
      </c>
      <c s="36" t="s">
        <v>104</v>
      </c>
      <c s="37">
        <v>291.2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51</v>
      </c>
    </row>
    <row r="150" spans="1:5" ht="51">
      <c r="A150" s="35" t="s">
        <v>56</v>
      </c>
      <c r="E150" s="40" t="s">
        <v>444</v>
      </c>
    </row>
    <row r="151" spans="1:5" ht="12.75">
      <c r="A151" t="s">
        <v>57</v>
      </c>
      <c r="E151" s="39" t="s">
        <v>58</v>
      </c>
    </row>
    <row r="152" spans="1:16" ht="25.5">
      <c r="A152" t="s">
        <v>48</v>
      </c>
      <c s="34" t="s">
        <v>258</v>
      </c>
      <c s="34" t="s">
        <v>445</v>
      </c>
      <c s="35" t="s">
        <v>51</v>
      </c>
      <c s="6" t="s">
        <v>446</v>
      </c>
      <c s="36" t="s">
        <v>104</v>
      </c>
      <c s="37">
        <v>176.2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51</v>
      </c>
    </row>
    <row r="154" spans="1:5" ht="63.75">
      <c r="A154" s="35" t="s">
        <v>56</v>
      </c>
      <c r="E154" s="40" t="s">
        <v>447</v>
      </c>
    </row>
    <row r="155" spans="1:5" ht="12.75">
      <c r="A155" t="s">
        <v>57</v>
      </c>
      <c r="E155" s="39" t="s">
        <v>58</v>
      </c>
    </row>
    <row r="156" spans="1:16" ht="12.75">
      <c r="A156" t="s">
        <v>48</v>
      </c>
      <c s="34" t="s">
        <v>262</v>
      </c>
      <c s="34" t="s">
        <v>448</v>
      </c>
      <c s="35" t="s">
        <v>51</v>
      </c>
      <c s="6" t="s">
        <v>449</v>
      </c>
      <c s="36" t="s">
        <v>104</v>
      </c>
      <c s="37">
        <v>18.5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51</v>
      </c>
    </row>
    <row r="158" spans="1:5" ht="25.5">
      <c r="A158" s="35" t="s">
        <v>56</v>
      </c>
      <c r="E158" s="40" t="s">
        <v>450</v>
      </c>
    </row>
    <row r="159" spans="1:5" ht="12.75">
      <c r="A159" t="s">
        <v>57</v>
      </c>
      <c r="E159" s="39" t="s">
        <v>58</v>
      </c>
    </row>
    <row r="160" spans="1:16" ht="12.75">
      <c r="A160" t="s">
        <v>48</v>
      </c>
      <c s="34" t="s">
        <v>267</v>
      </c>
      <c s="34" t="s">
        <v>451</v>
      </c>
      <c s="35" t="s">
        <v>51</v>
      </c>
      <c s="6" t="s">
        <v>452</v>
      </c>
      <c s="36" t="s">
        <v>104</v>
      </c>
      <c s="37">
        <v>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51</v>
      </c>
    </row>
    <row r="162" spans="1:5" ht="38.25">
      <c r="A162" s="35" t="s">
        <v>56</v>
      </c>
      <c r="E162" s="40" t="s">
        <v>453</v>
      </c>
    </row>
    <row r="163" spans="1:5" ht="12.75">
      <c r="A163" t="s">
        <v>57</v>
      </c>
      <c r="E163" s="39" t="s">
        <v>58</v>
      </c>
    </row>
    <row r="164" spans="1:16" ht="25.5">
      <c r="A164" t="s">
        <v>48</v>
      </c>
      <c s="34" t="s">
        <v>270</v>
      </c>
      <c s="34" t="s">
        <v>454</v>
      </c>
      <c s="35" t="s">
        <v>51</v>
      </c>
      <c s="6" t="s">
        <v>455</v>
      </c>
      <c s="36" t="s">
        <v>104</v>
      </c>
      <c s="37">
        <v>112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26</v>
      </c>
    </row>
    <row r="165" spans="1:5" ht="12.75">
      <c r="A165" s="35" t="s">
        <v>55</v>
      </c>
      <c r="E165" s="39" t="s">
        <v>51</v>
      </c>
    </row>
    <row r="166" spans="1:5" ht="51">
      <c r="A166" s="35" t="s">
        <v>56</v>
      </c>
      <c r="E166" s="40" t="s">
        <v>456</v>
      </c>
    </row>
    <row r="167" spans="1:5" ht="12.75">
      <c r="A167" t="s">
        <v>57</v>
      </c>
      <c r="E167" s="39" t="s">
        <v>58</v>
      </c>
    </row>
    <row r="168" spans="1:16" ht="25.5">
      <c r="A168" t="s">
        <v>48</v>
      </c>
      <c s="34" t="s">
        <v>62</v>
      </c>
      <c s="34" t="s">
        <v>457</v>
      </c>
      <c s="35" t="s">
        <v>51</v>
      </c>
      <c s="6" t="s">
        <v>458</v>
      </c>
      <c s="36" t="s">
        <v>104</v>
      </c>
      <c s="37">
        <v>10.5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26</v>
      </c>
    </row>
    <row r="169" spans="1:5" ht="12.75">
      <c r="A169" s="35" t="s">
        <v>55</v>
      </c>
      <c r="E169" s="39" t="s">
        <v>51</v>
      </c>
    </row>
    <row r="170" spans="1:5" ht="25.5">
      <c r="A170" s="35" t="s">
        <v>56</v>
      </c>
      <c r="E170" s="40" t="s">
        <v>459</v>
      </c>
    </row>
    <row r="171" spans="1:5" ht="12.75">
      <c r="A171" t="s">
        <v>57</v>
      </c>
      <c r="E171" s="39" t="s">
        <v>58</v>
      </c>
    </row>
    <row r="172" spans="1:16" ht="12.75">
      <c r="A172" t="s">
        <v>48</v>
      </c>
      <c s="34" t="s">
        <v>71</v>
      </c>
      <c s="34" t="s">
        <v>460</v>
      </c>
      <c s="35" t="s">
        <v>51</v>
      </c>
      <c s="6" t="s">
        <v>461</v>
      </c>
      <c s="36" t="s">
        <v>104</v>
      </c>
      <c s="37">
        <v>22.2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26</v>
      </c>
    </row>
    <row r="173" spans="1:5" ht="12.75">
      <c r="A173" s="35" t="s">
        <v>55</v>
      </c>
      <c r="E173" s="39" t="s">
        <v>51</v>
      </c>
    </row>
    <row r="174" spans="1:5" ht="38.25">
      <c r="A174" s="35" t="s">
        <v>56</v>
      </c>
      <c r="E174" s="40" t="s">
        <v>462</v>
      </c>
    </row>
    <row r="175" spans="1:5" ht="12.75">
      <c r="A175" t="s">
        <v>57</v>
      </c>
      <c r="E175" s="39" t="s">
        <v>58</v>
      </c>
    </row>
    <row r="176" spans="1:16" ht="12.75">
      <c r="A176" t="s">
        <v>48</v>
      </c>
      <c s="34" t="s">
        <v>76</v>
      </c>
      <c s="34" t="s">
        <v>463</v>
      </c>
      <c s="35" t="s">
        <v>51</v>
      </c>
      <c s="6" t="s">
        <v>464</v>
      </c>
      <c s="36" t="s">
        <v>104</v>
      </c>
      <c s="37">
        <v>83.4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51</v>
      </c>
    </row>
    <row r="178" spans="1:5" ht="38.25">
      <c r="A178" s="35" t="s">
        <v>56</v>
      </c>
      <c r="E178" s="40" t="s">
        <v>465</v>
      </c>
    </row>
    <row r="179" spans="1:5" ht="12.75">
      <c r="A179" t="s">
        <v>57</v>
      </c>
      <c r="E179" s="39" t="s">
        <v>58</v>
      </c>
    </row>
    <row r="180" spans="1:16" ht="12.75">
      <c r="A180" t="s">
        <v>48</v>
      </c>
      <c s="34" t="s">
        <v>81</v>
      </c>
      <c s="34" t="s">
        <v>466</v>
      </c>
      <c s="35" t="s">
        <v>51</v>
      </c>
      <c s="6" t="s">
        <v>467</v>
      </c>
      <c s="36" t="s">
        <v>95</v>
      </c>
      <c s="37">
        <v>34.96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26</v>
      </c>
    </row>
    <row r="181" spans="1:5" ht="12.75">
      <c r="A181" s="35" t="s">
        <v>55</v>
      </c>
      <c r="E181" s="39" t="s">
        <v>51</v>
      </c>
    </row>
    <row r="182" spans="1:5" ht="25.5">
      <c r="A182" s="35" t="s">
        <v>56</v>
      </c>
      <c r="E182" s="40" t="s">
        <v>468</v>
      </c>
    </row>
    <row r="183" spans="1:5" ht="12.75">
      <c r="A183" t="s">
        <v>57</v>
      </c>
      <c r="E183" s="39" t="s">
        <v>58</v>
      </c>
    </row>
    <row r="184" spans="1:16" ht="12.75">
      <c r="A184" t="s">
        <v>48</v>
      </c>
      <c s="34" t="s">
        <v>86</v>
      </c>
      <c s="34" t="s">
        <v>469</v>
      </c>
      <c s="35" t="s">
        <v>51</v>
      </c>
      <c s="6" t="s">
        <v>470</v>
      </c>
      <c s="36" t="s">
        <v>95</v>
      </c>
      <c s="37">
        <v>6.118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51</v>
      </c>
    </row>
    <row r="186" spans="1:5" ht="25.5">
      <c r="A186" s="35" t="s">
        <v>56</v>
      </c>
      <c r="E186" s="40" t="s">
        <v>471</v>
      </c>
    </row>
    <row r="187" spans="1:5" ht="12.75">
      <c r="A187" t="s">
        <v>57</v>
      </c>
      <c r="E187" s="39" t="s">
        <v>58</v>
      </c>
    </row>
    <row r="188" spans="1:16" ht="12.75">
      <c r="A188" t="s">
        <v>48</v>
      </c>
      <c s="34" t="s">
        <v>118</v>
      </c>
      <c s="34" t="s">
        <v>472</v>
      </c>
      <c s="35" t="s">
        <v>51</v>
      </c>
      <c s="6" t="s">
        <v>473</v>
      </c>
      <c s="36" t="s">
        <v>66</v>
      </c>
      <c s="37">
        <v>8.074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51</v>
      </c>
    </row>
    <row r="190" spans="1:5" ht="25.5">
      <c r="A190" s="35" t="s">
        <v>56</v>
      </c>
      <c r="E190" s="40" t="s">
        <v>474</v>
      </c>
    </row>
    <row r="191" spans="1:5" ht="12.75">
      <c r="A191" t="s">
        <v>57</v>
      </c>
      <c r="E191" s="39" t="s">
        <v>58</v>
      </c>
    </row>
    <row r="192" spans="1:13" ht="12.75">
      <c r="A192" t="s">
        <v>45</v>
      </c>
      <c r="C192" s="31" t="s">
        <v>25</v>
      </c>
      <c r="E192" s="33" t="s">
        <v>475</v>
      </c>
      <c r="J192" s="32">
        <f>0</f>
      </c>
      <c s="32">
        <f>0</f>
      </c>
      <c s="32">
        <f>0+L193+L197+L201+L205+L209+L213+L217+L221+L225</f>
      </c>
      <c s="32">
        <f>0+M193+M197+M201+M205+M209+M213+M217+M221+M225</f>
      </c>
    </row>
    <row r="193" spans="1:16" ht="12.75">
      <c r="A193" t="s">
        <v>48</v>
      </c>
      <c s="34" t="s">
        <v>123</v>
      </c>
      <c s="34" t="s">
        <v>476</v>
      </c>
      <c s="35" t="s">
        <v>51</v>
      </c>
      <c s="6" t="s">
        <v>477</v>
      </c>
      <c s="36" t="s">
        <v>95</v>
      </c>
      <c s="37">
        <v>25.363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51</v>
      </c>
    </row>
    <row r="195" spans="1:5" ht="63.75">
      <c r="A195" s="35" t="s">
        <v>56</v>
      </c>
      <c r="E195" s="40" t="s">
        <v>478</v>
      </c>
    </row>
    <row r="196" spans="1:5" ht="12.75">
      <c r="A196" t="s">
        <v>57</v>
      </c>
      <c r="E196" s="39" t="s">
        <v>58</v>
      </c>
    </row>
    <row r="197" spans="1:16" ht="12.75">
      <c r="A197" t="s">
        <v>48</v>
      </c>
      <c s="34" t="s">
        <v>163</v>
      </c>
      <c s="34" t="s">
        <v>479</v>
      </c>
      <c s="35" t="s">
        <v>51</v>
      </c>
      <c s="6" t="s">
        <v>480</v>
      </c>
      <c s="36" t="s">
        <v>66</v>
      </c>
      <c s="37">
        <v>3.596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51</v>
      </c>
    </row>
    <row r="199" spans="1:5" ht="51">
      <c r="A199" s="35" t="s">
        <v>56</v>
      </c>
      <c r="E199" s="40" t="s">
        <v>481</v>
      </c>
    </row>
    <row r="200" spans="1:5" ht="12.75">
      <c r="A200" t="s">
        <v>57</v>
      </c>
      <c r="E200" s="39" t="s">
        <v>58</v>
      </c>
    </row>
    <row r="201" spans="1:16" ht="12.75">
      <c r="A201" t="s">
        <v>48</v>
      </c>
      <c s="34" t="s">
        <v>168</v>
      </c>
      <c s="34" t="s">
        <v>482</v>
      </c>
      <c s="35" t="s">
        <v>51</v>
      </c>
      <c s="6" t="s">
        <v>483</v>
      </c>
      <c s="36" t="s">
        <v>95</v>
      </c>
      <c s="37">
        <v>7.618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56</v>
      </c>
      <c r="E203" s="40" t="s">
        <v>484</v>
      </c>
    </row>
    <row r="204" spans="1:5" ht="12.75">
      <c r="A204" t="s">
        <v>57</v>
      </c>
      <c r="E204" s="39" t="s">
        <v>58</v>
      </c>
    </row>
    <row r="205" spans="1:16" ht="12.75">
      <c r="A205" t="s">
        <v>48</v>
      </c>
      <c s="34" t="s">
        <v>174</v>
      </c>
      <c s="34" t="s">
        <v>485</v>
      </c>
      <c s="35" t="s">
        <v>51</v>
      </c>
      <c s="6" t="s">
        <v>486</v>
      </c>
      <c s="36" t="s">
        <v>95</v>
      </c>
      <c s="37">
        <v>119.374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51</v>
      </c>
    </row>
    <row r="207" spans="1:5" ht="153">
      <c r="A207" s="35" t="s">
        <v>56</v>
      </c>
      <c r="E207" s="40" t="s">
        <v>487</v>
      </c>
    </row>
    <row r="208" spans="1:5" ht="12.75">
      <c r="A208" t="s">
        <v>57</v>
      </c>
      <c r="E208" s="39" t="s">
        <v>58</v>
      </c>
    </row>
    <row r="209" spans="1:16" ht="12.75">
      <c r="A209" t="s">
        <v>48</v>
      </c>
      <c s="34" t="s">
        <v>180</v>
      </c>
      <c s="34" t="s">
        <v>488</v>
      </c>
      <c s="35" t="s">
        <v>51</v>
      </c>
      <c s="6" t="s">
        <v>489</v>
      </c>
      <c s="36" t="s">
        <v>66</v>
      </c>
      <c s="37">
        <v>16.077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51</v>
      </c>
    </row>
    <row r="211" spans="1:5" ht="76.5">
      <c r="A211" s="35" t="s">
        <v>56</v>
      </c>
      <c r="E211" s="40" t="s">
        <v>490</v>
      </c>
    </row>
    <row r="212" spans="1:5" ht="12.75">
      <c r="A212" t="s">
        <v>57</v>
      </c>
      <c r="E212" s="39" t="s">
        <v>58</v>
      </c>
    </row>
    <row r="213" spans="1:16" ht="12.75">
      <c r="A213" t="s">
        <v>48</v>
      </c>
      <c s="34" t="s">
        <v>186</v>
      </c>
      <c s="34" t="s">
        <v>491</v>
      </c>
      <c s="35" t="s">
        <v>51</v>
      </c>
      <c s="6" t="s">
        <v>492</v>
      </c>
      <c s="36" t="s">
        <v>66</v>
      </c>
      <c s="37">
        <v>0.448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51</v>
      </c>
    </row>
    <row r="215" spans="1:5" ht="25.5">
      <c r="A215" s="35" t="s">
        <v>56</v>
      </c>
      <c r="E215" s="40" t="s">
        <v>493</v>
      </c>
    </row>
    <row r="216" spans="1:5" ht="12.75">
      <c r="A216" t="s">
        <v>57</v>
      </c>
      <c r="E216" s="39" t="s">
        <v>58</v>
      </c>
    </row>
    <row r="217" spans="1:16" ht="12.75">
      <c r="A217" t="s">
        <v>48</v>
      </c>
      <c s="34" t="s">
        <v>190</v>
      </c>
      <c s="34" t="s">
        <v>494</v>
      </c>
      <c s="35" t="s">
        <v>51</v>
      </c>
      <c s="6" t="s">
        <v>495</v>
      </c>
      <c s="36" t="s">
        <v>66</v>
      </c>
      <c s="37">
        <v>21.984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26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56</v>
      </c>
      <c r="E219" s="40" t="s">
        <v>496</v>
      </c>
    </row>
    <row r="220" spans="1:5" ht="12.75">
      <c r="A220" t="s">
        <v>57</v>
      </c>
      <c r="E220" s="39" t="s">
        <v>58</v>
      </c>
    </row>
    <row r="221" spans="1:16" ht="12.75">
      <c r="A221" t="s">
        <v>48</v>
      </c>
      <c s="34" t="s">
        <v>215</v>
      </c>
      <c s="34" t="s">
        <v>497</v>
      </c>
      <c s="35" t="s">
        <v>51</v>
      </c>
      <c s="6" t="s">
        <v>498</v>
      </c>
      <c s="36" t="s">
        <v>66</v>
      </c>
      <c s="37">
        <v>0.114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26</v>
      </c>
    </row>
    <row r="222" spans="1:5" ht="12.75">
      <c r="A222" s="35" t="s">
        <v>55</v>
      </c>
      <c r="E222" s="39" t="s">
        <v>51</v>
      </c>
    </row>
    <row r="223" spans="1:5" ht="25.5">
      <c r="A223" s="35" t="s">
        <v>56</v>
      </c>
      <c r="E223" s="40" t="s">
        <v>499</v>
      </c>
    </row>
    <row r="224" spans="1:5" ht="12.75">
      <c r="A224" t="s">
        <v>57</v>
      </c>
      <c r="E224" s="39" t="s">
        <v>58</v>
      </c>
    </row>
    <row r="225" spans="1:16" ht="12.75">
      <c r="A225" t="s">
        <v>48</v>
      </c>
      <c s="34" t="s">
        <v>229</v>
      </c>
      <c s="34" t="s">
        <v>500</v>
      </c>
      <c s="35" t="s">
        <v>51</v>
      </c>
      <c s="6" t="s">
        <v>501</v>
      </c>
      <c s="36" t="s">
        <v>95</v>
      </c>
      <c s="37">
        <v>12.774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26</v>
      </c>
    </row>
    <row r="226" spans="1:5" ht="12.75">
      <c r="A226" s="35" t="s">
        <v>55</v>
      </c>
      <c r="E226" s="39" t="s">
        <v>51</v>
      </c>
    </row>
    <row r="227" spans="1:5" ht="38.25">
      <c r="A227" s="35" t="s">
        <v>56</v>
      </c>
      <c r="E227" s="40" t="s">
        <v>502</v>
      </c>
    </row>
    <row r="228" spans="1:5" ht="12.75">
      <c r="A228" t="s">
        <v>57</v>
      </c>
      <c r="E228" s="39" t="s">
        <v>58</v>
      </c>
    </row>
    <row r="229" spans="1:13" ht="12.75">
      <c r="A229" t="s">
        <v>45</v>
      </c>
      <c r="C229" s="31" t="s">
        <v>96</v>
      </c>
      <c r="E229" s="33" t="s">
        <v>134</v>
      </c>
      <c r="J229" s="32">
        <f>0</f>
      </c>
      <c s="32">
        <f>0</f>
      </c>
      <c s="32">
        <f>0+L230+L234+L238+L242+L246+L250+L254+L258+L262+L266+L270+L274+L278+L282</f>
      </c>
      <c s="32">
        <f>0+M230+M234+M238+M242+M246+M250+M254+M258+M262+M266+M270+M274+M278+M282</f>
      </c>
    </row>
    <row r="230" spans="1:16" ht="12.75">
      <c r="A230" t="s">
        <v>48</v>
      </c>
      <c s="34" t="s">
        <v>278</v>
      </c>
      <c s="34" t="s">
        <v>503</v>
      </c>
      <c s="35" t="s">
        <v>51</v>
      </c>
      <c s="6" t="s">
        <v>504</v>
      </c>
      <c s="36" t="s">
        <v>95</v>
      </c>
      <c s="37">
        <v>183.114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26</v>
      </c>
    </row>
    <row r="231" spans="1:5" ht="12.75">
      <c r="A231" s="35" t="s">
        <v>55</v>
      </c>
      <c r="E231" s="39" t="s">
        <v>51</v>
      </c>
    </row>
    <row r="232" spans="1:5" ht="89.25">
      <c r="A232" s="35" t="s">
        <v>56</v>
      </c>
      <c r="E232" s="40" t="s">
        <v>505</v>
      </c>
    </row>
    <row r="233" spans="1:5" ht="12.75">
      <c r="A233" t="s">
        <v>57</v>
      </c>
      <c r="E233" s="39" t="s">
        <v>58</v>
      </c>
    </row>
    <row r="234" spans="1:16" ht="12.75">
      <c r="A234" t="s">
        <v>48</v>
      </c>
      <c s="34" t="s">
        <v>282</v>
      </c>
      <c s="34" t="s">
        <v>506</v>
      </c>
      <c s="35" t="s">
        <v>51</v>
      </c>
      <c s="6" t="s">
        <v>507</v>
      </c>
      <c s="36" t="s">
        <v>95</v>
      </c>
      <c s="37">
        <v>3.747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26</v>
      </c>
    </row>
    <row r="235" spans="1:5" ht="12.75">
      <c r="A235" s="35" t="s">
        <v>55</v>
      </c>
      <c r="E235" s="39" t="s">
        <v>51</v>
      </c>
    </row>
    <row r="236" spans="1:5" ht="63.75">
      <c r="A236" s="35" t="s">
        <v>56</v>
      </c>
      <c r="E236" s="40" t="s">
        <v>508</v>
      </c>
    </row>
    <row r="237" spans="1:5" ht="12.75">
      <c r="A237" t="s">
        <v>57</v>
      </c>
      <c r="E237" s="39" t="s">
        <v>58</v>
      </c>
    </row>
    <row r="238" spans="1:16" ht="12.75">
      <c r="A238" t="s">
        <v>48</v>
      </c>
      <c s="34" t="s">
        <v>287</v>
      </c>
      <c s="34" t="s">
        <v>509</v>
      </c>
      <c s="35" t="s">
        <v>51</v>
      </c>
      <c s="6" t="s">
        <v>510</v>
      </c>
      <c s="36" t="s">
        <v>66</v>
      </c>
      <c s="37">
        <v>29.597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26</v>
      </c>
    </row>
    <row r="239" spans="1:5" ht="12.75">
      <c r="A239" s="35" t="s">
        <v>55</v>
      </c>
      <c r="E239" s="39" t="s">
        <v>51</v>
      </c>
    </row>
    <row r="240" spans="1:5" ht="38.25">
      <c r="A240" s="35" t="s">
        <v>56</v>
      </c>
      <c r="E240" s="40" t="s">
        <v>511</v>
      </c>
    </row>
    <row r="241" spans="1:5" ht="12.75">
      <c r="A241" t="s">
        <v>57</v>
      </c>
      <c r="E241" s="39" t="s">
        <v>58</v>
      </c>
    </row>
    <row r="242" spans="1:16" ht="12.75">
      <c r="A242" t="s">
        <v>48</v>
      </c>
      <c s="34" t="s">
        <v>293</v>
      </c>
      <c s="34" t="s">
        <v>512</v>
      </c>
      <c s="35" t="s">
        <v>51</v>
      </c>
      <c s="6" t="s">
        <v>513</v>
      </c>
      <c s="36" t="s">
        <v>66</v>
      </c>
      <c s="37">
        <v>210.9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51</v>
      </c>
    </row>
    <row r="244" spans="1:5" ht="63.75">
      <c r="A244" s="35" t="s">
        <v>56</v>
      </c>
      <c r="E244" s="40" t="s">
        <v>514</v>
      </c>
    </row>
    <row r="245" spans="1:5" ht="12.75">
      <c r="A245" t="s">
        <v>57</v>
      </c>
      <c r="E245" s="39" t="s">
        <v>58</v>
      </c>
    </row>
    <row r="246" spans="1:16" ht="12.75">
      <c r="A246" t="s">
        <v>48</v>
      </c>
      <c s="34" t="s">
        <v>299</v>
      </c>
      <c s="34" t="s">
        <v>515</v>
      </c>
      <c s="35" t="s">
        <v>51</v>
      </c>
      <c s="6" t="s">
        <v>516</v>
      </c>
      <c s="36" t="s">
        <v>53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26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517</v>
      </c>
    </row>
    <row r="249" spans="1:5" ht="12.75">
      <c r="A249" t="s">
        <v>57</v>
      </c>
      <c r="E249" s="39" t="s">
        <v>58</v>
      </c>
    </row>
    <row r="250" spans="1:16" ht="12.75">
      <c r="A250" t="s">
        <v>48</v>
      </c>
      <c s="34" t="s">
        <v>303</v>
      </c>
      <c s="34" t="s">
        <v>518</v>
      </c>
      <c s="35" t="s">
        <v>51</v>
      </c>
      <c s="6" t="s">
        <v>519</v>
      </c>
      <c s="36" t="s">
        <v>53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26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520</v>
      </c>
    </row>
    <row r="253" spans="1:5" ht="12.75">
      <c r="A253" t="s">
        <v>57</v>
      </c>
      <c r="E253" s="39" t="s">
        <v>58</v>
      </c>
    </row>
    <row r="254" spans="1:16" ht="12.75">
      <c r="A254" t="s">
        <v>48</v>
      </c>
      <c s="34" t="s">
        <v>308</v>
      </c>
      <c s="34" t="s">
        <v>521</v>
      </c>
      <c s="35" t="s">
        <v>51</v>
      </c>
      <c s="6" t="s">
        <v>522</v>
      </c>
      <c s="36" t="s">
        <v>53</v>
      </c>
      <c s="37">
        <v>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26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523</v>
      </c>
    </row>
    <row r="257" spans="1:5" ht="12.75">
      <c r="A257" t="s">
        <v>57</v>
      </c>
      <c r="E257" s="39" t="s">
        <v>58</v>
      </c>
    </row>
    <row r="258" spans="1:16" ht="12.75">
      <c r="A258" t="s">
        <v>48</v>
      </c>
      <c s="34" t="s">
        <v>524</v>
      </c>
      <c s="34" t="s">
        <v>525</v>
      </c>
      <c s="35" t="s">
        <v>51</v>
      </c>
      <c s="6" t="s">
        <v>526</v>
      </c>
      <c s="36" t="s">
        <v>53</v>
      </c>
      <c s="37">
        <v>8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26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527</v>
      </c>
    </row>
    <row r="261" spans="1:5" ht="12.75">
      <c r="A261" t="s">
        <v>57</v>
      </c>
      <c r="E261" s="39" t="s">
        <v>58</v>
      </c>
    </row>
    <row r="262" spans="1:16" ht="12.75">
      <c r="A262" t="s">
        <v>48</v>
      </c>
      <c s="34" t="s">
        <v>528</v>
      </c>
      <c s="34" t="s">
        <v>136</v>
      </c>
      <c s="35" t="s">
        <v>51</v>
      </c>
      <c s="6" t="s">
        <v>137</v>
      </c>
      <c s="36" t="s">
        <v>95</v>
      </c>
      <c s="37">
        <v>20.216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51</v>
      </c>
    </row>
    <row r="264" spans="1:5" ht="51">
      <c r="A264" s="35" t="s">
        <v>56</v>
      </c>
      <c r="E264" s="40" t="s">
        <v>529</v>
      </c>
    </row>
    <row r="265" spans="1:5" ht="12.75">
      <c r="A265" t="s">
        <v>57</v>
      </c>
      <c r="E265" s="39" t="s">
        <v>58</v>
      </c>
    </row>
    <row r="266" spans="1:16" ht="12.75">
      <c r="A266" t="s">
        <v>48</v>
      </c>
      <c s="34" t="s">
        <v>530</v>
      </c>
      <c s="34" t="s">
        <v>531</v>
      </c>
      <c s="35" t="s">
        <v>51</v>
      </c>
      <c s="6" t="s">
        <v>532</v>
      </c>
      <c s="36" t="s">
        <v>95</v>
      </c>
      <c s="37">
        <v>3.32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26</v>
      </c>
    </row>
    <row r="267" spans="1:5" ht="12.75">
      <c r="A267" s="35" t="s">
        <v>55</v>
      </c>
      <c r="E267" s="39" t="s">
        <v>51</v>
      </c>
    </row>
    <row r="268" spans="1:5" ht="51">
      <c r="A268" s="35" t="s">
        <v>56</v>
      </c>
      <c r="E268" s="40" t="s">
        <v>533</v>
      </c>
    </row>
    <row r="269" spans="1:5" ht="12.75">
      <c r="A269" t="s">
        <v>57</v>
      </c>
      <c r="E269" s="39" t="s">
        <v>58</v>
      </c>
    </row>
    <row r="270" spans="1:16" ht="12.75">
      <c r="A270" t="s">
        <v>48</v>
      </c>
      <c s="34" t="s">
        <v>534</v>
      </c>
      <c s="34" t="s">
        <v>535</v>
      </c>
      <c s="35" t="s">
        <v>51</v>
      </c>
      <c s="6" t="s">
        <v>536</v>
      </c>
      <c s="36" t="s">
        <v>95</v>
      </c>
      <c s="37">
        <v>0.516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26</v>
      </c>
    </row>
    <row r="271" spans="1:5" ht="12.75">
      <c r="A271" s="35" t="s">
        <v>55</v>
      </c>
      <c r="E271" s="39" t="s">
        <v>51</v>
      </c>
    </row>
    <row r="272" spans="1:5" ht="89.25">
      <c r="A272" s="35" t="s">
        <v>56</v>
      </c>
      <c r="E272" s="40" t="s">
        <v>537</v>
      </c>
    </row>
    <row r="273" spans="1:5" ht="12.75">
      <c r="A273" t="s">
        <v>57</v>
      </c>
      <c r="E273" s="39" t="s">
        <v>58</v>
      </c>
    </row>
    <row r="274" spans="1:16" ht="12.75">
      <c r="A274" t="s">
        <v>48</v>
      </c>
      <c s="34" t="s">
        <v>538</v>
      </c>
      <c s="34" t="s">
        <v>539</v>
      </c>
      <c s="35" t="s">
        <v>51</v>
      </c>
      <c s="6" t="s">
        <v>540</v>
      </c>
      <c s="36" t="s">
        <v>95</v>
      </c>
      <c s="37">
        <v>26.715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26</v>
      </c>
    </row>
    <row r="275" spans="1:5" ht="12.75">
      <c r="A275" s="35" t="s">
        <v>55</v>
      </c>
      <c r="E275" s="39" t="s">
        <v>51</v>
      </c>
    </row>
    <row r="276" spans="1:5" ht="51">
      <c r="A276" s="35" t="s">
        <v>56</v>
      </c>
      <c r="E276" s="40" t="s">
        <v>541</v>
      </c>
    </row>
    <row r="277" spans="1:5" ht="12.75">
      <c r="A277" t="s">
        <v>57</v>
      </c>
      <c r="E277" s="39" t="s">
        <v>58</v>
      </c>
    </row>
    <row r="278" spans="1:16" ht="12.75">
      <c r="A278" t="s">
        <v>48</v>
      </c>
      <c s="34" t="s">
        <v>542</v>
      </c>
      <c s="34" t="s">
        <v>543</v>
      </c>
      <c s="35" t="s">
        <v>51</v>
      </c>
      <c s="6" t="s">
        <v>544</v>
      </c>
      <c s="36" t="s">
        <v>95</v>
      </c>
      <c s="37">
        <v>16.107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26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545</v>
      </c>
    </row>
    <row r="281" spans="1:5" ht="12.75">
      <c r="A281" t="s">
        <v>57</v>
      </c>
      <c r="E281" s="39" t="s">
        <v>58</v>
      </c>
    </row>
    <row r="282" spans="1:16" ht="12.75">
      <c r="A282" t="s">
        <v>48</v>
      </c>
      <c s="34" t="s">
        <v>546</v>
      </c>
      <c s="34" t="s">
        <v>140</v>
      </c>
      <c s="35" t="s">
        <v>51</v>
      </c>
      <c s="6" t="s">
        <v>141</v>
      </c>
      <c s="36" t="s">
        <v>95</v>
      </c>
      <c s="37">
        <v>4.592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26</v>
      </c>
    </row>
    <row r="283" spans="1:5" ht="12.75">
      <c r="A283" s="35" t="s">
        <v>55</v>
      </c>
      <c r="E283" s="39" t="s">
        <v>51</v>
      </c>
    </row>
    <row r="284" spans="1:5" ht="25.5">
      <c r="A284" s="35" t="s">
        <v>56</v>
      </c>
      <c r="E284" s="40" t="s">
        <v>547</v>
      </c>
    </row>
    <row r="285" spans="1:5" ht="12.75">
      <c r="A285" t="s">
        <v>57</v>
      </c>
      <c r="E285" s="39" t="s">
        <v>58</v>
      </c>
    </row>
    <row r="286" spans="1:13" ht="12.75">
      <c r="A286" t="s">
        <v>45</v>
      </c>
      <c r="C286" s="31" t="s">
        <v>101</v>
      </c>
      <c r="E286" s="33" t="s">
        <v>143</v>
      </c>
      <c r="J286" s="32">
        <f>0</f>
      </c>
      <c s="32">
        <f>0</f>
      </c>
      <c s="32">
        <f>0+L287+L291+L295+L299+L303+L307+L311+L315+L319+L323+L327</f>
      </c>
      <c s="32">
        <f>0+M287+M291+M295+M299+M303+M307+M311+M315+M319+M323+M327</f>
      </c>
    </row>
    <row r="287" spans="1:16" ht="12.75">
      <c r="A287" t="s">
        <v>48</v>
      </c>
      <c s="34" t="s">
        <v>548</v>
      </c>
      <c s="34" t="s">
        <v>549</v>
      </c>
      <c s="35" t="s">
        <v>51</v>
      </c>
      <c s="6" t="s">
        <v>550</v>
      </c>
      <c s="36" t="s">
        <v>117</v>
      </c>
      <c s="37">
        <v>162.3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26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56</v>
      </c>
      <c r="E289" s="40" t="s">
        <v>551</v>
      </c>
    </row>
    <row r="290" spans="1:5" ht="12.75">
      <c r="A290" t="s">
        <v>57</v>
      </c>
      <c r="E290" s="39" t="s">
        <v>58</v>
      </c>
    </row>
    <row r="291" spans="1:16" ht="12.75">
      <c r="A291" t="s">
        <v>48</v>
      </c>
      <c s="34" t="s">
        <v>552</v>
      </c>
      <c s="34" t="s">
        <v>553</v>
      </c>
      <c s="35" t="s">
        <v>51</v>
      </c>
      <c s="6" t="s">
        <v>554</v>
      </c>
      <c s="36" t="s">
        <v>117</v>
      </c>
      <c s="37">
        <v>141.4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26</v>
      </c>
    </row>
    <row r="292" spans="1:5" ht="12.75">
      <c r="A292" s="35" t="s">
        <v>55</v>
      </c>
      <c r="E292" s="39" t="s">
        <v>51</v>
      </c>
    </row>
    <row r="293" spans="1:5" ht="25.5">
      <c r="A293" s="35" t="s">
        <v>56</v>
      </c>
      <c r="E293" s="40" t="s">
        <v>555</v>
      </c>
    </row>
    <row r="294" spans="1:5" ht="12.75">
      <c r="A294" t="s">
        <v>57</v>
      </c>
      <c r="E294" s="39" t="s">
        <v>58</v>
      </c>
    </row>
    <row r="295" spans="1:16" ht="12.75">
      <c r="A295" t="s">
        <v>48</v>
      </c>
      <c s="34" t="s">
        <v>556</v>
      </c>
      <c s="34" t="s">
        <v>557</v>
      </c>
      <c s="35" t="s">
        <v>51</v>
      </c>
      <c s="6" t="s">
        <v>558</v>
      </c>
      <c s="36" t="s">
        <v>117</v>
      </c>
      <c s="37">
        <v>162.3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26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56</v>
      </c>
      <c r="E297" s="40" t="s">
        <v>559</v>
      </c>
    </row>
    <row r="298" spans="1:5" ht="12.75">
      <c r="A298" t="s">
        <v>57</v>
      </c>
      <c r="E298" s="39" t="s">
        <v>58</v>
      </c>
    </row>
    <row r="299" spans="1:16" ht="12.75">
      <c r="A299" t="s">
        <v>48</v>
      </c>
      <c s="34" t="s">
        <v>560</v>
      </c>
      <c s="34" t="s">
        <v>561</v>
      </c>
      <c s="35" t="s">
        <v>51</v>
      </c>
      <c s="6" t="s">
        <v>562</v>
      </c>
      <c s="36" t="s">
        <v>117</v>
      </c>
      <c s="37">
        <v>136.9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26</v>
      </c>
    </row>
    <row r="300" spans="1:5" ht="12.75">
      <c r="A300" s="35" t="s">
        <v>55</v>
      </c>
      <c r="E300" s="39" t="s">
        <v>51</v>
      </c>
    </row>
    <row r="301" spans="1:5" ht="38.25">
      <c r="A301" s="35" t="s">
        <v>56</v>
      </c>
      <c r="E301" s="40" t="s">
        <v>563</v>
      </c>
    </row>
    <row r="302" spans="1:5" ht="12.75">
      <c r="A302" t="s">
        <v>57</v>
      </c>
      <c r="E302" s="39" t="s">
        <v>58</v>
      </c>
    </row>
    <row r="303" spans="1:16" ht="12.75">
      <c r="A303" t="s">
        <v>48</v>
      </c>
      <c s="34" t="s">
        <v>564</v>
      </c>
      <c s="34" t="s">
        <v>565</v>
      </c>
      <c s="35" t="s">
        <v>51</v>
      </c>
      <c s="6" t="s">
        <v>566</v>
      </c>
      <c s="36" t="s">
        <v>117</v>
      </c>
      <c s="37">
        <v>162.3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26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567</v>
      </c>
    </row>
    <row r="306" spans="1:5" ht="12.75">
      <c r="A306" t="s">
        <v>57</v>
      </c>
      <c r="E306" s="39" t="s">
        <v>58</v>
      </c>
    </row>
    <row r="307" spans="1:16" ht="12.75">
      <c r="A307" t="s">
        <v>48</v>
      </c>
      <c s="34" t="s">
        <v>568</v>
      </c>
      <c s="34" t="s">
        <v>569</v>
      </c>
      <c s="35" t="s">
        <v>51</v>
      </c>
      <c s="6" t="s">
        <v>570</v>
      </c>
      <c s="36" t="s">
        <v>117</v>
      </c>
      <c s="37">
        <v>162.3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26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571</v>
      </c>
    </row>
    <row r="310" spans="1:5" ht="12.75">
      <c r="A310" t="s">
        <v>57</v>
      </c>
      <c r="E310" s="39" t="s">
        <v>58</v>
      </c>
    </row>
    <row r="311" spans="1:16" ht="12.75">
      <c r="A311" t="s">
        <v>48</v>
      </c>
      <c s="34" t="s">
        <v>572</v>
      </c>
      <c s="34" t="s">
        <v>573</v>
      </c>
      <c s="35" t="s">
        <v>51</v>
      </c>
      <c s="6" t="s">
        <v>574</v>
      </c>
      <c s="36" t="s">
        <v>95</v>
      </c>
      <c s="37">
        <v>170.68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26</v>
      </c>
    </row>
    <row r="312" spans="1:5" ht="12.75">
      <c r="A312" s="35" t="s">
        <v>55</v>
      </c>
      <c r="E312" s="39" t="s">
        <v>51</v>
      </c>
    </row>
    <row r="313" spans="1:5" ht="102">
      <c r="A313" s="35" t="s">
        <v>56</v>
      </c>
      <c r="E313" s="40" t="s">
        <v>575</v>
      </c>
    </row>
    <row r="314" spans="1:5" ht="12.75">
      <c r="A314" t="s">
        <v>57</v>
      </c>
      <c r="E314" s="39" t="s">
        <v>58</v>
      </c>
    </row>
    <row r="315" spans="1:16" ht="12.75">
      <c r="A315" t="s">
        <v>48</v>
      </c>
      <c s="34" t="s">
        <v>576</v>
      </c>
      <c s="34" t="s">
        <v>577</v>
      </c>
      <c s="35" t="s">
        <v>51</v>
      </c>
      <c s="6" t="s">
        <v>578</v>
      </c>
      <c s="36" t="s">
        <v>95</v>
      </c>
      <c s="37">
        <v>9.738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54</v>
      </c>
      <c>
        <f>(M315*21)/100</f>
      </c>
      <c t="s">
        <v>26</v>
      </c>
    </row>
    <row r="316" spans="1:5" ht="12.75">
      <c r="A316" s="35" t="s">
        <v>55</v>
      </c>
      <c r="E316" s="39" t="s">
        <v>51</v>
      </c>
    </row>
    <row r="317" spans="1:5" ht="25.5">
      <c r="A317" s="35" t="s">
        <v>56</v>
      </c>
      <c r="E317" s="40" t="s">
        <v>579</v>
      </c>
    </row>
    <row r="318" spans="1:5" ht="12.75">
      <c r="A318" t="s">
        <v>57</v>
      </c>
      <c r="E318" s="39" t="s">
        <v>58</v>
      </c>
    </row>
    <row r="319" spans="1:16" ht="12.75">
      <c r="A319" t="s">
        <v>48</v>
      </c>
      <c s="34" t="s">
        <v>580</v>
      </c>
      <c s="34" t="s">
        <v>581</v>
      </c>
      <c s="35" t="s">
        <v>51</v>
      </c>
      <c s="6" t="s">
        <v>582</v>
      </c>
      <c s="36" t="s">
        <v>117</v>
      </c>
      <c s="37">
        <v>162.3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54</v>
      </c>
      <c>
        <f>(M319*21)/100</f>
      </c>
      <c t="s">
        <v>26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583</v>
      </c>
    </row>
    <row r="322" spans="1:5" ht="12.75">
      <c r="A322" t="s">
        <v>57</v>
      </c>
      <c r="E322" s="39" t="s">
        <v>58</v>
      </c>
    </row>
    <row r="323" spans="1:16" ht="12.75">
      <c r="A323" t="s">
        <v>48</v>
      </c>
      <c s="34" t="s">
        <v>584</v>
      </c>
      <c s="34" t="s">
        <v>585</v>
      </c>
      <c s="35" t="s">
        <v>51</v>
      </c>
      <c s="6" t="s">
        <v>586</v>
      </c>
      <c s="36" t="s">
        <v>117</v>
      </c>
      <c s="37">
        <v>136.9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26</v>
      </c>
    </row>
    <row r="324" spans="1:5" ht="12.75">
      <c r="A324" s="35" t="s">
        <v>55</v>
      </c>
      <c r="E324" s="39" t="s">
        <v>51</v>
      </c>
    </row>
    <row r="325" spans="1:5" ht="38.25">
      <c r="A325" s="35" t="s">
        <v>56</v>
      </c>
      <c r="E325" s="40" t="s">
        <v>587</v>
      </c>
    </row>
    <row r="326" spans="1:5" ht="12.75">
      <c r="A326" t="s">
        <v>57</v>
      </c>
      <c r="E326" s="39" t="s">
        <v>58</v>
      </c>
    </row>
    <row r="327" spans="1:16" ht="12.75">
      <c r="A327" t="s">
        <v>48</v>
      </c>
      <c s="34" t="s">
        <v>588</v>
      </c>
      <c s="34" t="s">
        <v>589</v>
      </c>
      <c s="35" t="s">
        <v>51</v>
      </c>
      <c s="6" t="s">
        <v>590</v>
      </c>
      <c s="36" t="s">
        <v>117</v>
      </c>
      <c s="37">
        <v>4.5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26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56</v>
      </c>
      <c r="E329" s="40" t="s">
        <v>591</v>
      </c>
    </row>
    <row r="330" spans="1:5" ht="12.75">
      <c r="A330" t="s">
        <v>57</v>
      </c>
      <c r="E330" s="39" t="s">
        <v>58</v>
      </c>
    </row>
    <row r="331" spans="1:13" ht="12.75">
      <c r="A331" t="s">
        <v>45</v>
      </c>
      <c r="C331" s="31" t="s">
        <v>106</v>
      </c>
      <c r="E331" s="33" t="s">
        <v>592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48</v>
      </c>
      <c s="34" t="s">
        <v>593</v>
      </c>
      <c s="34" t="s">
        <v>594</v>
      </c>
      <c s="35" t="s">
        <v>51</v>
      </c>
      <c s="6" t="s">
        <v>595</v>
      </c>
      <c s="36" t="s">
        <v>117</v>
      </c>
      <c s="37">
        <v>0.25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26</v>
      </c>
    </row>
    <row r="333" spans="1:5" ht="12.75">
      <c r="A333" s="35" t="s">
        <v>55</v>
      </c>
      <c r="E333" s="39" t="s">
        <v>51</v>
      </c>
    </row>
    <row r="334" spans="1:5" ht="38.25">
      <c r="A334" s="35" t="s">
        <v>56</v>
      </c>
      <c r="E334" s="40" t="s">
        <v>596</v>
      </c>
    </row>
    <row r="335" spans="1:5" ht="12.75">
      <c r="A335" t="s">
        <v>57</v>
      </c>
      <c r="E335" s="39" t="s">
        <v>58</v>
      </c>
    </row>
    <row r="336" spans="1:13" ht="12.75">
      <c r="A336" t="s">
        <v>45</v>
      </c>
      <c r="C336" s="31" t="s">
        <v>110</v>
      </c>
      <c r="E336" s="33" t="s">
        <v>194</v>
      </c>
      <c r="J336" s="32">
        <f>0</f>
      </c>
      <c s="32">
        <f>0</f>
      </c>
      <c s="32">
        <f>0+L337+L341+L345+L349+L353+L357+L361</f>
      </c>
      <c s="32">
        <f>0+M337+M341+M345+M349+M353+M357+M361</f>
      </c>
    </row>
    <row r="337" spans="1:16" ht="12.75">
      <c r="A337" t="s">
        <v>48</v>
      </c>
      <c s="34" t="s">
        <v>597</v>
      </c>
      <c s="34" t="s">
        <v>598</v>
      </c>
      <c s="35" t="s">
        <v>51</v>
      </c>
      <c s="6" t="s">
        <v>599</v>
      </c>
      <c s="36" t="s">
        <v>104</v>
      </c>
      <c s="37">
        <v>258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26</v>
      </c>
    </row>
    <row r="338" spans="1:5" ht="12.75">
      <c r="A338" s="35" t="s">
        <v>55</v>
      </c>
      <c r="E338" s="39" t="s">
        <v>51</v>
      </c>
    </row>
    <row r="339" spans="1:5" ht="38.25">
      <c r="A339" s="35" t="s">
        <v>56</v>
      </c>
      <c r="E339" s="40" t="s">
        <v>600</v>
      </c>
    </row>
    <row r="340" spans="1:5" ht="12.75">
      <c r="A340" t="s">
        <v>57</v>
      </c>
      <c r="E340" s="39" t="s">
        <v>58</v>
      </c>
    </row>
    <row r="341" spans="1:16" ht="25.5">
      <c r="A341" t="s">
        <v>48</v>
      </c>
      <c s="34" t="s">
        <v>601</v>
      </c>
      <c s="34" t="s">
        <v>602</v>
      </c>
      <c s="35" t="s">
        <v>51</v>
      </c>
      <c s="6" t="s">
        <v>603</v>
      </c>
      <c s="36" t="s">
        <v>117</v>
      </c>
      <c s="37">
        <v>136.46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26</v>
      </c>
    </row>
    <row r="342" spans="1:5" ht="12.75">
      <c r="A342" s="35" t="s">
        <v>55</v>
      </c>
      <c r="E342" s="39" t="s">
        <v>51</v>
      </c>
    </row>
    <row r="343" spans="1:5" ht="63.75">
      <c r="A343" s="35" t="s">
        <v>56</v>
      </c>
      <c r="E343" s="40" t="s">
        <v>604</v>
      </c>
    </row>
    <row r="344" spans="1:5" ht="12.75">
      <c r="A344" t="s">
        <v>57</v>
      </c>
      <c r="E344" s="39" t="s">
        <v>58</v>
      </c>
    </row>
    <row r="345" spans="1:16" ht="25.5">
      <c r="A345" t="s">
        <v>48</v>
      </c>
      <c s="34" t="s">
        <v>605</v>
      </c>
      <c s="34" t="s">
        <v>606</v>
      </c>
      <c s="35" t="s">
        <v>51</v>
      </c>
      <c s="6" t="s">
        <v>607</v>
      </c>
      <c s="36" t="s">
        <v>117</v>
      </c>
      <c s="37">
        <v>343.841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26</v>
      </c>
    </row>
    <row r="346" spans="1:5" ht="12.75">
      <c r="A346" s="35" t="s">
        <v>55</v>
      </c>
      <c r="E346" s="39" t="s">
        <v>51</v>
      </c>
    </row>
    <row r="347" spans="1:5" ht="153">
      <c r="A347" s="35" t="s">
        <v>56</v>
      </c>
      <c r="E347" s="40" t="s">
        <v>608</v>
      </c>
    </row>
    <row r="348" spans="1:5" ht="12.75">
      <c r="A348" t="s">
        <v>57</v>
      </c>
      <c r="E348" s="39" t="s">
        <v>58</v>
      </c>
    </row>
    <row r="349" spans="1:16" ht="12.75">
      <c r="A349" t="s">
        <v>48</v>
      </c>
      <c s="34" t="s">
        <v>609</v>
      </c>
      <c s="34" t="s">
        <v>610</v>
      </c>
      <c s="35" t="s">
        <v>51</v>
      </c>
      <c s="6" t="s">
        <v>611</v>
      </c>
      <c s="36" t="s">
        <v>117</v>
      </c>
      <c s="37">
        <v>20.25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26</v>
      </c>
    </row>
    <row r="350" spans="1:5" ht="12.75">
      <c r="A350" s="35" t="s">
        <v>55</v>
      </c>
      <c r="E350" s="39" t="s">
        <v>51</v>
      </c>
    </row>
    <row r="351" spans="1:5" ht="63.75">
      <c r="A351" s="35" t="s">
        <v>56</v>
      </c>
      <c r="E351" s="40" t="s">
        <v>612</v>
      </c>
    </row>
    <row r="352" spans="1:5" ht="12.75">
      <c r="A352" t="s">
        <v>57</v>
      </c>
      <c r="E352" s="39" t="s">
        <v>58</v>
      </c>
    </row>
    <row r="353" spans="1:16" ht="12.75">
      <c r="A353" t="s">
        <v>48</v>
      </c>
      <c s="34" t="s">
        <v>613</v>
      </c>
      <c s="34" t="s">
        <v>614</v>
      </c>
      <c s="35" t="s">
        <v>51</v>
      </c>
      <c s="6" t="s">
        <v>615</v>
      </c>
      <c s="36" t="s">
        <v>117</v>
      </c>
      <c s="37">
        <v>408.24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26</v>
      </c>
    </row>
    <row r="354" spans="1:5" ht="25.5">
      <c r="A354" s="35" t="s">
        <v>55</v>
      </c>
      <c r="E354" s="39" t="s">
        <v>616</v>
      </c>
    </row>
    <row r="355" spans="1:5" ht="76.5">
      <c r="A355" s="35" t="s">
        <v>56</v>
      </c>
      <c r="E355" s="40" t="s">
        <v>617</v>
      </c>
    </row>
    <row r="356" spans="1:5" ht="12.75">
      <c r="A356" t="s">
        <v>57</v>
      </c>
      <c r="E356" s="39" t="s">
        <v>58</v>
      </c>
    </row>
    <row r="357" spans="1:16" ht="12.75">
      <c r="A357" t="s">
        <v>48</v>
      </c>
      <c s="34" t="s">
        <v>618</v>
      </c>
      <c s="34" t="s">
        <v>619</v>
      </c>
      <c s="35" t="s">
        <v>51</v>
      </c>
      <c s="6" t="s">
        <v>620</v>
      </c>
      <c s="36" t="s">
        <v>117</v>
      </c>
      <c s="37">
        <v>895.249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26</v>
      </c>
    </row>
    <row r="358" spans="1:5" ht="12.75">
      <c r="A358" s="35" t="s">
        <v>55</v>
      </c>
      <c r="E358" s="39" t="s">
        <v>51</v>
      </c>
    </row>
    <row r="359" spans="1:5" ht="204">
      <c r="A359" s="35" t="s">
        <v>56</v>
      </c>
      <c r="E359" s="40" t="s">
        <v>621</v>
      </c>
    </row>
    <row r="360" spans="1:5" ht="12.75">
      <c r="A360" t="s">
        <v>57</v>
      </c>
      <c r="E360" s="39" t="s">
        <v>58</v>
      </c>
    </row>
    <row r="361" spans="1:16" ht="12.75">
      <c r="A361" t="s">
        <v>48</v>
      </c>
      <c s="34" t="s">
        <v>622</v>
      </c>
      <c s="34" t="s">
        <v>623</v>
      </c>
      <c s="35" t="s">
        <v>51</v>
      </c>
      <c s="6" t="s">
        <v>624</v>
      </c>
      <c s="36" t="s">
        <v>117</v>
      </c>
      <c s="37">
        <v>637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26</v>
      </c>
    </row>
    <row r="362" spans="1:5" ht="12.75">
      <c r="A362" s="35" t="s">
        <v>55</v>
      </c>
      <c r="E362" s="39" t="s">
        <v>51</v>
      </c>
    </row>
    <row r="363" spans="1:5" ht="114.75">
      <c r="A363" s="35" t="s">
        <v>56</v>
      </c>
      <c r="E363" s="40" t="s">
        <v>625</v>
      </c>
    </row>
    <row r="364" spans="1:5" ht="12.75">
      <c r="A364" t="s">
        <v>57</v>
      </c>
      <c r="E364" s="39" t="s">
        <v>58</v>
      </c>
    </row>
    <row r="365" spans="1:13" ht="12.75">
      <c r="A365" t="s">
        <v>45</v>
      </c>
      <c r="C365" s="31" t="s">
        <v>114</v>
      </c>
      <c r="E365" s="33" t="s">
        <v>221</v>
      </c>
      <c r="J365" s="32">
        <f>0</f>
      </c>
      <c s="32">
        <f>0</f>
      </c>
      <c s="32">
        <f>0+L366</f>
      </c>
      <c s="32">
        <f>0+M366</f>
      </c>
    </row>
    <row r="366" spans="1:16" ht="12.75">
      <c r="A366" t="s">
        <v>48</v>
      </c>
      <c s="34" t="s">
        <v>626</v>
      </c>
      <c s="34" t="s">
        <v>627</v>
      </c>
      <c s="35" t="s">
        <v>51</v>
      </c>
      <c s="6" t="s">
        <v>628</v>
      </c>
      <c s="36" t="s">
        <v>104</v>
      </c>
      <c s="37">
        <v>5.8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26</v>
      </c>
    </row>
    <row r="367" spans="1:5" ht="12.75">
      <c r="A367" s="35" t="s">
        <v>55</v>
      </c>
      <c r="E367" s="39" t="s">
        <v>51</v>
      </c>
    </row>
    <row r="368" spans="1:5" ht="63.75">
      <c r="A368" s="35" t="s">
        <v>56</v>
      </c>
      <c r="E368" s="40" t="s">
        <v>629</v>
      </c>
    </row>
    <row r="369" spans="1:5" ht="12.75">
      <c r="A369" t="s">
        <v>57</v>
      </c>
      <c r="E369" s="39" t="s">
        <v>58</v>
      </c>
    </row>
    <row r="370" spans="1:13" ht="12.75">
      <c r="A370" t="s">
        <v>45</v>
      </c>
      <c r="C370" s="31" t="s">
        <v>130</v>
      </c>
      <c r="E370" s="33" t="s">
        <v>234</v>
      </c>
      <c r="J370" s="32">
        <f>0</f>
      </c>
      <c s="32">
        <f>0</f>
      </c>
      <c s="32">
        <f>0+L371+L375+L379+L383+L387+L391+L395+L399+L403+L407+L411+L415+L419+L423+L427+L431+L435+L439+L443+L447+L451+L455+L459+L463+L467+L471</f>
      </c>
      <c s="32">
        <f>0+M371+M375+M379+M383+M387+M391+M395+M399+M403+M407+M411+M415+M419+M423+M427+M431+M435+M439+M443+M447+M451+M455+M459+M463+M467+M471</f>
      </c>
    </row>
    <row r="371" spans="1:16" ht="12.75">
      <c r="A371" t="s">
        <v>48</v>
      </c>
      <c s="34" t="s">
        <v>274</v>
      </c>
      <c s="34" t="s">
        <v>630</v>
      </c>
      <c s="35" t="s">
        <v>51</v>
      </c>
      <c s="6" t="s">
        <v>631</v>
      </c>
      <c s="36" t="s">
        <v>632</v>
      </c>
      <c s="37">
        <v>4041.6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54</v>
      </c>
      <c>
        <f>(M371*21)/100</f>
      </c>
      <c t="s">
        <v>26</v>
      </c>
    </row>
    <row r="372" spans="1:5" ht="12.75">
      <c r="A372" s="35" t="s">
        <v>55</v>
      </c>
      <c r="E372" s="39" t="s">
        <v>51</v>
      </c>
    </row>
    <row r="373" spans="1:5" ht="38.25">
      <c r="A373" s="35" t="s">
        <v>56</v>
      </c>
      <c r="E373" s="40" t="s">
        <v>633</v>
      </c>
    </row>
    <row r="374" spans="1:5" ht="12.75">
      <c r="A374" t="s">
        <v>57</v>
      </c>
      <c r="E374" s="39" t="s">
        <v>58</v>
      </c>
    </row>
    <row r="375" spans="1:16" ht="12.75">
      <c r="A375" t="s">
        <v>48</v>
      </c>
      <c s="34" t="s">
        <v>634</v>
      </c>
      <c s="34" t="s">
        <v>635</v>
      </c>
      <c s="35" t="s">
        <v>51</v>
      </c>
      <c s="6" t="s">
        <v>636</v>
      </c>
      <c s="36" t="s">
        <v>104</v>
      </c>
      <c s="37">
        <v>42.3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54</v>
      </c>
      <c>
        <f>(M375*21)/100</f>
      </c>
      <c t="s">
        <v>26</v>
      </c>
    </row>
    <row r="376" spans="1:5" ht="12.75">
      <c r="A376" s="35" t="s">
        <v>55</v>
      </c>
      <c r="E376" s="39" t="s">
        <v>51</v>
      </c>
    </row>
    <row r="377" spans="1:5" ht="12.75">
      <c r="A377" s="35" t="s">
        <v>56</v>
      </c>
      <c r="E377" s="40" t="s">
        <v>637</v>
      </c>
    </row>
    <row r="378" spans="1:5" ht="12.75">
      <c r="A378" t="s">
        <v>57</v>
      </c>
      <c r="E378" s="39" t="s">
        <v>58</v>
      </c>
    </row>
    <row r="379" spans="1:16" ht="12.75">
      <c r="A379" t="s">
        <v>48</v>
      </c>
      <c s="34" t="s">
        <v>638</v>
      </c>
      <c s="34" t="s">
        <v>639</v>
      </c>
      <c s="35" t="s">
        <v>51</v>
      </c>
      <c s="6" t="s">
        <v>640</v>
      </c>
      <c s="36" t="s">
        <v>104</v>
      </c>
      <c s="37">
        <v>35.1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54</v>
      </c>
      <c>
        <f>(M379*21)/100</f>
      </c>
      <c t="s">
        <v>26</v>
      </c>
    </row>
    <row r="380" spans="1:5" ht="12.75">
      <c r="A380" s="35" t="s">
        <v>55</v>
      </c>
      <c r="E380" s="39" t="s">
        <v>51</v>
      </c>
    </row>
    <row r="381" spans="1:5" ht="25.5">
      <c r="A381" s="35" t="s">
        <v>56</v>
      </c>
      <c r="E381" s="40" t="s">
        <v>641</v>
      </c>
    </row>
    <row r="382" spans="1:5" ht="12.75">
      <c r="A382" t="s">
        <v>57</v>
      </c>
      <c r="E382" s="39" t="s">
        <v>58</v>
      </c>
    </row>
    <row r="383" spans="1:16" ht="25.5">
      <c r="A383" t="s">
        <v>48</v>
      </c>
      <c s="34" t="s">
        <v>642</v>
      </c>
      <c s="34" t="s">
        <v>643</v>
      </c>
      <c s="35" t="s">
        <v>51</v>
      </c>
      <c s="6" t="s">
        <v>644</v>
      </c>
      <c s="36" t="s">
        <v>53</v>
      </c>
      <c s="37">
        <v>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26</v>
      </c>
    </row>
    <row r="384" spans="1:5" ht="12.75">
      <c r="A384" s="35" t="s">
        <v>55</v>
      </c>
      <c r="E384" s="39" t="s">
        <v>51</v>
      </c>
    </row>
    <row r="385" spans="1:5" ht="51">
      <c r="A385" s="35" t="s">
        <v>56</v>
      </c>
      <c r="E385" s="40" t="s">
        <v>645</v>
      </c>
    </row>
    <row r="386" spans="1:5" ht="12.75">
      <c r="A386" t="s">
        <v>57</v>
      </c>
      <c r="E386" s="39" t="s">
        <v>58</v>
      </c>
    </row>
    <row r="387" spans="1:16" ht="25.5">
      <c r="A387" t="s">
        <v>48</v>
      </c>
      <c s="34" t="s">
        <v>646</v>
      </c>
      <c s="34" t="s">
        <v>647</v>
      </c>
      <c s="35" t="s">
        <v>51</v>
      </c>
      <c s="6" t="s">
        <v>648</v>
      </c>
      <c s="36" t="s">
        <v>53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26</v>
      </c>
    </row>
    <row r="388" spans="1:5" ht="12.75">
      <c r="A388" s="35" t="s">
        <v>55</v>
      </c>
      <c r="E388" s="39" t="s">
        <v>51</v>
      </c>
    </row>
    <row r="389" spans="1:5" ht="25.5">
      <c r="A389" s="35" t="s">
        <v>56</v>
      </c>
      <c r="E389" s="40" t="s">
        <v>649</v>
      </c>
    </row>
    <row r="390" spans="1:5" ht="12.75">
      <c r="A390" t="s">
        <v>57</v>
      </c>
      <c r="E390" s="39" t="s">
        <v>58</v>
      </c>
    </row>
    <row r="391" spans="1:16" ht="25.5">
      <c r="A391" t="s">
        <v>48</v>
      </c>
      <c s="34" t="s">
        <v>650</v>
      </c>
      <c s="34" t="s">
        <v>651</v>
      </c>
      <c s="35" t="s">
        <v>51</v>
      </c>
      <c s="6" t="s">
        <v>652</v>
      </c>
      <c s="36" t="s">
        <v>117</v>
      </c>
      <c s="37">
        <v>20.638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(M391*21)/100</f>
      </c>
      <c t="s">
        <v>26</v>
      </c>
    </row>
    <row r="392" spans="1:5" ht="12.75">
      <c r="A392" s="35" t="s">
        <v>55</v>
      </c>
      <c r="E392" s="39" t="s">
        <v>51</v>
      </c>
    </row>
    <row r="393" spans="1:5" ht="51">
      <c r="A393" s="35" t="s">
        <v>56</v>
      </c>
      <c r="E393" s="40" t="s">
        <v>653</v>
      </c>
    </row>
    <row r="394" spans="1:5" ht="12.75">
      <c r="A394" t="s">
        <v>57</v>
      </c>
      <c r="E394" s="39" t="s">
        <v>58</v>
      </c>
    </row>
    <row r="395" spans="1:16" ht="12.75">
      <c r="A395" t="s">
        <v>48</v>
      </c>
      <c s="34" t="s">
        <v>654</v>
      </c>
      <c s="34" t="s">
        <v>655</v>
      </c>
      <c s="35" t="s">
        <v>51</v>
      </c>
      <c s="6" t="s">
        <v>656</v>
      </c>
      <c s="36" t="s">
        <v>104</v>
      </c>
      <c s="37">
        <v>48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54</v>
      </c>
      <c>
        <f>(M395*21)/100</f>
      </c>
      <c t="s">
        <v>26</v>
      </c>
    </row>
    <row r="396" spans="1:5" ht="12.75">
      <c r="A396" s="35" t="s">
        <v>55</v>
      </c>
      <c r="E396" s="39" t="s">
        <v>51</v>
      </c>
    </row>
    <row r="397" spans="1:5" ht="12.75">
      <c r="A397" s="35" t="s">
        <v>56</v>
      </c>
      <c r="E397" s="40" t="s">
        <v>657</v>
      </c>
    </row>
    <row r="398" spans="1:5" ht="12.75">
      <c r="A398" t="s">
        <v>57</v>
      </c>
      <c r="E398" s="39" t="s">
        <v>58</v>
      </c>
    </row>
    <row r="399" spans="1:16" ht="12.75">
      <c r="A399" t="s">
        <v>48</v>
      </c>
      <c s="34" t="s">
        <v>658</v>
      </c>
      <c s="34" t="s">
        <v>659</v>
      </c>
      <c s="35" t="s">
        <v>51</v>
      </c>
      <c s="6" t="s">
        <v>660</v>
      </c>
      <c s="36" t="s">
        <v>104</v>
      </c>
      <c s="37">
        <v>65.7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54</v>
      </c>
      <c>
        <f>(M399*21)/100</f>
      </c>
      <c t="s">
        <v>26</v>
      </c>
    </row>
    <row r="400" spans="1:5" ht="12.75">
      <c r="A400" s="35" t="s">
        <v>55</v>
      </c>
      <c r="E400" s="39" t="s">
        <v>51</v>
      </c>
    </row>
    <row r="401" spans="1:5" ht="51">
      <c r="A401" s="35" t="s">
        <v>56</v>
      </c>
      <c r="E401" s="40" t="s">
        <v>661</v>
      </c>
    </row>
    <row r="402" spans="1:5" ht="12.75">
      <c r="A402" t="s">
        <v>57</v>
      </c>
      <c r="E402" s="39" t="s">
        <v>58</v>
      </c>
    </row>
    <row r="403" spans="1:16" ht="25.5">
      <c r="A403" t="s">
        <v>48</v>
      </c>
      <c s="34" t="s">
        <v>662</v>
      </c>
      <c s="34" t="s">
        <v>663</v>
      </c>
      <c s="35" t="s">
        <v>51</v>
      </c>
      <c s="6" t="s">
        <v>664</v>
      </c>
      <c s="36" t="s">
        <v>53</v>
      </c>
      <c s="37">
        <v>2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26</v>
      </c>
    </row>
    <row r="404" spans="1:5" ht="12.75">
      <c r="A404" s="35" t="s">
        <v>55</v>
      </c>
      <c r="E404" s="39" t="s">
        <v>51</v>
      </c>
    </row>
    <row r="405" spans="1:5" ht="38.25">
      <c r="A405" s="35" t="s">
        <v>56</v>
      </c>
      <c r="E405" s="40" t="s">
        <v>665</v>
      </c>
    </row>
    <row r="406" spans="1:5" ht="12.75">
      <c r="A406" t="s">
        <v>57</v>
      </c>
      <c r="E406" s="39" t="s">
        <v>58</v>
      </c>
    </row>
    <row r="407" spans="1:16" ht="12.75">
      <c r="A407" t="s">
        <v>48</v>
      </c>
      <c s="34" t="s">
        <v>666</v>
      </c>
      <c s="34" t="s">
        <v>667</v>
      </c>
      <c s="35" t="s">
        <v>51</v>
      </c>
      <c s="6" t="s">
        <v>668</v>
      </c>
      <c s="36" t="s">
        <v>104</v>
      </c>
      <c s="37">
        <v>50.6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54</v>
      </c>
      <c>
        <f>(M407*21)/100</f>
      </c>
      <c t="s">
        <v>26</v>
      </c>
    </row>
    <row r="408" spans="1:5" ht="12.75">
      <c r="A408" s="35" t="s">
        <v>55</v>
      </c>
      <c r="E408" s="39" t="s">
        <v>51</v>
      </c>
    </row>
    <row r="409" spans="1:5" ht="12.75">
      <c r="A409" s="35" t="s">
        <v>56</v>
      </c>
      <c r="E409" s="40" t="s">
        <v>669</v>
      </c>
    </row>
    <row r="410" spans="1:5" ht="12.75">
      <c r="A410" t="s">
        <v>57</v>
      </c>
      <c r="E410" s="39" t="s">
        <v>58</v>
      </c>
    </row>
    <row r="411" spans="1:16" ht="12.75">
      <c r="A411" t="s">
        <v>48</v>
      </c>
      <c s="34" t="s">
        <v>670</v>
      </c>
      <c s="34" t="s">
        <v>671</v>
      </c>
      <c s="35" t="s">
        <v>51</v>
      </c>
      <c s="6" t="s">
        <v>672</v>
      </c>
      <c s="36" t="s">
        <v>117</v>
      </c>
      <c s="37">
        <v>3.66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54</v>
      </c>
      <c>
        <f>(M411*21)/100</f>
      </c>
      <c t="s">
        <v>26</v>
      </c>
    </row>
    <row r="412" spans="1:5" ht="12.75">
      <c r="A412" s="35" t="s">
        <v>55</v>
      </c>
      <c r="E412" s="39" t="s">
        <v>51</v>
      </c>
    </row>
    <row r="413" spans="1:5" ht="51">
      <c r="A413" s="35" t="s">
        <v>56</v>
      </c>
      <c r="E413" s="40" t="s">
        <v>673</v>
      </c>
    </row>
    <row r="414" spans="1:5" ht="12.75">
      <c r="A414" t="s">
        <v>57</v>
      </c>
      <c r="E414" s="39" t="s">
        <v>58</v>
      </c>
    </row>
    <row r="415" spans="1:16" ht="12.75">
      <c r="A415" t="s">
        <v>48</v>
      </c>
      <c s="34" t="s">
        <v>674</v>
      </c>
      <c s="34" t="s">
        <v>675</v>
      </c>
      <c s="35" t="s">
        <v>51</v>
      </c>
      <c s="6" t="s">
        <v>676</v>
      </c>
      <c s="36" t="s">
        <v>117</v>
      </c>
      <c s="37">
        <v>8.8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54</v>
      </c>
      <c>
        <f>(M415*21)/100</f>
      </c>
      <c t="s">
        <v>26</v>
      </c>
    </row>
    <row r="416" spans="1:5" ht="12.75">
      <c r="A416" s="35" t="s">
        <v>55</v>
      </c>
      <c r="E416" s="39" t="s">
        <v>51</v>
      </c>
    </row>
    <row r="417" spans="1:5" ht="25.5">
      <c r="A417" s="35" t="s">
        <v>56</v>
      </c>
      <c r="E417" s="40" t="s">
        <v>677</v>
      </c>
    </row>
    <row r="418" spans="1:5" ht="12.75">
      <c r="A418" t="s">
        <v>57</v>
      </c>
      <c r="E418" s="39" t="s">
        <v>58</v>
      </c>
    </row>
    <row r="419" spans="1:16" ht="12.75">
      <c r="A419" t="s">
        <v>48</v>
      </c>
      <c s="34" t="s">
        <v>678</v>
      </c>
      <c s="34" t="s">
        <v>679</v>
      </c>
      <c s="35" t="s">
        <v>51</v>
      </c>
      <c s="6" t="s">
        <v>680</v>
      </c>
      <c s="36" t="s">
        <v>104</v>
      </c>
      <c s="37">
        <v>116.3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54</v>
      </c>
      <c>
        <f>(M419*21)/100</f>
      </c>
      <c t="s">
        <v>26</v>
      </c>
    </row>
    <row r="420" spans="1:5" ht="12.75">
      <c r="A420" s="35" t="s">
        <v>55</v>
      </c>
      <c r="E420" s="39" t="s">
        <v>51</v>
      </c>
    </row>
    <row r="421" spans="1:5" ht="38.25">
      <c r="A421" s="35" t="s">
        <v>56</v>
      </c>
      <c r="E421" s="40" t="s">
        <v>681</v>
      </c>
    </row>
    <row r="422" spans="1:5" ht="12.75">
      <c r="A422" t="s">
        <v>57</v>
      </c>
      <c r="E422" s="39" t="s">
        <v>58</v>
      </c>
    </row>
    <row r="423" spans="1:16" ht="12.75">
      <c r="A423" t="s">
        <v>48</v>
      </c>
      <c s="34" t="s">
        <v>682</v>
      </c>
      <c s="34" t="s">
        <v>683</v>
      </c>
      <c s="35" t="s">
        <v>51</v>
      </c>
      <c s="6" t="s">
        <v>684</v>
      </c>
      <c s="36" t="s">
        <v>104</v>
      </c>
      <c s="37">
        <v>7.9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54</v>
      </c>
      <c>
        <f>(M423*21)/100</f>
      </c>
      <c t="s">
        <v>26</v>
      </c>
    </row>
    <row r="424" spans="1:5" ht="12.75">
      <c r="A424" s="35" t="s">
        <v>55</v>
      </c>
      <c r="E424" s="39" t="s">
        <v>51</v>
      </c>
    </row>
    <row r="425" spans="1:5" ht="38.25">
      <c r="A425" s="35" t="s">
        <v>56</v>
      </c>
      <c r="E425" s="40" t="s">
        <v>685</v>
      </c>
    </row>
    <row r="426" spans="1:5" ht="12.75">
      <c r="A426" t="s">
        <v>57</v>
      </c>
      <c r="E426" s="39" t="s">
        <v>58</v>
      </c>
    </row>
    <row r="427" spans="1:16" ht="12.75">
      <c r="A427" t="s">
        <v>48</v>
      </c>
      <c s="34" t="s">
        <v>686</v>
      </c>
      <c s="34" t="s">
        <v>687</v>
      </c>
      <c s="35" t="s">
        <v>51</v>
      </c>
      <c s="6" t="s">
        <v>688</v>
      </c>
      <c s="36" t="s">
        <v>95</v>
      </c>
      <c s="37">
        <v>0.026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54</v>
      </c>
      <c>
        <f>(M427*21)/100</f>
      </c>
      <c t="s">
        <v>26</v>
      </c>
    </row>
    <row r="428" spans="1:5" ht="12.75">
      <c r="A428" s="35" t="s">
        <v>55</v>
      </c>
      <c r="E428" s="39" t="s">
        <v>51</v>
      </c>
    </row>
    <row r="429" spans="1:5" ht="89.25">
      <c r="A429" s="35" t="s">
        <v>56</v>
      </c>
      <c r="E429" s="40" t="s">
        <v>689</v>
      </c>
    </row>
    <row r="430" spans="1:5" ht="12.75">
      <c r="A430" t="s">
        <v>57</v>
      </c>
      <c r="E430" s="39" t="s">
        <v>58</v>
      </c>
    </row>
    <row r="431" spans="1:16" ht="12.75">
      <c r="A431" t="s">
        <v>48</v>
      </c>
      <c s="34" t="s">
        <v>690</v>
      </c>
      <c s="34" t="s">
        <v>691</v>
      </c>
      <c s="35" t="s">
        <v>51</v>
      </c>
      <c s="6" t="s">
        <v>692</v>
      </c>
      <c s="36" t="s">
        <v>104</v>
      </c>
      <c s="37">
        <v>26.49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54</v>
      </c>
      <c>
        <f>(M431*21)/100</f>
      </c>
      <c t="s">
        <v>26</v>
      </c>
    </row>
    <row r="432" spans="1:5" ht="12.75">
      <c r="A432" s="35" t="s">
        <v>55</v>
      </c>
      <c r="E432" s="39" t="s">
        <v>51</v>
      </c>
    </row>
    <row r="433" spans="1:5" ht="102">
      <c r="A433" s="35" t="s">
        <v>56</v>
      </c>
      <c r="E433" s="40" t="s">
        <v>693</v>
      </c>
    </row>
    <row r="434" spans="1:5" ht="12.75">
      <c r="A434" t="s">
        <v>57</v>
      </c>
      <c r="E434" s="39" t="s">
        <v>58</v>
      </c>
    </row>
    <row r="435" spans="1:16" ht="12.75">
      <c r="A435" t="s">
        <v>48</v>
      </c>
      <c s="34" t="s">
        <v>694</v>
      </c>
      <c s="34" t="s">
        <v>695</v>
      </c>
      <c s="35" t="s">
        <v>51</v>
      </c>
      <c s="6" t="s">
        <v>696</v>
      </c>
      <c s="36" t="s">
        <v>117</v>
      </c>
      <c s="37">
        <v>18.94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54</v>
      </c>
      <c>
        <f>(M435*21)/100</f>
      </c>
      <c t="s">
        <v>26</v>
      </c>
    </row>
    <row r="436" spans="1:5" ht="12.75">
      <c r="A436" s="35" t="s">
        <v>55</v>
      </c>
      <c r="E436" s="39" t="s">
        <v>51</v>
      </c>
    </row>
    <row r="437" spans="1:5" ht="140.25">
      <c r="A437" s="35" t="s">
        <v>56</v>
      </c>
      <c r="E437" s="40" t="s">
        <v>697</v>
      </c>
    </row>
    <row r="438" spans="1:5" ht="12.75">
      <c r="A438" t="s">
        <v>57</v>
      </c>
      <c r="E438" s="39" t="s">
        <v>58</v>
      </c>
    </row>
    <row r="439" spans="1:16" ht="12.75">
      <c r="A439" t="s">
        <v>48</v>
      </c>
      <c s="34" t="s">
        <v>698</v>
      </c>
      <c s="34" t="s">
        <v>699</v>
      </c>
      <c s="35" t="s">
        <v>51</v>
      </c>
      <c s="6" t="s">
        <v>700</v>
      </c>
      <c s="36" t="s">
        <v>53</v>
      </c>
      <c s="37">
        <v>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54</v>
      </c>
      <c>
        <f>(M439*21)/100</f>
      </c>
      <c t="s">
        <v>26</v>
      </c>
    </row>
    <row r="440" spans="1:5" ht="12.75">
      <c r="A440" s="35" t="s">
        <v>55</v>
      </c>
      <c r="E440" s="39" t="s">
        <v>51</v>
      </c>
    </row>
    <row r="441" spans="1:5" ht="25.5">
      <c r="A441" s="35" t="s">
        <v>56</v>
      </c>
      <c r="E441" s="40" t="s">
        <v>701</v>
      </c>
    </row>
    <row r="442" spans="1:5" ht="12.75">
      <c r="A442" t="s">
        <v>57</v>
      </c>
      <c r="E442" s="39" t="s">
        <v>58</v>
      </c>
    </row>
    <row r="443" spans="1:16" ht="25.5">
      <c r="A443" t="s">
        <v>48</v>
      </c>
      <c s="34" t="s">
        <v>702</v>
      </c>
      <c s="34" t="s">
        <v>703</v>
      </c>
      <c s="35" t="s">
        <v>51</v>
      </c>
      <c s="6" t="s">
        <v>704</v>
      </c>
      <c s="36" t="s">
        <v>53</v>
      </c>
      <c s="37">
        <v>24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54</v>
      </c>
      <c>
        <f>(M443*21)/100</f>
      </c>
      <c t="s">
        <v>26</v>
      </c>
    </row>
    <row r="444" spans="1:5" ht="12.75">
      <c r="A444" s="35" t="s">
        <v>55</v>
      </c>
      <c r="E444" s="39" t="s">
        <v>51</v>
      </c>
    </row>
    <row r="445" spans="1:5" ht="12.75">
      <c r="A445" s="35" t="s">
        <v>56</v>
      </c>
      <c r="E445" s="40" t="s">
        <v>705</v>
      </c>
    </row>
    <row r="446" spans="1:5" ht="12.75">
      <c r="A446" t="s">
        <v>57</v>
      </c>
      <c r="E446" s="39" t="s">
        <v>58</v>
      </c>
    </row>
    <row r="447" spans="1:16" ht="12.75">
      <c r="A447" t="s">
        <v>48</v>
      </c>
      <c s="34" t="s">
        <v>706</v>
      </c>
      <c s="34" t="s">
        <v>707</v>
      </c>
      <c s="35" t="s">
        <v>51</v>
      </c>
      <c s="6" t="s">
        <v>708</v>
      </c>
      <c s="36" t="s">
        <v>53</v>
      </c>
      <c s="37">
        <v>2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67</v>
      </c>
      <c>
        <f>(M447*21)/100</f>
      </c>
      <c t="s">
        <v>26</v>
      </c>
    </row>
    <row r="448" spans="1:5" ht="12.75">
      <c r="A448" s="35" t="s">
        <v>55</v>
      </c>
      <c r="E448" s="39" t="s">
        <v>51</v>
      </c>
    </row>
    <row r="449" spans="1:5" ht="25.5">
      <c r="A449" s="35" t="s">
        <v>56</v>
      </c>
      <c r="E449" s="40" t="s">
        <v>709</v>
      </c>
    </row>
    <row r="450" spans="1:5" ht="369.75">
      <c r="A450" t="s">
        <v>57</v>
      </c>
      <c r="E450" s="39" t="s">
        <v>710</v>
      </c>
    </row>
    <row r="451" spans="1:16" ht="12.75">
      <c r="A451" t="s">
        <v>48</v>
      </c>
      <c s="34" t="s">
        <v>711</v>
      </c>
      <c s="34" t="s">
        <v>712</v>
      </c>
      <c s="35" t="s">
        <v>51</v>
      </c>
      <c s="6" t="s">
        <v>713</v>
      </c>
      <c s="36" t="s">
        <v>632</v>
      </c>
      <c s="37">
        <v>451.52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26</v>
      </c>
    </row>
    <row r="452" spans="1:5" ht="12.75">
      <c r="A452" s="35" t="s">
        <v>55</v>
      </c>
      <c r="E452" s="39" t="s">
        <v>51</v>
      </c>
    </row>
    <row r="453" spans="1:5" ht="63.75">
      <c r="A453" s="35" t="s">
        <v>56</v>
      </c>
      <c r="E453" s="40" t="s">
        <v>714</v>
      </c>
    </row>
    <row r="454" spans="1:5" ht="12.75">
      <c r="A454" t="s">
        <v>57</v>
      </c>
      <c r="E454" s="39" t="s">
        <v>58</v>
      </c>
    </row>
    <row r="455" spans="1:16" ht="12.75">
      <c r="A455" t="s">
        <v>48</v>
      </c>
      <c s="34" t="s">
        <v>715</v>
      </c>
      <c s="34" t="s">
        <v>716</v>
      </c>
      <c s="35" t="s">
        <v>51</v>
      </c>
      <c s="6" t="s">
        <v>717</v>
      </c>
      <c s="36" t="s">
        <v>632</v>
      </c>
      <c s="37">
        <v>69.857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26</v>
      </c>
    </row>
    <row r="456" spans="1:5" ht="12.75">
      <c r="A456" s="35" t="s">
        <v>55</v>
      </c>
      <c r="E456" s="39" t="s">
        <v>51</v>
      </c>
    </row>
    <row r="457" spans="1:5" ht="63.75">
      <c r="A457" s="35" t="s">
        <v>56</v>
      </c>
      <c r="E457" s="40" t="s">
        <v>718</v>
      </c>
    </row>
    <row r="458" spans="1:5" ht="12.75">
      <c r="A458" t="s">
        <v>57</v>
      </c>
      <c r="E458" s="39" t="s">
        <v>58</v>
      </c>
    </row>
    <row r="459" spans="1:16" ht="12.75">
      <c r="A459" t="s">
        <v>48</v>
      </c>
      <c s="34" t="s">
        <v>719</v>
      </c>
      <c s="34" t="s">
        <v>720</v>
      </c>
      <c s="35" t="s">
        <v>51</v>
      </c>
      <c s="6" t="s">
        <v>721</v>
      </c>
      <c s="36" t="s">
        <v>722</v>
      </c>
      <c s="37">
        <v>616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26</v>
      </c>
    </row>
    <row r="460" spans="1:5" ht="12.75">
      <c r="A460" s="35" t="s">
        <v>55</v>
      </c>
      <c r="E460" s="39" t="s">
        <v>51</v>
      </c>
    </row>
    <row r="461" spans="1:5" ht="76.5">
      <c r="A461" s="35" t="s">
        <v>56</v>
      </c>
      <c r="E461" s="40" t="s">
        <v>723</v>
      </c>
    </row>
    <row r="462" spans="1:5" ht="12.75">
      <c r="A462" t="s">
        <v>57</v>
      </c>
      <c r="E462" s="39" t="s">
        <v>58</v>
      </c>
    </row>
    <row r="463" spans="1:16" ht="12.75">
      <c r="A463" t="s">
        <v>48</v>
      </c>
      <c s="34" t="s">
        <v>724</v>
      </c>
      <c s="34" t="s">
        <v>725</v>
      </c>
      <c s="35" t="s">
        <v>51</v>
      </c>
      <c s="6" t="s">
        <v>726</v>
      </c>
      <c s="36" t="s">
        <v>95</v>
      </c>
      <c s="37">
        <v>17.895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26</v>
      </c>
    </row>
    <row r="464" spans="1:5" ht="12.75">
      <c r="A464" s="35" t="s">
        <v>55</v>
      </c>
      <c r="E464" s="39" t="s">
        <v>51</v>
      </c>
    </row>
    <row r="465" spans="1:5" ht="25.5">
      <c r="A465" s="35" t="s">
        <v>56</v>
      </c>
      <c r="E465" s="40" t="s">
        <v>727</v>
      </c>
    </row>
    <row r="466" spans="1:5" ht="102">
      <c r="A466" t="s">
        <v>57</v>
      </c>
      <c r="E466" s="39" t="s">
        <v>728</v>
      </c>
    </row>
    <row r="467" spans="1:16" ht="12.75">
      <c r="A467" t="s">
        <v>48</v>
      </c>
      <c s="34" t="s">
        <v>729</v>
      </c>
      <c s="34" t="s">
        <v>730</v>
      </c>
      <c s="35" t="s">
        <v>51</v>
      </c>
      <c s="6" t="s">
        <v>731</v>
      </c>
      <c s="36" t="s">
        <v>95</v>
      </c>
      <c s="37">
        <v>393.944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26</v>
      </c>
    </row>
    <row r="468" spans="1:5" ht="12.75">
      <c r="A468" s="35" t="s">
        <v>55</v>
      </c>
      <c r="E468" s="39" t="s">
        <v>51</v>
      </c>
    </row>
    <row r="469" spans="1:5" ht="102">
      <c r="A469" s="35" t="s">
        <v>56</v>
      </c>
      <c r="E469" s="40" t="s">
        <v>732</v>
      </c>
    </row>
    <row r="470" spans="1:5" ht="102">
      <c r="A470" t="s">
        <v>57</v>
      </c>
      <c r="E470" s="39" t="s">
        <v>728</v>
      </c>
    </row>
    <row r="471" spans="1:16" ht="12.75">
      <c r="A471" t="s">
        <v>48</v>
      </c>
      <c s="34" t="s">
        <v>733</v>
      </c>
      <c s="34" t="s">
        <v>734</v>
      </c>
      <c s="35" t="s">
        <v>51</v>
      </c>
      <c s="6" t="s">
        <v>735</v>
      </c>
      <c s="36" t="s">
        <v>66</v>
      </c>
      <c s="37">
        <v>64.2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377</v>
      </c>
      <c>
        <f>(M471*21)/100</f>
      </c>
      <c t="s">
        <v>26</v>
      </c>
    </row>
    <row r="472" spans="1:5" ht="12.75">
      <c r="A472" s="35" t="s">
        <v>55</v>
      </c>
      <c r="E472" s="39" t="s">
        <v>51</v>
      </c>
    </row>
    <row r="473" spans="1:5" ht="89.25">
      <c r="A473" s="35" t="s">
        <v>56</v>
      </c>
      <c r="E473" s="40" t="s">
        <v>736</v>
      </c>
    </row>
    <row r="474" spans="1:5" ht="63.75">
      <c r="A474" t="s">
        <v>57</v>
      </c>
      <c r="E474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738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738</v>
      </c>
      <c r="E4" s="26" t="s">
        <v>739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COUNTIFS(L8:L112,"=0",A8:A112,"P")+COUNTIFS(L8:L112,"",A8:A112,"P")+SUM(Q8:Q112)</f>
      </c>
    </row>
    <row r="8" spans="1:13" ht="12.75">
      <c r="A8" t="s">
        <v>43</v>
      </c>
      <c r="C8" s="28" t="s">
        <v>742</v>
      </c>
      <c r="E8" s="30" t="s">
        <v>741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743</v>
      </c>
      <c s="35" t="s">
        <v>51</v>
      </c>
      <c s="6" t="s">
        <v>744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26</v>
      </c>
      <c s="34" t="s">
        <v>745</v>
      </c>
      <c s="35" t="s">
        <v>51</v>
      </c>
      <c s="6" t="s">
        <v>746</v>
      </c>
      <c s="36" t="s">
        <v>218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92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747</v>
      </c>
      <c s="35" t="s">
        <v>51</v>
      </c>
      <c s="6" t="s">
        <v>748</v>
      </c>
      <c s="36" t="s">
        <v>95</v>
      </c>
      <c s="37">
        <v>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749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96</v>
      </c>
      <c s="34" t="s">
        <v>750</v>
      </c>
      <c s="35" t="s">
        <v>51</v>
      </c>
      <c s="6" t="s">
        <v>751</v>
      </c>
      <c s="36" t="s">
        <v>95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749</v>
      </c>
    </row>
    <row r="26" spans="1:5" ht="12.75">
      <c r="A26" t="s">
        <v>57</v>
      </c>
      <c r="E26" s="39" t="s">
        <v>58</v>
      </c>
    </row>
    <row r="27" spans="1:13" ht="12.75">
      <c r="A27" t="s">
        <v>45</v>
      </c>
      <c r="C27" s="31" t="s">
        <v>110</v>
      </c>
      <c r="E27" s="33" t="s">
        <v>194</v>
      </c>
      <c r="J27" s="32">
        <f>0</f>
      </c>
      <c s="32">
        <f>0</f>
      </c>
      <c s="32">
        <f>0+L28+L32+L36+L40+L44+L48+L52+L56+L60+L64+L68+L72+L76+L80+L84+L88+L92+L96+L100+L104+L108+L112</f>
      </c>
      <c s="32">
        <f>0+M28+M32+M36+M40+M44+M48+M52+M56+M60+M64+M68+M72+M76+M80+M84+M88+M92+M96+M100+M104+M108+M112</f>
      </c>
    </row>
    <row r="28" spans="1:16" ht="12.75">
      <c r="A28" t="s">
        <v>48</v>
      </c>
      <c s="34" t="s">
        <v>101</v>
      </c>
      <c s="34" t="s">
        <v>598</v>
      </c>
      <c s="35" t="s">
        <v>51</v>
      </c>
      <c s="6" t="s">
        <v>599</v>
      </c>
      <c s="36" t="s">
        <v>104</v>
      </c>
      <c s="37">
        <v>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752</v>
      </c>
    </row>
    <row r="31" spans="1:5" ht="12.75">
      <c r="A31" t="s">
        <v>57</v>
      </c>
      <c r="E31" s="39" t="s">
        <v>58</v>
      </c>
    </row>
    <row r="32" spans="1:16" ht="12.75">
      <c r="A32" t="s">
        <v>48</v>
      </c>
      <c s="34" t="s">
        <v>106</v>
      </c>
      <c s="34" t="s">
        <v>753</v>
      </c>
      <c s="35" t="s">
        <v>51</v>
      </c>
      <c s="6" t="s">
        <v>754</v>
      </c>
      <c s="36" t="s">
        <v>104</v>
      </c>
      <c s="37">
        <v>75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752</v>
      </c>
    </row>
    <row r="35" spans="1:5" ht="12.75">
      <c r="A35" t="s">
        <v>57</v>
      </c>
      <c r="E35" s="39" t="s">
        <v>58</v>
      </c>
    </row>
    <row r="36" spans="1:16" ht="25.5">
      <c r="A36" t="s">
        <v>48</v>
      </c>
      <c s="34" t="s">
        <v>110</v>
      </c>
      <c s="34" t="s">
        <v>755</v>
      </c>
      <c s="35" t="s">
        <v>51</v>
      </c>
      <c s="6" t="s">
        <v>756</v>
      </c>
      <c s="36" t="s">
        <v>104</v>
      </c>
      <c s="37">
        <v>75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752</v>
      </c>
    </row>
    <row r="39" spans="1:5" ht="12.75">
      <c r="A39" t="s">
        <v>57</v>
      </c>
      <c r="E39" s="39" t="s">
        <v>58</v>
      </c>
    </row>
    <row r="40" spans="1:16" ht="12.75">
      <c r="A40" t="s">
        <v>48</v>
      </c>
      <c s="34" t="s">
        <v>114</v>
      </c>
      <c s="34" t="s">
        <v>757</v>
      </c>
      <c s="35" t="s">
        <v>51</v>
      </c>
      <c s="6" t="s">
        <v>758</v>
      </c>
      <c s="36" t="s">
        <v>53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51</v>
      </c>
    </row>
    <row r="43" spans="1:5" ht="12.75">
      <c r="A43" t="s">
        <v>57</v>
      </c>
      <c r="E43" s="39" t="s">
        <v>58</v>
      </c>
    </row>
    <row r="44" spans="1:16" ht="25.5">
      <c r="A44" t="s">
        <v>48</v>
      </c>
      <c s="34" t="s">
        <v>130</v>
      </c>
      <c s="34" t="s">
        <v>759</v>
      </c>
      <c s="35" t="s">
        <v>51</v>
      </c>
      <c s="6" t="s">
        <v>760</v>
      </c>
      <c s="36" t="s">
        <v>53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56</v>
      </c>
      <c r="E46" s="40" t="s">
        <v>51</v>
      </c>
    </row>
    <row r="47" spans="1:5" ht="12.75">
      <c r="A47" t="s">
        <v>57</v>
      </c>
      <c r="E47" s="39" t="s">
        <v>58</v>
      </c>
    </row>
    <row r="48" spans="1:16" ht="12.75">
      <c r="A48" t="s">
        <v>48</v>
      </c>
      <c s="34" t="s">
        <v>135</v>
      </c>
      <c s="34" t="s">
        <v>761</v>
      </c>
      <c s="35" t="s">
        <v>51</v>
      </c>
      <c s="6" t="s">
        <v>762</v>
      </c>
      <c s="36" t="s">
        <v>763</v>
      </c>
      <c s="37">
        <v>7.35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25.5">
      <c r="A50" s="35" t="s">
        <v>56</v>
      </c>
      <c r="E50" s="40" t="s">
        <v>764</v>
      </c>
    </row>
    <row r="51" spans="1:5" ht="12.75">
      <c r="A51" t="s">
        <v>57</v>
      </c>
      <c r="E51" s="39" t="s">
        <v>58</v>
      </c>
    </row>
    <row r="52" spans="1:16" ht="12.75">
      <c r="A52" t="s">
        <v>48</v>
      </c>
      <c s="34" t="s">
        <v>139</v>
      </c>
      <c s="34" t="s">
        <v>765</v>
      </c>
      <c s="35" t="s">
        <v>51</v>
      </c>
      <c s="6" t="s">
        <v>766</v>
      </c>
      <c s="36" t="s">
        <v>763</v>
      </c>
      <c s="37">
        <v>10.8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51</v>
      </c>
    </row>
    <row r="54" spans="1:5" ht="25.5">
      <c r="A54" s="35" t="s">
        <v>56</v>
      </c>
      <c r="E54" s="40" t="s">
        <v>767</v>
      </c>
    </row>
    <row r="55" spans="1:5" ht="12.75">
      <c r="A55" t="s">
        <v>57</v>
      </c>
      <c r="E55" s="39" t="s">
        <v>58</v>
      </c>
    </row>
    <row r="56" spans="1:16" ht="12.75">
      <c r="A56" t="s">
        <v>48</v>
      </c>
      <c s="34" t="s">
        <v>144</v>
      </c>
      <c s="34" t="s">
        <v>768</v>
      </c>
      <c s="35" t="s">
        <v>51</v>
      </c>
      <c s="6" t="s">
        <v>769</v>
      </c>
      <c s="36" t="s">
        <v>763</v>
      </c>
      <c s="37">
        <v>7.35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56</v>
      </c>
      <c r="E58" s="40" t="s">
        <v>770</v>
      </c>
    </row>
    <row r="59" spans="1:5" ht="12.75">
      <c r="A59" t="s">
        <v>57</v>
      </c>
      <c r="E59" s="39" t="s">
        <v>58</v>
      </c>
    </row>
    <row r="60" spans="1:16" ht="12.75">
      <c r="A60" t="s">
        <v>48</v>
      </c>
      <c s="34" t="s">
        <v>148</v>
      </c>
      <c s="34" t="s">
        <v>771</v>
      </c>
      <c s="35" t="s">
        <v>51</v>
      </c>
      <c s="6" t="s">
        <v>772</v>
      </c>
      <c s="36" t="s">
        <v>763</v>
      </c>
      <c s="37">
        <v>3.675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51</v>
      </c>
    </row>
    <row r="62" spans="1:5" ht="25.5">
      <c r="A62" s="35" t="s">
        <v>56</v>
      </c>
      <c r="E62" s="40" t="s">
        <v>773</v>
      </c>
    </row>
    <row r="63" spans="1:5" ht="12.75">
      <c r="A63" t="s">
        <v>57</v>
      </c>
      <c r="E63" s="39" t="s">
        <v>58</v>
      </c>
    </row>
    <row r="64" spans="1:16" ht="12.75">
      <c r="A64" t="s">
        <v>48</v>
      </c>
      <c s="34" t="s">
        <v>151</v>
      </c>
      <c s="34" t="s">
        <v>774</v>
      </c>
      <c s="35" t="s">
        <v>51</v>
      </c>
      <c s="6" t="s">
        <v>775</v>
      </c>
      <c s="36" t="s">
        <v>763</v>
      </c>
      <c s="37">
        <v>10.8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51</v>
      </c>
    </row>
    <row r="66" spans="1:5" ht="25.5">
      <c r="A66" s="35" t="s">
        <v>56</v>
      </c>
      <c r="E66" s="40" t="s">
        <v>776</v>
      </c>
    </row>
    <row r="67" spans="1:5" ht="12.75">
      <c r="A67" t="s">
        <v>57</v>
      </c>
      <c r="E67" s="39" t="s">
        <v>58</v>
      </c>
    </row>
    <row r="68" spans="1:16" ht="12.75">
      <c r="A68" t="s">
        <v>48</v>
      </c>
      <c s="34" t="s">
        <v>155</v>
      </c>
      <c s="34" t="s">
        <v>777</v>
      </c>
      <c s="35" t="s">
        <v>51</v>
      </c>
      <c s="6" t="s">
        <v>778</v>
      </c>
      <c s="36" t="s">
        <v>763</v>
      </c>
      <c s="37">
        <v>5.4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51</v>
      </c>
    </row>
    <row r="70" spans="1:5" ht="25.5">
      <c r="A70" s="35" t="s">
        <v>56</v>
      </c>
      <c r="E70" s="40" t="s">
        <v>779</v>
      </c>
    </row>
    <row r="71" spans="1:5" ht="12.75">
      <c r="A71" t="s">
        <v>57</v>
      </c>
      <c r="E71" s="39" t="s">
        <v>58</v>
      </c>
    </row>
    <row r="72" spans="1:16" ht="12.75">
      <c r="A72" t="s">
        <v>48</v>
      </c>
      <c s="34" t="s">
        <v>159</v>
      </c>
      <c s="34" t="s">
        <v>780</v>
      </c>
      <c s="35" t="s">
        <v>51</v>
      </c>
      <c s="6" t="s">
        <v>781</v>
      </c>
      <c s="36" t="s">
        <v>53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25.5">
      <c r="A74" s="35" t="s">
        <v>56</v>
      </c>
      <c r="E74" s="40" t="s">
        <v>782</v>
      </c>
    </row>
    <row r="75" spans="1:5" ht="12.75">
      <c r="A75" t="s">
        <v>57</v>
      </c>
      <c r="E75" s="39" t="s">
        <v>58</v>
      </c>
    </row>
    <row r="76" spans="1:16" ht="12.75">
      <c r="A76" t="s">
        <v>48</v>
      </c>
      <c s="34" t="s">
        <v>195</v>
      </c>
      <c s="34" t="s">
        <v>783</v>
      </c>
      <c s="35" t="s">
        <v>51</v>
      </c>
      <c s="6" t="s">
        <v>784</v>
      </c>
      <c s="36" t="s">
        <v>53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56</v>
      </c>
      <c r="E78" s="40" t="s">
        <v>785</v>
      </c>
    </row>
    <row r="79" spans="1:5" ht="12.75">
      <c r="A79" t="s">
        <v>57</v>
      </c>
      <c r="E79" s="39" t="s">
        <v>58</v>
      </c>
    </row>
    <row r="80" spans="1:16" ht="12.75">
      <c r="A80" t="s">
        <v>48</v>
      </c>
      <c s="34" t="s">
        <v>199</v>
      </c>
      <c s="34" t="s">
        <v>786</v>
      </c>
      <c s="35" t="s">
        <v>51</v>
      </c>
      <c s="6" t="s">
        <v>787</v>
      </c>
      <c s="36" t="s">
        <v>104</v>
      </c>
      <c s="37">
        <v>140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51</v>
      </c>
    </row>
    <row r="82" spans="1:5" ht="25.5">
      <c r="A82" s="35" t="s">
        <v>56</v>
      </c>
      <c r="E82" s="40" t="s">
        <v>788</v>
      </c>
    </row>
    <row r="83" spans="1:5" ht="12.75">
      <c r="A83" t="s">
        <v>57</v>
      </c>
      <c r="E83" s="39" t="s">
        <v>58</v>
      </c>
    </row>
    <row r="84" spans="1:16" ht="12.75">
      <c r="A84" t="s">
        <v>48</v>
      </c>
      <c s="34" t="s">
        <v>202</v>
      </c>
      <c s="34" t="s">
        <v>789</v>
      </c>
      <c s="35" t="s">
        <v>51</v>
      </c>
      <c s="6" t="s">
        <v>790</v>
      </c>
      <c s="36" t="s">
        <v>104</v>
      </c>
      <c s="37">
        <v>140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56</v>
      </c>
      <c r="E86" s="40" t="s">
        <v>791</v>
      </c>
    </row>
    <row r="87" spans="1:5" ht="12.75">
      <c r="A87" t="s">
        <v>57</v>
      </c>
      <c r="E87" s="39" t="s">
        <v>58</v>
      </c>
    </row>
    <row r="88" spans="1:16" ht="12.75">
      <c r="A88" t="s">
        <v>48</v>
      </c>
      <c s="34" t="s">
        <v>206</v>
      </c>
      <c s="34" t="s">
        <v>792</v>
      </c>
      <c s="35" t="s">
        <v>51</v>
      </c>
      <c s="6" t="s">
        <v>793</v>
      </c>
      <c s="36" t="s">
        <v>104</v>
      </c>
      <c s="37">
        <v>140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51</v>
      </c>
    </row>
    <row r="90" spans="1:5" ht="25.5">
      <c r="A90" s="35" t="s">
        <v>56</v>
      </c>
      <c r="E90" s="40" t="s">
        <v>794</v>
      </c>
    </row>
    <row r="91" spans="1:5" ht="12.75">
      <c r="A91" t="s">
        <v>57</v>
      </c>
      <c r="E91" s="39" t="s">
        <v>58</v>
      </c>
    </row>
    <row r="92" spans="1:16" ht="12.75">
      <c r="A92" t="s">
        <v>48</v>
      </c>
      <c s="34" t="s">
        <v>209</v>
      </c>
      <c s="34" t="s">
        <v>795</v>
      </c>
      <c s="35" t="s">
        <v>51</v>
      </c>
      <c s="6" t="s">
        <v>796</v>
      </c>
      <c s="36" t="s">
        <v>797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56</v>
      </c>
      <c r="E94" s="40" t="s">
        <v>51</v>
      </c>
    </row>
    <row r="95" spans="1:5" ht="12.75">
      <c r="A95" t="s">
        <v>57</v>
      </c>
      <c r="E95" s="39" t="s">
        <v>58</v>
      </c>
    </row>
    <row r="96" spans="1:16" ht="12.75">
      <c r="A96" t="s">
        <v>48</v>
      </c>
      <c s="34" t="s">
        <v>212</v>
      </c>
      <c s="34" t="s">
        <v>798</v>
      </c>
      <c s="35" t="s">
        <v>51</v>
      </c>
      <c s="6" t="s">
        <v>799</v>
      </c>
      <c s="36" t="s">
        <v>104</v>
      </c>
      <c s="37">
        <v>4000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56</v>
      </c>
      <c r="E98" s="40" t="s">
        <v>800</v>
      </c>
    </row>
    <row r="99" spans="1:5" ht="12.75">
      <c r="A99" t="s">
        <v>57</v>
      </c>
      <c r="E99" s="39" t="s">
        <v>58</v>
      </c>
    </row>
    <row r="100" spans="1:16" ht="12.75">
      <c r="A100" t="s">
        <v>48</v>
      </c>
      <c s="34" t="s">
        <v>222</v>
      </c>
      <c s="34" t="s">
        <v>801</v>
      </c>
      <c s="35" t="s">
        <v>51</v>
      </c>
      <c s="6" t="s">
        <v>802</v>
      </c>
      <c s="36" t="s">
        <v>53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56</v>
      </c>
      <c r="E102" s="40" t="s">
        <v>51</v>
      </c>
    </row>
    <row r="103" spans="1:5" ht="12.75">
      <c r="A103" t="s">
        <v>57</v>
      </c>
      <c r="E103" s="39" t="s">
        <v>58</v>
      </c>
    </row>
    <row r="104" spans="1:16" ht="12.75">
      <c r="A104" t="s">
        <v>48</v>
      </c>
      <c s="34" t="s">
        <v>226</v>
      </c>
      <c s="34" t="s">
        <v>803</v>
      </c>
      <c s="35" t="s">
        <v>51</v>
      </c>
      <c s="6" t="s">
        <v>804</v>
      </c>
      <c s="36" t="s">
        <v>53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51</v>
      </c>
    </row>
    <row r="106" spans="1:5" ht="25.5">
      <c r="A106" s="35" t="s">
        <v>56</v>
      </c>
      <c r="E106" s="40" t="s">
        <v>805</v>
      </c>
    </row>
    <row r="107" spans="1:5" ht="12.75">
      <c r="A107" t="s">
        <v>57</v>
      </c>
      <c r="E107" s="39" t="s">
        <v>58</v>
      </c>
    </row>
    <row r="108" spans="1:16" ht="12.75">
      <c r="A108" t="s">
        <v>48</v>
      </c>
      <c s="34" t="s">
        <v>235</v>
      </c>
      <c s="34" t="s">
        <v>806</v>
      </c>
      <c s="35" t="s">
        <v>51</v>
      </c>
      <c s="6" t="s">
        <v>807</v>
      </c>
      <c s="36" t="s">
        <v>53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51</v>
      </c>
    </row>
    <row r="110" spans="1:5" ht="25.5">
      <c r="A110" s="35" t="s">
        <v>56</v>
      </c>
      <c r="E110" s="40" t="s">
        <v>808</v>
      </c>
    </row>
    <row r="111" spans="1:5" ht="12.75">
      <c r="A111" t="s">
        <v>57</v>
      </c>
      <c r="E111" s="39" t="s">
        <v>58</v>
      </c>
    </row>
    <row r="112" spans="1:16" ht="12.75">
      <c r="A112" t="s">
        <v>48</v>
      </c>
      <c s="34" t="s">
        <v>239</v>
      </c>
      <c s="34" t="s">
        <v>809</v>
      </c>
      <c s="35" t="s">
        <v>51</v>
      </c>
      <c s="6" t="s">
        <v>810</v>
      </c>
      <c s="36" t="s">
        <v>53</v>
      </c>
      <c s="37">
        <v>121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26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56</v>
      </c>
      <c r="E114" s="40" t="s">
        <v>51</v>
      </c>
    </row>
    <row r="115" spans="1:5" ht="12.75">
      <c r="A115" t="s">
        <v>57</v>
      </c>
      <c r="E115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738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738</v>
      </c>
      <c r="E4" s="26" t="s">
        <v>739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813</v>
      </c>
      <c r="E8" s="30" t="s">
        <v>812</v>
      </c>
      <c r="J8" s="29">
        <f>0+J9+J14+J23+J44+J77</f>
      </c>
      <c s="29">
        <f>0+K9+K14+K23+K44+K77</f>
      </c>
      <c s="29">
        <f>0+L9+L14+L23+L44+L77</f>
      </c>
      <c s="29">
        <f>0+M9+M14+M23+M44+M77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745</v>
      </c>
      <c s="35" t="s">
        <v>51</v>
      </c>
      <c s="6" t="s">
        <v>746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92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814</v>
      </c>
      <c s="35" t="s">
        <v>51</v>
      </c>
      <c s="6" t="s">
        <v>815</v>
      </c>
      <c s="36" t="s">
        <v>95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56</v>
      </c>
      <c r="E17" s="40" t="s">
        <v>51</v>
      </c>
    </row>
    <row r="18" spans="1:5" ht="12.75">
      <c r="A18" t="s">
        <v>57</v>
      </c>
      <c r="E18" s="39" t="s">
        <v>58</v>
      </c>
    </row>
    <row r="19" spans="1:16" ht="12.75">
      <c r="A19" t="s">
        <v>48</v>
      </c>
      <c s="34" t="s">
        <v>25</v>
      </c>
      <c s="34" t="s">
        <v>750</v>
      </c>
      <c s="35" t="s">
        <v>51</v>
      </c>
      <c s="6" t="s">
        <v>751</v>
      </c>
      <c s="36" t="s">
        <v>95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3" ht="12.75">
      <c r="A23" t="s">
        <v>45</v>
      </c>
      <c r="C23" s="31" t="s">
        <v>110</v>
      </c>
      <c r="E23" s="33" t="s">
        <v>194</v>
      </c>
      <c r="J23" s="32">
        <f>0</f>
      </c>
      <c s="32">
        <f>0</f>
      </c>
      <c s="32">
        <f>0+L24+L28+L32+L36+L40</f>
      </c>
      <c s="32">
        <f>0+M24+M28+M32+M36+M40</f>
      </c>
    </row>
    <row r="24" spans="1:16" ht="12.75">
      <c r="A24" t="s">
        <v>48</v>
      </c>
      <c s="34" t="s">
        <v>96</v>
      </c>
      <c s="34" t="s">
        <v>816</v>
      </c>
      <c s="35" t="s">
        <v>51</v>
      </c>
      <c s="6" t="s">
        <v>817</v>
      </c>
      <c s="36" t="s">
        <v>104</v>
      </c>
      <c s="37">
        <v>200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56</v>
      </c>
      <c r="E26" s="40" t="s">
        <v>51</v>
      </c>
    </row>
    <row r="27" spans="1:5" ht="12.75">
      <c r="A27" t="s">
        <v>57</v>
      </c>
      <c r="E27" s="39" t="s">
        <v>58</v>
      </c>
    </row>
    <row r="28" spans="1:16" ht="12.75">
      <c r="A28" t="s">
        <v>48</v>
      </c>
      <c s="34" t="s">
        <v>101</v>
      </c>
      <c s="34" t="s">
        <v>818</v>
      </c>
      <c s="35" t="s">
        <v>51</v>
      </c>
      <c s="6" t="s">
        <v>819</v>
      </c>
      <c s="36" t="s">
        <v>104</v>
      </c>
      <c s="37">
        <v>70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51</v>
      </c>
    </row>
    <row r="31" spans="1:5" ht="12.75">
      <c r="A31" t="s">
        <v>57</v>
      </c>
      <c r="E31" s="39" t="s">
        <v>58</v>
      </c>
    </row>
    <row r="32" spans="1:16" ht="12.75">
      <c r="A32" t="s">
        <v>48</v>
      </c>
      <c s="34" t="s">
        <v>106</v>
      </c>
      <c s="34" t="s">
        <v>820</v>
      </c>
      <c s="35" t="s">
        <v>51</v>
      </c>
      <c s="6" t="s">
        <v>821</v>
      </c>
      <c s="36" t="s">
        <v>104</v>
      </c>
      <c s="37">
        <v>70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51</v>
      </c>
    </row>
    <row r="35" spans="1:5" ht="12.75">
      <c r="A35" t="s">
        <v>57</v>
      </c>
      <c r="E35" s="39" t="s">
        <v>58</v>
      </c>
    </row>
    <row r="36" spans="1:16" ht="25.5">
      <c r="A36" t="s">
        <v>48</v>
      </c>
      <c s="34" t="s">
        <v>110</v>
      </c>
      <c s="34" t="s">
        <v>822</v>
      </c>
      <c s="35" t="s">
        <v>51</v>
      </c>
      <c s="6" t="s">
        <v>823</v>
      </c>
      <c s="36" t="s">
        <v>53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12.75">
      <c r="A39" t="s">
        <v>57</v>
      </c>
      <c r="E39" s="39" t="s">
        <v>58</v>
      </c>
    </row>
    <row r="40" spans="1:16" ht="12.75">
      <c r="A40" t="s">
        <v>48</v>
      </c>
      <c s="34" t="s">
        <v>114</v>
      </c>
      <c s="34" t="s">
        <v>824</v>
      </c>
      <c s="35" t="s">
        <v>51</v>
      </c>
      <c s="6" t="s">
        <v>825</v>
      </c>
      <c s="36" t="s">
        <v>104</v>
      </c>
      <c s="37">
        <v>200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56</v>
      </c>
      <c r="E42" s="40" t="s">
        <v>51</v>
      </c>
    </row>
    <row r="43" spans="1:5" ht="12.75">
      <c r="A43" t="s">
        <v>57</v>
      </c>
      <c r="E43" s="39" t="s">
        <v>58</v>
      </c>
    </row>
    <row r="44" spans="1:13" ht="12.75">
      <c r="A44" t="s">
        <v>45</v>
      </c>
      <c r="C44" s="31" t="s">
        <v>826</v>
      </c>
      <c r="E44" s="33" t="s">
        <v>827</v>
      </c>
      <c r="J44" s="32">
        <f>0</f>
      </c>
      <c s="32">
        <f>0</f>
      </c>
      <c s="32">
        <f>0+L45+L49+L53+L57+L61+L65+L69+L73</f>
      </c>
      <c s="32">
        <f>0+M45+M49+M53+M57+M61+M65+M69+M73</f>
      </c>
    </row>
    <row r="45" spans="1:16" ht="12.75">
      <c r="A45" t="s">
        <v>48</v>
      </c>
      <c s="34" t="s">
        <v>130</v>
      </c>
      <c s="34" t="s">
        <v>828</v>
      </c>
      <c s="35" t="s">
        <v>51</v>
      </c>
      <c s="6" t="s">
        <v>829</v>
      </c>
      <c s="36" t="s">
        <v>104</v>
      </c>
      <c s="37">
        <v>100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56</v>
      </c>
      <c r="E47" s="40" t="s">
        <v>51</v>
      </c>
    </row>
    <row r="48" spans="1:5" ht="12.75">
      <c r="A48" t="s">
        <v>57</v>
      </c>
      <c r="E48" s="39" t="s">
        <v>58</v>
      </c>
    </row>
    <row r="49" spans="1:16" ht="25.5">
      <c r="A49" t="s">
        <v>48</v>
      </c>
      <c s="34" t="s">
        <v>135</v>
      </c>
      <c s="34" t="s">
        <v>830</v>
      </c>
      <c s="35" t="s">
        <v>51</v>
      </c>
      <c s="6" t="s">
        <v>831</v>
      </c>
      <c s="36" t="s">
        <v>53</v>
      </c>
      <c s="37">
        <v>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56</v>
      </c>
      <c r="E51" s="40" t="s">
        <v>51</v>
      </c>
    </row>
    <row r="52" spans="1:5" ht="12.75">
      <c r="A52" t="s">
        <v>57</v>
      </c>
      <c r="E52" s="39" t="s">
        <v>58</v>
      </c>
    </row>
    <row r="53" spans="1:16" ht="12.75">
      <c r="A53" t="s">
        <v>48</v>
      </c>
      <c s="34" t="s">
        <v>139</v>
      </c>
      <c s="34" t="s">
        <v>832</v>
      </c>
      <c s="35" t="s">
        <v>51</v>
      </c>
      <c s="6" t="s">
        <v>833</v>
      </c>
      <c s="36" t="s">
        <v>104</v>
      </c>
      <c s="37">
        <v>200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56</v>
      </c>
      <c r="E55" s="40" t="s">
        <v>51</v>
      </c>
    </row>
    <row r="56" spans="1:5" ht="12.75">
      <c r="A56" t="s">
        <v>57</v>
      </c>
      <c r="E56" s="39" t="s">
        <v>58</v>
      </c>
    </row>
    <row r="57" spans="1:16" ht="12.75">
      <c r="A57" t="s">
        <v>48</v>
      </c>
      <c s="34" t="s">
        <v>144</v>
      </c>
      <c s="34" t="s">
        <v>834</v>
      </c>
      <c s="35" t="s">
        <v>51</v>
      </c>
      <c s="6" t="s">
        <v>835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51</v>
      </c>
    </row>
    <row r="59" spans="1:5" ht="12.75">
      <c r="A59" s="35" t="s">
        <v>56</v>
      </c>
      <c r="E59" s="40" t="s">
        <v>51</v>
      </c>
    </row>
    <row r="60" spans="1:5" ht="12.75">
      <c r="A60" t="s">
        <v>57</v>
      </c>
      <c r="E60" s="39" t="s">
        <v>58</v>
      </c>
    </row>
    <row r="61" spans="1:16" ht="12.75">
      <c r="A61" t="s">
        <v>48</v>
      </c>
      <c s="34" t="s">
        <v>148</v>
      </c>
      <c s="34" t="s">
        <v>836</v>
      </c>
      <c s="35" t="s">
        <v>51</v>
      </c>
      <c s="6" t="s">
        <v>837</v>
      </c>
      <c s="36" t="s">
        <v>104</v>
      </c>
      <c s="37">
        <v>300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51</v>
      </c>
    </row>
    <row r="64" spans="1:5" ht="12.75">
      <c r="A64" t="s">
        <v>57</v>
      </c>
      <c r="E64" s="39" t="s">
        <v>58</v>
      </c>
    </row>
    <row r="65" spans="1:16" ht="12.75">
      <c r="A65" t="s">
        <v>48</v>
      </c>
      <c s="34" t="s">
        <v>151</v>
      </c>
      <c s="34" t="s">
        <v>757</v>
      </c>
      <c s="35" t="s">
        <v>51</v>
      </c>
      <c s="6" t="s">
        <v>758</v>
      </c>
      <c s="36" t="s">
        <v>53</v>
      </c>
      <c s="37">
        <v>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51</v>
      </c>
    </row>
    <row r="68" spans="1:5" ht="12.75">
      <c r="A68" t="s">
        <v>57</v>
      </c>
      <c r="E68" s="39" t="s">
        <v>58</v>
      </c>
    </row>
    <row r="69" spans="1:16" ht="12.75">
      <c r="A69" t="s">
        <v>48</v>
      </c>
      <c s="34" t="s">
        <v>155</v>
      </c>
      <c s="34" t="s">
        <v>838</v>
      </c>
      <c s="35" t="s">
        <v>51</v>
      </c>
      <c s="6" t="s">
        <v>839</v>
      </c>
      <c s="36" t="s">
        <v>104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51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159</v>
      </c>
      <c s="34" t="s">
        <v>840</v>
      </c>
      <c s="35" t="s">
        <v>51</v>
      </c>
      <c s="6" t="s">
        <v>841</v>
      </c>
      <c s="36" t="s">
        <v>104</v>
      </c>
      <c s="37">
        <v>100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12.75">
      <c r="A76" t="s">
        <v>57</v>
      </c>
      <c r="E76" s="39" t="s">
        <v>58</v>
      </c>
    </row>
    <row r="77" spans="1:13" ht="12.75">
      <c r="A77" t="s">
        <v>45</v>
      </c>
      <c r="C77" s="31" t="s">
        <v>842</v>
      </c>
      <c r="E77" s="33" t="s">
        <v>843</v>
      </c>
      <c r="J77" s="32">
        <f>0</f>
      </c>
      <c s="32">
        <f>0</f>
      </c>
      <c s="32">
        <f>0+L78+L82+L86+L90</f>
      </c>
      <c s="32">
        <f>0+M78+M82+M86+M90</f>
      </c>
    </row>
    <row r="78" spans="1:16" ht="25.5">
      <c r="A78" t="s">
        <v>48</v>
      </c>
      <c s="34" t="s">
        <v>195</v>
      </c>
      <c s="34" t="s">
        <v>844</v>
      </c>
      <c s="35" t="s">
        <v>51</v>
      </c>
      <c s="6" t="s">
        <v>845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199</v>
      </c>
      <c s="34" t="s">
        <v>846</v>
      </c>
      <c s="35" t="s">
        <v>51</v>
      </c>
      <c s="6" t="s">
        <v>847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202</v>
      </c>
      <c s="34" t="s">
        <v>848</v>
      </c>
      <c s="35" t="s">
        <v>51</v>
      </c>
      <c s="6" t="s">
        <v>849</v>
      </c>
      <c s="36" t="s">
        <v>394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206</v>
      </c>
      <c s="34" t="s">
        <v>850</v>
      </c>
      <c s="35" t="s">
        <v>51</v>
      </c>
      <c s="6" t="s">
        <v>851</v>
      </c>
      <c s="36" t="s">
        <v>394</v>
      </c>
      <c s="37">
        <v>15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738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738</v>
      </c>
      <c r="E4" s="26" t="s">
        <v>739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854</v>
      </c>
      <c r="E8" s="30" t="s">
        <v>853</v>
      </c>
      <c r="J8" s="29">
        <f>0+J9+J14+J23+J28+J45+J114</f>
      </c>
      <c s="29">
        <f>0+K9+K14+K23+K28+K45+K114</f>
      </c>
      <c s="29">
        <f>0+L9+L14+L23+L28+L45+L114</f>
      </c>
      <c s="29">
        <f>0+M9+M14+M23+M28+M45+M114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745</v>
      </c>
      <c s="35" t="s">
        <v>51</v>
      </c>
      <c s="6" t="s">
        <v>746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92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814</v>
      </c>
      <c s="35" t="s">
        <v>51</v>
      </c>
      <c s="6" t="s">
        <v>815</v>
      </c>
      <c s="36" t="s">
        <v>95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56</v>
      </c>
      <c r="E17" s="40" t="s">
        <v>51</v>
      </c>
    </row>
    <row r="18" spans="1:5" ht="12.75">
      <c r="A18" t="s">
        <v>57</v>
      </c>
      <c r="E18" s="39" t="s">
        <v>58</v>
      </c>
    </row>
    <row r="19" spans="1:16" ht="12.75">
      <c r="A19" t="s">
        <v>48</v>
      </c>
      <c s="34" t="s">
        <v>25</v>
      </c>
      <c s="34" t="s">
        <v>750</v>
      </c>
      <c s="35" t="s">
        <v>51</v>
      </c>
      <c s="6" t="s">
        <v>751</v>
      </c>
      <c s="36" t="s">
        <v>95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3" ht="12.75">
      <c r="A23" t="s">
        <v>45</v>
      </c>
      <c r="C23" s="31" t="s">
        <v>26</v>
      </c>
      <c r="E23" s="33" t="s">
        <v>129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48</v>
      </c>
      <c s="34" t="s">
        <v>96</v>
      </c>
      <c s="34" t="s">
        <v>855</v>
      </c>
      <c s="35" t="s">
        <v>51</v>
      </c>
      <c s="6" t="s">
        <v>856</v>
      </c>
      <c s="36" t="s">
        <v>95</v>
      </c>
      <c s="37">
        <v>0.5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56</v>
      </c>
      <c r="E26" s="40" t="s">
        <v>51</v>
      </c>
    </row>
    <row r="27" spans="1:5" ht="12.75">
      <c r="A27" t="s">
        <v>57</v>
      </c>
      <c r="E27" s="39" t="s">
        <v>58</v>
      </c>
    </row>
    <row r="28" spans="1:13" ht="12.75">
      <c r="A28" t="s">
        <v>45</v>
      </c>
      <c r="C28" s="31" t="s">
        <v>110</v>
      </c>
      <c r="E28" s="33" t="s">
        <v>194</v>
      </c>
      <c r="J28" s="32">
        <f>0</f>
      </c>
      <c s="32">
        <f>0</f>
      </c>
      <c s="32">
        <f>0+L29+L33+L37+L41</f>
      </c>
      <c s="32">
        <f>0+M29+M33+M37+M41</f>
      </c>
    </row>
    <row r="29" spans="1:16" ht="12.75">
      <c r="A29" t="s">
        <v>48</v>
      </c>
      <c s="34" t="s">
        <v>101</v>
      </c>
      <c s="34" t="s">
        <v>816</v>
      </c>
      <c s="35" t="s">
        <v>51</v>
      </c>
      <c s="6" t="s">
        <v>817</v>
      </c>
      <c s="36" t="s">
        <v>104</v>
      </c>
      <c s="37">
        <v>60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26</v>
      </c>
    </row>
    <row r="30" spans="1:5" ht="12.75">
      <c r="A30" s="35" t="s">
        <v>55</v>
      </c>
      <c r="E30" s="39" t="s">
        <v>51</v>
      </c>
    </row>
    <row r="31" spans="1:5" ht="12.75">
      <c r="A31" s="35" t="s">
        <v>56</v>
      </c>
      <c r="E31" s="40" t="s">
        <v>51</v>
      </c>
    </row>
    <row r="32" spans="1:5" ht="12.75">
      <c r="A32" t="s">
        <v>57</v>
      </c>
      <c r="E32" s="39" t="s">
        <v>58</v>
      </c>
    </row>
    <row r="33" spans="1:16" ht="12.75">
      <c r="A33" t="s">
        <v>48</v>
      </c>
      <c s="34" t="s">
        <v>106</v>
      </c>
      <c s="34" t="s">
        <v>818</v>
      </c>
      <c s="35" t="s">
        <v>51</v>
      </c>
      <c s="6" t="s">
        <v>819</v>
      </c>
      <c s="36" t="s">
        <v>104</v>
      </c>
      <c s="37">
        <v>45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26</v>
      </c>
    </row>
    <row r="34" spans="1:5" ht="12.75">
      <c r="A34" s="35" t="s">
        <v>55</v>
      </c>
      <c r="E34" s="39" t="s">
        <v>51</v>
      </c>
    </row>
    <row r="35" spans="1:5" ht="12.75">
      <c r="A35" s="35" t="s">
        <v>56</v>
      </c>
      <c r="E35" s="40" t="s">
        <v>51</v>
      </c>
    </row>
    <row r="36" spans="1:5" ht="12.75">
      <c r="A36" t="s">
        <v>57</v>
      </c>
      <c r="E36" s="39" t="s">
        <v>58</v>
      </c>
    </row>
    <row r="37" spans="1:16" ht="12.75">
      <c r="A37" t="s">
        <v>48</v>
      </c>
      <c s="34" t="s">
        <v>110</v>
      </c>
      <c s="34" t="s">
        <v>820</v>
      </c>
      <c s="35" t="s">
        <v>51</v>
      </c>
      <c s="6" t="s">
        <v>821</v>
      </c>
      <c s="36" t="s">
        <v>104</v>
      </c>
      <c s="37">
        <v>45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26</v>
      </c>
    </row>
    <row r="38" spans="1:5" ht="12.75">
      <c r="A38" s="35" t="s">
        <v>55</v>
      </c>
      <c r="E38" s="39" t="s">
        <v>51</v>
      </c>
    </row>
    <row r="39" spans="1:5" ht="12.75">
      <c r="A39" s="35" t="s">
        <v>56</v>
      </c>
      <c r="E39" s="40" t="s">
        <v>51</v>
      </c>
    </row>
    <row r="40" spans="1:5" ht="12.75">
      <c r="A40" t="s">
        <v>57</v>
      </c>
      <c r="E40" s="39" t="s">
        <v>58</v>
      </c>
    </row>
    <row r="41" spans="1:16" ht="25.5">
      <c r="A41" t="s">
        <v>48</v>
      </c>
      <c s="34" t="s">
        <v>114</v>
      </c>
      <c s="34" t="s">
        <v>822</v>
      </c>
      <c s="35" t="s">
        <v>51</v>
      </c>
      <c s="6" t="s">
        <v>823</v>
      </c>
      <c s="36" t="s">
        <v>53</v>
      </c>
      <c s="37">
        <v>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51</v>
      </c>
    </row>
    <row r="43" spans="1:5" ht="12.75">
      <c r="A43" s="35" t="s">
        <v>56</v>
      </c>
      <c r="E43" s="40" t="s">
        <v>51</v>
      </c>
    </row>
    <row r="44" spans="1:5" ht="12.75">
      <c r="A44" t="s">
        <v>57</v>
      </c>
      <c r="E44" s="39" t="s">
        <v>58</v>
      </c>
    </row>
    <row r="45" spans="1:13" ht="12.75">
      <c r="A45" t="s">
        <v>45</v>
      </c>
      <c r="C45" s="31" t="s">
        <v>584</v>
      </c>
      <c r="E45" s="33" t="s">
        <v>827</v>
      </c>
      <c r="J45" s="32">
        <f>0</f>
      </c>
      <c s="32">
        <f>0</f>
      </c>
      <c s="32">
        <f>0+L46+L50+L54+L58+L62+L66+L70+L74+L78+L82+L86+L90+L94+L98+L102+L106+L110</f>
      </c>
      <c s="32">
        <f>0+M46+M50+M54+M58+M62+M66+M70+M74+M78+M82+M86+M90+M94+M98+M102+M106+M110</f>
      </c>
    </row>
    <row r="46" spans="1:16" ht="12.75">
      <c r="A46" t="s">
        <v>48</v>
      </c>
      <c s="34" t="s">
        <v>130</v>
      </c>
      <c s="34" t="s">
        <v>857</v>
      </c>
      <c s="35" t="s">
        <v>51</v>
      </c>
      <c s="6" t="s">
        <v>858</v>
      </c>
      <c s="36" t="s">
        <v>104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58</v>
      </c>
    </row>
    <row r="50" spans="1:16" ht="12.75">
      <c r="A50" t="s">
        <v>48</v>
      </c>
      <c s="34" t="s">
        <v>135</v>
      </c>
      <c s="34" t="s">
        <v>859</v>
      </c>
      <c s="35" t="s">
        <v>51</v>
      </c>
      <c s="6" t="s">
        <v>860</v>
      </c>
      <c s="36" t="s">
        <v>104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58</v>
      </c>
    </row>
    <row r="54" spans="1:16" ht="12.75">
      <c r="A54" t="s">
        <v>48</v>
      </c>
      <c s="34" t="s">
        <v>139</v>
      </c>
      <c s="34" t="s">
        <v>861</v>
      </c>
      <c s="35" t="s">
        <v>51</v>
      </c>
      <c s="6" t="s">
        <v>862</v>
      </c>
      <c s="36" t="s">
        <v>104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58</v>
      </c>
    </row>
    <row r="58" spans="1:16" ht="25.5">
      <c r="A58" t="s">
        <v>48</v>
      </c>
      <c s="34" t="s">
        <v>144</v>
      </c>
      <c s="34" t="s">
        <v>863</v>
      </c>
      <c s="35" t="s">
        <v>51</v>
      </c>
      <c s="6" t="s">
        <v>864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58</v>
      </c>
    </row>
    <row r="62" spans="1:16" ht="25.5">
      <c r="A62" t="s">
        <v>48</v>
      </c>
      <c s="34" t="s">
        <v>148</v>
      </c>
      <c s="34" t="s">
        <v>865</v>
      </c>
      <c s="35" t="s">
        <v>51</v>
      </c>
      <c s="6" t="s">
        <v>866</v>
      </c>
      <c s="36" t="s">
        <v>53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58</v>
      </c>
    </row>
    <row r="66" spans="1:16" ht="25.5">
      <c r="A66" t="s">
        <v>48</v>
      </c>
      <c s="34" t="s">
        <v>151</v>
      </c>
      <c s="34" t="s">
        <v>867</v>
      </c>
      <c s="35" t="s">
        <v>51</v>
      </c>
      <c s="6" t="s">
        <v>868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58</v>
      </c>
    </row>
    <row r="70" spans="1:16" ht="25.5">
      <c r="A70" t="s">
        <v>48</v>
      </c>
      <c s="34" t="s">
        <v>155</v>
      </c>
      <c s="34" t="s">
        <v>869</v>
      </c>
      <c s="35" t="s">
        <v>51</v>
      </c>
      <c s="6" t="s">
        <v>870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58</v>
      </c>
    </row>
    <row r="74" spans="1:16" ht="12.75">
      <c r="A74" t="s">
        <v>48</v>
      </c>
      <c s="34" t="s">
        <v>159</v>
      </c>
      <c s="34" t="s">
        <v>836</v>
      </c>
      <c s="35" t="s">
        <v>51</v>
      </c>
      <c s="6" t="s">
        <v>837</v>
      </c>
      <c s="36" t="s">
        <v>104</v>
      </c>
      <c s="37">
        <v>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.75">
      <c r="A77" t="s">
        <v>57</v>
      </c>
      <c r="E77" s="39" t="s">
        <v>58</v>
      </c>
    </row>
    <row r="78" spans="1:16" ht="12.75">
      <c r="A78" t="s">
        <v>48</v>
      </c>
      <c s="34" t="s">
        <v>195</v>
      </c>
      <c s="34" t="s">
        <v>757</v>
      </c>
      <c s="35" t="s">
        <v>51</v>
      </c>
      <c s="6" t="s">
        <v>758</v>
      </c>
      <c s="36" t="s">
        <v>53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199</v>
      </c>
      <c s="34" t="s">
        <v>838</v>
      </c>
      <c s="35" t="s">
        <v>51</v>
      </c>
      <c s="6" t="s">
        <v>839</v>
      </c>
      <c s="36" t="s">
        <v>104</v>
      </c>
      <c s="37">
        <v>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202</v>
      </c>
      <c s="34" t="s">
        <v>871</v>
      </c>
      <c s="35" t="s">
        <v>51</v>
      </c>
      <c s="6" t="s">
        <v>872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206</v>
      </c>
      <c s="34" t="s">
        <v>873</v>
      </c>
      <c s="35" t="s">
        <v>51</v>
      </c>
      <c s="6" t="s">
        <v>874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  <row r="94" spans="1:16" ht="25.5">
      <c r="A94" t="s">
        <v>48</v>
      </c>
      <c s="34" t="s">
        <v>209</v>
      </c>
      <c s="34" t="s">
        <v>875</v>
      </c>
      <c s="35" t="s">
        <v>51</v>
      </c>
      <c s="6" t="s">
        <v>876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2.75">
      <c r="A97" t="s">
        <v>57</v>
      </c>
      <c r="E97" s="39" t="s">
        <v>58</v>
      </c>
    </row>
    <row r="98" spans="1:16" ht="12.75">
      <c r="A98" t="s">
        <v>48</v>
      </c>
      <c s="34" t="s">
        <v>212</v>
      </c>
      <c s="34" t="s">
        <v>877</v>
      </c>
      <c s="35" t="s">
        <v>51</v>
      </c>
      <c s="6" t="s">
        <v>878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58</v>
      </c>
    </row>
    <row r="102" spans="1:16" ht="12.75">
      <c r="A102" t="s">
        <v>48</v>
      </c>
      <c s="34" t="s">
        <v>222</v>
      </c>
      <c s="34" t="s">
        <v>879</v>
      </c>
      <c s="35" t="s">
        <v>51</v>
      </c>
      <c s="6" t="s">
        <v>880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26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58</v>
      </c>
    </row>
    <row r="106" spans="1:16" ht="12.75">
      <c r="A106" t="s">
        <v>48</v>
      </c>
      <c s="34" t="s">
        <v>226</v>
      </c>
      <c s="34" t="s">
        <v>881</v>
      </c>
      <c s="35" t="s">
        <v>51</v>
      </c>
      <c s="6" t="s">
        <v>882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26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58</v>
      </c>
    </row>
    <row r="110" spans="1:16" ht="12.75">
      <c r="A110" t="s">
        <v>48</v>
      </c>
      <c s="34" t="s">
        <v>235</v>
      </c>
      <c s="34" t="s">
        <v>883</v>
      </c>
      <c s="35" t="s">
        <v>51</v>
      </c>
      <c s="6" t="s">
        <v>884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58</v>
      </c>
    </row>
    <row r="114" spans="1:13" ht="12.75">
      <c r="A114" t="s">
        <v>45</v>
      </c>
      <c r="C114" s="31" t="s">
        <v>842</v>
      </c>
      <c r="E114" s="33" t="s">
        <v>843</v>
      </c>
      <c r="J114" s="32">
        <f>0</f>
      </c>
      <c s="32">
        <f>0</f>
      </c>
      <c s="32">
        <f>0+L115+L119+L123+L127</f>
      </c>
      <c s="32">
        <f>0+M115+M119+M123+M127</f>
      </c>
    </row>
    <row r="115" spans="1:16" ht="25.5">
      <c r="A115" t="s">
        <v>48</v>
      </c>
      <c s="34" t="s">
        <v>239</v>
      </c>
      <c s="34" t="s">
        <v>844</v>
      </c>
      <c s="35" t="s">
        <v>51</v>
      </c>
      <c s="6" t="s">
        <v>845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51</v>
      </c>
    </row>
    <row r="118" spans="1:5" ht="12.75">
      <c r="A118" t="s">
        <v>57</v>
      </c>
      <c r="E118" s="39" t="s">
        <v>58</v>
      </c>
    </row>
    <row r="119" spans="1:16" ht="12.75">
      <c r="A119" t="s">
        <v>48</v>
      </c>
      <c s="34" t="s">
        <v>243</v>
      </c>
      <c s="34" t="s">
        <v>885</v>
      </c>
      <c s="35" t="s">
        <v>51</v>
      </c>
      <c s="6" t="s">
        <v>886</v>
      </c>
      <c s="36" t="s">
        <v>53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51</v>
      </c>
    </row>
    <row r="122" spans="1:5" ht="12.75">
      <c r="A122" t="s">
        <v>57</v>
      </c>
      <c r="E122" s="39" t="s">
        <v>58</v>
      </c>
    </row>
    <row r="123" spans="1:16" ht="12.75">
      <c r="A123" t="s">
        <v>48</v>
      </c>
      <c s="34" t="s">
        <v>247</v>
      </c>
      <c s="34" t="s">
        <v>848</v>
      </c>
      <c s="35" t="s">
        <v>51</v>
      </c>
      <c s="6" t="s">
        <v>849</v>
      </c>
      <c s="36" t="s">
        <v>394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51</v>
      </c>
    </row>
    <row r="126" spans="1:5" ht="12.75">
      <c r="A126" t="s">
        <v>57</v>
      </c>
      <c r="E126" s="39" t="s">
        <v>58</v>
      </c>
    </row>
    <row r="127" spans="1:16" ht="12.75">
      <c r="A127" t="s">
        <v>48</v>
      </c>
      <c s="34" t="s">
        <v>251</v>
      </c>
      <c s="34" t="s">
        <v>850</v>
      </c>
      <c s="35" t="s">
        <v>51</v>
      </c>
      <c s="6" t="s">
        <v>851</v>
      </c>
      <c s="36" t="s">
        <v>394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51</v>
      </c>
    </row>
    <row r="130" spans="1:5" ht="12.75">
      <c r="A130" t="s">
        <v>57</v>
      </c>
      <c r="E130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738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738</v>
      </c>
      <c r="E4" s="26" t="s">
        <v>739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889</v>
      </c>
      <c r="E8" s="30" t="s">
        <v>888</v>
      </c>
      <c r="J8" s="29">
        <f>0+J9+J14+J23+J40+J77</f>
      </c>
      <c s="29">
        <f>0+K9+K14+K23+K40+K77</f>
      </c>
      <c s="29">
        <f>0+L9+L14+L23+L40+L77</f>
      </c>
      <c s="29">
        <f>0+M9+M14+M23+M40+M77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745</v>
      </c>
      <c s="35" t="s">
        <v>51</v>
      </c>
      <c s="6" t="s">
        <v>746</v>
      </c>
      <c s="36" t="s">
        <v>218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92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26</v>
      </c>
      <c s="34" t="s">
        <v>814</v>
      </c>
      <c s="35" t="s">
        <v>51</v>
      </c>
      <c s="6" t="s">
        <v>815</v>
      </c>
      <c s="36" t="s">
        <v>95</v>
      </c>
      <c s="37">
        <v>12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56</v>
      </c>
      <c r="E17" s="40" t="s">
        <v>51</v>
      </c>
    </row>
    <row r="18" spans="1:5" ht="12.75">
      <c r="A18" t="s">
        <v>57</v>
      </c>
      <c r="E18" s="39" t="s">
        <v>58</v>
      </c>
    </row>
    <row r="19" spans="1:16" ht="12.75">
      <c r="A19" t="s">
        <v>48</v>
      </c>
      <c s="34" t="s">
        <v>25</v>
      </c>
      <c s="34" t="s">
        <v>750</v>
      </c>
      <c s="35" t="s">
        <v>51</v>
      </c>
      <c s="6" t="s">
        <v>751</v>
      </c>
      <c s="36" t="s">
        <v>95</v>
      </c>
      <c s="37">
        <v>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3" ht="12.75">
      <c r="A23" t="s">
        <v>45</v>
      </c>
      <c r="C23" s="31" t="s">
        <v>110</v>
      </c>
      <c r="E23" s="33" t="s">
        <v>194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48</v>
      </c>
      <c s="34" t="s">
        <v>96</v>
      </c>
      <c s="34" t="s">
        <v>816</v>
      </c>
      <c s="35" t="s">
        <v>51</v>
      </c>
      <c s="6" t="s">
        <v>817</v>
      </c>
      <c s="36" t="s">
        <v>104</v>
      </c>
      <c s="37">
        <v>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26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56</v>
      </c>
      <c r="E26" s="40" t="s">
        <v>51</v>
      </c>
    </row>
    <row r="27" spans="1:5" ht="12.75">
      <c r="A27" t="s">
        <v>57</v>
      </c>
      <c r="E27" s="39" t="s">
        <v>58</v>
      </c>
    </row>
    <row r="28" spans="1:16" ht="12.75">
      <c r="A28" t="s">
        <v>48</v>
      </c>
      <c s="34" t="s">
        <v>101</v>
      </c>
      <c s="34" t="s">
        <v>818</v>
      </c>
      <c s="35" t="s">
        <v>51</v>
      </c>
      <c s="6" t="s">
        <v>819</v>
      </c>
      <c s="36" t="s">
        <v>104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56</v>
      </c>
      <c r="E30" s="40" t="s">
        <v>51</v>
      </c>
    </row>
    <row r="31" spans="1:5" ht="12.75">
      <c r="A31" t="s">
        <v>57</v>
      </c>
      <c r="E31" s="39" t="s">
        <v>58</v>
      </c>
    </row>
    <row r="32" spans="1:16" ht="12.75">
      <c r="A32" t="s">
        <v>48</v>
      </c>
      <c s="34" t="s">
        <v>106</v>
      </c>
      <c s="34" t="s">
        <v>820</v>
      </c>
      <c s="35" t="s">
        <v>51</v>
      </c>
      <c s="6" t="s">
        <v>821</v>
      </c>
      <c s="36" t="s">
        <v>104</v>
      </c>
      <c s="37">
        <v>60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56</v>
      </c>
      <c r="E34" s="40" t="s">
        <v>51</v>
      </c>
    </row>
    <row r="35" spans="1:5" ht="12.75">
      <c r="A35" t="s">
        <v>57</v>
      </c>
      <c r="E35" s="39" t="s">
        <v>58</v>
      </c>
    </row>
    <row r="36" spans="1:16" ht="25.5">
      <c r="A36" t="s">
        <v>48</v>
      </c>
      <c s="34" t="s">
        <v>110</v>
      </c>
      <c s="34" t="s">
        <v>822</v>
      </c>
      <c s="35" t="s">
        <v>51</v>
      </c>
      <c s="6" t="s">
        <v>823</v>
      </c>
      <c s="36" t="s">
        <v>53</v>
      </c>
      <c s="37">
        <v>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56</v>
      </c>
      <c r="E38" s="40" t="s">
        <v>51</v>
      </c>
    </row>
    <row r="39" spans="1:5" ht="12.75">
      <c r="A39" t="s">
        <v>57</v>
      </c>
      <c r="E39" s="39" t="s">
        <v>58</v>
      </c>
    </row>
    <row r="40" spans="1:13" ht="12.75">
      <c r="A40" t="s">
        <v>45</v>
      </c>
      <c r="C40" s="31" t="s">
        <v>584</v>
      </c>
      <c r="E40" s="33" t="s">
        <v>827</v>
      </c>
      <c r="J40" s="32">
        <f>0</f>
      </c>
      <c s="32">
        <f>0</f>
      </c>
      <c s="32">
        <f>0+L41+L45+L49+L53+L57+L61+L65+L69+L73</f>
      </c>
      <c s="32">
        <f>0+M41+M45+M49+M53+M57+M61+M65+M69+M73</f>
      </c>
    </row>
    <row r="41" spans="1:16" ht="12.75">
      <c r="A41" t="s">
        <v>48</v>
      </c>
      <c s="34" t="s">
        <v>114</v>
      </c>
      <c s="34" t="s">
        <v>890</v>
      </c>
      <c s="35" t="s">
        <v>51</v>
      </c>
      <c s="6" t="s">
        <v>891</v>
      </c>
      <c s="36" t="s">
        <v>104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26</v>
      </c>
    </row>
    <row r="42" spans="1:5" ht="12.75">
      <c r="A42" s="35" t="s">
        <v>55</v>
      </c>
      <c r="E42" s="39" t="s">
        <v>51</v>
      </c>
    </row>
    <row r="43" spans="1:5" ht="12.75">
      <c r="A43" s="35" t="s">
        <v>56</v>
      </c>
      <c r="E43" s="40" t="s">
        <v>51</v>
      </c>
    </row>
    <row r="44" spans="1:5" ht="12.75">
      <c r="A44" t="s">
        <v>57</v>
      </c>
      <c r="E44" s="39" t="s">
        <v>58</v>
      </c>
    </row>
    <row r="45" spans="1:16" ht="12.75">
      <c r="A45" t="s">
        <v>48</v>
      </c>
      <c s="34" t="s">
        <v>130</v>
      </c>
      <c s="34" t="s">
        <v>892</v>
      </c>
      <c s="35" t="s">
        <v>51</v>
      </c>
      <c s="6" t="s">
        <v>893</v>
      </c>
      <c s="36" t="s">
        <v>104</v>
      </c>
      <c s="37">
        <v>60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56</v>
      </c>
      <c r="E47" s="40" t="s">
        <v>51</v>
      </c>
    </row>
    <row r="48" spans="1:5" ht="12.75">
      <c r="A48" t="s">
        <v>57</v>
      </c>
      <c r="E48" s="39" t="s">
        <v>58</v>
      </c>
    </row>
    <row r="49" spans="1:16" ht="25.5">
      <c r="A49" t="s">
        <v>48</v>
      </c>
      <c s="34" t="s">
        <v>135</v>
      </c>
      <c s="34" t="s">
        <v>894</v>
      </c>
      <c s="35" t="s">
        <v>51</v>
      </c>
      <c s="6" t="s">
        <v>895</v>
      </c>
      <c s="36" t="s">
        <v>53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56</v>
      </c>
      <c r="E51" s="40" t="s">
        <v>51</v>
      </c>
    </row>
    <row r="52" spans="1:5" ht="12.75">
      <c r="A52" t="s">
        <v>57</v>
      </c>
      <c r="E52" s="39" t="s">
        <v>58</v>
      </c>
    </row>
    <row r="53" spans="1:16" ht="12.75">
      <c r="A53" t="s">
        <v>48</v>
      </c>
      <c s="34" t="s">
        <v>139</v>
      </c>
      <c s="34" t="s">
        <v>896</v>
      </c>
      <c s="35" t="s">
        <v>51</v>
      </c>
      <c s="6" t="s">
        <v>897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56</v>
      </c>
      <c r="E55" s="40" t="s">
        <v>51</v>
      </c>
    </row>
    <row r="56" spans="1:5" ht="12.75">
      <c r="A56" t="s">
        <v>57</v>
      </c>
      <c r="E56" s="39" t="s">
        <v>58</v>
      </c>
    </row>
    <row r="57" spans="1:16" ht="12.75">
      <c r="A57" t="s">
        <v>48</v>
      </c>
      <c s="34" t="s">
        <v>144</v>
      </c>
      <c s="34" t="s">
        <v>836</v>
      </c>
      <c s="35" t="s">
        <v>51</v>
      </c>
      <c s="6" t="s">
        <v>837</v>
      </c>
      <c s="36" t="s">
        <v>104</v>
      </c>
      <c s="37">
        <v>90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26</v>
      </c>
    </row>
    <row r="58" spans="1:5" ht="12.75">
      <c r="A58" s="35" t="s">
        <v>55</v>
      </c>
      <c r="E58" s="39" t="s">
        <v>51</v>
      </c>
    </row>
    <row r="59" spans="1:5" ht="12.75">
      <c r="A59" s="35" t="s">
        <v>56</v>
      </c>
      <c r="E59" s="40" t="s">
        <v>51</v>
      </c>
    </row>
    <row r="60" spans="1:5" ht="12.75">
      <c r="A60" t="s">
        <v>57</v>
      </c>
      <c r="E60" s="39" t="s">
        <v>58</v>
      </c>
    </row>
    <row r="61" spans="1:16" ht="12.75">
      <c r="A61" t="s">
        <v>48</v>
      </c>
      <c s="34" t="s">
        <v>148</v>
      </c>
      <c s="34" t="s">
        <v>757</v>
      </c>
      <c s="35" t="s">
        <v>51</v>
      </c>
      <c s="6" t="s">
        <v>758</v>
      </c>
      <c s="36" t="s">
        <v>53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51</v>
      </c>
    </row>
    <row r="64" spans="1:5" ht="12.75">
      <c r="A64" t="s">
        <v>57</v>
      </c>
      <c r="E64" s="39" t="s">
        <v>58</v>
      </c>
    </row>
    <row r="65" spans="1:16" ht="12.75">
      <c r="A65" t="s">
        <v>48</v>
      </c>
      <c s="34" t="s">
        <v>151</v>
      </c>
      <c s="34" t="s">
        <v>838</v>
      </c>
      <c s="35" t="s">
        <v>51</v>
      </c>
      <c s="6" t="s">
        <v>839</v>
      </c>
      <c s="36" t="s">
        <v>104</v>
      </c>
      <c s="37">
        <v>180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51</v>
      </c>
    </row>
    <row r="68" spans="1:5" ht="12.75">
      <c r="A68" t="s">
        <v>57</v>
      </c>
      <c r="E68" s="39" t="s">
        <v>58</v>
      </c>
    </row>
    <row r="69" spans="1:16" ht="25.5">
      <c r="A69" t="s">
        <v>48</v>
      </c>
      <c s="34" t="s">
        <v>202</v>
      </c>
      <c s="34" t="s">
        <v>898</v>
      </c>
      <c s="35" t="s">
        <v>51</v>
      </c>
      <c s="6" t="s">
        <v>899</v>
      </c>
      <c s="36" t="s">
        <v>53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51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206</v>
      </c>
      <c s="34" t="s">
        <v>900</v>
      </c>
      <c s="35" t="s">
        <v>51</v>
      </c>
      <c s="6" t="s">
        <v>901</v>
      </c>
      <c s="36" t="s">
        <v>53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12.75">
      <c r="A76" t="s">
        <v>57</v>
      </c>
      <c r="E76" s="39" t="s">
        <v>58</v>
      </c>
    </row>
    <row r="77" spans="1:13" ht="12.75">
      <c r="A77" t="s">
        <v>45</v>
      </c>
      <c r="C77" s="31" t="s">
        <v>842</v>
      </c>
      <c r="E77" s="33" t="s">
        <v>843</v>
      </c>
      <c r="J77" s="32">
        <f>0</f>
      </c>
      <c s="32">
        <f>0</f>
      </c>
      <c s="32">
        <f>0+L78+L82+L86+L90</f>
      </c>
      <c s="32">
        <f>0+M78+M82+M86+M90</f>
      </c>
    </row>
    <row r="78" spans="1:16" ht="25.5">
      <c r="A78" t="s">
        <v>48</v>
      </c>
      <c s="34" t="s">
        <v>155</v>
      </c>
      <c s="34" t="s">
        <v>844</v>
      </c>
      <c s="35" t="s">
        <v>51</v>
      </c>
      <c s="6" t="s">
        <v>845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159</v>
      </c>
      <c s="34" t="s">
        <v>902</v>
      </c>
      <c s="35" t="s">
        <v>51</v>
      </c>
      <c s="6" t="s">
        <v>903</v>
      </c>
      <c s="36" t="s">
        <v>53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195</v>
      </c>
      <c s="34" t="s">
        <v>848</v>
      </c>
      <c s="35" t="s">
        <v>51</v>
      </c>
      <c s="6" t="s">
        <v>849</v>
      </c>
      <c s="36" t="s">
        <v>394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26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199</v>
      </c>
      <c s="34" t="s">
        <v>850</v>
      </c>
      <c s="35" t="s">
        <v>51</v>
      </c>
      <c s="6" t="s">
        <v>851</v>
      </c>
      <c s="36" t="s">
        <v>394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904</v>
      </c>
      <c s="41">
        <f>Rekapitulace!C20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904</v>
      </c>
      <c r="E4" s="26" t="s">
        <v>905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COUNTIFS(L8:L240,"=0",A8:A240,"P")+COUNTIFS(L8:L240,"",A8:A240,"P")+SUM(Q8:Q240)</f>
      </c>
    </row>
    <row r="8" spans="1:13" ht="12.75">
      <c r="A8" t="s">
        <v>43</v>
      </c>
      <c r="C8" s="28" t="s">
        <v>908</v>
      </c>
      <c r="E8" s="30" t="s">
        <v>907</v>
      </c>
      <c r="J8" s="29">
        <f>0+J9+J18+J47+J60+J161+J166+J227</f>
      </c>
      <c s="29">
        <f>0+K9+K18+K47+K60+K161+K166+K227</f>
      </c>
      <c s="29">
        <f>0+L9+L18+L47+L60+L161+L166+L227</f>
      </c>
      <c s="29">
        <f>0+M9+M18+M47+M60+M161+M166+M227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48</v>
      </c>
      <c s="34" t="s">
        <v>299</v>
      </c>
      <c s="34" t="s">
        <v>909</v>
      </c>
      <c s="35" t="s">
        <v>910</v>
      </c>
      <c s="6" t="s">
        <v>911</v>
      </c>
      <c s="36" t="s">
        <v>66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26</v>
      </c>
    </row>
    <row r="11" spans="1:5" ht="25.5">
      <c r="A11" s="35" t="s">
        <v>55</v>
      </c>
      <c r="E11" s="39" t="s">
        <v>68</v>
      </c>
    </row>
    <row r="12" spans="1:5" ht="12.75">
      <c r="A12" s="35" t="s">
        <v>56</v>
      </c>
      <c r="E12" s="40" t="s">
        <v>912</v>
      </c>
    </row>
    <row r="13" spans="1:5" ht="153">
      <c r="A13" t="s">
        <v>57</v>
      </c>
      <c r="E13" s="39" t="s">
        <v>70</v>
      </c>
    </row>
    <row r="14" spans="1:16" ht="25.5">
      <c r="A14" t="s">
        <v>48</v>
      </c>
      <c s="34" t="s">
        <v>303</v>
      </c>
      <c s="34" t="s">
        <v>357</v>
      </c>
      <c s="35" t="s">
        <v>358</v>
      </c>
      <c s="6" t="s">
        <v>359</v>
      </c>
      <c s="36" t="s">
        <v>66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26</v>
      </c>
    </row>
    <row r="15" spans="1:5" ht="25.5">
      <c r="A15" s="35" t="s">
        <v>55</v>
      </c>
      <c r="E15" s="39" t="s">
        <v>68</v>
      </c>
    </row>
    <row r="16" spans="1:5" ht="12.75">
      <c r="A16" s="35" t="s">
        <v>56</v>
      </c>
      <c r="E16" s="40" t="s">
        <v>913</v>
      </c>
    </row>
    <row r="17" spans="1:5" ht="153">
      <c r="A17" t="s">
        <v>57</v>
      </c>
      <c r="E17" s="39" t="s">
        <v>70</v>
      </c>
    </row>
    <row r="18" spans="1:13" ht="12.75">
      <c r="A18" t="s">
        <v>45</v>
      </c>
      <c r="C18" s="31" t="s">
        <v>914</v>
      </c>
      <c r="E18" s="33" t="s">
        <v>915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48</v>
      </c>
      <c s="34" t="s">
        <v>49</v>
      </c>
      <c s="34" t="s">
        <v>916</v>
      </c>
      <c s="35" t="s">
        <v>51</v>
      </c>
      <c s="6" t="s">
        <v>917</v>
      </c>
      <c s="36" t="s">
        <v>95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2.75">
      <c r="A22" t="s">
        <v>57</v>
      </c>
      <c r="E22" s="39" t="s">
        <v>58</v>
      </c>
    </row>
    <row r="23" spans="1:16" ht="12.75">
      <c r="A23" t="s">
        <v>48</v>
      </c>
      <c s="34" t="s">
        <v>26</v>
      </c>
      <c s="34" t="s">
        <v>918</v>
      </c>
      <c s="35" t="s">
        <v>51</v>
      </c>
      <c s="6" t="s">
        <v>919</v>
      </c>
      <c s="36" t="s">
        <v>53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920</v>
      </c>
    </row>
    <row r="26" spans="1:5" ht="12.75">
      <c r="A26" t="s">
        <v>57</v>
      </c>
      <c r="E26" s="39" t="s">
        <v>58</v>
      </c>
    </row>
    <row r="27" spans="1:16" ht="12.75">
      <c r="A27" t="s">
        <v>48</v>
      </c>
      <c s="34" t="s">
        <v>25</v>
      </c>
      <c s="34" t="s">
        <v>921</v>
      </c>
      <c s="35" t="s">
        <v>51</v>
      </c>
      <c s="6" t="s">
        <v>922</v>
      </c>
      <c s="36" t="s">
        <v>53</v>
      </c>
      <c s="37">
        <v>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920</v>
      </c>
    </row>
    <row r="30" spans="1:5" ht="12.75">
      <c r="A30" t="s">
        <v>57</v>
      </c>
      <c r="E30" s="39" t="s">
        <v>58</v>
      </c>
    </row>
    <row r="31" spans="1:16" ht="12.75">
      <c r="A31" t="s">
        <v>48</v>
      </c>
      <c s="34" t="s">
        <v>96</v>
      </c>
      <c s="34" t="s">
        <v>923</v>
      </c>
      <c s="35" t="s">
        <v>51</v>
      </c>
      <c s="6" t="s">
        <v>924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920</v>
      </c>
    </row>
    <row r="34" spans="1:5" ht="12.75">
      <c r="A34" t="s">
        <v>57</v>
      </c>
      <c r="E34" s="39" t="s">
        <v>58</v>
      </c>
    </row>
    <row r="35" spans="1:16" ht="12.75">
      <c r="A35" t="s">
        <v>48</v>
      </c>
      <c s="34" t="s">
        <v>101</v>
      </c>
      <c s="34" t="s">
        <v>925</v>
      </c>
      <c s="35" t="s">
        <v>51</v>
      </c>
      <c s="6" t="s">
        <v>926</v>
      </c>
      <c s="36" t="s">
        <v>53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56</v>
      </c>
      <c r="E37" s="40" t="s">
        <v>927</v>
      </c>
    </row>
    <row r="38" spans="1:5" ht="12.75">
      <c r="A38" t="s">
        <v>57</v>
      </c>
      <c r="E38" s="39" t="s">
        <v>58</v>
      </c>
    </row>
    <row r="39" spans="1:16" ht="25.5">
      <c r="A39" t="s">
        <v>48</v>
      </c>
      <c s="34" t="s">
        <v>106</v>
      </c>
      <c s="34" t="s">
        <v>928</v>
      </c>
      <c s="35" t="s">
        <v>51</v>
      </c>
      <c s="6" t="s">
        <v>929</v>
      </c>
      <c s="36" t="s">
        <v>394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927</v>
      </c>
    </row>
    <row r="42" spans="1:5" ht="12.75">
      <c r="A42" t="s">
        <v>57</v>
      </c>
      <c r="E42" s="39" t="s">
        <v>58</v>
      </c>
    </row>
    <row r="43" spans="1:16" ht="25.5">
      <c r="A43" t="s">
        <v>48</v>
      </c>
      <c s="34" t="s">
        <v>308</v>
      </c>
      <c s="34" t="s">
        <v>930</v>
      </c>
      <c s="35" t="s">
        <v>51</v>
      </c>
      <c s="6" t="s">
        <v>931</v>
      </c>
      <c s="36" t="s">
        <v>99</v>
      </c>
      <c s="37">
        <v>180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932</v>
      </c>
    </row>
    <row r="46" spans="1:5" ht="127.5">
      <c r="A46" t="s">
        <v>57</v>
      </c>
      <c r="E46" s="39" t="s">
        <v>933</v>
      </c>
    </row>
    <row r="47" spans="1:13" ht="12.75">
      <c r="A47" t="s">
        <v>45</v>
      </c>
      <c r="C47" s="31" t="s">
        <v>934</v>
      </c>
      <c r="E47" s="33" t="s">
        <v>935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48</v>
      </c>
      <c s="34" t="s">
        <v>110</v>
      </c>
      <c s="34" t="s">
        <v>936</v>
      </c>
      <c s="35" t="s">
        <v>51</v>
      </c>
      <c s="6" t="s">
        <v>937</v>
      </c>
      <c s="36" t="s">
        <v>53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56</v>
      </c>
      <c r="E50" s="40" t="s">
        <v>938</v>
      </c>
    </row>
    <row r="51" spans="1:5" ht="12.75">
      <c r="A51" t="s">
        <v>57</v>
      </c>
      <c r="E51" s="39" t="s">
        <v>58</v>
      </c>
    </row>
    <row r="52" spans="1:16" ht="12.75">
      <c r="A52" t="s">
        <v>48</v>
      </c>
      <c s="34" t="s">
        <v>114</v>
      </c>
      <c s="34" t="s">
        <v>939</v>
      </c>
      <c s="35" t="s">
        <v>51</v>
      </c>
      <c s="6" t="s">
        <v>940</v>
      </c>
      <c s="36" t="s">
        <v>53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56</v>
      </c>
      <c r="E54" s="40" t="s">
        <v>938</v>
      </c>
    </row>
    <row r="55" spans="1:5" ht="12.75">
      <c r="A55" t="s">
        <v>57</v>
      </c>
      <c r="E55" s="39" t="s">
        <v>58</v>
      </c>
    </row>
    <row r="56" spans="1:16" ht="25.5">
      <c r="A56" t="s">
        <v>48</v>
      </c>
      <c s="34" t="s">
        <v>130</v>
      </c>
      <c s="34" t="s">
        <v>941</v>
      </c>
      <c s="35" t="s">
        <v>51</v>
      </c>
      <c s="6" t="s">
        <v>942</v>
      </c>
      <c s="36" t="s">
        <v>394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56</v>
      </c>
      <c r="E58" s="40" t="s">
        <v>927</v>
      </c>
    </row>
    <row r="59" spans="1:5" ht="12.75">
      <c r="A59" t="s">
        <v>57</v>
      </c>
      <c r="E59" s="39" t="s">
        <v>58</v>
      </c>
    </row>
    <row r="60" spans="1:13" ht="12.75">
      <c r="A60" t="s">
        <v>45</v>
      </c>
      <c r="C60" s="31" t="s">
        <v>943</v>
      </c>
      <c r="E60" s="33" t="s">
        <v>944</v>
      </c>
      <c r="J60" s="32">
        <f>0</f>
      </c>
      <c s="32">
        <f>0</f>
      </c>
      <c s="32">
        <f>0+L61+L65+L69+L73+L77+L81+L85+L89+L93+L97+L101+L105+L109+L113+L117+L121+L125+L129+L133+L137+L141+L145+L149+L153+L157</f>
      </c>
      <c s="32">
        <f>0+M61+M65+M69+M73+M77+M81+M85+M89+M93+M97+M101+M105+M109+M113+M117+M121+M125+M129+M133+M137+M141+M145+M149+M153+M157</f>
      </c>
    </row>
    <row r="61" spans="1:16" ht="12.75">
      <c r="A61" t="s">
        <v>48</v>
      </c>
      <c s="34" t="s">
        <v>135</v>
      </c>
      <c s="34" t="s">
        <v>945</v>
      </c>
      <c s="35" t="s">
        <v>51</v>
      </c>
      <c s="6" t="s">
        <v>946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947</v>
      </c>
    </row>
    <row r="64" spans="1:5" ht="12.75">
      <c r="A64" t="s">
        <v>57</v>
      </c>
      <c r="E64" s="39" t="s">
        <v>58</v>
      </c>
    </row>
    <row r="65" spans="1:16" ht="12.75">
      <c r="A65" t="s">
        <v>48</v>
      </c>
      <c s="34" t="s">
        <v>139</v>
      </c>
      <c s="34" t="s">
        <v>948</v>
      </c>
      <c s="35" t="s">
        <v>51</v>
      </c>
      <c s="6" t="s">
        <v>949</v>
      </c>
      <c s="36" t="s">
        <v>53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950</v>
      </c>
    </row>
    <row r="68" spans="1:5" ht="12.75">
      <c r="A68" t="s">
        <v>57</v>
      </c>
      <c r="E68" s="39" t="s">
        <v>58</v>
      </c>
    </row>
    <row r="69" spans="1:16" ht="12.75">
      <c r="A69" t="s">
        <v>48</v>
      </c>
      <c s="34" t="s">
        <v>144</v>
      </c>
      <c s="34" t="s">
        <v>951</v>
      </c>
      <c s="35" t="s">
        <v>51</v>
      </c>
      <c s="6" t="s">
        <v>952</v>
      </c>
      <c s="36" t="s">
        <v>53</v>
      </c>
      <c s="37">
        <v>14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950</v>
      </c>
    </row>
    <row r="72" spans="1:5" ht="12.75">
      <c r="A72" t="s">
        <v>57</v>
      </c>
      <c r="E72" s="39" t="s">
        <v>58</v>
      </c>
    </row>
    <row r="73" spans="1:16" ht="12.75">
      <c r="A73" t="s">
        <v>48</v>
      </c>
      <c s="34" t="s">
        <v>148</v>
      </c>
      <c s="34" t="s">
        <v>953</v>
      </c>
      <c s="35" t="s">
        <v>51</v>
      </c>
      <c s="6" t="s">
        <v>954</v>
      </c>
      <c s="36" t="s">
        <v>53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955</v>
      </c>
    </row>
    <row r="76" spans="1:5" ht="12.75">
      <c r="A76" t="s">
        <v>57</v>
      </c>
      <c r="E76" s="39" t="s">
        <v>58</v>
      </c>
    </row>
    <row r="77" spans="1:16" ht="12.75">
      <c r="A77" t="s">
        <v>48</v>
      </c>
      <c s="34" t="s">
        <v>151</v>
      </c>
      <c s="34" t="s">
        <v>956</v>
      </c>
      <c s="35" t="s">
        <v>51</v>
      </c>
      <c s="6" t="s">
        <v>957</v>
      </c>
      <c s="36" t="s">
        <v>53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955</v>
      </c>
    </row>
    <row r="80" spans="1:5" ht="12.75">
      <c r="A80" t="s">
        <v>57</v>
      </c>
      <c r="E80" s="39" t="s">
        <v>58</v>
      </c>
    </row>
    <row r="81" spans="1:16" ht="12.75">
      <c r="A81" t="s">
        <v>48</v>
      </c>
      <c s="34" t="s">
        <v>155</v>
      </c>
      <c s="34" t="s">
        <v>958</v>
      </c>
      <c s="35" t="s">
        <v>51</v>
      </c>
      <c s="6" t="s">
        <v>959</v>
      </c>
      <c s="36" t="s">
        <v>53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56</v>
      </c>
      <c r="E83" s="40" t="s">
        <v>955</v>
      </c>
    </row>
    <row r="84" spans="1:5" ht="12.75">
      <c r="A84" t="s">
        <v>57</v>
      </c>
      <c r="E84" s="39" t="s">
        <v>58</v>
      </c>
    </row>
    <row r="85" spans="1:16" ht="12.75">
      <c r="A85" t="s">
        <v>48</v>
      </c>
      <c s="34" t="s">
        <v>159</v>
      </c>
      <c s="34" t="s">
        <v>960</v>
      </c>
      <c s="35" t="s">
        <v>51</v>
      </c>
      <c s="6" t="s">
        <v>961</v>
      </c>
      <c s="36" t="s">
        <v>53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56</v>
      </c>
      <c r="E87" s="40" t="s">
        <v>962</v>
      </c>
    </row>
    <row r="88" spans="1:5" ht="12.75">
      <c r="A88" t="s">
        <v>57</v>
      </c>
      <c r="E88" s="39" t="s">
        <v>58</v>
      </c>
    </row>
    <row r="89" spans="1:16" ht="12.75">
      <c r="A89" t="s">
        <v>48</v>
      </c>
      <c s="34" t="s">
        <v>195</v>
      </c>
      <c s="34" t="s">
        <v>963</v>
      </c>
      <c s="35" t="s">
        <v>51</v>
      </c>
      <c s="6" t="s">
        <v>964</v>
      </c>
      <c s="36" t="s">
        <v>104</v>
      </c>
      <c s="37">
        <v>50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56</v>
      </c>
      <c r="E91" s="40" t="s">
        <v>913</v>
      </c>
    </row>
    <row r="92" spans="1:5" ht="12.75">
      <c r="A92" t="s">
        <v>57</v>
      </c>
      <c r="E92" s="39" t="s">
        <v>58</v>
      </c>
    </row>
    <row r="93" spans="1:16" ht="12.75">
      <c r="A93" t="s">
        <v>48</v>
      </c>
      <c s="34" t="s">
        <v>199</v>
      </c>
      <c s="34" t="s">
        <v>965</v>
      </c>
      <c s="35" t="s">
        <v>51</v>
      </c>
      <c s="6" t="s">
        <v>966</v>
      </c>
      <c s="36" t="s">
        <v>104</v>
      </c>
      <c s="37">
        <v>100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967</v>
      </c>
    </row>
    <row r="96" spans="1:5" ht="12.75">
      <c r="A96" t="s">
        <v>57</v>
      </c>
      <c r="E96" s="39" t="s">
        <v>58</v>
      </c>
    </row>
    <row r="97" spans="1:16" ht="12.75">
      <c r="A97" t="s">
        <v>48</v>
      </c>
      <c s="34" t="s">
        <v>202</v>
      </c>
      <c s="34" t="s">
        <v>968</v>
      </c>
      <c s="35" t="s">
        <v>51</v>
      </c>
      <c s="6" t="s">
        <v>969</v>
      </c>
      <c s="36" t="s">
        <v>53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970</v>
      </c>
    </row>
    <row r="100" spans="1:5" ht="12.75">
      <c r="A100" t="s">
        <v>57</v>
      </c>
      <c r="E100" s="39" t="s">
        <v>58</v>
      </c>
    </row>
    <row r="101" spans="1:16" ht="12.75">
      <c r="A101" t="s">
        <v>48</v>
      </c>
      <c s="34" t="s">
        <v>206</v>
      </c>
      <c s="34" t="s">
        <v>971</v>
      </c>
      <c s="35" t="s">
        <v>51</v>
      </c>
      <c s="6" t="s">
        <v>972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56</v>
      </c>
      <c r="E103" s="40" t="s">
        <v>970</v>
      </c>
    </row>
    <row r="104" spans="1:5" ht="12.75">
      <c r="A104" t="s">
        <v>57</v>
      </c>
      <c r="E104" s="39" t="s">
        <v>58</v>
      </c>
    </row>
    <row r="105" spans="1:16" ht="12.75">
      <c r="A105" t="s">
        <v>48</v>
      </c>
      <c s="34" t="s">
        <v>209</v>
      </c>
      <c s="34" t="s">
        <v>973</v>
      </c>
      <c s="35" t="s">
        <v>51</v>
      </c>
      <c s="6" t="s">
        <v>974</v>
      </c>
      <c s="36" t="s">
        <v>53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51</v>
      </c>
    </row>
    <row r="107" spans="1:5" ht="12.75">
      <c r="A107" s="35" t="s">
        <v>56</v>
      </c>
      <c r="E107" s="40" t="s">
        <v>975</v>
      </c>
    </row>
    <row r="108" spans="1:5" ht="12.75">
      <c r="A108" t="s">
        <v>57</v>
      </c>
      <c r="E108" s="39" t="s">
        <v>58</v>
      </c>
    </row>
    <row r="109" spans="1:16" ht="12.75">
      <c r="A109" t="s">
        <v>48</v>
      </c>
      <c s="34" t="s">
        <v>212</v>
      </c>
      <c s="34" t="s">
        <v>976</v>
      </c>
      <c s="35" t="s">
        <v>51</v>
      </c>
      <c s="6" t="s">
        <v>977</v>
      </c>
      <c s="36" t="s">
        <v>53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56</v>
      </c>
      <c r="E111" s="40" t="s">
        <v>975</v>
      </c>
    </row>
    <row r="112" spans="1:5" ht="12.75">
      <c r="A112" t="s">
        <v>57</v>
      </c>
      <c r="E112" s="39" t="s">
        <v>58</v>
      </c>
    </row>
    <row r="113" spans="1:16" ht="12.75">
      <c r="A113" t="s">
        <v>48</v>
      </c>
      <c s="34" t="s">
        <v>222</v>
      </c>
      <c s="34" t="s">
        <v>978</v>
      </c>
      <c s="35" t="s">
        <v>51</v>
      </c>
      <c s="6" t="s">
        <v>979</v>
      </c>
      <c s="36" t="s">
        <v>53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51</v>
      </c>
    </row>
    <row r="115" spans="1:5" ht="12.75">
      <c r="A115" s="35" t="s">
        <v>56</v>
      </c>
      <c r="E115" s="40" t="s">
        <v>980</v>
      </c>
    </row>
    <row r="116" spans="1:5" ht="12.75">
      <c r="A116" t="s">
        <v>57</v>
      </c>
      <c r="E116" s="39" t="s">
        <v>58</v>
      </c>
    </row>
    <row r="117" spans="1:16" ht="12.75">
      <c r="A117" t="s">
        <v>48</v>
      </c>
      <c s="34" t="s">
        <v>226</v>
      </c>
      <c s="34" t="s">
        <v>981</v>
      </c>
      <c s="35" t="s">
        <v>51</v>
      </c>
      <c s="6" t="s">
        <v>982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26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56</v>
      </c>
      <c r="E119" s="40" t="s">
        <v>980</v>
      </c>
    </row>
    <row r="120" spans="1:5" ht="12.75">
      <c r="A120" t="s">
        <v>57</v>
      </c>
      <c r="E120" s="39" t="s">
        <v>58</v>
      </c>
    </row>
    <row r="121" spans="1:16" ht="12.75">
      <c r="A121" t="s">
        <v>48</v>
      </c>
      <c s="34" t="s">
        <v>235</v>
      </c>
      <c s="34" t="s">
        <v>983</v>
      </c>
      <c s="35" t="s">
        <v>51</v>
      </c>
      <c s="6" t="s">
        <v>984</v>
      </c>
      <c s="36" t="s">
        <v>53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56</v>
      </c>
      <c r="E123" s="40" t="s">
        <v>975</v>
      </c>
    </row>
    <row r="124" spans="1:5" ht="12.75">
      <c r="A124" t="s">
        <v>57</v>
      </c>
      <c r="E124" s="39" t="s">
        <v>58</v>
      </c>
    </row>
    <row r="125" spans="1:16" ht="12.75">
      <c r="A125" t="s">
        <v>48</v>
      </c>
      <c s="34" t="s">
        <v>239</v>
      </c>
      <c s="34" t="s">
        <v>985</v>
      </c>
      <c s="35" t="s">
        <v>51</v>
      </c>
      <c s="6" t="s">
        <v>986</v>
      </c>
      <c s="36" t="s">
        <v>53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56</v>
      </c>
      <c r="E127" s="40" t="s">
        <v>987</v>
      </c>
    </row>
    <row r="128" spans="1:5" ht="12.75">
      <c r="A128" t="s">
        <v>57</v>
      </c>
      <c r="E128" s="39" t="s">
        <v>58</v>
      </c>
    </row>
    <row r="129" spans="1:16" ht="12.75">
      <c r="A129" t="s">
        <v>48</v>
      </c>
      <c s="34" t="s">
        <v>243</v>
      </c>
      <c s="34" t="s">
        <v>988</v>
      </c>
      <c s="35" t="s">
        <v>51</v>
      </c>
      <c s="6" t="s">
        <v>989</v>
      </c>
      <c s="36" t="s">
        <v>104</v>
      </c>
      <c s="37">
        <v>500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26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56</v>
      </c>
      <c r="E131" s="40" t="s">
        <v>990</v>
      </c>
    </row>
    <row r="132" spans="1:5" ht="12.75">
      <c r="A132" t="s">
        <v>57</v>
      </c>
      <c r="E132" s="39" t="s">
        <v>58</v>
      </c>
    </row>
    <row r="133" spans="1:16" ht="12.75">
      <c r="A133" t="s">
        <v>48</v>
      </c>
      <c s="34" t="s">
        <v>247</v>
      </c>
      <c s="34" t="s">
        <v>991</v>
      </c>
      <c s="35" t="s">
        <v>51</v>
      </c>
      <c s="6" t="s">
        <v>992</v>
      </c>
      <c s="36" t="s">
        <v>53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51</v>
      </c>
    </row>
    <row r="135" spans="1:5" ht="12.75">
      <c r="A135" s="35" t="s">
        <v>56</v>
      </c>
      <c r="E135" s="40" t="s">
        <v>993</v>
      </c>
    </row>
    <row r="136" spans="1:5" ht="12.75">
      <c r="A136" t="s">
        <v>57</v>
      </c>
      <c r="E136" s="39" t="s">
        <v>58</v>
      </c>
    </row>
    <row r="137" spans="1:16" ht="12.75">
      <c r="A137" t="s">
        <v>48</v>
      </c>
      <c s="34" t="s">
        <v>251</v>
      </c>
      <c s="34" t="s">
        <v>994</v>
      </c>
      <c s="35" t="s">
        <v>51</v>
      </c>
      <c s="6" t="s">
        <v>995</v>
      </c>
      <c s="36" t="s">
        <v>53</v>
      </c>
      <c s="37">
        <v>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26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56</v>
      </c>
      <c r="E139" s="40" t="s">
        <v>947</v>
      </c>
    </row>
    <row r="140" spans="1:5" ht="12.75">
      <c r="A140" t="s">
        <v>57</v>
      </c>
      <c r="E140" s="39" t="s">
        <v>58</v>
      </c>
    </row>
    <row r="141" spans="1:16" ht="25.5">
      <c r="A141" t="s">
        <v>48</v>
      </c>
      <c s="34" t="s">
        <v>254</v>
      </c>
      <c s="34" t="s">
        <v>996</v>
      </c>
      <c s="35" t="s">
        <v>51</v>
      </c>
      <c s="6" t="s">
        <v>997</v>
      </c>
      <c s="36" t="s">
        <v>53</v>
      </c>
      <c s="37">
        <v>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26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56</v>
      </c>
      <c r="E143" s="40" t="s">
        <v>975</v>
      </c>
    </row>
    <row r="144" spans="1:5" ht="12.75">
      <c r="A144" t="s">
        <v>57</v>
      </c>
      <c r="E144" s="39" t="s">
        <v>58</v>
      </c>
    </row>
    <row r="145" spans="1:16" ht="25.5">
      <c r="A145" t="s">
        <v>48</v>
      </c>
      <c s="34" t="s">
        <v>258</v>
      </c>
      <c s="34" t="s">
        <v>998</v>
      </c>
      <c s="35" t="s">
        <v>51</v>
      </c>
      <c s="6" t="s">
        <v>999</v>
      </c>
      <c s="36" t="s">
        <v>53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12.75">
      <c r="A146" s="35" t="s">
        <v>55</v>
      </c>
      <c r="E146" s="39" t="s">
        <v>51</v>
      </c>
    </row>
    <row r="147" spans="1:5" ht="12.75">
      <c r="A147" s="35" t="s">
        <v>56</v>
      </c>
      <c r="E147" s="40" t="s">
        <v>1000</v>
      </c>
    </row>
    <row r="148" spans="1:5" ht="12.75">
      <c r="A148" t="s">
        <v>57</v>
      </c>
      <c r="E148" s="39" t="s">
        <v>58</v>
      </c>
    </row>
    <row r="149" spans="1:16" ht="25.5">
      <c r="A149" t="s">
        <v>48</v>
      </c>
      <c s="34" t="s">
        <v>262</v>
      </c>
      <c s="34" t="s">
        <v>1001</v>
      </c>
      <c s="35" t="s">
        <v>51</v>
      </c>
      <c s="6" t="s">
        <v>1002</v>
      </c>
      <c s="36" t="s">
        <v>53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56</v>
      </c>
      <c r="E151" s="40" t="s">
        <v>1003</v>
      </c>
    </row>
    <row r="152" spans="1:5" ht="12.75">
      <c r="A152" t="s">
        <v>57</v>
      </c>
      <c r="E152" s="39" t="s">
        <v>58</v>
      </c>
    </row>
    <row r="153" spans="1:16" ht="25.5">
      <c r="A153" t="s">
        <v>48</v>
      </c>
      <c s="34" t="s">
        <v>267</v>
      </c>
      <c s="34" t="s">
        <v>1004</v>
      </c>
      <c s="35" t="s">
        <v>51</v>
      </c>
      <c s="6" t="s">
        <v>1005</v>
      </c>
      <c s="36" t="s">
        <v>53</v>
      </c>
      <c s="37">
        <v>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26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56</v>
      </c>
      <c r="E155" s="40" t="s">
        <v>1006</v>
      </c>
    </row>
    <row r="156" spans="1:5" ht="12.75">
      <c r="A156" t="s">
        <v>57</v>
      </c>
      <c r="E156" s="39" t="s">
        <v>58</v>
      </c>
    </row>
    <row r="157" spans="1:16" ht="12.75">
      <c r="A157" t="s">
        <v>48</v>
      </c>
      <c s="34" t="s">
        <v>270</v>
      </c>
      <c s="34" t="s">
        <v>1007</v>
      </c>
      <c s="35" t="s">
        <v>51</v>
      </c>
      <c s="6" t="s">
        <v>1008</v>
      </c>
      <c s="36" t="s">
        <v>394</v>
      </c>
      <c s="37">
        <v>16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51</v>
      </c>
    </row>
    <row r="159" spans="1:5" ht="12.75">
      <c r="A159" s="35" t="s">
        <v>56</v>
      </c>
      <c r="E159" s="40" t="s">
        <v>927</v>
      </c>
    </row>
    <row r="160" spans="1:5" ht="12.75">
      <c r="A160" t="s">
        <v>57</v>
      </c>
      <c r="E160" s="39" t="s">
        <v>58</v>
      </c>
    </row>
    <row r="161" spans="1:13" ht="12.75">
      <c r="A161" t="s">
        <v>45</v>
      </c>
      <c r="C161" s="31" t="s">
        <v>1009</v>
      </c>
      <c r="E161" s="33" t="s">
        <v>1010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48</v>
      </c>
      <c s="34" t="s">
        <v>71</v>
      </c>
      <c s="34" t="s">
        <v>1011</v>
      </c>
      <c s="35" t="s">
        <v>51</v>
      </c>
      <c s="6" t="s">
        <v>1012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26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1000</v>
      </c>
    </row>
    <row r="165" spans="1:5" ht="12.75">
      <c r="A165" t="s">
        <v>57</v>
      </c>
      <c r="E165" s="39" t="s">
        <v>58</v>
      </c>
    </row>
    <row r="166" spans="1:13" ht="12.75">
      <c r="A166" t="s">
        <v>45</v>
      </c>
      <c r="C166" s="31" t="s">
        <v>1013</v>
      </c>
      <c r="E166" s="33" t="s">
        <v>1014</v>
      </c>
      <c r="J166" s="32">
        <f>0</f>
      </c>
      <c s="32">
        <f>0</f>
      </c>
      <c s="32">
        <f>0+L167+L171+L175+L179+L183+L187+L191+L195+L199+L203+L207+L211+L215+L219+L223</f>
      </c>
      <c s="32">
        <f>0+M167+M171+M175+M179+M183+M187+M191+M195+M199+M203+M207+M211+M215+M219+M223</f>
      </c>
    </row>
    <row r="167" spans="1:16" ht="12.75">
      <c r="A167" t="s">
        <v>48</v>
      </c>
      <c s="34" t="s">
        <v>62</v>
      </c>
      <c s="34" t="s">
        <v>1015</v>
      </c>
      <c s="35" t="s">
        <v>51</v>
      </c>
      <c s="6" t="s">
        <v>1016</v>
      </c>
      <c s="36" t="s">
        <v>394</v>
      </c>
      <c s="37">
        <v>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26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51</v>
      </c>
    </row>
    <row r="170" spans="1:5" ht="12.75">
      <c r="A170" t="s">
        <v>57</v>
      </c>
      <c r="E170" s="39" t="s">
        <v>58</v>
      </c>
    </row>
    <row r="171" spans="1:16" ht="12.75">
      <c r="A171" t="s">
        <v>48</v>
      </c>
      <c s="34" t="s">
        <v>123</v>
      </c>
      <c s="34" t="s">
        <v>1017</v>
      </c>
      <c s="35" t="s">
        <v>51</v>
      </c>
      <c s="6" t="s">
        <v>1018</v>
      </c>
      <c s="36" t="s">
        <v>95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1003</v>
      </c>
    </row>
    <row r="174" spans="1:5" ht="12.75">
      <c r="A174" t="s">
        <v>57</v>
      </c>
      <c r="E174" s="39" t="s">
        <v>58</v>
      </c>
    </row>
    <row r="175" spans="1:16" ht="12.75">
      <c r="A175" t="s">
        <v>48</v>
      </c>
      <c s="34" t="s">
        <v>163</v>
      </c>
      <c s="34" t="s">
        <v>1019</v>
      </c>
      <c s="35" t="s">
        <v>51</v>
      </c>
      <c s="6" t="s">
        <v>1020</v>
      </c>
      <c s="36" t="s">
        <v>53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1003</v>
      </c>
    </row>
    <row r="178" spans="1:5" ht="12.75">
      <c r="A178" t="s">
        <v>57</v>
      </c>
      <c r="E178" s="39" t="s">
        <v>58</v>
      </c>
    </row>
    <row r="179" spans="1:16" ht="12.75">
      <c r="A179" t="s">
        <v>48</v>
      </c>
      <c s="34" t="s">
        <v>168</v>
      </c>
      <c s="34" t="s">
        <v>1021</v>
      </c>
      <c s="35" t="s">
        <v>51</v>
      </c>
      <c s="6" t="s">
        <v>1022</v>
      </c>
      <c s="36" t="s">
        <v>53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1003</v>
      </c>
    </row>
    <row r="182" spans="1:5" ht="12.75">
      <c r="A182" t="s">
        <v>57</v>
      </c>
      <c r="E182" s="39" t="s">
        <v>58</v>
      </c>
    </row>
    <row r="183" spans="1:16" ht="12.75">
      <c r="A183" t="s">
        <v>48</v>
      </c>
      <c s="34" t="s">
        <v>174</v>
      </c>
      <c s="34" t="s">
        <v>1023</v>
      </c>
      <c s="35" t="s">
        <v>51</v>
      </c>
      <c s="6" t="s">
        <v>1024</v>
      </c>
      <c s="36" t="s">
        <v>53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1003</v>
      </c>
    </row>
    <row r="186" spans="1:5" ht="12.75">
      <c r="A186" t="s">
        <v>57</v>
      </c>
      <c r="E186" s="39" t="s">
        <v>58</v>
      </c>
    </row>
    <row r="187" spans="1:16" ht="12.75">
      <c r="A187" t="s">
        <v>48</v>
      </c>
      <c s="34" t="s">
        <v>180</v>
      </c>
      <c s="34" t="s">
        <v>1025</v>
      </c>
      <c s="35" t="s">
        <v>51</v>
      </c>
      <c s="6" t="s">
        <v>1026</v>
      </c>
      <c s="36" t="s">
        <v>53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26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1003</v>
      </c>
    </row>
    <row r="190" spans="1:5" ht="12.75">
      <c r="A190" t="s">
        <v>57</v>
      </c>
      <c r="E190" s="39" t="s">
        <v>58</v>
      </c>
    </row>
    <row r="191" spans="1:16" ht="12.75">
      <c r="A191" t="s">
        <v>48</v>
      </c>
      <c s="34" t="s">
        <v>186</v>
      </c>
      <c s="34" t="s">
        <v>1027</v>
      </c>
      <c s="35" t="s">
        <v>51</v>
      </c>
      <c s="6" t="s">
        <v>1028</v>
      </c>
      <c s="36" t="s">
        <v>53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26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1003</v>
      </c>
    </row>
    <row r="194" spans="1:5" ht="12.75">
      <c r="A194" t="s">
        <v>57</v>
      </c>
      <c r="E194" s="39" t="s">
        <v>58</v>
      </c>
    </row>
    <row r="195" spans="1:16" ht="12.75">
      <c r="A195" t="s">
        <v>48</v>
      </c>
      <c s="34" t="s">
        <v>190</v>
      </c>
      <c s="34" t="s">
        <v>1029</v>
      </c>
      <c s="35" t="s">
        <v>51</v>
      </c>
      <c s="6" t="s">
        <v>1030</v>
      </c>
      <c s="36" t="s">
        <v>53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26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1003</v>
      </c>
    </row>
    <row r="198" spans="1:5" ht="12.75">
      <c r="A198" t="s">
        <v>57</v>
      </c>
      <c r="E198" s="39" t="s">
        <v>58</v>
      </c>
    </row>
    <row r="199" spans="1:16" ht="12.75">
      <c r="A199" t="s">
        <v>48</v>
      </c>
      <c s="34" t="s">
        <v>215</v>
      </c>
      <c s="34" t="s">
        <v>1031</v>
      </c>
      <c s="35" t="s">
        <v>51</v>
      </c>
      <c s="6" t="s">
        <v>1032</v>
      </c>
      <c s="36" t="s">
        <v>53</v>
      </c>
      <c s="37">
        <v>14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26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1003</v>
      </c>
    </row>
    <row r="202" spans="1:5" ht="12.75">
      <c r="A202" t="s">
        <v>57</v>
      </c>
      <c r="E202" s="39" t="s">
        <v>58</v>
      </c>
    </row>
    <row r="203" spans="1:16" ht="12.75">
      <c r="A203" t="s">
        <v>48</v>
      </c>
      <c s="34" t="s">
        <v>229</v>
      </c>
      <c s="34" t="s">
        <v>1033</v>
      </c>
      <c s="35" t="s">
        <v>51</v>
      </c>
      <c s="6" t="s">
        <v>1034</v>
      </c>
      <c s="36" t="s">
        <v>53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26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1003</v>
      </c>
    </row>
    <row r="206" spans="1:5" ht="12.75">
      <c r="A206" t="s">
        <v>57</v>
      </c>
      <c r="E206" s="39" t="s">
        <v>58</v>
      </c>
    </row>
    <row r="207" spans="1:16" ht="12.75">
      <c r="A207" t="s">
        <v>48</v>
      </c>
      <c s="34" t="s">
        <v>274</v>
      </c>
      <c s="34" t="s">
        <v>1035</v>
      </c>
      <c s="35" t="s">
        <v>51</v>
      </c>
      <c s="6" t="s">
        <v>1036</v>
      </c>
      <c s="36" t="s">
        <v>53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26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1003</v>
      </c>
    </row>
    <row r="210" spans="1:5" ht="12.75">
      <c r="A210" t="s">
        <v>57</v>
      </c>
      <c r="E210" s="39" t="s">
        <v>58</v>
      </c>
    </row>
    <row r="211" spans="1:16" ht="25.5">
      <c r="A211" t="s">
        <v>48</v>
      </c>
      <c s="34" t="s">
        <v>278</v>
      </c>
      <c s="34" t="s">
        <v>1037</v>
      </c>
      <c s="35" t="s">
        <v>51</v>
      </c>
      <c s="6" t="s">
        <v>1038</v>
      </c>
      <c s="36" t="s">
        <v>53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26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1003</v>
      </c>
    </row>
    <row r="214" spans="1:5" ht="12.75">
      <c r="A214" t="s">
        <v>57</v>
      </c>
      <c r="E214" s="39" t="s">
        <v>58</v>
      </c>
    </row>
    <row r="215" spans="1:16" ht="25.5">
      <c r="A215" t="s">
        <v>48</v>
      </c>
      <c s="34" t="s">
        <v>282</v>
      </c>
      <c s="34" t="s">
        <v>1037</v>
      </c>
      <c s="35" t="s">
        <v>49</v>
      </c>
      <c s="6" t="s">
        <v>1038</v>
      </c>
      <c s="36" t="s">
        <v>53</v>
      </c>
      <c s="37">
        <v>28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26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1003</v>
      </c>
    </row>
    <row r="218" spans="1:5" ht="12.75">
      <c r="A218" t="s">
        <v>57</v>
      </c>
      <c r="E218" s="39" t="s">
        <v>58</v>
      </c>
    </row>
    <row r="219" spans="1:16" ht="12.75">
      <c r="A219" t="s">
        <v>48</v>
      </c>
      <c s="34" t="s">
        <v>287</v>
      </c>
      <c s="34" t="s">
        <v>1039</v>
      </c>
      <c s="35" t="s">
        <v>51</v>
      </c>
      <c s="6" t="s">
        <v>1040</v>
      </c>
      <c s="36" t="s">
        <v>104</v>
      </c>
      <c s="37">
        <v>500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26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1003</v>
      </c>
    </row>
    <row r="222" spans="1:5" ht="12.75">
      <c r="A222" t="s">
        <v>57</v>
      </c>
      <c r="E222" s="39" t="s">
        <v>58</v>
      </c>
    </row>
    <row r="223" spans="1:16" ht="12.75">
      <c r="A223" t="s">
        <v>48</v>
      </c>
      <c s="34" t="s">
        <v>293</v>
      </c>
      <c s="34" t="s">
        <v>1041</v>
      </c>
      <c s="35" t="s">
        <v>51</v>
      </c>
      <c s="6" t="s">
        <v>1042</v>
      </c>
      <c s="36" t="s">
        <v>99</v>
      </c>
      <c s="37">
        <v>20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26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1003</v>
      </c>
    </row>
    <row r="226" spans="1:5" ht="12.75">
      <c r="A226" t="s">
        <v>57</v>
      </c>
      <c r="E226" s="39" t="s">
        <v>58</v>
      </c>
    </row>
    <row r="227" spans="1:13" ht="12.75">
      <c r="A227" t="s">
        <v>45</v>
      </c>
      <c r="C227" s="31" t="s">
        <v>1043</v>
      </c>
      <c r="E227" s="33" t="s">
        <v>1044</v>
      </c>
      <c r="J227" s="32">
        <f>0</f>
      </c>
      <c s="32">
        <f>0</f>
      </c>
      <c s="32">
        <f>0+L228+L232+L236+L240</f>
      </c>
      <c s="32">
        <f>0+M228+M232+M236+M240</f>
      </c>
    </row>
    <row r="228" spans="1:16" ht="12.75">
      <c r="A228" t="s">
        <v>48</v>
      </c>
      <c s="34" t="s">
        <v>76</v>
      </c>
      <c s="34" t="s">
        <v>1045</v>
      </c>
      <c s="35" t="s">
        <v>51</v>
      </c>
      <c s="6" t="s">
        <v>1046</v>
      </c>
      <c s="36" t="s">
        <v>1047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26</v>
      </c>
    </row>
    <row r="229" spans="1:5" ht="12.75">
      <c r="A229" s="35" t="s">
        <v>55</v>
      </c>
      <c r="E229" s="39" t="s">
        <v>51</v>
      </c>
    </row>
    <row r="230" spans="1:5" ht="12.75">
      <c r="A230" s="35" t="s">
        <v>56</v>
      </c>
      <c r="E230" s="40" t="s">
        <v>1003</v>
      </c>
    </row>
    <row r="231" spans="1:5" ht="12.75">
      <c r="A231" t="s">
        <v>57</v>
      </c>
      <c r="E231" s="39" t="s">
        <v>58</v>
      </c>
    </row>
    <row r="232" spans="1:16" ht="12.75">
      <c r="A232" t="s">
        <v>48</v>
      </c>
      <c s="34" t="s">
        <v>81</v>
      </c>
      <c s="34" t="s">
        <v>1048</v>
      </c>
      <c s="35" t="s">
        <v>51</v>
      </c>
      <c s="6" t="s">
        <v>1049</v>
      </c>
      <c s="36" t="s">
        <v>53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26</v>
      </c>
    </row>
    <row r="233" spans="1:5" ht="12.75">
      <c r="A233" s="35" t="s">
        <v>55</v>
      </c>
      <c r="E233" s="39" t="s">
        <v>51</v>
      </c>
    </row>
    <row r="234" spans="1:5" ht="12.75">
      <c r="A234" s="35" t="s">
        <v>56</v>
      </c>
      <c r="E234" s="40" t="s">
        <v>51</v>
      </c>
    </row>
    <row r="235" spans="1:5" ht="12.75">
      <c r="A235" t="s">
        <v>57</v>
      </c>
      <c r="E235" s="39" t="s">
        <v>58</v>
      </c>
    </row>
    <row r="236" spans="1:16" ht="12.75">
      <c r="A236" t="s">
        <v>48</v>
      </c>
      <c s="34" t="s">
        <v>86</v>
      </c>
      <c s="34" t="s">
        <v>1050</v>
      </c>
      <c s="35" t="s">
        <v>51</v>
      </c>
      <c s="6" t="s">
        <v>1051</v>
      </c>
      <c s="36" t="s">
        <v>53</v>
      </c>
      <c s="37">
        <v>3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51</v>
      </c>
    </row>
    <row r="238" spans="1:5" ht="12.75">
      <c r="A238" s="35" t="s">
        <v>56</v>
      </c>
      <c r="E238" s="40" t="s">
        <v>1000</v>
      </c>
    </row>
    <row r="239" spans="1:5" ht="12.75">
      <c r="A239" t="s">
        <v>57</v>
      </c>
      <c r="E239" s="39" t="s">
        <v>58</v>
      </c>
    </row>
    <row r="240" spans="1:16" ht="12.75">
      <c r="A240" t="s">
        <v>48</v>
      </c>
      <c s="34" t="s">
        <v>118</v>
      </c>
      <c s="34" t="s">
        <v>1052</v>
      </c>
      <c s="35" t="s">
        <v>51</v>
      </c>
      <c s="6" t="s">
        <v>1053</v>
      </c>
      <c s="36" t="s">
        <v>53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51</v>
      </c>
    </row>
    <row r="242" spans="1:5" ht="12.75">
      <c r="A242" s="35" t="s">
        <v>56</v>
      </c>
      <c r="E242" s="40" t="s">
        <v>1000</v>
      </c>
    </row>
    <row r="243" spans="1:5" ht="12.75">
      <c r="A243" t="s">
        <v>57</v>
      </c>
      <c r="E24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